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2\Documents\UMich Semsters\senior fall\Astro406\Homeworks\Project\"/>
    </mc:Choice>
  </mc:AlternateContent>
  <bookViews>
    <workbookView xWindow="0" yWindow="0" windowWidth="3468" windowHeight="3708"/>
  </bookViews>
  <sheets>
    <sheet name="Book1" sheetId="1" r:id="rId1"/>
  </sheets>
  <calcPr calcId="152511"/>
</workbook>
</file>

<file path=xl/calcChain.xml><?xml version="1.0" encoding="utf-8"?>
<calcChain xmlns="http://schemas.openxmlformats.org/spreadsheetml/2006/main">
  <c r="D15" i="1" l="1"/>
  <c r="D78" i="1"/>
  <c r="D47" i="1"/>
  <c r="D98" i="1"/>
  <c r="D115" i="1"/>
  <c r="D84" i="1"/>
  <c r="D126" i="1"/>
  <c r="D110" i="1"/>
  <c r="D105" i="1"/>
  <c r="D104" i="1"/>
  <c r="D103" i="1"/>
  <c r="D97" i="1"/>
  <c r="D95" i="1"/>
  <c r="D94" i="1"/>
  <c r="D93" i="1"/>
  <c r="D91" i="1"/>
  <c r="D90" i="1"/>
  <c r="D87" i="1"/>
  <c r="D67" i="1"/>
  <c r="D62" i="1"/>
  <c r="D51" i="1"/>
  <c r="D50" i="1"/>
  <c r="D48" i="1"/>
  <c r="D44" i="1"/>
  <c r="D27" i="1"/>
  <c r="D25" i="1"/>
  <c r="D24" i="1"/>
  <c r="D22" i="1"/>
  <c r="D19" i="1"/>
  <c r="D108" i="1"/>
  <c r="D124" i="1"/>
  <c r="D132" i="1"/>
  <c r="D83" i="1"/>
  <c r="D92" i="1"/>
  <c r="D81" i="1"/>
  <c r="D56" i="1"/>
  <c r="D55" i="1"/>
  <c r="D35" i="1"/>
  <c r="D29" i="1"/>
  <c r="D21" i="1"/>
  <c r="D12" i="1"/>
  <c r="D74" i="1"/>
  <c r="D32" i="1"/>
  <c r="D37" i="1"/>
  <c r="D28" i="1"/>
  <c r="D13" i="1"/>
  <c r="D23" i="1"/>
  <c r="D41" i="1"/>
  <c r="D54" i="1"/>
  <c r="D34" i="1"/>
  <c r="D31" i="1"/>
  <c r="D117" i="1"/>
  <c r="D173" i="1"/>
  <c r="D6" i="1"/>
  <c r="D106" i="1"/>
  <c r="D85" i="1"/>
  <c r="D20" i="1"/>
  <c r="DU15" i="1" l="1"/>
  <c r="DV15" i="1" s="1"/>
  <c r="DX15" i="1" s="1"/>
  <c r="DY15" i="1" s="1"/>
  <c r="DU115" i="1" l="1"/>
  <c r="DV115" i="1" s="1"/>
  <c r="DX115" i="1" s="1"/>
  <c r="DY115" i="1" s="1"/>
  <c r="DU129" i="1"/>
  <c r="DV129" i="1" s="1"/>
  <c r="DX129" i="1" s="1"/>
  <c r="DY129" i="1" s="1"/>
  <c r="DU148" i="1"/>
  <c r="DV148" i="1" s="1"/>
  <c r="DX148" i="1" s="1"/>
  <c r="DY148" i="1" s="1"/>
  <c r="DU150" i="1"/>
  <c r="DV150" i="1" s="1"/>
  <c r="DX150" i="1" s="1"/>
  <c r="DY150" i="1" s="1"/>
  <c r="DU37" i="1"/>
  <c r="DV37" i="1" s="1"/>
  <c r="DX37" i="1" s="1"/>
  <c r="DY37" i="1" s="1"/>
  <c r="DU144" i="1"/>
  <c r="DV144" i="1" s="1"/>
  <c r="DX144" i="1" s="1"/>
  <c r="DY144" i="1" s="1"/>
  <c r="DU167" i="1"/>
  <c r="DV167" i="1" s="1"/>
  <c r="DX167" i="1" s="1"/>
  <c r="DY167" i="1" s="1"/>
  <c r="DU46" i="1"/>
  <c r="DV46" i="1" s="1"/>
  <c r="DX46" i="1" s="1"/>
  <c r="DY46" i="1" s="1"/>
  <c r="DU171" i="1"/>
  <c r="DV171" i="1" s="1"/>
  <c r="DX171" i="1" s="1"/>
  <c r="DY171" i="1" s="1"/>
  <c r="DU43" i="1"/>
  <c r="DV43" i="1" s="1"/>
  <c r="DX43" i="1" s="1"/>
  <c r="DY43" i="1" s="1"/>
  <c r="DU172" i="1"/>
  <c r="DV172" i="1" s="1"/>
  <c r="DX172" i="1" s="1"/>
  <c r="DY172" i="1" s="1"/>
  <c r="DU41" i="1"/>
  <c r="DV41" i="1" s="1"/>
  <c r="DX41" i="1" s="1"/>
  <c r="DY41" i="1" s="1"/>
  <c r="DU100" i="1"/>
  <c r="DV100" i="1" s="1"/>
  <c r="DX100" i="1" s="1"/>
  <c r="DY100" i="1" s="1"/>
  <c r="DU81" i="1"/>
  <c r="DV81" i="1" s="1"/>
  <c r="DX81" i="1" s="1"/>
  <c r="DY81" i="1" s="1"/>
  <c r="DU114" i="1"/>
  <c r="DV114" i="1" s="1"/>
  <c r="DX114" i="1" s="1"/>
  <c r="DY114" i="1" s="1"/>
  <c r="DU119" i="1"/>
  <c r="DV119" i="1" s="1"/>
  <c r="DX119" i="1" s="1"/>
  <c r="DY119" i="1" s="1"/>
  <c r="DU162" i="1"/>
  <c r="DV162" i="1" s="1"/>
  <c r="DX162" i="1" s="1"/>
  <c r="DY162" i="1" s="1"/>
  <c r="DU61" i="1"/>
  <c r="DV61" i="1" s="1"/>
  <c r="DX61" i="1" s="1"/>
  <c r="DY61" i="1" s="1"/>
  <c r="DU74" i="1"/>
  <c r="DV74" i="1" s="1"/>
  <c r="DX74" i="1" s="1"/>
  <c r="DY74" i="1" s="1"/>
  <c r="DU31" i="1"/>
  <c r="DV31" i="1" s="1"/>
  <c r="DX31" i="1" s="1"/>
  <c r="DY31" i="1" s="1"/>
  <c r="DU117" i="1"/>
  <c r="DV117" i="1" s="1"/>
  <c r="DX117" i="1" s="1"/>
  <c r="DY117" i="1" s="1"/>
  <c r="DU120" i="1"/>
  <c r="DV120" i="1" s="1"/>
  <c r="DX120" i="1" s="1"/>
  <c r="DY120" i="1" s="1"/>
  <c r="DU121" i="1"/>
  <c r="DV121" i="1" s="1"/>
  <c r="DX121" i="1" s="1"/>
  <c r="DY121" i="1" s="1"/>
  <c r="DU122" i="1"/>
  <c r="DV122" i="1" s="1"/>
  <c r="DX122" i="1" s="1"/>
  <c r="DY122" i="1" s="1"/>
  <c r="DU123" i="1"/>
  <c r="DV123" i="1" s="1"/>
  <c r="DX123" i="1" s="1"/>
  <c r="DY123" i="1" s="1"/>
  <c r="DU146" i="1"/>
  <c r="DV146" i="1" s="1"/>
  <c r="DX146" i="1" s="1"/>
  <c r="DY146" i="1" s="1"/>
  <c r="DU147" i="1"/>
  <c r="DV147" i="1" s="1"/>
  <c r="DX147" i="1" s="1"/>
  <c r="DY147" i="1" s="1"/>
  <c r="DU151" i="1"/>
  <c r="DV151" i="1" s="1"/>
  <c r="DX151" i="1" s="1"/>
  <c r="DY151" i="1" s="1"/>
  <c r="DU152" i="1"/>
  <c r="DV152" i="1" s="1"/>
  <c r="DX152" i="1" s="1"/>
  <c r="DY152" i="1" s="1"/>
  <c r="DU153" i="1"/>
  <c r="DV153" i="1" s="1"/>
  <c r="DX153" i="1" s="1"/>
  <c r="DY153" i="1" s="1"/>
  <c r="DU154" i="1"/>
  <c r="DV154" i="1" s="1"/>
  <c r="DX154" i="1" s="1"/>
  <c r="DY154" i="1" s="1"/>
  <c r="DU155" i="1"/>
  <c r="DV155" i="1" s="1"/>
  <c r="DX155" i="1" s="1"/>
  <c r="DY155" i="1" s="1"/>
  <c r="DU156" i="1"/>
  <c r="DV156" i="1" s="1"/>
  <c r="DX156" i="1" s="1"/>
  <c r="DY156" i="1" s="1"/>
  <c r="DU158" i="1"/>
  <c r="DV158" i="1" s="1"/>
  <c r="DX158" i="1" s="1"/>
  <c r="DY158" i="1" s="1"/>
  <c r="DU159" i="1"/>
  <c r="DV159" i="1" s="1"/>
  <c r="DX159" i="1" s="1"/>
  <c r="DY159" i="1" s="1"/>
  <c r="DU160" i="1"/>
  <c r="DV160" i="1" s="1"/>
  <c r="DX160" i="1" s="1"/>
  <c r="DY160" i="1" s="1"/>
  <c r="DU161" i="1"/>
  <c r="DV161" i="1" s="1"/>
  <c r="DX161" i="1" s="1"/>
  <c r="DY161" i="1" s="1"/>
  <c r="DU163" i="1"/>
  <c r="DV163" i="1" s="1"/>
  <c r="DX163" i="1" s="1"/>
  <c r="DY163" i="1" s="1"/>
  <c r="DU4" i="1"/>
  <c r="DV4" i="1" s="1"/>
  <c r="DX4" i="1" s="1"/>
  <c r="DY4" i="1" s="1"/>
  <c r="DU8" i="1"/>
  <c r="DV8" i="1" s="1"/>
  <c r="DX8" i="1" s="1"/>
  <c r="DY8" i="1" s="1"/>
  <c r="DU64" i="1"/>
  <c r="DV64" i="1" s="1"/>
  <c r="DX64" i="1" s="1"/>
  <c r="DY64" i="1" s="1"/>
  <c r="DU73" i="1"/>
  <c r="DV73" i="1" s="1"/>
  <c r="DX73" i="1" s="1"/>
  <c r="DY73" i="1" s="1"/>
  <c r="DU79" i="1"/>
  <c r="DV79" i="1" s="1"/>
  <c r="DX79" i="1" s="1"/>
  <c r="DY79" i="1" s="1"/>
  <c r="DU80" i="1"/>
  <c r="DV80" i="1" s="1"/>
  <c r="DX80" i="1" s="1"/>
  <c r="DY80" i="1" s="1"/>
  <c r="DU170" i="1"/>
  <c r="DV170" i="1" s="1"/>
  <c r="DX170" i="1" s="1"/>
  <c r="DY170" i="1" s="1"/>
  <c r="DU180" i="1"/>
  <c r="DV180" i="1" s="1"/>
  <c r="DX180" i="1" s="1"/>
  <c r="DY180" i="1" s="1"/>
  <c r="DU164" i="1"/>
  <c r="DV164" i="1" s="1"/>
  <c r="DX164" i="1" s="1"/>
  <c r="DY164" i="1" s="1"/>
  <c r="DU67" i="1"/>
  <c r="DV67" i="1" s="1"/>
  <c r="DX67" i="1" s="1"/>
  <c r="DY67" i="1" s="1"/>
  <c r="DU71" i="1"/>
  <c r="DV71" i="1" s="1"/>
  <c r="DX71" i="1" s="1"/>
  <c r="DY71" i="1" s="1"/>
  <c r="DU175" i="1"/>
  <c r="DV175" i="1" s="1"/>
  <c r="DX175" i="1" s="1"/>
  <c r="DY175" i="1" s="1"/>
  <c r="DU2" i="1"/>
  <c r="DV2" i="1" s="1"/>
  <c r="DX2" i="1" s="1"/>
  <c r="DY2" i="1" s="1"/>
  <c r="DU69" i="1"/>
  <c r="DV69" i="1" s="1"/>
  <c r="DX69" i="1" s="1"/>
  <c r="DY69" i="1" s="1"/>
  <c r="DU126" i="1"/>
  <c r="DV126" i="1" s="1"/>
  <c r="DX126" i="1" s="1"/>
  <c r="DY126" i="1" s="1"/>
  <c r="DU143" i="1"/>
  <c r="DV143" i="1" s="1"/>
  <c r="DX143" i="1" s="1"/>
  <c r="DY143" i="1" s="1"/>
  <c r="DU125" i="1"/>
  <c r="DV125" i="1" s="1"/>
  <c r="DX125" i="1" s="1"/>
  <c r="DY125" i="1" s="1"/>
  <c r="DU179" i="1"/>
  <c r="DV179" i="1" s="1"/>
  <c r="DX179" i="1" s="1"/>
  <c r="DY179" i="1" s="1"/>
  <c r="DU38" i="1"/>
  <c r="DV38" i="1" s="1"/>
  <c r="DX38" i="1" s="1"/>
  <c r="DY38" i="1" s="1"/>
  <c r="DU39" i="1"/>
  <c r="DV39" i="1" s="1"/>
  <c r="DX39" i="1" s="1"/>
  <c r="DY39" i="1" s="1"/>
  <c r="DU75" i="1"/>
  <c r="DV75" i="1" s="1"/>
  <c r="DX75" i="1" s="1"/>
  <c r="DY75" i="1" s="1"/>
  <c r="DU133" i="1"/>
  <c r="DV133" i="1" s="1"/>
  <c r="DX133" i="1" s="1"/>
  <c r="DY133" i="1" s="1"/>
  <c r="DU52" i="1"/>
  <c r="DV52" i="1" s="1"/>
  <c r="DX52" i="1" s="1"/>
  <c r="DY52" i="1" s="1"/>
  <c r="DU173" i="1"/>
  <c r="DV173" i="1" s="1"/>
  <c r="DX173" i="1" s="1"/>
  <c r="DY173" i="1" s="1"/>
  <c r="DU134" i="1"/>
  <c r="DV134" i="1" s="1"/>
  <c r="DX134" i="1" s="1"/>
  <c r="DY134" i="1" s="1"/>
  <c r="DU40" i="1"/>
  <c r="DV40" i="1" s="1"/>
  <c r="DX40" i="1" s="1"/>
  <c r="DY40" i="1" s="1"/>
  <c r="DU96" i="1"/>
  <c r="DV96" i="1" s="1"/>
  <c r="DX96" i="1" s="1"/>
  <c r="DY96" i="1" s="1"/>
  <c r="DU132" i="1"/>
  <c r="DV132" i="1" s="1"/>
  <c r="DX132" i="1" s="1"/>
  <c r="DY132" i="1" s="1"/>
  <c r="DU17" i="1"/>
  <c r="DV17" i="1" s="1"/>
  <c r="DX17" i="1" s="1"/>
  <c r="DY17" i="1" s="1"/>
  <c r="DU57" i="1"/>
  <c r="DV57" i="1" s="1"/>
  <c r="DX57" i="1" s="1"/>
  <c r="DY57" i="1" s="1"/>
  <c r="DU5" i="1"/>
  <c r="DV5" i="1" s="1"/>
  <c r="DX5" i="1" s="1"/>
  <c r="DY5" i="1" s="1"/>
  <c r="DU42" i="1"/>
  <c r="DV42" i="1" s="1"/>
  <c r="DX42" i="1" s="1"/>
  <c r="DY42" i="1" s="1"/>
  <c r="DU30" i="1"/>
  <c r="DV30" i="1" s="1"/>
  <c r="DX30" i="1" s="1"/>
  <c r="DY30" i="1" s="1"/>
  <c r="DU149" i="1"/>
  <c r="DV149" i="1" s="1"/>
  <c r="DX149" i="1" s="1"/>
  <c r="DY149" i="1" s="1"/>
  <c r="DU76" i="1"/>
  <c r="DV76" i="1" s="1"/>
  <c r="DX76" i="1" s="1"/>
  <c r="DY76" i="1" s="1"/>
  <c r="DU7" i="1"/>
  <c r="DV7" i="1" s="1"/>
  <c r="DX7" i="1" s="1"/>
  <c r="DY7" i="1" s="1"/>
  <c r="DU166" i="1"/>
  <c r="DV166" i="1" s="1"/>
  <c r="DX166" i="1" s="1"/>
  <c r="DY166" i="1" s="1"/>
  <c r="DU142" i="1"/>
  <c r="DV142" i="1" s="1"/>
  <c r="DX142" i="1" s="1"/>
  <c r="DY142" i="1" s="1"/>
  <c r="DU169" i="1"/>
  <c r="DV169" i="1" s="1"/>
  <c r="DX169" i="1" s="1"/>
  <c r="DY169" i="1" s="1"/>
  <c r="DU140" i="1"/>
  <c r="DV140" i="1" s="1"/>
  <c r="DX140" i="1" s="1"/>
  <c r="DY140" i="1" s="1"/>
  <c r="DU141" i="1"/>
  <c r="DV141" i="1" s="1"/>
  <c r="DX141" i="1" s="1"/>
  <c r="DY141" i="1" s="1"/>
  <c r="DU127" i="1"/>
  <c r="DV127" i="1" s="1"/>
  <c r="DX127" i="1" s="1"/>
  <c r="DY127" i="1" s="1"/>
  <c r="DU6" i="1"/>
  <c r="DV6" i="1" s="1"/>
  <c r="DX6" i="1" s="1"/>
  <c r="DY6" i="1" s="1"/>
  <c r="DU72" i="1"/>
  <c r="DV72" i="1" s="1"/>
  <c r="DX72" i="1" s="1"/>
  <c r="DY72" i="1" s="1"/>
  <c r="DU136" i="1"/>
  <c r="DV136" i="1" s="1"/>
  <c r="DX136" i="1" s="1"/>
  <c r="DY136" i="1" s="1"/>
  <c r="DU3" i="1"/>
  <c r="DV3" i="1" s="1"/>
  <c r="DX3" i="1" s="1"/>
  <c r="DY3" i="1" s="1"/>
  <c r="DU9" i="1"/>
  <c r="DV9" i="1" s="1"/>
  <c r="DX9" i="1" s="1"/>
  <c r="DY9" i="1" s="1"/>
  <c r="DU12" i="1"/>
  <c r="DV12" i="1" s="1"/>
  <c r="DX12" i="1" s="1"/>
  <c r="DY12" i="1" s="1"/>
  <c r="DU13" i="1"/>
  <c r="DV13" i="1" s="1"/>
  <c r="DX13" i="1" s="1"/>
  <c r="DY13" i="1" s="1"/>
  <c r="DU14" i="1"/>
  <c r="DV14" i="1" s="1"/>
  <c r="DX14" i="1" s="1"/>
  <c r="DY14" i="1" s="1"/>
  <c r="DU16" i="1"/>
  <c r="DV16" i="1" s="1"/>
  <c r="DX16" i="1" s="1"/>
  <c r="DY16" i="1" s="1"/>
  <c r="DU19" i="1"/>
  <c r="DV19" i="1" s="1"/>
  <c r="DX19" i="1" s="1"/>
  <c r="DY19" i="1" s="1"/>
  <c r="DU20" i="1"/>
  <c r="DV20" i="1" s="1"/>
  <c r="DX20" i="1" s="1"/>
  <c r="DY20" i="1" s="1"/>
  <c r="DU23" i="1"/>
  <c r="DV23" i="1" s="1"/>
  <c r="DX23" i="1" s="1"/>
  <c r="DY23" i="1" s="1"/>
  <c r="DU25" i="1"/>
  <c r="DV25" i="1" s="1"/>
  <c r="DX25" i="1" s="1"/>
  <c r="DY25" i="1" s="1"/>
  <c r="DU29" i="1"/>
  <c r="DV29" i="1" s="1"/>
  <c r="DX29" i="1" s="1"/>
  <c r="DY29" i="1" s="1"/>
  <c r="DU32" i="1"/>
  <c r="DV32" i="1" s="1"/>
  <c r="DX32" i="1" s="1"/>
  <c r="DY32" i="1" s="1"/>
  <c r="DU44" i="1"/>
  <c r="DV44" i="1" s="1"/>
  <c r="DX44" i="1" s="1"/>
  <c r="DY44" i="1" s="1"/>
  <c r="DU47" i="1"/>
  <c r="DV47" i="1" s="1"/>
  <c r="DX47" i="1" s="1"/>
  <c r="DY47" i="1" s="1"/>
  <c r="DU49" i="1"/>
  <c r="DV49" i="1" s="1"/>
  <c r="DX49" i="1" s="1"/>
  <c r="DY49" i="1" s="1"/>
  <c r="DU50" i="1"/>
  <c r="DV50" i="1" s="1"/>
  <c r="DX50" i="1" s="1"/>
  <c r="DY50" i="1" s="1"/>
  <c r="DU51" i="1"/>
  <c r="DV51" i="1" s="1"/>
  <c r="DX51" i="1" s="1"/>
  <c r="DY51" i="1" s="1"/>
  <c r="DU54" i="1"/>
  <c r="DV54" i="1" s="1"/>
  <c r="DX54" i="1" s="1"/>
  <c r="DY54" i="1" s="1"/>
  <c r="DU55" i="1"/>
  <c r="DV55" i="1" s="1"/>
  <c r="DX55" i="1" s="1"/>
  <c r="DY55" i="1" s="1"/>
  <c r="DU78" i="1"/>
  <c r="DV78" i="1" s="1"/>
  <c r="DX78" i="1" s="1"/>
  <c r="DY78" i="1" s="1"/>
  <c r="DU83" i="1"/>
  <c r="DV83" i="1" s="1"/>
  <c r="DX83" i="1" s="1"/>
  <c r="DY83" i="1" s="1"/>
  <c r="DU86" i="1"/>
  <c r="DV86" i="1" s="1"/>
  <c r="DX86" i="1" s="1"/>
  <c r="DY86" i="1" s="1"/>
  <c r="DU87" i="1"/>
  <c r="DV87" i="1" s="1"/>
  <c r="DX87" i="1" s="1"/>
  <c r="DY87" i="1" s="1"/>
  <c r="DU88" i="1"/>
  <c r="DV88" i="1" s="1"/>
  <c r="DX88" i="1" s="1"/>
  <c r="DY88" i="1" s="1"/>
  <c r="DU89" i="1"/>
  <c r="DV89" i="1" s="1"/>
  <c r="DX89" i="1" s="1"/>
  <c r="DY89" i="1" s="1"/>
  <c r="DU90" i="1"/>
  <c r="DV90" i="1" s="1"/>
  <c r="DX90" i="1" s="1"/>
  <c r="DY90" i="1" s="1"/>
  <c r="DU91" i="1"/>
  <c r="DV91" i="1" s="1"/>
  <c r="DX91" i="1" s="1"/>
  <c r="DY91" i="1" s="1"/>
  <c r="DU92" i="1"/>
  <c r="DV92" i="1" s="1"/>
  <c r="DX92" i="1" s="1"/>
  <c r="DY92" i="1" s="1"/>
  <c r="DU94" i="1"/>
  <c r="DV94" i="1" s="1"/>
  <c r="DX94" i="1" s="1"/>
  <c r="DY94" i="1" s="1"/>
  <c r="DU95" i="1"/>
  <c r="DV95" i="1" s="1"/>
  <c r="DX95" i="1" s="1"/>
  <c r="DY95" i="1" s="1"/>
  <c r="DU97" i="1"/>
  <c r="DV97" i="1" s="1"/>
  <c r="DX97" i="1" s="1"/>
  <c r="DY97" i="1" s="1"/>
  <c r="DU98" i="1"/>
  <c r="DV98" i="1" s="1"/>
  <c r="DX98" i="1" s="1"/>
  <c r="DY98" i="1" s="1"/>
  <c r="DU99" i="1"/>
  <c r="DV99" i="1" s="1"/>
  <c r="DX99" i="1" s="1"/>
  <c r="DY99" i="1" s="1"/>
  <c r="DU101" i="1"/>
  <c r="DV101" i="1" s="1"/>
  <c r="DX101" i="1" s="1"/>
  <c r="DY101" i="1" s="1"/>
  <c r="DU102" i="1"/>
  <c r="DV102" i="1" s="1"/>
  <c r="DX102" i="1" s="1"/>
  <c r="DY102" i="1" s="1"/>
  <c r="DU103" i="1"/>
  <c r="DV103" i="1" s="1"/>
  <c r="DX103" i="1" s="1"/>
  <c r="DY103" i="1" s="1"/>
  <c r="DU106" i="1"/>
  <c r="DV106" i="1" s="1"/>
  <c r="DX106" i="1" s="1"/>
  <c r="DY106" i="1" s="1"/>
  <c r="DU107" i="1"/>
  <c r="DV107" i="1" s="1"/>
  <c r="DX107" i="1" s="1"/>
  <c r="DY107" i="1" s="1"/>
  <c r="DU109" i="1"/>
  <c r="DV109" i="1" s="1"/>
  <c r="DX109" i="1" s="1"/>
  <c r="DY109" i="1" s="1"/>
  <c r="DU110" i="1"/>
  <c r="DV110" i="1" s="1"/>
  <c r="DX110" i="1" s="1"/>
  <c r="DY110" i="1" s="1"/>
  <c r="DU112" i="1"/>
  <c r="DV112" i="1" s="1"/>
  <c r="DX112" i="1" s="1"/>
  <c r="DY112" i="1" s="1"/>
  <c r="DU116" i="1"/>
  <c r="DV116" i="1" s="1"/>
  <c r="DX116" i="1" s="1"/>
  <c r="DY116" i="1" s="1"/>
  <c r="DU128" i="1"/>
  <c r="DV128" i="1" s="1"/>
  <c r="DX128" i="1" s="1"/>
  <c r="DY128" i="1" s="1"/>
  <c r="DU135" i="1"/>
  <c r="DV135" i="1" s="1"/>
  <c r="DX135" i="1" s="1"/>
  <c r="DY135" i="1" s="1"/>
  <c r="DU139" i="1"/>
  <c r="DV139" i="1" s="1"/>
  <c r="DX139" i="1" s="1"/>
  <c r="DY139" i="1" s="1"/>
  <c r="DU26" i="1"/>
  <c r="DV26" i="1" s="1"/>
  <c r="DX26" i="1" s="1"/>
  <c r="DY26" i="1" s="1"/>
  <c r="DU145" i="1"/>
  <c r="DV145" i="1" s="1"/>
  <c r="DX145" i="1" s="1"/>
  <c r="DY145" i="1" s="1"/>
  <c r="DU165" i="1"/>
  <c r="DV165" i="1" s="1"/>
  <c r="DX165" i="1" s="1"/>
  <c r="DY165" i="1" s="1"/>
  <c r="DU168" i="1"/>
  <c r="DV168" i="1" s="1"/>
  <c r="DX168" i="1" s="1"/>
  <c r="DY168" i="1" s="1"/>
  <c r="DU174" i="1"/>
  <c r="DV174" i="1" s="1"/>
  <c r="DX174" i="1" s="1"/>
  <c r="DY174" i="1" s="1"/>
  <c r="DU176" i="1"/>
  <c r="DV176" i="1" s="1"/>
  <c r="DX176" i="1" s="1"/>
  <c r="DY176" i="1" s="1"/>
  <c r="DU177" i="1"/>
  <c r="DV177" i="1" s="1"/>
  <c r="DX177" i="1" s="1"/>
  <c r="DY177" i="1" s="1"/>
  <c r="DU21" i="1"/>
  <c r="DV21" i="1" s="1"/>
  <c r="DX21" i="1" s="1"/>
  <c r="DY21" i="1" s="1"/>
  <c r="DU93" i="1"/>
  <c r="DV93" i="1" s="1"/>
  <c r="DX93" i="1" s="1"/>
  <c r="DY93" i="1" s="1"/>
  <c r="DU105" i="1"/>
  <c r="DV105" i="1" s="1"/>
  <c r="DX105" i="1" s="1"/>
  <c r="DY105" i="1" s="1"/>
  <c r="DU108" i="1"/>
  <c r="DV108" i="1" s="1"/>
  <c r="DX108" i="1" s="1"/>
  <c r="DY108" i="1" s="1"/>
  <c r="DU124" i="1"/>
  <c r="DV124" i="1" s="1"/>
  <c r="DX124" i="1" s="1"/>
  <c r="DY124" i="1" s="1"/>
  <c r="DU157" i="1"/>
  <c r="DV157" i="1" s="1"/>
  <c r="DX157" i="1" s="1"/>
  <c r="DY157" i="1" s="1"/>
  <c r="DU36" i="1"/>
  <c r="DV36" i="1" s="1"/>
  <c r="DX36" i="1" s="1"/>
  <c r="DY36" i="1" s="1"/>
  <c r="DU113" i="1"/>
  <c r="DV113" i="1" s="1"/>
  <c r="DX113" i="1" s="1"/>
  <c r="DY113" i="1" s="1"/>
  <c r="DU104" i="1"/>
  <c r="DV104" i="1" s="1"/>
  <c r="DX104" i="1" s="1"/>
  <c r="DY104" i="1" s="1"/>
  <c r="DU63" i="1"/>
  <c r="DV63" i="1" s="1"/>
  <c r="DX63" i="1" s="1"/>
  <c r="DY63" i="1" s="1"/>
  <c r="DU84" i="1"/>
  <c r="DV84" i="1" s="1"/>
  <c r="DX84" i="1" s="1"/>
  <c r="DY84" i="1" s="1"/>
  <c r="DU28" i="1"/>
  <c r="DV28" i="1" s="1"/>
  <c r="DX28" i="1" s="1"/>
  <c r="DY28" i="1" s="1"/>
  <c r="DU60" i="1"/>
  <c r="DV60" i="1" s="1"/>
  <c r="DX60" i="1" s="1"/>
  <c r="DY60" i="1" s="1"/>
  <c r="DU22" i="1"/>
  <c r="DV22" i="1" s="1"/>
  <c r="DX22" i="1" s="1"/>
  <c r="DY22" i="1" s="1"/>
  <c r="DU24" i="1"/>
  <c r="DV24" i="1" s="1"/>
  <c r="DX24" i="1" s="1"/>
  <c r="DY24" i="1" s="1"/>
  <c r="DU27" i="1"/>
  <c r="DV27" i="1" s="1"/>
  <c r="DX27" i="1" s="1"/>
  <c r="DY27" i="1" s="1"/>
  <c r="DU48" i="1"/>
  <c r="DV48" i="1" s="1"/>
  <c r="DX48" i="1" s="1"/>
  <c r="DY48" i="1" s="1"/>
  <c r="DU45" i="1"/>
  <c r="DV45" i="1" s="1"/>
  <c r="DX45" i="1" s="1"/>
  <c r="DY45" i="1" s="1"/>
  <c r="DU35" i="1"/>
  <c r="DV35" i="1" s="1"/>
  <c r="DX35" i="1" s="1"/>
  <c r="DY35" i="1" s="1"/>
  <c r="DU56" i="1"/>
  <c r="DV56" i="1" s="1"/>
  <c r="DX56" i="1" s="1"/>
  <c r="DY56" i="1" s="1"/>
  <c r="DU18" i="1"/>
  <c r="DV18" i="1" s="1"/>
  <c r="DX18" i="1" s="1"/>
  <c r="DY18" i="1" s="1"/>
  <c r="DU65" i="1"/>
  <c r="DV65" i="1" s="1"/>
  <c r="DX65" i="1" s="1"/>
  <c r="DY65" i="1" s="1"/>
  <c r="DU82" i="1"/>
  <c r="DV82" i="1" s="1"/>
  <c r="DX82" i="1" s="1"/>
  <c r="DY82" i="1" s="1"/>
  <c r="DU118" i="1"/>
  <c r="DV118" i="1" s="1"/>
  <c r="DX118" i="1" s="1"/>
  <c r="DY118" i="1" s="1"/>
  <c r="DU130" i="1"/>
  <c r="DV130" i="1" s="1"/>
  <c r="DX130" i="1" s="1"/>
  <c r="DY130" i="1" s="1"/>
  <c r="DU138" i="1"/>
  <c r="DV138" i="1" s="1"/>
  <c r="DX138" i="1" s="1"/>
  <c r="DY138" i="1" s="1"/>
  <c r="DU131" i="1"/>
  <c r="DV131" i="1" s="1"/>
  <c r="DX131" i="1" s="1"/>
  <c r="DY131" i="1" s="1"/>
  <c r="DU58" i="1"/>
  <c r="DV58" i="1" s="1"/>
  <c r="DX58" i="1" s="1"/>
  <c r="DY58" i="1" s="1"/>
  <c r="DU33" i="1"/>
  <c r="DV33" i="1" s="1"/>
  <c r="DX33" i="1" s="1"/>
  <c r="DY33" i="1" s="1"/>
  <c r="DU11" i="1"/>
  <c r="DV11" i="1" s="1"/>
  <c r="DX11" i="1" s="1"/>
  <c r="DY11" i="1" s="1"/>
  <c r="DU59" i="1"/>
  <c r="DV59" i="1" s="1"/>
  <c r="DX59" i="1" s="1"/>
  <c r="DY59" i="1" s="1"/>
  <c r="DU178" i="1"/>
  <c r="DV178" i="1" s="1"/>
  <c r="DX178" i="1" s="1"/>
  <c r="DY178" i="1" s="1"/>
  <c r="DU111" i="1"/>
  <c r="DV111" i="1" s="1"/>
  <c r="DX111" i="1" s="1"/>
  <c r="DY111" i="1" s="1"/>
  <c r="DU62" i="1"/>
  <c r="DV62" i="1" s="1"/>
  <c r="DX62" i="1" s="1"/>
  <c r="DY62" i="1" s="1"/>
  <c r="DU10" i="1"/>
  <c r="DV10" i="1" s="1"/>
  <c r="DX10" i="1" s="1"/>
  <c r="DY10" i="1" s="1"/>
  <c r="DU70" i="1"/>
  <c r="DV70" i="1" s="1"/>
  <c r="DX70" i="1" s="1"/>
  <c r="DY70" i="1" s="1"/>
  <c r="DU85" i="1"/>
  <c r="DV85" i="1" s="1"/>
  <c r="DX85" i="1" s="1"/>
  <c r="DY85" i="1" s="1"/>
  <c r="DU53" i="1"/>
  <c r="DV53" i="1" s="1"/>
  <c r="DX53" i="1" s="1"/>
  <c r="DY53" i="1" s="1"/>
  <c r="DU66" i="1"/>
  <c r="DV66" i="1" s="1"/>
  <c r="DX66" i="1" s="1"/>
  <c r="DY66" i="1" s="1"/>
  <c r="DU68" i="1"/>
  <c r="DV68" i="1" s="1"/>
  <c r="DX68" i="1" s="1"/>
  <c r="DY68" i="1" s="1"/>
  <c r="DU34" i="1"/>
  <c r="DV34" i="1" s="1"/>
  <c r="DX34" i="1" s="1"/>
  <c r="DY34" i="1" s="1"/>
  <c r="DU137" i="1"/>
  <c r="DV137" i="1" s="1"/>
  <c r="DX137" i="1" s="1"/>
  <c r="DY137" i="1" s="1"/>
  <c r="DU77" i="1"/>
  <c r="DV77" i="1" s="1"/>
  <c r="DX77" i="1" s="1"/>
  <c r="DY77" i="1" s="1"/>
</calcChain>
</file>

<file path=xl/sharedStrings.xml><?xml version="1.0" encoding="utf-8"?>
<sst xmlns="http://schemas.openxmlformats.org/spreadsheetml/2006/main" count="3758" uniqueCount="826">
  <si>
    <t>MAIN_ID</t>
  </si>
  <si>
    <t>RA</t>
  </si>
  <si>
    <t>DEC</t>
  </si>
  <si>
    <t>SP_TYPE</t>
  </si>
  <si>
    <t>U</t>
  </si>
  <si>
    <t>A_U</t>
  </si>
  <si>
    <t>B</t>
  </si>
  <si>
    <t>A_B</t>
  </si>
  <si>
    <t>V</t>
  </si>
  <si>
    <t>A_V</t>
  </si>
  <si>
    <t>R</t>
  </si>
  <si>
    <t>A_R</t>
  </si>
  <si>
    <t>I</t>
  </si>
  <si>
    <t>A_I</t>
  </si>
  <si>
    <t>J</t>
  </si>
  <si>
    <t>A_J</t>
  </si>
  <si>
    <t>H</t>
  </si>
  <si>
    <t>A_H</t>
  </si>
  <si>
    <t>K</t>
  </si>
  <si>
    <t>2MASS_FLAG</t>
  </si>
  <si>
    <t>A_K</t>
  </si>
  <si>
    <t>W1</t>
  </si>
  <si>
    <t>A_W1</t>
  </si>
  <si>
    <t>W2</t>
  </si>
  <si>
    <t>A_W2</t>
  </si>
  <si>
    <t>F9</t>
  </si>
  <si>
    <t>F9_FLAG</t>
  </si>
  <si>
    <t>W3</t>
  </si>
  <si>
    <t>A_W3</t>
  </si>
  <si>
    <t>F18</t>
  </si>
  <si>
    <t>F18_FLAG</t>
  </si>
  <si>
    <t>W4</t>
  </si>
  <si>
    <t>WISE_FLAG</t>
  </si>
  <si>
    <t>A_W4</t>
  </si>
  <si>
    <t>IRAS_25</t>
  </si>
  <si>
    <t>F25_FLAG</t>
  </si>
  <si>
    <t>IRAS_60</t>
  </si>
  <si>
    <t>F60_FLAG</t>
  </si>
  <si>
    <t>IRAS_100</t>
  </si>
  <si>
    <t>F100_FLAG</t>
  </si>
  <si>
    <t>ab aur</t>
  </si>
  <si>
    <t>04 55 45</t>
  </si>
  <si>
    <t>+30 33 04</t>
  </si>
  <si>
    <t>A0Ve</t>
  </si>
  <si>
    <t xml:space="preserve">0h0h </t>
  </si>
  <si>
    <t>ak sco</t>
  </si>
  <si>
    <t>16 54 44</t>
  </si>
  <si>
    <t>-36 53 18</t>
  </si>
  <si>
    <t>F5Ve</t>
  </si>
  <si>
    <t xml:space="preserve">hh00 </t>
  </si>
  <si>
    <t>null|</t>
  </si>
  <si>
    <t>null|null|</t>
  </si>
  <si>
    <t>AS 310</t>
  </si>
  <si>
    <t>18 33 21</t>
  </si>
  <si>
    <t>-04 58 04</t>
  </si>
  <si>
    <t>B1e</t>
  </si>
  <si>
    <t xml:space="preserve">      null|</t>
  </si>
  <si>
    <t xml:space="preserve"> null</t>
  </si>
  <si>
    <t>null</t>
  </si>
  <si>
    <t xml:space="preserve">  null </t>
  </si>
  <si>
    <t xml:space="preserve">HHHH </t>
  </si>
  <si>
    <t>V2018 Cyg</t>
  </si>
  <si>
    <t>20 46 45</t>
  </si>
  <si>
    <t>+43 45 11</t>
  </si>
  <si>
    <t>B9e</t>
  </si>
  <si>
    <t xml:space="preserve">000h </t>
  </si>
  <si>
    <t>V1977 Cyg</t>
  </si>
  <si>
    <t>20 47 37</t>
  </si>
  <si>
    <t>+43 47 24</t>
  </si>
  <si>
    <t>B8Ve</t>
  </si>
  <si>
    <t xml:space="preserve">hhhH </t>
  </si>
  <si>
    <t>HD 245185</t>
  </si>
  <si>
    <t>05 35 09</t>
  </si>
  <si>
    <t>+10 01 51</t>
  </si>
  <si>
    <t>A0Vae</t>
  </si>
  <si>
    <t>bd +41 3731</t>
  </si>
  <si>
    <t>20 24 15</t>
  </si>
  <si>
    <t>+42 18 01</t>
  </si>
  <si>
    <t>B5</t>
  </si>
  <si>
    <t xml:space="preserve">HHdh </t>
  </si>
  <si>
    <t>bd +65 1637</t>
  </si>
  <si>
    <t>21 42 50</t>
  </si>
  <si>
    <t>+66 06 35</t>
  </si>
  <si>
    <t>B4</t>
  </si>
  <si>
    <t xml:space="preserve"> </t>
  </si>
  <si>
    <t xml:space="preserve">hddd </t>
  </si>
  <si>
    <t>bf ori</t>
  </si>
  <si>
    <t>05 37 13</t>
  </si>
  <si>
    <t>-06 35 00</t>
  </si>
  <si>
    <t>A2</t>
  </si>
  <si>
    <t>bh cep</t>
  </si>
  <si>
    <t>22 01 42</t>
  </si>
  <si>
    <t>+69 44 36</t>
  </si>
  <si>
    <t>F5IIIe</t>
  </si>
  <si>
    <t>HD 245465</t>
  </si>
  <si>
    <t>05 36 29</t>
  </si>
  <si>
    <t>+06 50 02</t>
  </si>
  <si>
    <t>F4e</t>
  </si>
  <si>
    <t>bo cep</t>
  </si>
  <si>
    <t>22 16 54</t>
  </si>
  <si>
    <t>+70 03 45</t>
  </si>
  <si>
    <t xml:space="preserve">hh0d </t>
  </si>
  <si>
    <t>cq tau</t>
  </si>
  <si>
    <t>05 35 58</t>
  </si>
  <si>
    <t>+24 44 54</t>
  </si>
  <si>
    <t>F3</t>
  </si>
  <si>
    <t>cq uma</t>
  </si>
  <si>
    <t>13 40 21</t>
  </si>
  <si>
    <t>+57 12 27</t>
  </si>
  <si>
    <t>A2IVpSrCr</t>
  </si>
  <si>
    <t>hd 53367</t>
  </si>
  <si>
    <t>07 04 25</t>
  </si>
  <si>
    <t>-10 27 15</t>
  </si>
  <si>
    <t>B0IV/Ve</t>
  </si>
  <si>
    <t xml:space="preserve">hhhd </t>
  </si>
  <si>
    <t>hd 150193</t>
  </si>
  <si>
    <t>16 40 17</t>
  </si>
  <si>
    <t>-23 53 45</t>
  </si>
  <si>
    <t>hd 163296</t>
  </si>
  <si>
    <t>17 56 21</t>
  </si>
  <si>
    <t>-21 57 21</t>
  </si>
  <si>
    <t>A1Vep</t>
  </si>
  <si>
    <t xml:space="preserve">hhhh </t>
  </si>
  <si>
    <t>hd 200775</t>
  </si>
  <si>
    <t>21 01 36</t>
  </si>
  <si>
    <t>+68 09 47</t>
  </si>
  <si>
    <t>B3</t>
  </si>
  <si>
    <t>hd 250550</t>
  </si>
  <si>
    <t>06 01 59</t>
  </si>
  <si>
    <t>+16 30 56</t>
  </si>
  <si>
    <t>hd 259431</t>
  </si>
  <si>
    <t>06 33 05</t>
  </si>
  <si>
    <t>+10 19 19</t>
  </si>
  <si>
    <t>B2</t>
  </si>
  <si>
    <t xml:space="preserve">hdhh </t>
  </si>
  <si>
    <t>hk ori</t>
  </si>
  <si>
    <t>05 31 28</t>
  </si>
  <si>
    <t>+12 09 10</t>
  </si>
  <si>
    <t>A2?e+G0?e</t>
  </si>
  <si>
    <t>AS 220</t>
  </si>
  <si>
    <t>17 10 08</t>
  </si>
  <si>
    <t>-27 15 18</t>
  </si>
  <si>
    <t>A5</t>
  </si>
  <si>
    <t>lkh 112</t>
  </si>
  <si>
    <t>18 04 22</t>
  </si>
  <si>
    <t>-24 22 09</t>
  </si>
  <si>
    <t>B2Ve</t>
  </si>
  <si>
    <t xml:space="preserve">dddd </t>
  </si>
  <si>
    <t>lkh 115</t>
  </si>
  <si>
    <t>18 04 50</t>
  </si>
  <si>
    <t>-24 25 41</t>
  </si>
  <si>
    <t>B7e</t>
  </si>
  <si>
    <t>0c0</t>
  </si>
  <si>
    <t xml:space="preserve">dDdd </t>
  </si>
  <si>
    <t>lkh 118</t>
  </si>
  <si>
    <t>18 05 49</t>
  </si>
  <si>
    <t>-24 15 20</t>
  </si>
  <si>
    <t>B1</t>
  </si>
  <si>
    <t xml:space="preserve">hhh0 </t>
  </si>
  <si>
    <t>lkh 119</t>
  </si>
  <si>
    <t>18 05 56</t>
  </si>
  <si>
    <t>-24 16 00</t>
  </si>
  <si>
    <t>B1Ve</t>
  </si>
  <si>
    <t>lkh 131</t>
  </si>
  <si>
    <t>20 46 36</t>
  </si>
  <si>
    <t>+43 44 35</t>
  </si>
  <si>
    <t>Be</t>
  </si>
  <si>
    <t xml:space="preserve">0ddH </t>
  </si>
  <si>
    <t>lkh 132</t>
  </si>
  <si>
    <t>20 46 41</t>
  </si>
  <si>
    <t>+43 46 48</t>
  </si>
  <si>
    <t xml:space="preserve">00DH </t>
  </si>
  <si>
    <t>lkh 134</t>
  </si>
  <si>
    <t>20 48 04</t>
  </si>
  <si>
    <t>+43 47 25</t>
  </si>
  <si>
    <t xml:space="preserve">0s0 </t>
  </si>
  <si>
    <t>lkh 135</t>
  </si>
  <si>
    <t>20 48 20</t>
  </si>
  <si>
    <t>+43 39 48</t>
  </si>
  <si>
    <t xml:space="preserve">0hoo </t>
  </si>
  <si>
    <t>lkh 147</t>
  </si>
  <si>
    <t>20 51 02</t>
  </si>
  <si>
    <t>+43 49 31</t>
  </si>
  <si>
    <t>B2e</t>
  </si>
  <si>
    <t>lkh 167</t>
  </si>
  <si>
    <t>20 52 04</t>
  </si>
  <si>
    <t>+44 37 30</t>
  </si>
  <si>
    <t>A1/9e</t>
  </si>
  <si>
    <t xml:space="preserve">0h00 </t>
  </si>
  <si>
    <t>lkh 168</t>
  </si>
  <si>
    <t>20 52 06</t>
  </si>
  <si>
    <t>+44 17 16</t>
  </si>
  <si>
    <t>F6III</t>
  </si>
  <si>
    <t>lkh 169</t>
  </si>
  <si>
    <t>20 52 07</t>
  </si>
  <si>
    <t>+44 03 44</t>
  </si>
  <si>
    <t>B3V(e)</t>
  </si>
  <si>
    <t>lkh 176</t>
  </si>
  <si>
    <t>20 52 58</t>
  </si>
  <si>
    <t>+44 15 03</t>
  </si>
  <si>
    <t>B5ne</t>
  </si>
  <si>
    <t>lkh 183</t>
  </si>
  <si>
    <t>20 55 10</t>
  </si>
  <si>
    <t>+45 03 02</t>
  </si>
  <si>
    <t>B1:Ve</t>
  </si>
  <si>
    <t>lkh 192</t>
  </si>
  <si>
    <t>20 59 17</t>
  </si>
  <si>
    <t>+44 17 46</t>
  </si>
  <si>
    <t>B0e</t>
  </si>
  <si>
    <t xml:space="preserve">sss </t>
  </si>
  <si>
    <t xml:space="preserve">0d00 </t>
  </si>
  <si>
    <t>lkh 193</t>
  </si>
  <si>
    <t>20 59 31</t>
  </si>
  <si>
    <t>+44 35 44</t>
  </si>
  <si>
    <t xml:space="preserve">0o00 </t>
  </si>
  <si>
    <t>lkh 194</t>
  </si>
  <si>
    <t>21 01 40</t>
  </si>
  <si>
    <t>+44 19 44</t>
  </si>
  <si>
    <t>B3e</t>
  </si>
  <si>
    <t xml:space="preserve">dd00 </t>
  </si>
  <si>
    <t>lkh 198</t>
  </si>
  <si>
    <t>00 11 25</t>
  </si>
  <si>
    <t>+58 49 28</t>
  </si>
  <si>
    <t>lkh 201</t>
  </si>
  <si>
    <t>00 43 25</t>
  </si>
  <si>
    <t>+61 38 23</t>
  </si>
  <si>
    <t>lkh 208</t>
  </si>
  <si>
    <t>06 07 49</t>
  </si>
  <si>
    <t>+18 39 26</t>
  </si>
  <si>
    <t>A4</t>
  </si>
  <si>
    <t>lkh 215</t>
  </si>
  <si>
    <t>06 32 41</t>
  </si>
  <si>
    <t>+10 09 33</t>
  </si>
  <si>
    <t>B6e</t>
  </si>
  <si>
    <t>lkh 218</t>
  </si>
  <si>
    <t>07 02 42</t>
  </si>
  <si>
    <t>-11 26 11</t>
  </si>
  <si>
    <t>A0e</t>
  </si>
  <si>
    <t>lkh 220</t>
  </si>
  <si>
    <t>07 04 06</t>
  </si>
  <si>
    <t>-11 26 08</t>
  </si>
  <si>
    <t>B8e</t>
  </si>
  <si>
    <t xml:space="preserve">0hhh </t>
  </si>
  <si>
    <t>lkh 257</t>
  </si>
  <si>
    <t>21 54 18</t>
  </si>
  <si>
    <t>+47 12 09</t>
  </si>
  <si>
    <t>B5/A2e</t>
  </si>
  <si>
    <t xml:space="preserve">HHd0 </t>
  </si>
  <si>
    <t>lkh 259</t>
  </si>
  <si>
    <t>23 58 41</t>
  </si>
  <si>
    <t>+66 26 12</t>
  </si>
  <si>
    <t>A9e</t>
  </si>
  <si>
    <t>lkh 324</t>
  </si>
  <si>
    <t>21 03 54</t>
  </si>
  <si>
    <t>+50 15 09</t>
  </si>
  <si>
    <t>B8</t>
  </si>
  <si>
    <t xml:space="preserve">00c </t>
  </si>
  <si>
    <t xml:space="preserve">hhdd </t>
  </si>
  <si>
    <t>lkh 339</t>
  </si>
  <si>
    <t>06 10 57</t>
  </si>
  <si>
    <t>-06 14 39</t>
  </si>
  <si>
    <t>A1e</t>
  </si>
  <si>
    <t>lkh 341</t>
  </si>
  <si>
    <t>06 30 50</t>
  </si>
  <si>
    <t>+10 33 09</t>
  </si>
  <si>
    <t>F3e</t>
  </si>
  <si>
    <t>lkh 350</t>
  </si>
  <si>
    <t>22 49 07</t>
  </si>
  <si>
    <t>+62 11 08</t>
  </si>
  <si>
    <t>HBC 1</t>
  </si>
  <si>
    <t>00 07 02</t>
  </si>
  <si>
    <t>+65 38 38</t>
  </si>
  <si>
    <t>F4?</t>
  </si>
  <si>
    <t xml:space="preserve">hh0h </t>
  </si>
  <si>
    <t>mwc 137</t>
  </si>
  <si>
    <t>06 18 45</t>
  </si>
  <si>
    <t>+15 16 52</t>
  </si>
  <si>
    <t>mwc 297</t>
  </si>
  <si>
    <t>18 27 39</t>
  </si>
  <si>
    <t>-03 49 52</t>
  </si>
  <si>
    <t xml:space="preserve">0d0 </t>
  </si>
  <si>
    <t>mwc 342</t>
  </si>
  <si>
    <t>20 23 03</t>
  </si>
  <si>
    <t>+39 29 50</t>
  </si>
  <si>
    <t>B[e]</t>
  </si>
  <si>
    <t>mwc 930</t>
  </si>
  <si>
    <t>18 26 25</t>
  </si>
  <si>
    <t>-07 13 17</t>
  </si>
  <si>
    <t>B5/9e</t>
  </si>
  <si>
    <t>mwc 1080</t>
  </si>
  <si>
    <t>23 17 25</t>
  </si>
  <si>
    <t>+60 50 43</t>
  </si>
  <si>
    <t>B0eq</t>
  </si>
  <si>
    <t>mx ori</t>
  </si>
  <si>
    <t>05 35 21</t>
  </si>
  <si>
    <t>-05 09 16</t>
  </si>
  <si>
    <t>F8Ve</t>
  </si>
  <si>
    <t xml:space="preserve">hdOO </t>
  </si>
  <si>
    <t>nv ori</t>
  </si>
  <si>
    <t>05 35 31</t>
  </si>
  <si>
    <t>-05 33 08</t>
  </si>
  <si>
    <t>F0</t>
  </si>
  <si>
    <t xml:space="preserve">hhhD </t>
  </si>
  <si>
    <t>r mon</t>
  </si>
  <si>
    <t>06 39 09</t>
  </si>
  <si>
    <t>+08 44 09</t>
  </si>
  <si>
    <t>B8IIIe</t>
  </si>
  <si>
    <t>r cra</t>
  </si>
  <si>
    <t>19 01 53</t>
  </si>
  <si>
    <t>-36 57 07</t>
  </si>
  <si>
    <t>B5IIIpe</t>
  </si>
  <si>
    <t>rr tau</t>
  </si>
  <si>
    <t>05 39 30</t>
  </si>
  <si>
    <t>+26 22 26</t>
  </si>
  <si>
    <t>A0:IVe</t>
  </si>
  <si>
    <t>sv cep</t>
  </si>
  <si>
    <t>22 21 33</t>
  </si>
  <si>
    <t>+73 40 27</t>
  </si>
  <si>
    <t>A0</t>
  </si>
  <si>
    <t>t cra</t>
  </si>
  <si>
    <t>19 01 58</t>
  </si>
  <si>
    <t>-36 57 49</t>
  </si>
  <si>
    <t>t ori</t>
  </si>
  <si>
    <t>05 35 50</t>
  </si>
  <si>
    <t>-05 28 34</t>
  </si>
  <si>
    <t>A3IVeb</t>
  </si>
  <si>
    <t>t cha</t>
  </si>
  <si>
    <t>11 57 13</t>
  </si>
  <si>
    <t>-79 21 31</t>
  </si>
  <si>
    <t>F5</t>
  </si>
  <si>
    <t>ty cra</t>
  </si>
  <si>
    <t>19 01 40</t>
  </si>
  <si>
    <t>-36 52 33</t>
  </si>
  <si>
    <t>ux ori</t>
  </si>
  <si>
    <t>05 04 29</t>
  </si>
  <si>
    <t>-03 47 14</t>
  </si>
  <si>
    <t>A3</t>
  </si>
  <si>
    <t>hd 38238</t>
  </si>
  <si>
    <t>05 44 18</t>
  </si>
  <si>
    <t>+00 08 40</t>
  </si>
  <si>
    <t>A7IIIe</t>
  </si>
  <si>
    <t>v376 cas</t>
  </si>
  <si>
    <t>00 11 26</t>
  </si>
  <si>
    <t>+58 50 03</t>
  </si>
  <si>
    <t>A3/F2e</t>
  </si>
  <si>
    <t>v380 ori</t>
  </si>
  <si>
    <t>05 36 25</t>
  </si>
  <si>
    <t>-06 42 57</t>
  </si>
  <si>
    <t>B9</t>
  </si>
  <si>
    <t>v451 ori</t>
  </si>
  <si>
    <t>05 31 26</t>
  </si>
  <si>
    <t>+11 01 22</t>
  </si>
  <si>
    <t>v517 cyg</t>
  </si>
  <si>
    <t>20 47 23</t>
  </si>
  <si>
    <t>+43 44 39</t>
  </si>
  <si>
    <t>A0/5</t>
  </si>
  <si>
    <t xml:space="preserve">000p </t>
  </si>
  <si>
    <t>v590 mon</t>
  </si>
  <si>
    <t>06 40 44</t>
  </si>
  <si>
    <t>+09 48 02</t>
  </si>
  <si>
    <t>B7</t>
  </si>
  <si>
    <t xml:space="preserve">h00h </t>
  </si>
  <si>
    <t>v594 cas</t>
  </si>
  <si>
    <t>00 43 18</t>
  </si>
  <si>
    <t>+61 54 40</t>
  </si>
  <si>
    <t>B8eq</t>
  </si>
  <si>
    <t>v645 cyg</t>
  </si>
  <si>
    <t>21 39 58</t>
  </si>
  <si>
    <t>+50 14 20</t>
  </si>
  <si>
    <t>lkh 225</t>
  </si>
  <si>
    <t>20 20 30</t>
  </si>
  <si>
    <t>+41 21 26</t>
  </si>
  <si>
    <t>A4:Ve</t>
  </si>
  <si>
    <t xml:space="preserve">ccc </t>
  </si>
  <si>
    <t>v1578 cyg</t>
  </si>
  <si>
    <t>21 52 34</t>
  </si>
  <si>
    <t>+47 13 43</t>
  </si>
  <si>
    <t>v1685 cyg</t>
  </si>
  <si>
    <t>20 20 28</t>
  </si>
  <si>
    <t>+41 21 51</t>
  </si>
  <si>
    <t>v1686 cyg</t>
  </si>
  <si>
    <t>20 20 29</t>
  </si>
  <si>
    <t>+41 21 28</t>
  </si>
  <si>
    <t>F8</t>
  </si>
  <si>
    <t xml:space="preserve">  null|</t>
  </si>
  <si>
    <t>vv ser</t>
  </si>
  <si>
    <t>18 28 47</t>
  </si>
  <si>
    <t>+00 08 39</t>
  </si>
  <si>
    <t>B6</t>
  </si>
  <si>
    <t>vx cas</t>
  </si>
  <si>
    <t>00 31 30</t>
  </si>
  <si>
    <t>+61 58 50</t>
  </si>
  <si>
    <t>A0Vep</t>
  </si>
  <si>
    <t xml:space="preserve">c00 </t>
  </si>
  <si>
    <t>vy mon</t>
  </si>
  <si>
    <t>06 31 06</t>
  </si>
  <si>
    <t>+10 26 04</t>
  </si>
  <si>
    <t>A5:Vep</t>
  </si>
  <si>
    <t>ww vul</t>
  </si>
  <si>
    <t>19 25 58</t>
  </si>
  <si>
    <t>+21 12 31</t>
  </si>
  <si>
    <t>A2IVe</t>
  </si>
  <si>
    <t xml:space="preserve">pp00 </t>
  </si>
  <si>
    <t>HBC 324</t>
  </si>
  <si>
    <t>00 07 30</t>
  </si>
  <si>
    <t>+65 39 52</t>
  </si>
  <si>
    <t>A7</t>
  </si>
  <si>
    <t>RNO 6</t>
  </si>
  <si>
    <t>02 16 30</t>
  </si>
  <si>
    <t xml:space="preserve"> +55 22 57</t>
  </si>
  <si>
    <t>HD 278937</t>
  </si>
  <si>
    <t>03 40 46</t>
  </si>
  <si>
    <t>+32 31 53</t>
  </si>
  <si>
    <t>HD 275877</t>
  </si>
  <si>
    <t>03 49 36</t>
  </si>
  <si>
    <t>+38 58 55</t>
  </si>
  <si>
    <t>V892 Tau</t>
  </si>
  <si>
    <t>04 18 40</t>
  </si>
  <si>
    <t>+28 19 15</t>
  </si>
  <si>
    <t>HD 31648</t>
  </si>
  <si>
    <t>04 58 46</t>
  </si>
  <si>
    <t>+29 50 36</t>
  </si>
  <si>
    <t>A5Vep</t>
  </si>
  <si>
    <t>V1012 Ori</t>
  </si>
  <si>
    <t>05 11 36</t>
  </si>
  <si>
    <t>-02 22 48</t>
  </si>
  <si>
    <t>A3e</t>
  </si>
  <si>
    <t>HD 34282</t>
  </si>
  <si>
    <t>05 16 00</t>
  </si>
  <si>
    <t>-09 48 35</t>
  </si>
  <si>
    <t>HD 287841</t>
  </si>
  <si>
    <t>05 24 42</t>
  </si>
  <si>
    <t>+01 43 48</t>
  </si>
  <si>
    <t>A8</t>
  </si>
  <si>
    <t>HD 35929</t>
  </si>
  <si>
    <t>05 27 42</t>
  </si>
  <si>
    <t>-08 19 38</t>
  </si>
  <si>
    <t>F2III</t>
  </si>
  <si>
    <t>HD 36112</t>
  </si>
  <si>
    <t>05 30 27</t>
  </si>
  <si>
    <t>+25 19 57</t>
  </si>
  <si>
    <t>HD 244604</t>
  </si>
  <si>
    <t>05 31 57</t>
  </si>
  <si>
    <t>+11 17 41</t>
  </si>
  <si>
    <t>HD 37258</t>
  </si>
  <si>
    <t>05 36 59</t>
  </si>
  <si>
    <t>-06 09 16</t>
  </si>
  <si>
    <t>A1</t>
  </si>
  <si>
    <t>HD 37357</t>
  </si>
  <si>
    <t>05 37 47</t>
  </si>
  <si>
    <t>-06 42 30</t>
  </si>
  <si>
    <t>V1787 Ori</t>
  </si>
  <si>
    <t>05 38 09</t>
  </si>
  <si>
    <t>-06 49 16</t>
  </si>
  <si>
    <t>A5e</t>
  </si>
  <si>
    <t>HD 37411</t>
  </si>
  <si>
    <t>05 38 14</t>
  </si>
  <si>
    <t>-05 25 13</t>
  </si>
  <si>
    <t>B9Ve</t>
  </si>
  <si>
    <t>V599 Ori</t>
  </si>
  <si>
    <t>05 38 58</t>
  </si>
  <si>
    <t>-07 16 45</t>
  </si>
  <si>
    <t>V350 Ori</t>
  </si>
  <si>
    <t>05 40 11</t>
  </si>
  <si>
    <t>-09 42 11</t>
  </si>
  <si>
    <t>HD 37806</t>
  </si>
  <si>
    <t>05 41 02</t>
  </si>
  <si>
    <t>-02 43 00</t>
  </si>
  <si>
    <t>HD 52721</t>
  </si>
  <si>
    <t>07 01 49</t>
  </si>
  <si>
    <t>-11 18 03</t>
  </si>
  <si>
    <t>B2Vne</t>
  </si>
  <si>
    <t>NX Pup</t>
  </si>
  <si>
    <t>07 19 28</t>
  </si>
  <si>
    <t>-44 35 11</t>
  </si>
  <si>
    <t>A1e/F2IIIe</t>
  </si>
  <si>
    <t>V388 Vel</t>
  </si>
  <si>
    <t>08 42 16</t>
  </si>
  <si>
    <t xml:space="preserve"> -40 44 10</t>
  </si>
  <si>
    <t>Ae</t>
  </si>
  <si>
    <t>HD 76534</t>
  </si>
  <si>
    <t>08 55 08</t>
  </si>
  <si>
    <t>-43 27 59</t>
  </si>
  <si>
    <t>HD 85567</t>
  </si>
  <si>
    <t>09 50 28</t>
  </si>
  <si>
    <t>-60 58 02</t>
  </si>
  <si>
    <t xml:space="preserve">ss0 </t>
  </si>
  <si>
    <t xml:space="preserve">hhp0 </t>
  </si>
  <si>
    <t>HD 94509</t>
  </si>
  <si>
    <t>10 53 27</t>
  </si>
  <si>
    <t>-58 25 24</t>
  </si>
  <si>
    <t>HD 95881</t>
  </si>
  <si>
    <t>11 01 57</t>
  </si>
  <si>
    <t>-71 30 48</t>
  </si>
  <si>
    <t>A1/A2III/IV</t>
  </si>
  <si>
    <t>HD 97048</t>
  </si>
  <si>
    <t>11 08 03</t>
  </si>
  <si>
    <t>-77 39 17</t>
  </si>
  <si>
    <t>HD 98922</t>
  </si>
  <si>
    <t>11 22 31</t>
  </si>
  <si>
    <t>-53 22 11</t>
  </si>
  <si>
    <t xml:space="preserve">dd0 </t>
  </si>
  <si>
    <t>HD 100546</t>
  </si>
  <si>
    <t>11 33 25</t>
  </si>
  <si>
    <t>-70 11 41</t>
  </si>
  <si>
    <t>B9Vne</t>
  </si>
  <si>
    <t>HD 101412</t>
  </si>
  <si>
    <t>11 39 44</t>
  </si>
  <si>
    <t>-60 10 27</t>
  </si>
  <si>
    <t>A0V</t>
  </si>
  <si>
    <t>HD 104237</t>
  </si>
  <si>
    <t>12 00 05</t>
  </si>
  <si>
    <t>-78 11 34</t>
  </si>
  <si>
    <t>A4IVe</t>
  </si>
  <si>
    <t>Hen 3-847</t>
  </si>
  <si>
    <t>13 01 17</t>
  </si>
  <si>
    <t>-48 53 18</t>
  </si>
  <si>
    <t>B5e</t>
  </si>
  <si>
    <t>CPD-61 3587B</t>
  </si>
  <si>
    <t>13 19 04</t>
  </si>
  <si>
    <t xml:space="preserve"> -62 34 10</t>
  </si>
  <si>
    <t>B0</t>
  </si>
  <si>
    <t>HD 130437</t>
  </si>
  <si>
    <t>14 50 50</t>
  </si>
  <si>
    <t>-60 17 10</t>
  </si>
  <si>
    <t xml:space="preserve">hhdp </t>
  </si>
  <si>
    <t>SS73 44</t>
  </si>
  <si>
    <t>15 03 23</t>
  </si>
  <si>
    <t>-63 22 58</t>
  </si>
  <si>
    <t>HD 132947</t>
  </si>
  <si>
    <t>15 04 56</t>
  </si>
  <si>
    <t>-63 07 52</t>
  </si>
  <si>
    <t>B9V</t>
  </si>
  <si>
    <t>ddc</t>
  </si>
  <si>
    <t>HD 141569</t>
  </si>
  <si>
    <t>15 49 57</t>
  </si>
  <si>
    <t>-03 55 16</t>
  </si>
  <si>
    <t>HD 142666</t>
  </si>
  <si>
    <t>15 56 40</t>
  </si>
  <si>
    <t>-22 01 40</t>
  </si>
  <si>
    <t>HD 144432</t>
  </si>
  <si>
    <t>16 06 57</t>
  </si>
  <si>
    <t>-27 43 09</t>
  </si>
  <si>
    <t>A9IVe</t>
  </si>
  <si>
    <t xml:space="preserve">0hp0 </t>
  </si>
  <si>
    <t>HD 144668</t>
  </si>
  <si>
    <t>16 08 34</t>
  </si>
  <si>
    <t>-39 06 18</t>
  </si>
  <si>
    <t>A7IVe</t>
  </si>
  <si>
    <t>Hen 3-1191</t>
  </si>
  <si>
    <t>16 27 15</t>
  </si>
  <si>
    <t>-48 39 26</t>
  </si>
  <si>
    <t>B0:[e]</t>
  </si>
  <si>
    <t>V921 Sco</t>
  </si>
  <si>
    <t>16 59 06</t>
  </si>
  <si>
    <t>-42 42 08</t>
  </si>
  <si>
    <t>B0IVe</t>
  </si>
  <si>
    <t>MWC 300</t>
  </si>
  <si>
    <t>18 29 25</t>
  </si>
  <si>
    <t>-06 04 37</t>
  </si>
  <si>
    <t>B1Iae</t>
  </si>
  <si>
    <t>HD 179218</t>
  </si>
  <si>
    <t>19 11 11</t>
  </si>
  <si>
    <t>+15 47 15</t>
  </si>
  <si>
    <t>HD 190073</t>
  </si>
  <si>
    <t>20 03 02</t>
  </si>
  <si>
    <t>+05 44 16</t>
  </si>
  <si>
    <t>Par 22</t>
  </si>
  <si>
    <t>05 28 56</t>
  </si>
  <si>
    <t xml:space="preserve"> -06 31 36 </t>
  </si>
  <si>
    <t>-</t>
  </si>
  <si>
    <t>PV Cep</t>
  </si>
  <si>
    <t>20 45 53</t>
  </si>
  <si>
    <t>+67 57 38</t>
  </si>
  <si>
    <t>HD 203024</t>
  </si>
  <si>
    <t>21 16 03</t>
  </si>
  <si>
    <t>+68 54 52</t>
  </si>
  <si>
    <t>V373 Cep</t>
  </si>
  <si>
    <t>21 43 06</t>
  </si>
  <si>
    <t>+66 06 54</t>
  </si>
  <si>
    <t xml:space="preserve">hhdh </t>
  </si>
  <si>
    <t>V375 Lac</t>
  </si>
  <si>
    <t>22 34 41</t>
  </si>
  <si>
    <t>+40 40 04</t>
  </si>
  <si>
    <t>HD 216629</t>
  </si>
  <si>
    <t>22 53 15</t>
  </si>
  <si>
    <t>+62 08 44</t>
  </si>
  <si>
    <t>B3IVe+A3</t>
  </si>
  <si>
    <t xml:space="preserve">ddhh </t>
  </si>
  <si>
    <t>BHJ 71</t>
  </si>
  <si>
    <t>23 05 07</t>
  </si>
  <si>
    <t>+62 15 36</t>
  </si>
  <si>
    <t>B5Vep</t>
  </si>
  <si>
    <t xml:space="preserve">000d </t>
  </si>
  <si>
    <t>HD 35187</t>
  </si>
  <si>
    <t>05 24 01</t>
  </si>
  <si>
    <t>+24 57 37</t>
  </si>
  <si>
    <t>A2e+A7</t>
  </si>
  <si>
    <t>HD 100453</t>
  </si>
  <si>
    <t>11 33 05</t>
  </si>
  <si>
    <t xml:space="preserve"> -54 19 28</t>
  </si>
  <si>
    <t>A9Ve</t>
  </si>
  <si>
    <t>hhhh</t>
  </si>
  <si>
    <t>HD 139614</t>
  </si>
  <si>
    <t>15 40 46</t>
  </si>
  <si>
    <t>-42 29 53</t>
  </si>
  <si>
    <t>A7Ve</t>
  </si>
  <si>
    <t>HD 142527</t>
  </si>
  <si>
    <t>15 56 41</t>
  </si>
  <si>
    <t>-42 19 23</t>
  </si>
  <si>
    <t>HHHH</t>
  </si>
  <si>
    <t>HD 169142</t>
  </si>
  <si>
    <t>18 24 29</t>
  </si>
  <si>
    <t>-29 46 49</t>
  </si>
  <si>
    <t>v751 cyg</t>
  </si>
  <si>
    <t>20 52 12</t>
  </si>
  <si>
    <t>+44 19 26</t>
  </si>
  <si>
    <t>Brun 216</t>
  </si>
  <si>
    <t>05 34 14</t>
  </si>
  <si>
    <t>-05 36 54</t>
  </si>
  <si>
    <t>hhdD</t>
  </si>
  <si>
    <t>WLY 2-48</t>
  </si>
  <si>
    <t>16 27 37</t>
  </si>
  <si>
    <t>-24 30 35</t>
  </si>
  <si>
    <t>Maaskant</t>
  </si>
  <si>
    <t>HD 135344 B</t>
  </si>
  <si>
    <t>15 15 48.4394</t>
  </si>
  <si>
    <t>-37 09 16.026</t>
  </si>
  <si>
    <t>F4</t>
  </si>
  <si>
    <t>hh0h</t>
  </si>
  <si>
    <t>Maaskant/Manoj</t>
  </si>
  <si>
    <t>AE Lep</t>
  </si>
  <si>
    <t>06 03 37.075</t>
  </si>
  <si>
    <t>-14 53 03.20</t>
  </si>
  <si>
    <t>"Cauley 2015"</t>
  </si>
  <si>
    <t>DW Cma</t>
  </si>
  <si>
    <t>07 19 35.94</t>
  </si>
  <si>
    <t>-17 39 18.0</t>
  </si>
  <si>
    <t>Cauley</t>
  </si>
  <si>
    <t>HD 244314</t>
  </si>
  <si>
    <t>05 30 19.025</t>
  </si>
  <si>
    <t>+11 20 20.00</t>
  </si>
  <si>
    <t>HD 249879</t>
  </si>
  <si>
    <t>05 58 55.785</t>
  </si>
  <si>
    <t>+16 39 57.37</t>
  </si>
  <si>
    <t>B8?e</t>
  </si>
  <si>
    <t>HD 287823</t>
  </si>
  <si>
    <t>05 24 08.04869</t>
  </si>
  <si>
    <t>+02 27 46.8871</t>
  </si>
  <si>
    <t>HD 290409</t>
  </si>
  <si>
    <t>05 27 05.4747</t>
  </si>
  <si>
    <t>+00 25 07.605</t>
  </si>
  <si>
    <t>hh00</t>
  </si>
  <si>
    <t>HD 290500</t>
  </si>
  <si>
    <t>05 29 48.034</t>
  </si>
  <si>
    <t>-00 23 43.16</t>
  </si>
  <si>
    <t>HD 290764</t>
  </si>
  <si>
    <t>05 38 05.2497</t>
  </si>
  <si>
    <t>-01 15 21.670</t>
  </si>
  <si>
    <t>HD 290770</t>
  </si>
  <si>
    <t>05 37 02.4492</t>
  </si>
  <si>
    <t>-01 37 21.360</t>
  </si>
  <si>
    <t>ccc</t>
  </si>
  <si>
    <t>00d0</t>
  </si>
  <si>
    <t>HD 36408</t>
  </si>
  <si>
    <t>05 32 14.14223</t>
  </si>
  <si>
    <t>+17 03 29.2492</t>
  </si>
  <si>
    <t>HHHd</t>
  </si>
  <si>
    <t>HD 38120</t>
  </si>
  <si>
    <t>05 43 11.89372</t>
  </si>
  <si>
    <t>-04 59 49.8961</t>
  </si>
  <si>
    <t>IRAS 05044-0325</t>
  </si>
  <si>
    <t>05 06 55.515</t>
  </si>
  <si>
    <t>-03 21 13.23</t>
  </si>
  <si>
    <t>IRAS 06071+2925</t>
  </si>
  <si>
    <t>06 10 17.325</t>
  </si>
  <si>
    <t>+29 25 16.56</t>
  </si>
  <si>
    <t>IRAS 07061-0414</t>
  </si>
  <si>
    <t>07 08 38.796</t>
  </si>
  <si>
    <t>-04 19 04.86</t>
  </si>
  <si>
    <t>0hhh</t>
  </si>
  <si>
    <t>IRAS 17481-1415</t>
  </si>
  <si>
    <t>17 50 58.096</t>
  </si>
  <si>
    <t>-14 16 11.84</t>
  </si>
  <si>
    <t>IRAS 18454+0250</t>
  </si>
  <si>
    <t>18 48 00.663</t>
  </si>
  <si>
    <t>+02 54 17.09</t>
  </si>
  <si>
    <t>hHHh</t>
  </si>
  <si>
    <t>IRAS 19343+2926</t>
  </si>
  <si>
    <t>19 36 18.830</t>
  </si>
  <si>
    <t>+29 32 50.86</t>
  </si>
  <si>
    <t>MWC 610</t>
  </si>
  <si>
    <t>18 50 47.17562</t>
  </si>
  <si>
    <t>+08 42 10.0949</t>
  </si>
  <si>
    <t>d00</t>
  </si>
  <si>
    <t>MWC 778</t>
  </si>
  <si>
    <t>05 50 13.898</t>
  </si>
  <si>
    <t>+23 52 17.73</t>
  </si>
  <si>
    <t>UY Ori</t>
  </si>
  <si>
    <t>05 32 00.30</t>
  </si>
  <si>
    <t>-04 55 53.9</t>
  </si>
  <si>
    <t>V1185 Tau</t>
  </si>
  <si>
    <t>03 39 00.561</t>
  </si>
  <si>
    <t>+29 41 45.69</t>
  </si>
  <si>
    <t>V1818 Ori</t>
  </si>
  <si>
    <t>05 53 42.55</t>
  </si>
  <si>
    <t>-10 24 00.7</t>
  </si>
  <si>
    <t>V374 Cep</t>
  </si>
  <si>
    <t>23 05 07.4574</t>
  </si>
  <si>
    <t>+62 15 36.544</t>
  </si>
  <si>
    <t>000d</t>
  </si>
  <si>
    <t>V718 Sco</t>
  </si>
  <si>
    <t>16 13 11.59202</t>
  </si>
  <si>
    <t>-22 29 06.6528</t>
  </si>
  <si>
    <t>V791 Mon</t>
  </si>
  <si>
    <t>06 02 14.883</t>
  </si>
  <si>
    <t>-10 00 59.58</t>
  </si>
  <si>
    <t>BD+30 549</t>
  </si>
  <si>
    <t>03 29 19.77605</t>
  </si>
  <si>
    <t>+31 24 57.0474</t>
  </si>
  <si>
    <t>c00</t>
  </si>
  <si>
    <t>hddd</t>
  </si>
  <si>
    <t>van den Ancker 1998</t>
  </si>
  <si>
    <t>HD 46060</t>
  </si>
  <si>
    <t>06 30 49.81443</t>
  </si>
  <si>
    <t>-09 39 14.8106</t>
  </si>
  <si>
    <t>HD 58647</t>
  </si>
  <si>
    <t>07 25 56.09869</t>
  </si>
  <si>
    <t>-14 10 43.5507</t>
  </si>
  <si>
    <t>HD 245906</t>
  </si>
  <si>
    <t>05 39 30.4806</t>
  </si>
  <si>
    <t>+26 19 55.083</t>
  </si>
  <si>
    <t>A6</t>
  </si>
  <si>
    <t>0h00</t>
  </si>
  <si>
    <t>Manoj</t>
  </si>
  <si>
    <t>lkha 338</t>
  </si>
  <si>
    <t>06 10 47.03</t>
  </si>
  <si>
    <t>-06 12 47.9</t>
  </si>
  <si>
    <t>dddd</t>
  </si>
  <si>
    <t>lkha 339</t>
  </si>
  <si>
    <t>06 10 57.848</t>
  </si>
  <si>
    <t>-06 14 39.70</t>
  </si>
  <si>
    <t>hhhd</t>
  </si>
  <si>
    <t>RY Ori</t>
  </si>
  <si>
    <t>05 32 09.936</t>
  </si>
  <si>
    <t>-02 49 46.79</t>
  </si>
  <si>
    <t>F7</t>
  </si>
  <si>
    <t>PX Vul</t>
  </si>
  <si>
    <t>19 26 40.257</t>
  </si>
  <si>
    <t>+23 53 50.85</t>
  </si>
  <si>
    <t>HBC 222</t>
  </si>
  <si>
    <t>06 40 51.185</t>
  </si>
  <si>
    <t>+09 44 46.12</t>
  </si>
  <si>
    <t>0h0d</t>
  </si>
  <si>
    <t>Vieira</t>
  </si>
  <si>
    <t>Refs for Why Stars are Added</t>
  </si>
  <si>
    <t>MEEUS_GRP</t>
  </si>
  <si>
    <t>Ref</t>
  </si>
  <si>
    <t>II</t>
  </si>
  <si>
    <t>Acke et al. 2008</t>
  </si>
  <si>
    <t>Acke et al. 2010</t>
  </si>
  <si>
    <t>000</t>
  </si>
  <si>
    <t>0000</t>
  </si>
  <si>
    <t>F65</t>
  </si>
  <si>
    <t>F65_FLAG</t>
  </si>
  <si>
    <t>F90</t>
  </si>
  <si>
    <t>F90_FLAG</t>
  </si>
  <si>
    <t>F140</t>
  </si>
  <si>
    <t>F140_FLAG</t>
  </si>
  <si>
    <t>F160</t>
  </si>
  <si>
    <t>F160_FLAG</t>
  </si>
  <si>
    <t>IRAC_8</t>
  </si>
  <si>
    <t>IRS_16</t>
  </si>
  <si>
    <t>IRS_22</t>
  </si>
  <si>
    <t>MIPS_24</t>
  </si>
  <si>
    <t>IRAS_12</t>
  </si>
  <si>
    <t>Honda et al. 2015</t>
  </si>
  <si>
    <t>Acke &amp; van den Ancker; A Survey for nanodiamond features</t>
  </si>
  <si>
    <t>HD 45677</t>
  </si>
  <si>
    <t>HD 50138</t>
  </si>
  <si>
    <t>Acke &amp; van den Ancker; A Survey for nanodiamond features, though another study by Baines et al. 2012 says I</t>
  </si>
  <si>
    <t>Baines et al. 2012</t>
  </si>
  <si>
    <t>III?</t>
  </si>
  <si>
    <t>Acke &amp; van den Ancker (2004)</t>
  </si>
  <si>
    <t>Mendigutia et al. 2012</t>
  </si>
  <si>
    <t>Ia</t>
  </si>
  <si>
    <t>van Boekel et al. 2005 (grain growth…)</t>
  </si>
  <si>
    <t>V_correc</t>
  </si>
  <si>
    <t>V_abs</t>
  </si>
  <si>
    <t>BC_V</t>
  </si>
  <si>
    <t>M_Bol</t>
  </si>
  <si>
    <t>Teff</t>
  </si>
  <si>
    <t>DIST(pc)</t>
  </si>
  <si>
    <t>L(L_SUN)</t>
  </si>
  <si>
    <t>Mdot</t>
  </si>
  <si>
    <t>Inclination</t>
  </si>
  <si>
    <t>Mendigutia, Calvet, et al. 2011</t>
  </si>
  <si>
    <t>Donehew &amp; Brittain 2011</t>
  </si>
  <si>
    <t>Gracia Lopez et al. 2006</t>
  </si>
  <si>
    <t>Fairlamb et al. 2015</t>
  </si>
  <si>
    <t>Cauley 2014</t>
  </si>
  <si>
    <t>Vural et al. 2014</t>
  </si>
  <si>
    <t>Isella et al. 2007</t>
  </si>
  <si>
    <t>Natta et al. 1999</t>
  </si>
  <si>
    <t>Pietu 2007</t>
  </si>
  <si>
    <t>REF</t>
  </si>
  <si>
    <t>Hillenbrand 1992 (extended)</t>
  </si>
  <si>
    <t>Hillenbrand 1992</t>
  </si>
  <si>
    <t>Hillenbrand 1992, upper limit</t>
  </si>
  <si>
    <t>Hillenbrand 1992, extended</t>
  </si>
  <si>
    <t>Th. Henning et al. 1993, 1.3 mm survey</t>
  </si>
  <si>
    <t>Th. Henning et al. 1994, cold dust</t>
  </si>
  <si>
    <t>Th. Henning et al., 1993 1.3 mm survey</t>
  </si>
  <si>
    <t>Th. Henning et al. 1994, cold dust, 1 sigma detected</t>
  </si>
  <si>
    <t>Th. Henning et al. 1994, cold dust, confused flag</t>
  </si>
  <si>
    <t>IRAS</t>
  </si>
  <si>
    <t>AKARI</t>
  </si>
  <si>
    <t>Pascual et al. 2016</t>
  </si>
  <si>
    <t>Sylvester, Skinner et al. 1996</t>
  </si>
  <si>
    <t>Sylvester, Skinner et al. 1996, upper limit</t>
  </si>
  <si>
    <t>van der Veen et al. 1994</t>
  </si>
  <si>
    <t>Acke et al. 2004</t>
  </si>
  <si>
    <t>Natta et al. 2004</t>
  </si>
  <si>
    <t>Natta et al. 2004, 3 sigma upper limit</t>
  </si>
  <si>
    <t>Meeus et al. 2012</t>
  </si>
  <si>
    <t>Garcia Lopez et al.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</si>
</sst>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2"/>
  <sheetViews>
    <sheetView tabSelected="1" zoomScale="107" zoomScaleNormal="107" workbookViewId="0">
      <selection activeCell="DR16" sqref="DR16"/>
    </sheetView>
  </sheetViews>
  <sheetFormatPr defaultRowHeight="14.4" x14ac:dyDescent="0.3"/>
  <cols>
    <col min="1" max="1" width="15.77734375" bestFit="1" customWidth="1"/>
    <col min="3" max="3" width="8" customWidth="1"/>
    <col min="4" max="7" width="10.77734375" customWidth="1"/>
    <col min="24" max="24" width="8.88671875" style="2"/>
    <col min="29" max="29" width="10.44140625" bestFit="1" customWidth="1"/>
    <col min="32" max="32" width="10.44140625" bestFit="1" customWidth="1"/>
    <col min="41" max="42" width="8.88671875" style="2"/>
    <col min="43" max="43" width="10.44140625" bestFit="1" customWidth="1"/>
    <col min="46" max="46" width="10.44140625" bestFit="1" customWidth="1"/>
    <col min="49" max="49" width="11" bestFit="1" customWidth="1"/>
    <col min="50" max="50" width="9" bestFit="1" customWidth="1"/>
    <col min="51" max="53" width="9" customWidth="1"/>
    <col min="54" max="54" width="11" bestFit="1" customWidth="1"/>
    <col min="55" max="55" width="9" bestFit="1" customWidth="1"/>
    <col min="56" max="56" width="9" customWidth="1"/>
    <col min="57" max="57" width="10.44140625" bestFit="1" customWidth="1"/>
    <col min="60" max="60" width="11" bestFit="1" customWidth="1"/>
    <col min="61" max="61" width="10" bestFit="1" customWidth="1"/>
    <col min="62" max="62" width="10" customWidth="1"/>
    <col min="63" max="63" width="11" bestFit="1" customWidth="1"/>
    <col min="64" max="64" width="10" bestFit="1" customWidth="1"/>
    <col min="65" max="67" width="10" customWidth="1"/>
    <col min="72" max="72" width="9.77734375" bestFit="1" customWidth="1"/>
    <col min="73" max="73" width="9.77734375" customWidth="1"/>
    <col min="118" max="118" width="15.21875" bestFit="1" customWidth="1"/>
    <col min="119" max="119" width="11.21875" bestFit="1" customWidth="1"/>
    <col min="120" max="120" width="16.6640625" customWidth="1"/>
    <col min="121" max="121" width="26.77734375" bestFit="1" customWidth="1"/>
    <col min="125" max="125" width="10" bestFit="1" customWidth="1"/>
    <col min="126" max="126" width="10.77734375" bestFit="1" customWidth="1"/>
    <col min="127" max="129" width="10.77734375" customWidth="1"/>
  </cols>
  <sheetData>
    <row r="1" spans="1:129" x14ac:dyDescent="0.3">
      <c r="A1" t="s">
        <v>0</v>
      </c>
      <c r="B1" t="s">
        <v>3</v>
      </c>
      <c r="C1" t="s">
        <v>792</v>
      </c>
      <c r="D1" t="s">
        <v>794</v>
      </c>
      <c r="E1" t="s">
        <v>757</v>
      </c>
      <c r="F1" t="s">
        <v>795</v>
      </c>
      <c r="G1" t="s">
        <v>757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20</v>
      </c>
      <c r="X1" s="2" t="s">
        <v>19</v>
      </c>
      <c r="Y1" t="s">
        <v>21</v>
      </c>
      <c r="Z1" t="s">
        <v>22</v>
      </c>
      <c r="AA1" t="s">
        <v>23</v>
      </c>
      <c r="AB1" t="s">
        <v>24</v>
      </c>
      <c r="AC1" t="s">
        <v>771</v>
      </c>
      <c r="AD1" t="s">
        <v>25</v>
      </c>
      <c r="AE1" t="s">
        <v>26</v>
      </c>
      <c r="AF1" t="s">
        <v>775</v>
      </c>
      <c r="AG1" t="s">
        <v>27</v>
      </c>
      <c r="AH1" t="s">
        <v>28</v>
      </c>
      <c r="AI1" t="s">
        <v>772</v>
      </c>
      <c r="AJ1" t="s">
        <v>29</v>
      </c>
      <c r="AK1" t="s">
        <v>30</v>
      </c>
      <c r="AL1" t="s">
        <v>773</v>
      </c>
      <c r="AM1" t="s">
        <v>31</v>
      </c>
      <c r="AN1" t="s">
        <v>33</v>
      </c>
      <c r="AO1" s="2" t="s">
        <v>32</v>
      </c>
      <c r="AP1" s="2" t="s">
        <v>774</v>
      </c>
      <c r="AQ1" t="s">
        <v>34</v>
      </c>
      <c r="AR1" t="s">
        <v>35</v>
      </c>
      <c r="AS1" t="s">
        <v>805</v>
      </c>
      <c r="AT1" t="s">
        <v>36</v>
      </c>
      <c r="AU1" t="s">
        <v>37</v>
      </c>
      <c r="AV1" t="s">
        <v>805</v>
      </c>
      <c r="AW1" t="s">
        <v>763</v>
      </c>
      <c r="AX1" t="s">
        <v>764</v>
      </c>
      <c r="AY1" t="s">
        <v>805</v>
      </c>
      <c r="AZ1">
        <v>70</v>
      </c>
      <c r="BA1" t="s">
        <v>805</v>
      </c>
      <c r="BB1" t="s">
        <v>765</v>
      </c>
      <c r="BC1" t="s">
        <v>766</v>
      </c>
      <c r="BD1" t="s">
        <v>805</v>
      </c>
      <c r="BE1" t="s">
        <v>38</v>
      </c>
      <c r="BF1" t="s">
        <v>39</v>
      </c>
      <c r="BG1" t="s">
        <v>757</v>
      </c>
      <c r="BH1" t="s">
        <v>767</v>
      </c>
      <c r="BI1" t="s">
        <v>768</v>
      </c>
      <c r="BJ1" t="s">
        <v>805</v>
      </c>
      <c r="BK1" t="s">
        <v>769</v>
      </c>
      <c r="BL1" t="s">
        <v>770</v>
      </c>
      <c r="BM1" t="s">
        <v>805</v>
      </c>
      <c r="BN1">
        <v>350</v>
      </c>
      <c r="BO1" t="s">
        <v>805</v>
      </c>
      <c r="BP1">
        <v>450</v>
      </c>
      <c r="BQ1" t="s">
        <v>805</v>
      </c>
      <c r="BR1">
        <v>600</v>
      </c>
      <c r="BS1" t="s">
        <v>805</v>
      </c>
      <c r="BT1">
        <v>750</v>
      </c>
      <c r="BU1" t="s">
        <v>805</v>
      </c>
      <c r="BV1">
        <v>800</v>
      </c>
      <c r="BW1" t="s">
        <v>805</v>
      </c>
      <c r="BX1">
        <v>850</v>
      </c>
      <c r="BY1" t="s">
        <v>805</v>
      </c>
      <c r="BZ1">
        <v>870</v>
      </c>
      <c r="CA1" t="s">
        <v>805</v>
      </c>
      <c r="CB1">
        <v>890</v>
      </c>
      <c r="CC1" t="s">
        <v>805</v>
      </c>
      <c r="CD1">
        <v>1100</v>
      </c>
      <c r="CE1" t="s">
        <v>805</v>
      </c>
      <c r="CF1">
        <v>1200</v>
      </c>
      <c r="CG1" t="s">
        <v>805</v>
      </c>
      <c r="CH1">
        <v>1300</v>
      </c>
      <c r="CI1" t="s">
        <v>805</v>
      </c>
      <c r="CJ1">
        <v>1400</v>
      </c>
      <c r="CK1" t="s">
        <v>805</v>
      </c>
      <c r="CL1">
        <v>2000</v>
      </c>
      <c r="CM1" t="s">
        <v>805</v>
      </c>
      <c r="CN1">
        <v>2600</v>
      </c>
      <c r="CO1" t="s">
        <v>805</v>
      </c>
      <c r="CP1">
        <v>2700</v>
      </c>
      <c r="CQ1" t="s">
        <v>805</v>
      </c>
      <c r="CR1">
        <v>3000</v>
      </c>
      <c r="CS1" t="s">
        <v>805</v>
      </c>
      <c r="CT1">
        <v>3100</v>
      </c>
      <c r="CU1" t="s">
        <v>805</v>
      </c>
      <c r="CV1">
        <v>3200</v>
      </c>
      <c r="CW1" t="s">
        <v>805</v>
      </c>
      <c r="CX1">
        <v>3300</v>
      </c>
      <c r="CY1" t="s">
        <v>805</v>
      </c>
      <c r="CZ1">
        <v>3400</v>
      </c>
      <c r="DA1" t="s">
        <v>805</v>
      </c>
      <c r="DB1">
        <v>3500</v>
      </c>
      <c r="DC1" t="s">
        <v>805</v>
      </c>
      <c r="DD1">
        <v>6800</v>
      </c>
      <c r="DE1" t="s">
        <v>805</v>
      </c>
      <c r="DF1">
        <v>7000</v>
      </c>
      <c r="DG1" t="s">
        <v>805</v>
      </c>
      <c r="DH1">
        <v>13000</v>
      </c>
      <c r="DI1" t="s">
        <v>805</v>
      </c>
      <c r="DJ1">
        <v>36000</v>
      </c>
      <c r="DK1" t="s">
        <v>805</v>
      </c>
      <c r="DL1">
        <v>60000</v>
      </c>
      <c r="DM1" t="s">
        <v>805</v>
      </c>
      <c r="DN1" t="s">
        <v>0</v>
      </c>
      <c r="DO1" t="s">
        <v>756</v>
      </c>
      <c r="DP1" t="s">
        <v>757</v>
      </c>
      <c r="DQ1" t="s">
        <v>755</v>
      </c>
      <c r="DR1" t="s">
        <v>1</v>
      </c>
      <c r="DS1" t="s">
        <v>2</v>
      </c>
      <c r="DT1" t="s">
        <v>791</v>
      </c>
      <c r="DU1" t="s">
        <v>787</v>
      </c>
      <c r="DV1" t="s">
        <v>788</v>
      </c>
      <c r="DW1" t="s">
        <v>789</v>
      </c>
      <c r="DX1" t="s">
        <v>790</v>
      </c>
      <c r="DY1" t="s">
        <v>793</v>
      </c>
    </row>
    <row r="2" spans="1:129" x14ac:dyDescent="0.3">
      <c r="A2" t="s">
        <v>269</v>
      </c>
      <c r="B2" t="s">
        <v>272</v>
      </c>
      <c r="C2">
        <v>850</v>
      </c>
      <c r="H2">
        <v>17.34</v>
      </c>
      <c r="I2">
        <v>0.57948169000000005</v>
      </c>
      <c r="J2">
        <v>17.27</v>
      </c>
      <c r="K2">
        <v>0.49250704200000001</v>
      </c>
      <c r="L2">
        <v>16.760000000000002</v>
      </c>
      <c r="M2">
        <v>0.372</v>
      </c>
      <c r="N2">
        <v>16.57</v>
      </c>
      <c r="O2">
        <v>0.27873802800000003</v>
      </c>
      <c r="Q2">
        <v>0.17814084499999999</v>
      </c>
      <c r="R2">
        <v>10.907</v>
      </c>
      <c r="S2">
        <v>0.104788732</v>
      </c>
      <c r="T2">
        <v>8.9019999999999992</v>
      </c>
      <c r="U2">
        <v>6.5388168999999996E-2</v>
      </c>
      <c r="V2">
        <v>7.2629999999999999</v>
      </c>
      <c r="W2">
        <v>4.0029295999999999E-2</v>
      </c>
      <c r="X2" s="2" t="s">
        <v>761</v>
      </c>
      <c r="Y2">
        <v>5.5069999999999997</v>
      </c>
      <c r="Z2">
        <v>1.9630423000000001E-2</v>
      </c>
      <c r="AA2">
        <v>4.306</v>
      </c>
      <c r="AB2">
        <v>1.2131523E-2</v>
      </c>
      <c r="AC2" t="s">
        <v>50</v>
      </c>
      <c r="AD2">
        <v>3.4020000000000001</v>
      </c>
      <c r="AE2">
        <v>3</v>
      </c>
      <c r="AF2" t="s">
        <v>50</v>
      </c>
      <c r="AG2">
        <v>1.9850000000000001</v>
      </c>
      <c r="AH2">
        <v>1.0140405999999999E-2</v>
      </c>
      <c r="AI2" t="s">
        <v>50</v>
      </c>
      <c r="AJ2">
        <v>7.5170000000000003</v>
      </c>
      <c r="AK2">
        <v>3</v>
      </c>
      <c r="AL2" t="s">
        <v>50</v>
      </c>
      <c r="AM2">
        <v>-0.22500000000000001</v>
      </c>
      <c r="AN2">
        <v>6.61766E-3</v>
      </c>
      <c r="AO2" s="2" t="s">
        <v>273</v>
      </c>
      <c r="AP2" t="s">
        <v>50</v>
      </c>
      <c r="AQ2" s="1">
        <v>11.49</v>
      </c>
      <c r="AR2">
        <v>3</v>
      </c>
      <c r="AT2" s="1">
        <v>16.8</v>
      </c>
      <c r="AU2">
        <v>3</v>
      </c>
      <c r="AW2">
        <v>13.54</v>
      </c>
      <c r="AX2">
        <v>3</v>
      </c>
      <c r="BB2">
        <v>15.76</v>
      </c>
      <c r="BC2">
        <v>3</v>
      </c>
      <c r="BE2" s="1">
        <v>42.53</v>
      </c>
      <c r="BF2">
        <v>2</v>
      </c>
      <c r="BH2">
        <v>16.68</v>
      </c>
      <c r="BI2">
        <v>3</v>
      </c>
      <c r="BK2">
        <v>16.209999</v>
      </c>
      <c r="BL2">
        <v>3</v>
      </c>
      <c r="CH2">
        <v>4.3999999999999997E-2</v>
      </c>
      <c r="CN2">
        <v>0.01</v>
      </c>
      <c r="DN2" t="s">
        <v>269</v>
      </c>
      <c r="DR2" t="s">
        <v>270</v>
      </c>
      <c r="DS2" t="s">
        <v>271</v>
      </c>
      <c r="DT2">
        <v>6640</v>
      </c>
      <c r="DU2">
        <f>L2-M2</f>
        <v>16.388000000000002</v>
      </c>
      <c r="DV2">
        <f>DU2-5*LOG10(C2/10)</f>
        <v>6.7409053714285392</v>
      </c>
      <c r="DW2">
        <v>-0.04</v>
      </c>
      <c r="DX2">
        <f t="shared" ref="DX2:DX33" si="0">DV2+DW2</f>
        <v>6.7009053714285391</v>
      </c>
      <c r="DY2">
        <f t="shared" ref="DY2:DY33" si="1">10^((4.74-DX2)/2.5)</f>
        <v>0.1643001089522281</v>
      </c>
    </row>
    <row r="3" spans="1:129" x14ac:dyDescent="0.3">
      <c r="A3" t="s">
        <v>403</v>
      </c>
      <c r="B3" t="s">
        <v>406</v>
      </c>
      <c r="H3">
        <v>11.33</v>
      </c>
      <c r="I3">
        <v>0.67606197199999996</v>
      </c>
      <c r="J3">
        <v>11.1</v>
      </c>
      <c r="K3">
        <v>0.57459154899999998</v>
      </c>
      <c r="L3">
        <v>10.77</v>
      </c>
      <c r="M3">
        <v>0.434</v>
      </c>
      <c r="O3">
        <v>0.32519436600000001</v>
      </c>
      <c r="Q3">
        <v>0.207830986</v>
      </c>
      <c r="R3">
        <v>12.92</v>
      </c>
      <c r="S3">
        <v>0.122253521</v>
      </c>
      <c r="T3">
        <v>12.013999999999999</v>
      </c>
      <c r="U3">
        <v>7.6286197E-2</v>
      </c>
      <c r="V3">
        <v>11.004</v>
      </c>
      <c r="W3">
        <v>4.6700844999999998E-2</v>
      </c>
      <c r="X3" s="2" t="s">
        <v>761</v>
      </c>
      <c r="Y3">
        <v>9.0670000000000002</v>
      </c>
      <c r="Z3">
        <v>2.2902160000000001E-2</v>
      </c>
      <c r="AA3">
        <v>7.7039999999999997</v>
      </c>
      <c r="AB3">
        <v>1.4153443E-2</v>
      </c>
      <c r="AC3" t="s">
        <v>50</v>
      </c>
      <c r="AD3">
        <v>0.53590000000000004</v>
      </c>
      <c r="AE3">
        <v>3</v>
      </c>
      <c r="AF3" t="s">
        <v>50</v>
      </c>
      <c r="AG3">
        <v>4.16</v>
      </c>
      <c r="AH3">
        <v>1.1830472999999999E-2</v>
      </c>
      <c r="AI3" t="s">
        <v>50</v>
      </c>
      <c r="AJ3">
        <v>1.5509999999999999</v>
      </c>
      <c r="AK3">
        <v>3</v>
      </c>
      <c r="AL3" t="s">
        <v>50</v>
      </c>
      <c r="AM3">
        <v>1.4379999999999999</v>
      </c>
      <c r="AN3">
        <v>7.7206030000000004E-3</v>
      </c>
      <c r="AO3" s="2" t="s">
        <v>242</v>
      </c>
      <c r="AP3" t="s">
        <v>50</v>
      </c>
      <c r="AQ3" t="s">
        <v>50</v>
      </c>
      <c r="AR3" t="s">
        <v>50</v>
      </c>
      <c r="AT3" t="s">
        <v>50</v>
      </c>
      <c r="AU3" t="s">
        <v>50</v>
      </c>
      <c r="AW3">
        <v>1.6459999999999999</v>
      </c>
      <c r="AX3">
        <v>1</v>
      </c>
      <c r="BB3">
        <v>3.4969999999999999</v>
      </c>
      <c r="BC3">
        <v>3</v>
      </c>
      <c r="BE3" t="s">
        <v>50</v>
      </c>
      <c r="BF3" t="s">
        <v>50</v>
      </c>
      <c r="BH3">
        <v>3.222</v>
      </c>
      <c r="BI3">
        <v>1</v>
      </c>
      <c r="BK3">
        <v>4.0650000000000004</v>
      </c>
      <c r="BL3">
        <v>1</v>
      </c>
      <c r="DN3" t="s">
        <v>403</v>
      </c>
      <c r="DR3" t="s">
        <v>404</v>
      </c>
      <c r="DS3" t="s">
        <v>405</v>
      </c>
      <c r="DT3">
        <v>7800</v>
      </c>
      <c r="DU3">
        <f>L3-M3</f>
        <v>10.336</v>
      </c>
      <c r="DV3" t="e">
        <f>DU3-5*LOG10(C3/10)</f>
        <v>#NUM!</v>
      </c>
      <c r="DW3">
        <v>0</v>
      </c>
      <c r="DX3" t="e">
        <f t="shared" si="0"/>
        <v>#NUM!</v>
      </c>
      <c r="DY3" t="e">
        <f t="shared" si="1"/>
        <v>#NUM!</v>
      </c>
    </row>
    <row r="4" spans="1:129" x14ac:dyDescent="0.3">
      <c r="A4" t="s">
        <v>220</v>
      </c>
      <c r="B4" t="s">
        <v>64</v>
      </c>
      <c r="C4">
        <v>600</v>
      </c>
      <c r="H4">
        <v>15.54</v>
      </c>
      <c r="I4">
        <v>4.9255943660000003</v>
      </c>
      <c r="J4">
        <v>15.14</v>
      </c>
      <c r="K4">
        <v>4.1863098589999996</v>
      </c>
      <c r="L4">
        <v>14.18</v>
      </c>
      <c r="M4">
        <v>3.1619999999999999</v>
      </c>
      <c r="N4">
        <v>12.94</v>
      </c>
      <c r="O4">
        <v>2.369273239</v>
      </c>
      <c r="P4">
        <v>11.79</v>
      </c>
      <c r="Q4">
        <v>1.5141971830000001</v>
      </c>
      <c r="R4">
        <v>9.9879999999999995</v>
      </c>
      <c r="S4">
        <v>0.89070422500000002</v>
      </c>
      <c r="T4">
        <v>7.8890000000000002</v>
      </c>
      <c r="U4">
        <v>0.55799436599999996</v>
      </c>
      <c r="V4">
        <v>6.29</v>
      </c>
      <c r="W4">
        <v>0.34024901400000002</v>
      </c>
      <c r="X4" s="2" t="s">
        <v>761</v>
      </c>
      <c r="Y4">
        <v>4.6769999999999996</v>
      </c>
      <c r="Z4">
        <v>0.166858592</v>
      </c>
      <c r="AA4">
        <v>3.3039999999999998</v>
      </c>
      <c r="AB4">
        <v>0.103117942</v>
      </c>
      <c r="AC4" t="s">
        <v>50</v>
      </c>
      <c r="AD4">
        <v>9.4749999999999996</v>
      </c>
      <c r="AE4">
        <v>3</v>
      </c>
      <c r="AF4" t="s">
        <v>50</v>
      </c>
      <c r="AG4">
        <v>0.627</v>
      </c>
      <c r="AH4">
        <v>8.6193448000000006E-2</v>
      </c>
      <c r="AI4" t="s">
        <v>50</v>
      </c>
      <c r="AJ4">
        <v>29.860001</v>
      </c>
      <c r="AK4">
        <v>3</v>
      </c>
      <c r="AL4" t="s">
        <v>50</v>
      </c>
      <c r="AM4">
        <v>-2.2490000000000001</v>
      </c>
      <c r="AN4">
        <v>5.6250109999999999E-2</v>
      </c>
      <c r="AO4" s="2" t="s">
        <v>60</v>
      </c>
      <c r="AP4" t="s">
        <v>50</v>
      </c>
      <c r="AQ4">
        <v>101</v>
      </c>
      <c r="AR4">
        <v>3</v>
      </c>
      <c r="AT4">
        <v>140</v>
      </c>
      <c r="AU4">
        <v>3</v>
      </c>
      <c r="AW4" t="s">
        <v>50</v>
      </c>
      <c r="AX4" t="s">
        <v>50</v>
      </c>
      <c r="BB4" t="s">
        <v>50</v>
      </c>
      <c r="BC4" t="s">
        <v>50</v>
      </c>
      <c r="BE4">
        <v>207</v>
      </c>
      <c r="BF4">
        <v>3</v>
      </c>
      <c r="BH4" t="s">
        <v>50</v>
      </c>
      <c r="BI4" t="s">
        <v>50</v>
      </c>
      <c r="BK4" t="s">
        <v>50</v>
      </c>
      <c r="BL4" t="s">
        <v>50</v>
      </c>
      <c r="BN4">
        <v>12.6</v>
      </c>
      <c r="BP4">
        <v>6.5</v>
      </c>
      <c r="BT4">
        <v>0.70799999999999996</v>
      </c>
      <c r="BV4">
        <v>0.64300000000000002</v>
      </c>
      <c r="BX4">
        <v>0.22</v>
      </c>
      <c r="CD4">
        <v>0.22600000000000001</v>
      </c>
      <c r="CH4">
        <v>0.4</v>
      </c>
      <c r="CI4" t="s">
        <v>806</v>
      </c>
      <c r="CP4">
        <v>2.4E-2</v>
      </c>
      <c r="DN4" t="s">
        <v>220</v>
      </c>
      <c r="DR4" t="s">
        <v>221</v>
      </c>
      <c r="DS4" t="s">
        <v>222</v>
      </c>
      <c r="DT4">
        <v>10700</v>
      </c>
      <c r="DU4">
        <f>L4-M4</f>
        <v>11.018000000000001</v>
      </c>
      <c r="DV4">
        <f>DU4-5*LOG10(C4/10)</f>
        <v>2.1272437480817832</v>
      </c>
      <c r="DW4">
        <v>-0.42</v>
      </c>
      <c r="DX4">
        <f t="shared" si="0"/>
        <v>1.7072437480817833</v>
      </c>
      <c r="DY4">
        <f t="shared" si="1"/>
        <v>16.334374209765876</v>
      </c>
    </row>
    <row r="5" spans="1:129" x14ac:dyDescent="0.3">
      <c r="A5" t="s">
        <v>341</v>
      </c>
      <c r="B5" t="s">
        <v>344</v>
      </c>
      <c r="C5">
        <v>630</v>
      </c>
      <c r="H5">
        <v>17.190000000000001</v>
      </c>
      <c r="I5">
        <v>4.6358535209999996</v>
      </c>
      <c r="J5">
        <v>16.600000000000001</v>
      </c>
      <c r="K5">
        <v>3.9400563380000002</v>
      </c>
      <c r="L5">
        <v>15.55</v>
      </c>
      <c r="M5">
        <v>2.976</v>
      </c>
      <c r="N5">
        <v>14.28</v>
      </c>
      <c r="O5">
        <v>2.2299042249999999</v>
      </c>
      <c r="Q5">
        <v>1.425126761</v>
      </c>
      <c r="R5">
        <v>10.994</v>
      </c>
      <c r="S5">
        <v>0.83830985899999999</v>
      </c>
      <c r="T5">
        <v>8.3699999999999992</v>
      </c>
      <c r="U5">
        <v>0.52310535199999997</v>
      </c>
      <c r="V5">
        <v>6.3049999999999997</v>
      </c>
      <c r="W5">
        <v>0.32023436599999999</v>
      </c>
      <c r="X5" s="2" t="s">
        <v>761</v>
      </c>
      <c r="Y5">
        <v>8.5180000000000007</v>
      </c>
      <c r="Z5">
        <v>0.15704338000000001</v>
      </c>
      <c r="AA5">
        <v>6.3550000000000004</v>
      </c>
      <c r="AB5">
        <v>9.7052180000000002E-2</v>
      </c>
      <c r="AC5" t="s">
        <v>50</v>
      </c>
      <c r="AD5">
        <v>17.889999</v>
      </c>
      <c r="AE5">
        <v>3</v>
      </c>
      <c r="AF5" t="s">
        <v>50</v>
      </c>
      <c r="AG5">
        <v>3.0779999999999998</v>
      </c>
      <c r="AH5">
        <v>8.1123244999999997E-2</v>
      </c>
      <c r="AI5" t="s">
        <v>50</v>
      </c>
      <c r="AJ5">
        <v>33.799999</v>
      </c>
      <c r="AK5">
        <v>3</v>
      </c>
      <c r="AL5" t="s">
        <v>50</v>
      </c>
      <c r="AM5">
        <v>-0.32700000000000001</v>
      </c>
      <c r="AN5">
        <v>5.294128E-2</v>
      </c>
      <c r="AO5" s="2" t="s">
        <v>147</v>
      </c>
      <c r="AP5" t="s">
        <v>50</v>
      </c>
      <c r="AQ5">
        <v>92</v>
      </c>
      <c r="AR5">
        <v>3</v>
      </c>
      <c r="AT5">
        <v>138</v>
      </c>
      <c r="AU5">
        <v>3</v>
      </c>
      <c r="AW5" t="s">
        <v>50</v>
      </c>
      <c r="AX5" t="s">
        <v>50</v>
      </c>
      <c r="BB5" t="s">
        <v>50</v>
      </c>
      <c r="BC5" t="s">
        <v>50</v>
      </c>
      <c r="BE5">
        <v>198</v>
      </c>
      <c r="BF5">
        <v>3</v>
      </c>
      <c r="BH5" t="s">
        <v>50</v>
      </c>
      <c r="BI5" t="s">
        <v>50</v>
      </c>
      <c r="BK5" t="s">
        <v>50</v>
      </c>
      <c r="BL5" t="s">
        <v>50</v>
      </c>
      <c r="BN5">
        <v>5.8</v>
      </c>
      <c r="BP5">
        <v>1.3</v>
      </c>
      <c r="BT5">
        <v>0.28000000000000003</v>
      </c>
      <c r="BV5">
        <v>0.23</v>
      </c>
      <c r="BX5">
        <v>0.14000000000000001</v>
      </c>
      <c r="CD5">
        <v>0.08</v>
      </c>
      <c r="CH5">
        <v>0.23</v>
      </c>
      <c r="CI5" t="s">
        <v>806</v>
      </c>
      <c r="CP5">
        <v>2.3E-3</v>
      </c>
      <c r="DN5" t="s">
        <v>341</v>
      </c>
      <c r="DO5" t="s">
        <v>12</v>
      </c>
      <c r="DP5" t="s">
        <v>759</v>
      </c>
      <c r="DR5" t="s">
        <v>342</v>
      </c>
      <c r="DS5" t="s">
        <v>343</v>
      </c>
      <c r="DT5">
        <v>8550</v>
      </c>
      <c r="DU5">
        <f>L5-M5</f>
        <v>12.574000000000002</v>
      </c>
      <c r="DV5">
        <f>DU5-5*LOG10(C5/10)</f>
        <v>3.5772972527320928</v>
      </c>
      <c r="DW5">
        <v>-0.06</v>
      </c>
      <c r="DX5">
        <f t="shared" si="0"/>
        <v>3.5172972527320927</v>
      </c>
      <c r="DY5">
        <f t="shared" si="1"/>
        <v>3.0837637496927957</v>
      </c>
    </row>
    <row r="6" spans="1:129" x14ac:dyDescent="0.3">
      <c r="A6" t="s">
        <v>389</v>
      </c>
      <c r="B6" t="s">
        <v>392</v>
      </c>
      <c r="C6">
        <v>760</v>
      </c>
      <c r="D6">
        <f>10^-6.44</f>
        <v>3.6307805477010047E-7</v>
      </c>
      <c r="E6" t="s">
        <v>796</v>
      </c>
      <c r="H6">
        <v>11.83</v>
      </c>
      <c r="I6">
        <v>5.2636260889999997</v>
      </c>
      <c r="J6">
        <v>11.59</v>
      </c>
      <c r="K6">
        <v>4.4736062600000004</v>
      </c>
      <c r="L6">
        <v>10.5</v>
      </c>
      <c r="M6">
        <v>3.3790004730000001</v>
      </c>
      <c r="N6">
        <v>11.19</v>
      </c>
      <c r="O6">
        <v>2.531870777</v>
      </c>
      <c r="P6">
        <v>10.94</v>
      </c>
      <c r="Q6">
        <v>1.6181129030000001</v>
      </c>
      <c r="R6">
        <v>10.145</v>
      </c>
      <c r="S6">
        <v>0.95183111899999995</v>
      </c>
      <c r="T6">
        <v>9.1709999999999994</v>
      </c>
      <c r="U6">
        <v>0.59394261800000003</v>
      </c>
      <c r="V6">
        <v>8.2140000000000004</v>
      </c>
      <c r="W6">
        <v>0.36359948800000003</v>
      </c>
      <c r="X6" s="2" t="s">
        <v>393</v>
      </c>
      <c r="Y6">
        <v>7.1150000000000002</v>
      </c>
      <c r="Z6">
        <v>0.17830969599999999</v>
      </c>
      <c r="AA6">
        <v>6.5640000000000001</v>
      </c>
      <c r="AB6">
        <v>0.110194678</v>
      </c>
      <c r="AC6" t="s">
        <v>50</v>
      </c>
      <c r="AD6">
        <v>0.75539999999999996</v>
      </c>
      <c r="AE6">
        <v>3</v>
      </c>
      <c r="AF6" t="s">
        <v>50</v>
      </c>
      <c r="AG6">
        <v>4.157</v>
      </c>
      <c r="AH6">
        <v>9.2108697000000003E-2</v>
      </c>
      <c r="AI6" t="s">
        <v>50</v>
      </c>
      <c r="AJ6">
        <v>1.327</v>
      </c>
      <c r="AK6">
        <v>3</v>
      </c>
      <c r="AL6" t="s">
        <v>50</v>
      </c>
      <c r="AM6">
        <v>1.8320000000000001</v>
      </c>
      <c r="AN6">
        <v>6.0110419999999998E-2</v>
      </c>
      <c r="AO6" s="2" t="s">
        <v>762</v>
      </c>
      <c r="AP6" t="s">
        <v>50</v>
      </c>
      <c r="AQ6" s="1">
        <v>2.64</v>
      </c>
      <c r="AR6">
        <v>3</v>
      </c>
      <c r="AT6" s="1">
        <v>1.405</v>
      </c>
      <c r="AU6">
        <v>3</v>
      </c>
      <c r="AW6">
        <v>0.84950000000000003</v>
      </c>
      <c r="AX6">
        <v>1</v>
      </c>
      <c r="BB6">
        <v>0.74529999999999996</v>
      </c>
      <c r="BC6">
        <v>3</v>
      </c>
      <c r="BE6" s="1">
        <v>15.17</v>
      </c>
      <c r="BF6">
        <v>1</v>
      </c>
      <c r="BH6">
        <v>0.70579999999999998</v>
      </c>
      <c r="BI6">
        <v>1</v>
      </c>
      <c r="BK6">
        <v>0.1176</v>
      </c>
      <c r="BL6">
        <v>1</v>
      </c>
      <c r="CH6">
        <v>6.0000000000000001E-3</v>
      </c>
      <c r="DN6" t="s">
        <v>389</v>
      </c>
      <c r="DO6" t="s">
        <v>758</v>
      </c>
      <c r="DP6" t="s">
        <v>759</v>
      </c>
      <c r="DR6" t="s">
        <v>390</v>
      </c>
      <c r="DS6" t="s">
        <v>391</v>
      </c>
      <c r="DT6">
        <v>9700</v>
      </c>
      <c r="DU6">
        <f>L6-M6</f>
        <v>7.1209995270000004</v>
      </c>
      <c r="DV6">
        <f>DU6-5*LOG10(C6/10)</f>
        <v>-2.2830684344039565</v>
      </c>
      <c r="DW6">
        <v>-0.24</v>
      </c>
      <c r="DX6">
        <f t="shared" si="0"/>
        <v>-2.5230684344039567</v>
      </c>
      <c r="DY6">
        <f t="shared" si="1"/>
        <v>803.94691636825189</v>
      </c>
    </row>
    <row r="7" spans="1:129" x14ac:dyDescent="0.3">
      <c r="A7" t="s">
        <v>362</v>
      </c>
      <c r="B7" t="s">
        <v>365</v>
      </c>
      <c r="C7">
        <v>650</v>
      </c>
      <c r="F7">
        <v>70</v>
      </c>
      <c r="G7" t="s">
        <v>800</v>
      </c>
      <c r="H7">
        <v>10.87</v>
      </c>
      <c r="I7">
        <v>3.0905690140000002</v>
      </c>
      <c r="J7">
        <v>11.13</v>
      </c>
      <c r="K7">
        <v>2.6267042250000001</v>
      </c>
      <c r="L7">
        <v>10.58</v>
      </c>
      <c r="M7">
        <v>1.984</v>
      </c>
      <c r="N7">
        <v>9.82</v>
      </c>
      <c r="O7">
        <v>1.4866028170000001</v>
      </c>
      <c r="P7">
        <v>9.1999999999999993</v>
      </c>
      <c r="Q7">
        <v>0.95008450700000002</v>
      </c>
      <c r="R7">
        <v>8.1370000000000005</v>
      </c>
      <c r="S7">
        <v>0.55887323899999997</v>
      </c>
      <c r="T7">
        <v>6.9169999999999998</v>
      </c>
      <c r="U7">
        <v>0.34873690099999999</v>
      </c>
      <c r="V7">
        <v>5.8959999999999999</v>
      </c>
      <c r="W7">
        <v>0.21348957700000001</v>
      </c>
      <c r="X7" s="2" t="s">
        <v>761</v>
      </c>
      <c r="Y7">
        <v>4.7569999999999997</v>
      </c>
      <c r="Z7">
        <v>0.10469558700000001</v>
      </c>
      <c r="AA7">
        <v>3.8650000000000002</v>
      </c>
      <c r="AB7">
        <v>6.4701454000000005E-2</v>
      </c>
      <c r="AC7" t="s">
        <v>50</v>
      </c>
      <c r="AD7">
        <v>5.0279999999999996</v>
      </c>
      <c r="AE7">
        <v>3</v>
      </c>
      <c r="AF7" t="s">
        <v>50</v>
      </c>
      <c r="AG7">
        <v>1.7769999999999999</v>
      </c>
      <c r="AH7">
        <v>5.4082163000000003E-2</v>
      </c>
      <c r="AI7" t="s">
        <v>50</v>
      </c>
      <c r="AJ7">
        <v>5.984</v>
      </c>
      <c r="AK7">
        <v>3</v>
      </c>
      <c r="AL7" t="s">
        <v>50</v>
      </c>
      <c r="AM7">
        <v>0.13300000000000001</v>
      </c>
      <c r="AN7">
        <v>3.5294185999999998E-2</v>
      </c>
      <c r="AO7" s="2" t="s">
        <v>49</v>
      </c>
      <c r="AP7" t="s">
        <v>50</v>
      </c>
      <c r="AQ7">
        <v>10.199999999999999</v>
      </c>
      <c r="AR7">
        <v>3</v>
      </c>
      <c r="AT7">
        <v>5.3</v>
      </c>
      <c r="AU7">
        <v>3</v>
      </c>
      <c r="AW7">
        <v>3.97</v>
      </c>
      <c r="AX7">
        <v>3</v>
      </c>
      <c r="BB7">
        <v>3.9</v>
      </c>
      <c r="BC7">
        <v>3</v>
      </c>
      <c r="BE7" s="1">
        <v>14.73</v>
      </c>
      <c r="BF7">
        <v>1</v>
      </c>
      <c r="BH7">
        <v>4.1840000000000002</v>
      </c>
      <c r="BI7">
        <v>3</v>
      </c>
      <c r="BK7">
        <v>1.4339999999999999</v>
      </c>
      <c r="BL7">
        <v>1</v>
      </c>
      <c r="CD7">
        <v>3.3000000000000002E-2</v>
      </c>
      <c r="CH7">
        <v>0.06</v>
      </c>
      <c r="CI7" t="s">
        <v>807</v>
      </c>
      <c r="CR7">
        <v>1.6999999999999999E-3</v>
      </c>
      <c r="DN7" t="s">
        <v>362</v>
      </c>
      <c r="DR7" t="s">
        <v>363</v>
      </c>
      <c r="DS7" t="s">
        <v>364</v>
      </c>
      <c r="DT7">
        <v>12500</v>
      </c>
      <c r="DU7">
        <f>L7-M7</f>
        <v>8.5960000000000001</v>
      </c>
      <c r="DV7">
        <f>DU7-5*LOG10(C7/10)</f>
        <v>-0.46856678321427658</v>
      </c>
      <c r="DW7">
        <v>-0.81</v>
      </c>
      <c r="DX7">
        <f t="shared" si="0"/>
        <v>-1.2785667832142766</v>
      </c>
      <c r="DY7">
        <f t="shared" si="1"/>
        <v>255.52106757006084</v>
      </c>
    </row>
    <row r="8" spans="1:129" x14ac:dyDescent="0.3">
      <c r="A8" t="s">
        <v>223</v>
      </c>
      <c r="B8" t="s">
        <v>183</v>
      </c>
      <c r="H8">
        <v>15.01</v>
      </c>
      <c r="I8">
        <v>6.9054901409999996</v>
      </c>
      <c r="J8">
        <v>14.85</v>
      </c>
      <c r="K8">
        <v>5.869042254</v>
      </c>
      <c r="L8">
        <v>13.64</v>
      </c>
      <c r="M8">
        <v>4.4329999999999998</v>
      </c>
      <c r="N8">
        <v>12.39</v>
      </c>
      <c r="O8">
        <v>3.3216281689999998</v>
      </c>
      <c r="Q8">
        <v>2.1228450699999999</v>
      </c>
      <c r="R8">
        <v>10.715999999999999</v>
      </c>
      <c r="S8">
        <v>1.2487323939999999</v>
      </c>
      <c r="T8">
        <v>10.285</v>
      </c>
      <c r="U8">
        <v>0.77920901399999998</v>
      </c>
      <c r="V8">
        <v>9.8490000000000002</v>
      </c>
      <c r="W8">
        <v>0.47701577499999998</v>
      </c>
      <c r="X8" s="2" t="s">
        <v>761</v>
      </c>
      <c r="Y8">
        <v>9.3170000000000002</v>
      </c>
      <c r="Z8">
        <v>0.233929202</v>
      </c>
      <c r="AA8">
        <v>8.9339999999999993</v>
      </c>
      <c r="AB8">
        <v>0.14456731</v>
      </c>
      <c r="AC8" t="s">
        <v>50</v>
      </c>
      <c r="AD8" t="s">
        <v>56</v>
      </c>
      <c r="AE8" t="s">
        <v>57</v>
      </c>
      <c r="AF8" t="s">
        <v>50</v>
      </c>
      <c r="AG8">
        <v>8.0830000000000002</v>
      </c>
      <c r="AH8">
        <v>0.12083983399999999</v>
      </c>
      <c r="AI8" t="s">
        <v>50</v>
      </c>
      <c r="AJ8" t="s">
        <v>56</v>
      </c>
      <c r="AK8" t="s">
        <v>58</v>
      </c>
      <c r="AL8" t="s">
        <v>50</v>
      </c>
      <c r="AM8">
        <v>7.3520000000000003</v>
      </c>
      <c r="AN8">
        <v>7.8860448E-2</v>
      </c>
      <c r="AO8" s="2" t="s">
        <v>762</v>
      </c>
      <c r="AP8" t="s">
        <v>50</v>
      </c>
      <c r="AQ8" t="s">
        <v>50</v>
      </c>
      <c r="AR8" t="s">
        <v>50</v>
      </c>
      <c r="AT8" t="s">
        <v>50</v>
      </c>
      <c r="AU8" t="s">
        <v>50</v>
      </c>
      <c r="AW8" t="s">
        <v>50</v>
      </c>
      <c r="AX8" t="s">
        <v>50</v>
      </c>
      <c r="BB8" t="s">
        <v>50</v>
      </c>
      <c r="BC8" t="s">
        <v>50</v>
      </c>
      <c r="BE8" t="s">
        <v>50</v>
      </c>
      <c r="BF8" t="s">
        <v>51</v>
      </c>
      <c r="BH8" t="s">
        <v>50</v>
      </c>
      <c r="BI8" t="s">
        <v>50</v>
      </c>
      <c r="BK8" t="s">
        <v>50</v>
      </c>
      <c r="BL8" t="s">
        <v>50</v>
      </c>
      <c r="DN8" t="s">
        <v>223</v>
      </c>
      <c r="DR8" t="s">
        <v>224</v>
      </c>
      <c r="DS8" t="s">
        <v>225</v>
      </c>
      <c r="DT8">
        <v>20600</v>
      </c>
      <c r="DU8">
        <f>L8-M8</f>
        <v>9.2070000000000007</v>
      </c>
      <c r="DV8" t="e">
        <f>DU8-5*LOG10(C8/10)</f>
        <v>#NUM!</v>
      </c>
      <c r="DW8">
        <v>-2.06</v>
      </c>
      <c r="DX8" t="e">
        <f t="shared" si="0"/>
        <v>#NUM!</v>
      </c>
      <c r="DY8" t="e">
        <f t="shared" si="1"/>
        <v>#NUM!</v>
      </c>
    </row>
    <row r="9" spans="1:129" x14ac:dyDescent="0.3">
      <c r="A9" t="s">
        <v>407</v>
      </c>
      <c r="B9" t="s">
        <v>126</v>
      </c>
      <c r="C9">
        <v>1600</v>
      </c>
      <c r="I9">
        <v>3.6700492310000001</v>
      </c>
      <c r="J9">
        <v>15.09</v>
      </c>
      <c r="K9">
        <v>3.1192100150000002</v>
      </c>
      <c r="L9">
        <v>14.52</v>
      </c>
      <c r="M9">
        <v>2.3559990540000002</v>
      </c>
      <c r="N9">
        <v>13.74</v>
      </c>
      <c r="O9">
        <v>1.7653401360000001</v>
      </c>
      <c r="Q9">
        <v>1.1282248989999999</v>
      </c>
      <c r="R9">
        <v>12.272</v>
      </c>
      <c r="S9">
        <v>0.66366170499999999</v>
      </c>
      <c r="T9">
        <v>11.789</v>
      </c>
      <c r="U9">
        <v>0.41412490400000002</v>
      </c>
      <c r="V9">
        <v>11.419</v>
      </c>
      <c r="W9">
        <v>0.25351877099999998</v>
      </c>
      <c r="X9" s="2" t="s">
        <v>761</v>
      </c>
      <c r="Y9">
        <v>9.94</v>
      </c>
      <c r="Z9">
        <v>0.124325959</v>
      </c>
      <c r="AA9">
        <v>9.25</v>
      </c>
      <c r="AB9">
        <v>7.6832945E-2</v>
      </c>
      <c r="AC9" s="1">
        <v>7.1620000000000003E-2</v>
      </c>
      <c r="AD9" t="s">
        <v>56</v>
      </c>
      <c r="AE9" t="s">
        <v>57</v>
      </c>
      <c r="AF9" s="1">
        <v>5.1959999999999999E-2</v>
      </c>
      <c r="AG9">
        <v>4.9000000000000004</v>
      </c>
      <c r="AH9">
        <v>6.4222543000000007E-2</v>
      </c>
      <c r="AI9" s="1">
        <v>0.19320000000000001</v>
      </c>
      <c r="AJ9" t="s">
        <v>56</v>
      </c>
      <c r="AK9" t="s">
        <v>58</v>
      </c>
      <c r="AL9" s="1">
        <v>0.5323</v>
      </c>
      <c r="AM9">
        <v>2.169</v>
      </c>
      <c r="AN9">
        <v>4.1911828999999998E-2</v>
      </c>
      <c r="AO9" s="2" t="s">
        <v>257</v>
      </c>
      <c r="AP9" s="1">
        <v>0.59740000000000004</v>
      </c>
      <c r="AQ9" s="1">
        <v>0.65110000000000001</v>
      </c>
      <c r="AR9">
        <v>3</v>
      </c>
      <c r="AT9" s="1">
        <v>33.200000000000003</v>
      </c>
      <c r="AU9">
        <v>3</v>
      </c>
      <c r="AW9" t="s">
        <v>50</v>
      </c>
      <c r="AX9" t="s">
        <v>50</v>
      </c>
      <c r="BB9" t="s">
        <v>50</v>
      </c>
      <c r="BC9" t="s">
        <v>50</v>
      </c>
      <c r="BE9" s="1">
        <v>96.42</v>
      </c>
      <c r="BF9">
        <v>3</v>
      </c>
      <c r="BH9" t="s">
        <v>50</v>
      </c>
      <c r="BI9" t="s">
        <v>50</v>
      </c>
      <c r="BK9" t="s">
        <v>50</v>
      </c>
      <c r="BL9" t="s">
        <v>50</v>
      </c>
      <c r="DN9" t="s">
        <v>407</v>
      </c>
      <c r="DR9" t="s">
        <v>408</v>
      </c>
      <c r="DS9" t="s">
        <v>409</v>
      </c>
      <c r="DT9">
        <v>17000</v>
      </c>
      <c r="DU9">
        <f>L9-M9</f>
        <v>12.164000946</v>
      </c>
      <c r="DV9">
        <f>DU9-5*LOG10(C9/10)</f>
        <v>1.1434010327203765</v>
      </c>
      <c r="DW9">
        <v>-1.58</v>
      </c>
      <c r="DX9">
        <f t="shared" si="0"/>
        <v>-0.43659896727962355</v>
      </c>
      <c r="DY9">
        <f t="shared" si="1"/>
        <v>117.66291051496968</v>
      </c>
    </row>
    <row r="10" spans="1:129" x14ac:dyDescent="0.3">
      <c r="A10" t="s">
        <v>717</v>
      </c>
      <c r="B10" t="s">
        <v>255</v>
      </c>
      <c r="C10">
        <v>297</v>
      </c>
      <c r="H10">
        <v>10.81</v>
      </c>
      <c r="I10">
        <v>2.752538028</v>
      </c>
      <c r="J10">
        <v>10.95</v>
      </c>
      <c r="K10">
        <v>2.3394084510000002</v>
      </c>
      <c r="L10">
        <v>10.47</v>
      </c>
      <c r="M10">
        <v>1.7669999999999999</v>
      </c>
      <c r="N10">
        <v>10.587</v>
      </c>
      <c r="O10">
        <v>1.3240056339999999</v>
      </c>
      <c r="Q10">
        <v>0.846169014</v>
      </c>
      <c r="R10">
        <v>14.832000000000001</v>
      </c>
      <c r="S10">
        <v>0.49774647900000002</v>
      </c>
      <c r="T10">
        <v>11.430999999999999</v>
      </c>
      <c r="U10">
        <v>0.310593803</v>
      </c>
      <c r="V10">
        <v>11.135999999999999</v>
      </c>
      <c r="W10">
        <v>0.190139155</v>
      </c>
      <c r="X10" s="2" t="s">
        <v>720</v>
      </c>
      <c r="Y10">
        <v>7.9450000000000003</v>
      </c>
      <c r="Z10">
        <v>9.3244507000000004E-2</v>
      </c>
      <c r="AA10">
        <v>7.742</v>
      </c>
      <c r="AB10">
        <v>5.7624731999999998E-2</v>
      </c>
      <c r="AC10" s="1">
        <v>5.1380000000000002E-3</v>
      </c>
      <c r="AD10" t="s">
        <v>50</v>
      </c>
      <c r="AE10" t="s">
        <v>50</v>
      </c>
      <c r="AF10" s="1">
        <v>1.328E-2</v>
      </c>
      <c r="AG10">
        <v>4.3689999999999998</v>
      </c>
      <c r="AH10">
        <v>4.8166926999999998E-2</v>
      </c>
      <c r="AI10" s="1">
        <v>0.2737</v>
      </c>
      <c r="AJ10" t="s">
        <v>50</v>
      </c>
      <c r="AK10" t="s">
        <v>50</v>
      </c>
      <c r="AL10" s="1">
        <v>0.65439999999999998</v>
      </c>
      <c r="AM10">
        <v>2.3610000000000002</v>
      </c>
      <c r="AN10">
        <v>3.1433885000000002E-2</v>
      </c>
      <c r="AO10" s="2" t="s">
        <v>721</v>
      </c>
      <c r="AP10" s="1">
        <v>0.74260000000000004</v>
      </c>
      <c r="AQ10" s="1">
        <v>0.85940000000000005</v>
      </c>
      <c r="AR10">
        <v>3</v>
      </c>
      <c r="AT10" t="s">
        <v>50</v>
      </c>
      <c r="AU10" t="s">
        <v>50</v>
      </c>
      <c r="AW10" t="s">
        <v>50</v>
      </c>
      <c r="AX10" t="s">
        <v>50</v>
      </c>
      <c r="BB10" t="s">
        <v>50</v>
      </c>
      <c r="BC10" t="s">
        <v>50</v>
      </c>
      <c r="BE10" t="s">
        <v>50</v>
      </c>
      <c r="BF10" t="s">
        <v>50</v>
      </c>
      <c r="BH10" t="s">
        <v>50</v>
      </c>
      <c r="BI10" t="s">
        <v>50</v>
      </c>
      <c r="BK10" t="s">
        <v>50</v>
      </c>
      <c r="BL10" t="s">
        <v>50</v>
      </c>
      <c r="DN10" t="s">
        <v>717</v>
      </c>
      <c r="DQ10" t="s">
        <v>722</v>
      </c>
      <c r="DR10" t="s">
        <v>718</v>
      </c>
      <c r="DS10" t="s">
        <v>719</v>
      </c>
      <c r="DT10">
        <v>12500</v>
      </c>
      <c r="DU10">
        <f>L10-M10</f>
        <v>8.7030000000000012</v>
      </c>
      <c r="DV10">
        <f>DU10-5*LOG10(C10/10)</f>
        <v>1.3392177534139398</v>
      </c>
      <c r="DW10">
        <v>-0.81</v>
      </c>
      <c r="DX10">
        <f t="shared" si="0"/>
        <v>0.52921775341393973</v>
      </c>
      <c r="DY10">
        <f t="shared" si="1"/>
        <v>48.340695958787748</v>
      </c>
    </row>
    <row r="11" spans="1:129" x14ac:dyDescent="0.3">
      <c r="A11" t="s">
        <v>701</v>
      </c>
      <c r="B11" t="s">
        <v>447</v>
      </c>
      <c r="C11">
        <v>105</v>
      </c>
      <c r="I11">
        <v>1.641864789</v>
      </c>
      <c r="J11">
        <v>11.04</v>
      </c>
      <c r="K11">
        <v>1.3954366199999999</v>
      </c>
      <c r="L11">
        <v>10.67</v>
      </c>
      <c r="M11">
        <v>1.054</v>
      </c>
      <c r="O11">
        <v>0.78975774600000004</v>
      </c>
      <c r="Q11">
        <v>0.50473239400000003</v>
      </c>
      <c r="R11">
        <v>9.66</v>
      </c>
      <c r="S11">
        <v>0.29690140799999998</v>
      </c>
      <c r="T11">
        <v>9.1170000000000009</v>
      </c>
      <c r="U11">
        <v>0.18526647900000001</v>
      </c>
      <c r="V11">
        <v>8.5090000000000003</v>
      </c>
      <c r="W11">
        <v>0.11341633800000001</v>
      </c>
      <c r="X11" s="2" t="s">
        <v>761</v>
      </c>
      <c r="Y11">
        <v>7.61</v>
      </c>
      <c r="Z11">
        <v>5.5619531E-2</v>
      </c>
      <c r="AA11">
        <v>6.8280000000000003</v>
      </c>
      <c r="AB11">
        <v>3.4372646999999999E-2</v>
      </c>
      <c r="AC11" t="s">
        <v>50</v>
      </c>
      <c r="AD11">
        <v>1.0189999999999999</v>
      </c>
      <c r="AE11">
        <v>3</v>
      </c>
      <c r="AF11" t="s">
        <v>50</v>
      </c>
      <c r="AG11">
        <v>3.8540000000000001</v>
      </c>
      <c r="AH11">
        <v>2.8731149000000001E-2</v>
      </c>
      <c r="AI11" t="s">
        <v>50</v>
      </c>
      <c r="AJ11">
        <v>1.27</v>
      </c>
      <c r="AK11">
        <v>3</v>
      </c>
      <c r="AL11" t="s">
        <v>50</v>
      </c>
      <c r="AM11">
        <v>1.9410000000000001</v>
      </c>
      <c r="AN11">
        <v>1.8750037000000001E-2</v>
      </c>
      <c r="AO11" s="2" t="s">
        <v>762</v>
      </c>
      <c r="AP11" t="s">
        <v>50</v>
      </c>
      <c r="AQ11" s="1">
        <v>1.4530000000000001</v>
      </c>
      <c r="AR11">
        <v>3</v>
      </c>
      <c r="AT11" s="1">
        <v>1.996</v>
      </c>
      <c r="AU11">
        <v>3</v>
      </c>
      <c r="AW11">
        <v>1.742</v>
      </c>
      <c r="AX11">
        <v>1</v>
      </c>
      <c r="BB11">
        <v>1.6040000000000001</v>
      </c>
      <c r="BC11">
        <v>3</v>
      </c>
      <c r="BE11" s="1">
        <v>2.097</v>
      </c>
      <c r="BF11">
        <v>3</v>
      </c>
      <c r="BH11">
        <v>1.25</v>
      </c>
      <c r="BI11">
        <v>1</v>
      </c>
      <c r="BK11" t="s">
        <v>58</v>
      </c>
      <c r="BL11">
        <v>1</v>
      </c>
      <c r="DN11" t="s">
        <v>701</v>
      </c>
      <c r="DQ11" t="s">
        <v>638</v>
      </c>
      <c r="DR11" t="s">
        <v>702</v>
      </c>
      <c r="DS11" t="s">
        <v>703</v>
      </c>
      <c r="DT11">
        <v>9200</v>
      </c>
      <c r="DU11">
        <f>L11-M11</f>
        <v>9.6159999999999997</v>
      </c>
      <c r="DV11">
        <f>DU11-5*LOG10(C11/10)</f>
        <v>4.5100535046503092</v>
      </c>
      <c r="DW11">
        <v>-0.15</v>
      </c>
      <c r="DX11">
        <f t="shared" si="0"/>
        <v>4.3600535046503088</v>
      </c>
      <c r="DY11">
        <f t="shared" si="1"/>
        <v>1.4189875928193005</v>
      </c>
    </row>
    <row r="12" spans="1:129" x14ac:dyDescent="0.3">
      <c r="A12" t="s">
        <v>410</v>
      </c>
      <c r="B12" t="s">
        <v>336</v>
      </c>
      <c r="C12">
        <v>350</v>
      </c>
      <c r="D12">
        <f>0.00000022</f>
        <v>2.2000000000000001E-7</v>
      </c>
      <c r="E12" t="s">
        <v>797</v>
      </c>
      <c r="H12">
        <v>10.95</v>
      </c>
      <c r="I12">
        <v>1.1589633800000001</v>
      </c>
      <c r="J12">
        <v>10.8</v>
      </c>
      <c r="K12">
        <v>0.98501408499999998</v>
      </c>
      <c r="L12">
        <v>10.47</v>
      </c>
      <c r="M12">
        <v>0.74399999999999999</v>
      </c>
      <c r="N12">
        <v>10.130000000000001</v>
      </c>
      <c r="O12">
        <v>0.55747605600000005</v>
      </c>
      <c r="P12">
        <v>9.8699999999999992</v>
      </c>
      <c r="Q12">
        <v>0.35628168999999998</v>
      </c>
      <c r="R12">
        <v>9.1389999999999993</v>
      </c>
      <c r="S12">
        <v>0.20957746499999999</v>
      </c>
      <c r="T12">
        <v>8.4090000000000007</v>
      </c>
      <c r="U12">
        <v>0.13077633799999999</v>
      </c>
      <c r="V12">
        <v>7.5890000000000004</v>
      </c>
      <c r="W12">
        <v>8.0058591999999998E-2</v>
      </c>
      <c r="X12" s="2" t="s">
        <v>761</v>
      </c>
      <c r="Y12">
        <v>6.5910000000000002</v>
      </c>
      <c r="Z12">
        <v>3.9260845000000003E-2</v>
      </c>
      <c r="AA12">
        <v>5.9630000000000001</v>
      </c>
      <c r="AB12">
        <v>2.4263045E-2</v>
      </c>
      <c r="AC12" t="s">
        <v>50</v>
      </c>
      <c r="AD12">
        <v>0.38269999999999998</v>
      </c>
      <c r="AE12">
        <v>3</v>
      </c>
      <c r="AF12" t="s">
        <v>50</v>
      </c>
      <c r="AG12">
        <v>5.194</v>
      </c>
      <c r="AH12">
        <v>2.0280810999999999E-2</v>
      </c>
      <c r="AI12" t="s">
        <v>50</v>
      </c>
      <c r="AJ12">
        <v>0.64129999999999998</v>
      </c>
      <c r="AK12">
        <v>3</v>
      </c>
      <c r="AL12" t="s">
        <v>50</v>
      </c>
      <c r="AM12">
        <v>2.2440000000000002</v>
      </c>
      <c r="AN12">
        <v>1.323532E-2</v>
      </c>
      <c r="AO12" s="2" t="s">
        <v>762</v>
      </c>
      <c r="AP12" t="s">
        <v>50</v>
      </c>
      <c r="AQ12" s="1">
        <v>1.6020000000000001</v>
      </c>
      <c r="AR12">
        <v>3</v>
      </c>
      <c r="AT12" s="1">
        <v>6.6180000000000003</v>
      </c>
      <c r="AU12">
        <v>3</v>
      </c>
      <c r="AW12">
        <v>5.93</v>
      </c>
      <c r="AX12">
        <v>3</v>
      </c>
      <c r="BB12">
        <v>6.3879999999999999</v>
      </c>
      <c r="BC12">
        <v>3</v>
      </c>
      <c r="BE12" s="1">
        <v>13.45</v>
      </c>
      <c r="BF12">
        <v>1</v>
      </c>
      <c r="BH12">
        <v>4.5510000000000002</v>
      </c>
      <c r="BI12">
        <v>3</v>
      </c>
      <c r="BK12">
        <v>2.1040000000000001</v>
      </c>
      <c r="BL12">
        <v>1</v>
      </c>
      <c r="DN12" t="s">
        <v>410</v>
      </c>
      <c r="DR12" t="s">
        <v>411</v>
      </c>
      <c r="DS12" t="s">
        <v>412</v>
      </c>
      <c r="DT12">
        <v>8550</v>
      </c>
      <c r="DU12">
        <f>L12-M12</f>
        <v>9.7260000000000009</v>
      </c>
      <c r="DV12">
        <f>DU12-5*LOG10(C12/10)</f>
        <v>2.0056597782486225</v>
      </c>
      <c r="DW12">
        <v>-0.06</v>
      </c>
      <c r="DX12">
        <f t="shared" si="0"/>
        <v>1.9456597782486225</v>
      </c>
      <c r="DY12">
        <f t="shared" si="1"/>
        <v>13.114027459458686</v>
      </c>
    </row>
    <row r="13" spans="1:129" x14ac:dyDescent="0.3">
      <c r="A13" t="s">
        <v>413</v>
      </c>
      <c r="B13" t="s">
        <v>89</v>
      </c>
      <c r="C13">
        <v>160</v>
      </c>
      <c r="D13">
        <f>10^-5.86</f>
        <v>1.3803842646028812E-6</v>
      </c>
      <c r="E13" t="s">
        <v>796</v>
      </c>
      <c r="H13">
        <v>10.17</v>
      </c>
      <c r="I13">
        <v>2.0764760560000002</v>
      </c>
      <c r="J13">
        <v>9.6999999999999993</v>
      </c>
      <c r="K13">
        <v>1.7648169010000001</v>
      </c>
      <c r="L13">
        <v>9.2100000000000009</v>
      </c>
      <c r="M13">
        <v>1.333</v>
      </c>
      <c r="N13">
        <v>8.7200000000000006</v>
      </c>
      <c r="O13">
        <v>0.99881126799999997</v>
      </c>
      <c r="P13">
        <v>8.39</v>
      </c>
      <c r="Q13">
        <v>0.63833802799999995</v>
      </c>
      <c r="R13">
        <v>7.6539999999999999</v>
      </c>
      <c r="S13">
        <v>0.37549295799999999</v>
      </c>
      <c r="T13">
        <v>6.9169999999999998</v>
      </c>
      <c r="U13">
        <v>0.234307606</v>
      </c>
      <c r="V13">
        <v>6.0919999999999996</v>
      </c>
      <c r="W13">
        <v>0.14343831000000001</v>
      </c>
      <c r="X13" s="2" t="s">
        <v>761</v>
      </c>
      <c r="Y13">
        <v>4.9710000000000001</v>
      </c>
      <c r="Z13">
        <v>7.0342347E-2</v>
      </c>
      <c r="AA13">
        <v>4.1219999999999999</v>
      </c>
      <c r="AB13">
        <v>4.3471289000000003E-2</v>
      </c>
      <c r="AC13" t="s">
        <v>50</v>
      </c>
      <c r="AD13">
        <v>4.3019999999999996</v>
      </c>
      <c r="AE13">
        <v>3</v>
      </c>
      <c r="AF13" t="s">
        <v>50</v>
      </c>
      <c r="AG13">
        <v>2.5739999999999998</v>
      </c>
      <c r="AH13">
        <v>3.6336453999999997E-2</v>
      </c>
      <c r="AI13" t="s">
        <v>50</v>
      </c>
      <c r="AJ13">
        <v>3.4039999999999999</v>
      </c>
      <c r="AK13">
        <v>3</v>
      </c>
      <c r="AL13" t="s">
        <v>50</v>
      </c>
      <c r="AM13">
        <v>0.96899999999999997</v>
      </c>
      <c r="AN13">
        <v>2.3713280999999999E-2</v>
      </c>
      <c r="AO13" s="2" t="s">
        <v>762</v>
      </c>
      <c r="AP13" t="s">
        <v>50</v>
      </c>
      <c r="AQ13" s="1">
        <v>4.0579999999999998</v>
      </c>
      <c r="AR13">
        <v>3</v>
      </c>
      <c r="AT13" s="1">
        <v>4.9139999999999997</v>
      </c>
      <c r="AU13">
        <v>3</v>
      </c>
      <c r="AW13">
        <v>3.9580000000000002</v>
      </c>
      <c r="AX13">
        <v>3</v>
      </c>
      <c r="BB13">
        <v>4.367</v>
      </c>
      <c r="BC13">
        <v>3</v>
      </c>
      <c r="BE13" s="1">
        <v>10.27</v>
      </c>
      <c r="BF13">
        <v>1</v>
      </c>
      <c r="BH13">
        <v>5.3230000000000004</v>
      </c>
      <c r="BI13">
        <v>3</v>
      </c>
      <c r="BK13">
        <v>1.4710000000000001</v>
      </c>
      <c r="BL13">
        <v>1</v>
      </c>
      <c r="DN13" t="s">
        <v>413</v>
      </c>
      <c r="DR13" t="s">
        <v>414</v>
      </c>
      <c r="DS13" t="s">
        <v>415</v>
      </c>
      <c r="DT13">
        <v>8840</v>
      </c>
      <c r="DU13">
        <f>L13-M13</f>
        <v>7.8770000000000007</v>
      </c>
      <c r="DV13">
        <f>DU13-5*LOG10(C13/10)</f>
        <v>1.8564000867203765</v>
      </c>
      <c r="DW13">
        <v>-0.1</v>
      </c>
      <c r="DX13">
        <f t="shared" si="0"/>
        <v>1.7564000867203764</v>
      </c>
      <c r="DY13">
        <f t="shared" si="1"/>
        <v>15.611332198368908</v>
      </c>
    </row>
    <row r="14" spans="1:129" x14ac:dyDescent="0.3">
      <c r="A14" t="s">
        <v>416</v>
      </c>
      <c r="B14" t="s">
        <v>255</v>
      </c>
      <c r="C14">
        <v>160</v>
      </c>
      <c r="I14">
        <v>7.1952309860000003</v>
      </c>
      <c r="J14">
        <v>16.649999999999999</v>
      </c>
      <c r="K14">
        <v>6.1152957749999999</v>
      </c>
      <c r="L14">
        <v>15.25</v>
      </c>
      <c r="M14">
        <v>4.6189999999999998</v>
      </c>
      <c r="N14">
        <v>13.12</v>
      </c>
      <c r="O14">
        <v>3.4609971829999999</v>
      </c>
      <c r="Q14">
        <v>2.2119154929999998</v>
      </c>
      <c r="R14">
        <v>8.5500000000000007</v>
      </c>
      <c r="S14">
        <v>1.3011267609999999</v>
      </c>
      <c r="T14">
        <v>6.91</v>
      </c>
      <c r="U14">
        <v>0.81190309900000002</v>
      </c>
      <c r="V14">
        <v>5.94</v>
      </c>
      <c r="W14">
        <v>0.497030423</v>
      </c>
      <c r="X14" s="2" t="s">
        <v>761</v>
      </c>
      <c r="Y14">
        <v>5.1440000000000001</v>
      </c>
      <c r="Z14">
        <v>0.24374441299999999</v>
      </c>
      <c r="AA14">
        <v>4.1040000000000001</v>
      </c>
      <c r="AB14">
        <v>0.15063307100000001</v>
      </c>
      <c r="AC14" t="s">
        <v>50</v>
      </c>
      <c r="AD14">
        <v>17.350000000000001</v>
      </c>
      <c r="AE14">
        <v>3</v>
      </c>
      <c r="AF14" t="s">
        <v>50</v>
      </c>
      <c r="AG14">
        <v>-0.21</v>
      </c>
      <c r="AH14">
        <v>0.125910037</v>
      </c>
      <c r="AI14" t="s">
        <v>50</v>
      </c>
      <c r="AJ14">
        <v>61.650002000000001</v>
      </c>
      <c r="AK14">
        <v>3</v>
      </c>
      <c r="AL14" t="s">
        <v>50</v>
      </c>
      <c r="AM14">
        <v>-2.5099999999999998</v>
      </c>
      <c r="AN14">
        <v>8.2169277999999998E-2</v>
      </c>
      <c r="AO14" s="2" t="s">
        <v>60</v>
      </c>
      <c r="AP14" t="s">
        <v>50</v>
      </c>
      <c r="AQ14" s="1">
        <v>99.9</v>
      </c>
      <c r="AR14">
        <v>3</v>
      </c>
      <c r="AT14" s="1">
        <v>72.739999999999995</v>
      </c>
      <c r="AU14">
        <v>3</v>
      </c>
      <c r="AW14">
        <v>57.200001</v>
      </c>
      <c r="AX14">
        <v>3</v>
      </c>
      <c r="AZ14">
        <v>25.41</v>
      </c>
      <c r="BB14">
        <v>39.040000999999997</v>
      </c>
      <c r="BC14">
        <v>3</v>
      </c>
      <c r="BE14" s="1">
        <v>167.8</v>
      </c>
      <c r="BF14">
        <v>2</v>
      </c>
      <c r="BH14" t="s">
        <v>58</v>
      </c>
      <c r="BI14">
        <v>1</v>
      </c>
      <c r="BK14" t="s">
        <v>58</v>
      </c>
      <c r="BL14">
        <v>1</v>
      </c>
      <c r="BN14">
        <v>4.0999999999999996</v>
      </c>
      <c r="BP14">
        <v>2.57</v>
      </c>
      <c r="BX14">
        <v>0.63800000000000001</v>
      </c>
      <c r="CH14">
        <v>0.23400000000000001</v>
      </c>
      <c r="CP14">
        <v>4.2000000000000003E-2</v>
      </c>
      <c r="DF14">
        <v>5.7999999999999996E-3</v>
      </c>
      <c r="DH14">
        <v>1.1000000000000001E-3</v>
      </c>
      <c r="DJ14">
        <v>4.8000000000000001E-4</v>
      </c>
      <c r="DN14" t="s">
        <v>416</v>
      </c>
      <c r="DO14" t="s">
        <v>12</v>
      </c>
      <c r="DP14" t="s">
        <v>776</v>
      </c>
      <c r="DR14" t="s">
        <v>417</v>
      </c>
      <c r="DS14" t="s">
        <v>418</v>
      </c>
      <c r="DT14">
        <v>12500</v>
      </c>
      <c r="DU14">
        <f>L14-M14</f>
        <v>10.631</v>
      </c>
      <c r="DV14">
        <f>DU14-5*LOG10(C14/10)</f>
        <v>4.610400086720376</v>
      </c>
      <c r="DW14">
        <v>-0.81</v>
      </c>
      <c r="DX14">
        <f t="shared" si="0"/>
        <v>3.800400086720376</v>
      </c>
      <c r="DY14">
        <f t="shared" si="1"/>
        <v>2.3759645978116319</v>
      </c>
    </row>
    <row r="15" spans="1:129" x14ac:dyDescent="0.3">
      <c r="A15" t="s">
        <v>40</v>
      </c>
      <c r="B15" t="s">
        <v>43</v>
      </c>
      <c r="C15">
        <v>144</v>
      </c>
      <c r="D15">
        <f>0.000000018</f>
        <v>1.7999999999999999E-8</v>
      </c>
      <c r="E15" t="s">
        <v>797</v>
      </c>
      <c r="F15">
        <v>40</v>
      </c>
      <c r="G15" t="s">
        <v>800</v>
      </c>
      <c r="H15">
        <v>7.1999997999999996</v>
      </c>
      <c r="I15">
        <v>0.53118989100000003</v>
      </c>
      <c r="J15">
        <v>7.1599997999999996</v>
      </c>
      <c r="K15">
        <v>0.45146338000000003</v>
      </c>
      <c r="L15">
        <v>7.0500002000000004</v>
      </c>
      <c r="M15">
        <v>0.34099893599999997</v>
      </c>
      <c r="N15">
        <v>6.96</v>
      </c>
      <c r="O15">
        <v>0.25550906200000001</v>
      </c>
      <c r="P15">
        <v>6.6999997999999996</v>
      </c>
      <c r="Q15">
        <v>0.163295265</v>
      </c>
      <c r="R15">
        <v>5.9359999999999999</v>
      </c>
      <c r="S15">
        <v>9.6056037999999996E-2</v>
      </c>
      <c r="T15">
        <v>5.0620000000000003</v>
      </c>
      <c r="U15">
        <v>5.9938968000000002E-2</v>
      </c>
      <c r="V15">
        <v>4.2300000000000004</v>
      </c>
      <c r="W15">
        <v>3.6693406999999997E-2</v>
      </c>
      <c r="X15" s="2" t="s">
        <v>761</v>
      </c>
      <c r="Y15">
        <v>3.2890000000000001</v>
      </c>
      <c r="Z15">
        <v>1.7994498000000001E-2</v>
      </c>
      <c r="AA15">
        <v>1.669</v>
      </c>
      <c r="AB15">
        <v>1.1120527999999999E-2</v>
      </c>
      <c r="AC15" t="s">
        <v>50</v>
      </c>
      <c r="AD15">
        <v>18.879999000000002</v>
      </c>
      <c r="AE15">
        <v>3</v>
      </c>
      <c r="AF15" t="s">
        <v>50</v>
      </c>
      <c r="AG15">
        <v>0.54200000000000004</v>
      </c>
      <c r="AH15">
        <v>9.2953429999999993E-3</v>
      </c>
      <c r="AI15" t="s">
        <v>50</v>
      </c>
      <c r="AJ15">
        <v>26.030000999999999</v>
      </c>
      <c r="AK15">
        <v>3</v>
      </c>
      <c r="AL15" t="s">
        <v>50</v>
      </c>
      <c r="AM15">
        <v>-1.7230000000000001</v>
      </c>
      <c r="AN15">
        <v>6.0661689999999997E-3</v>
      </c>
      <c r="AO15" s="2" t="s">
        <v>44</v>
      </c>
      <c r="AP15" t="s">
        <v>50</v>
      </c>
      <c r="AQ15">
        <v>52.7</v>
      </c>
      <c r="AR15">
        <v>3</v>
      </c>
      <c r="AT15" s="1">
        <v>105.6</v>
      </c>
      <c r="AU15">
        <v>3</v>
      </c>
      <c r="AW15" t="s">
        <v>50</v>
      </c>
      <c r="AX15" t="s">
        <v>50</v>
      </c>
      <c r="AZ15">
        <v>137.74</v>
      </c>
      <c r="BB15" t="s">
        <v>50</v>
      </c>
      <c r="BC15" t="s">
        <v>50</v>
      </c>
      <c r="BE15">
        <v>138</v>
      </c>
      <c r="BF15">
        <v>3</v>
      </c>
      <c r="BH15" t="s">
        <v>50</v>
      </c>
      <c r="BI15" t="s">
        <v>50</v>
      </c>
      <c r="BK15">
        <v>65.55</v>
      </c>
      <c r="BL15">
        <v>3</v>
      </c>
      <c r="BP15">
        <v>2.2000000000000002</v>
      </c>
      <c r="BV15">
        <v>0.47499999999999998</v>
      </c>
      <c r="BX15">
        <v>0.35</v>
      </c>
      <c r="CB15">
        <v>0.309</v>
      </c>
      <c r="CD15">
        <v>0.192</v>
      </c>
      <c r="CH15">
        <v>0.10299999999999999</v>
      </c>
      <c r="CJ15">
        <v>8.5000000000000006E-2</v>
      </c>
      <c r="CP15">
        <v>0.01</v>
      </c>
      <c r="DN15" t="s">
        <v>40</v>
      </c>
      <c r="DO15" t="s">
        <v>12</v>
      </c>
      <c r="DP15" t="s">
        <v>759</v>
      </c>
      <c r="DR15" t="s">
        <v>41</v>
      </c>
      <c r="DS15" t="s">
        <v>42</v>
      </c>
      <c r="DT15">
        <v>9700</v>
      </c>
      <c r="DU15">
        <f>L15-M15</f>
        <v>6.7090012640000003</v>
      </c>
      <c r="DV15">
        <f>DU15-5*LOG10(C15/10)</f>
        <v>0.91718880352375098</v>
      </c>
      <c r="DW15">
        <v>-0.24</v>
      </c>
      <c r="DX15">
        <f t="shared" si="0"/>
        <v>0.67718880352375099</v>
      </c>
      <c r="DY15">
        <f t="shared" si="1"/>
        <v>42.181738847776877</v>
      </c>
    </row>
    <row r="16" spans="1:129" x14ac:dyDescent="0.3">
      <c r="A16" t="s">
        <v>419</v>
      </c>
      <c r="B16" t="s">
        <v>422</v>
      </c>
      <c r="C16">
        <v>131</v>
      </c>
      <c r="D16" s="1">
        <v>5.8884400000000002E-8</v>
      </c>
      <c r="E16" t="s">
        <v>796</v>
      </c>
      <c r="F16">
        <v>35</v>
      </c>
      <c r="G16" t="s">
        <v>804</v>
      </c>
      <c r="H16">
        <v>7.8400002000000004</v>
      </c>
      <c r="I16">
        <v>9.6581846999999998E-2</v>
      </c>
      <c r="J16">
        <v>7.7800001999999999</v>
      </c>
      <c r="K16">
        <v>8.2085837999999994E-2</v>
      </c>
      <c r="L16">
        <v>7.6199998999999998</v>
      </c>
      <c r="M16">
        <v>6.2001004999999998E-2</v>
      </c>
      <c r="N16">
        <v>7.7600002000000003</v>
      </c>
      <c r="O16">
        <v>4.6457090999999999E-2</v>
      </c>
      <c r="P16">
        <v>7.4299998</v>
      </c>
      <c r="Q16">
        <v>2.9690622E-2</v>
      </c>
      <c r="R16">
        <v>6.8650000000000002</v>
      </c>
      <c r="S16">
        <v>1.7465072000000002E-2</v>
      </c>
      <c r="T16">
        <v>6.2619999999999996</v>
      </c>
      <c r="U16">
        <v>1.0898204999999999E-2</v>
      </c>
      <c r="V16">
        <v>5.5270000000000001</v>
      </c>
      <c r="W16">
        <v>6.6716570000000001E-3</v>
      </c>
      <c r="X16" s="2" t="s">
        <v>761</v>
      </c>
      <c r="Y16">
        <v>4.8680000000000003</v>
      </c>
      <c r="Z16">
        <v>3.2717900000000001E-3</v>
      </c>
      <c r="AA16">
        <v>3.9260000000000002</v>
      </c>
      <c r="AB16">
        <v>2.0219529999999999E-3</v>
      </c>
      <c r="AC16" t="s">
        <v>50</v>
      </c>
      <c r="AD16">
        <v>9.1180000000000003</v>
      </c>
      <c r="AE16">
        <v>3</v>
      </c>
      <c r="AF16" t="s">
        <v>50</v>
      </c>
      <c r="AG16">
        <v>1.665</v>
      </c>
      <c r="AH16">
        <v>1.690095E-3</v>
      </c>
      <c r="AI16" t="s">
        <v>50</v>
      </c>
      <c r="AJ16">
        <v>8.07</v>
      </c>
      <c r="AK16">
        <v>3</v>
      </c>
      <c r="AL16" t="s">
        <v>50</v>
      </c>
      <c r="AM16">
        <v>5.6000000000000001E-2</v>
      </c>
      <c r="AN16">
        <v>1.102961E-3</v>
      </c>
      <c r="AO16" s="2" t="s">
        <v>762</v>
      </c>
      <c r="AP16" t="s">
        <v>50</v>
      </c>
      <c r="AQ16" t="s">
        <v>50</v>
      </c>
      <c r="AR16" t="s">
        <v>50</v>
      </c>
      <c r="AT16" t="s">
        <v>50</v>
      </c>
      <c r="AU16" t="s">
        <v>50</v>
      </c>
      <c r="AW16">
        <v>10.17</v>
      </c>
      <c r="AX16">
        <v>3</v>
      </c>
      <c r="AZ16">
        <v>12.3</v>
      </c>
      <c r="BB16">
        <v>11.729998999999999</v>
      </c>
      <c r="BC16">
        <v>3</v>
      </c>
      <c r="BE16">
        <v>14.3</v>
      </c>
      <c r="BF16">
        <v>3</v>
      </c>
      <c r="BH16">
        <v>11.85</v>
      </c>
      <c r="BI16">
        <v>3</v>
      </c>
      <c r="BK16">
        <v>13.18</v>
      </c>
      <c r="BL16">
        <v>3</v>
      </c>
      <c r="BP16">
        <v>3.3</v>
      </c>
      <c r="BX16">
        <v>0.78</v>
      </c>
      <c r="CH16">
        <v>0.2893</v>
      </c>
      <c r="CP16">
        <v>3.5799999999999998E-2</v>
      </c>
      <c r="DN16" t="s">
        <v>419</v>
      </c>
      <c r="DO16" t="s">
        <v>758</v>
      </c>
      <c r="DP16" t="s">
        <v>759</v>
      </c>
      <c r="DR16" t="s">
        <v>420</v>
      </c>
      <c r="DS16" t="s">
        <v>421</v>
      </c>
      <c r="DT16">
        <v>8080</v>
      </c>
      <c r="DU16">
        <f>L16-M16</f>
        <v>7.5579988949999999</v>
      </c>
      <c r="DV16">
        <f>DU16-5*LOG10(C16/10)</f>
        <v>1.9716424167211786</v>
      </c>
      <c r="DW16">
        <v>-0.03</v>
      </c>
      <c r="DX16">
        <f t="shared" si="0"/>
        <v>1.9416424167211785</v>
      </c>
      <c r="DY16">
        <f t="shared" si="1"/>
        <v>13.162640905182041</v>
      </c>
    </row>
    <row r="17" spans="1:129" x14ac:dyDescent="0.3">
      <c r="A17" t="s">
        <v>333</v>
      </c>
      <c r="B17" t="s">
        <v>336</v>
      </c>
      <c r="C17">
        <v>340</v>
      </c>
      <c r="D17" s="1">
        <v>1.69824E-7</v>
      </c>
      <c r="E17" t="s">
        <v>796</v>
      </c>
      <c r="F17">
        <v>72</v>
      </c>
      <c r="G17" t="s">
        <v>803</v>
      </c>
      <c r="H17">
        <v>11.01</v>
      </c>
      <c r="I17">
        <v>1.3038338030000001</v>
      </c>
      <c r="J17">
        <v>10.76</v>
      </c>
      <c r="K17">
        <v>1.1081408450000001</v>
      </c>
      <c r="L17">
        <v>10.4</v>
      </c>
      <c r="M17">
        <v>0.83699999999999997</v>
      </c>
      <c r="N17">
        <v>10.17</v>
      </c>
      <c r="O17">
        <v>0.627160563</v>
      </c>
      <c r="P17">
        <v>9.9</v>
      </c>
      <c r="Q17">
        <v>0.400816901</v>
      </c>
      <c r="R17">
        <v>9.06</v>
      </c>
      <c r="S17">
        <v>0.235774648</v>
      </c>
      <c r="T17">
        <v>8.0440000000000005</v>
      </c>
      <c r="U17">
        <v>0.14712338</v>
      </c>
      <c r="V17">
        <v>7.2140000000000004</v>
      </c>
      <c r="W17">
        <v>9.0065914999999996E-2</v>
      </c>
      <c r="X17" s="2" t="s">
        <v>761</v>
      </c>
      <c r="Y17">
        <v>6.25</v>
      </c>
      <c r="Z17">
        <v>4.4168450999999997E-2</v>
      </c>
      <c r="AA17">
        <v>5.5129999999999999</v>
      </c>
      <c r="AB17">
        <v>2.7295926000000002E-2</v>
      </c>
      <c r="AC17" t="s">
        <v>50</v>
      </c>
      <c r="AD17" t="s">
        <v>84</v>
      </c>
      <c r="AE17">
        <v>0</v>
      </c>
      <c r="AF17" t="s">
        <v>50</v>
      </c>
      <c r="AG17">
        <v>2.9209999999999998</v>
      </c>
      <c r="AH17">
        <v>2.2815913E-2</v>
      </c>
      <c r="AI17" t="s">
        <v>50</v>
      </c>
      <c r="AJ17">
        <v>3.1120000000000001</v>
      </c>
      <c r="AK17">
        <v>3</v>
      </c>
      <c r="AL17" t="s">
        <v>50</v>
      </c>
      <c r="AM17">
        <v>0.92</v>
      </c>
      <c r="AN17">
        <v>1.4889734999999999E-2</v>
      </c>
      <c r="AO17" s="2" t="s">
        <v>762</v>
      </c>
      <c r="AP17" t="s">
        <v>50</v>
      </c>
      <c r="AQ17">
        <v>3.7</v>
      </c>
      <c r="AR17">
        <v>3</v>
      </c>
      <c r="AT17" t="s">
        <v>50</v>
      </c>
      <c r="AU17" t="s">
        <v>50</v>
      </c>
      <c r="AW17">
        <v>2.7360000000000002</v>
      </c>
      <c r="AX17">
        <v>3</v>
      </c>
      <c r="BB17">
        <v>2.129</v>
      </c>
      <c r="BC17">
        <v>3</v>
      </c>
      <c r="BE17">
        <v>3.8</v>
      </c>
      <c r="BF17">
        <v>3</v>
      </c>
      <c r="BH17">
        <v>4.282</v>
      </c>
      <c r="BI17">
        <v>3</v>
      </c>
      <c r="BK17">
        <v>2.2309999999999999</v>
      </c>
      <c r="BL17">
        <v>1</v>
      </c>
      <c r="CH17">
        <v>1.6400000000000001E-2</v>
      </c>
      <c r="DF17">
        <v>8.4000000000000003E-4</v>
      </c>
      <c r="DJ17">
        <v>9.0000000000000006E-5</v>
      </c>
      <c r="DL17">
        <v>2.0000000000000002E-5</v>
      </c>
      <c r="DN17" t="s">
        <v>333</v>
      </c>
      <c r="DO17" t="s">
        <v>758</v>
      </c>
      <c r="DP17" t="s">
        <v>759</v>
      </c>
      <c r="DR17" t="s">
        <v>334</v>
      </c>
      <c r="DS17" t="s">
        <v>335</v>
      </c>
      <c r="DT17">
        <v>8550</v>
      </c>
      <c r="DU17">
        <f>L17-M17</f>
        <v>9.5630000000000006</v>
      </c>
      <c r="DV17">
        <f>DU17-5*LOG10(C17/10)</f>
        <v>1.9056054147887247</v>
      </c>
      <c r="DW17">
        <v>-0.06</v>
      </c>
      <c r="DX17">
        <f t="shared" si="0"/>
        <v>1.8456054147887246</v>
      </c>
      <c r="DY17">
        <f t="shared" si="1"/>
        <v>14.37996516833404</v>
      </c>
    </row>
    <row r="18" spans="1:129" x14ac:dyDescent="0.3">
      <c r="A18" t="s">
        <v>671</v>
      </c>
      <c r="B18" t="s">
        <v>126</v>
      </c>
      <c r="C18">
        <v>670</v>
      </c>
      <c r="H18">
        <v>13.54</v>
      </c>
      <c r="I18">
        <v>4.8290140849999998</v>
      </c>
      <c r="J18">
        <v>13.65</v>
      </c>
      <c r="K18">
        <v>4.1042253520000003</v>
      </c>
      <c r="L18">
        <v>12.84</v>
      </c>
      <c r="M18">
        <v>3.1</v>
      </c>
      <c r="N18">
        <v>12.18</v>
      </c>
      <c r="O18">
        <v>2.3228169009999999</v>
      </c>
      <c r="P18">
        <v>11.42</v>
      </c>
      <c r="Q18">
        <v>1.4845070419999999</v>
      </c>
      <c r="R18" t="s">
        <v>50</v>
      </c>
      <c r="S18">
        <v>0.87323943699999995</v>
      </c>
      <c r="T18" t="s">
        <v>50</v>
      </c>
      <c r="U18">
        <v>0.54490140799999998</v>
      </c>
      <c r="V18" t="s">
        <v>50</v>
      </c>
      <c r="W18">
        <v>0.33357746500000002</v>
      </c>
      <c r="X18" s="2" t="s">
        <v>50</v>
      </c>
      <c r="Y18" t="s">
        <v>50</v>
      </c>
      <c r="Z18">
        <v>0.163586854</v>
      </c>
      <c r="AA18" t="s">
        <v>50</v>
      </c>
      <c r="AB18">
        <v>0.10109602099999999</v>
      </c>
      <c r="AC18" t="s">
        <v>50</v>
      </c>
      <c r="AD18" t="s">
        <v>50</v>
      </c>
      <c r="AE18" t="s">
        <v>50</v>
      </c>
      <c r="AF18" t="s">
        <v>50</v>
      </c>
      <c r="AG18" t="s">
        <v>50</v>
      </c>
      <c r="AH18">
        <v>8.4503380000000003E-2</v>
      </c>
      <c r="AI18" t="s">
        <v>50</v>
      </c>
      <c r="AJ18" t="s">
        <v>50</v>
      </c>
      <c r="AK18" t="s">
        <v>50</v>
      </c>
      <c r="AL18" t="s">
        <v>50</v>
      </c>
      <c r="AM18" t="s">
        <v>50</v>
      </c>
      <c r="AN18">
        <v>5.5147165999999997E-2</v>
      </c>
      <c r="AO18" s="2" t="s">
        <v>50</v>
      </c>
      <c r="AP18" t="s">
        <v>50</v>
      </c>
      <c r="AQ18" t="s">
        <v>50</v>
      </c>
      <c r="AR18" t="s">
        <v>50</v>
      </c>
      <c r="AT18" t="s">
        <v>50</v>
      </c>
      <c r="AU18" t="s">
        <v>50</v>
      </c>
      <c r="AW18" t="s">
        <v>50</v>
      </c>
      <c r="AX18" t="s">
        <v>50</v>
      </c>
      <c r="BB18" t="s">
        <v>50</v>
      </c>
      <c r="BC18" t="s">
        <v>50</v>
      </c>
      <c r="BE18" t="s">
        <v>50</v>
      </c>
      <c r="BF18" t="s">
        <v>50</v>
      </c>
      <c r="BH18" t="s">
        <v>50</v>
      </c>
      <c r="BI18" t="s">
        <v>50</v>
      </c>
      <c r="BK18" t="s">
        <v>50</v>
      </c>
      <c r="BL18" t="s">
        <v>50</v>
      </c>
      <c r="DN18" t="s">
        <v>671</v>
      </c>
      <c r="DQ18" t="s">
        <v>638</v>
      </c>
      <c r="DR18" t="s">
        <v>672</v>
      </c>
      <c r="DS18" t="s">
        <v>673</v>
      </c>
      <c r="DT18">
        <v>17000</v>
      </c>
      <c r="DU18">
        <f>L18-M18</f>
        <v>9.74</v>
      </c>
      <c r="DV18">
        <f>DU18-5*LOG10(C18/10)</f>
        <v>0.60962598649586752</v>
      </c>
      <c r="DW18">
        <v>-1.58</v>
      </c>
      <c r="DX18">
        <f t="shared" si="0"/>
        <v>-0.97037401350413255</v>
      </c>
      <c r="DY18">
        <f t="shared" si="1"/>
        <v>192.37543080641069</v>
      </c>
    </row>
    <row r="19" spans="1:129" x14ac:dyDescent="0.3">
      <c r="A19" t="s">
        <v>423</v>
      </c>
      <c r="B19" t="s">
        <v>426</v>
      </c>
      <c r="C19">
        <v>1201</v>
      </c>
      <c r="D19">
        <f>10^-7.2</f>
        <v>6.3095734448019177E-8</v>
      </c>
      <c r="E19" t="s">
        <v>799</v>
      </c>
      <c r="I19">
        <v>1.8591704229999999</v>
      </c>
      <c r="J19">
        <v>12.698</v>
      </c>
      <c r="K19">
        <v>1.580126761</v>
      </c>
      <c r="L19">
        <v>12.223000000000001</v>
      </c>
      <c r="M19">
        <v>1.1935</v>
      </c>
      <c r="O19">
        <v>0.89428450699999995</v>
      </c>
      <c r="Q19">
        <v>0.57153521100000004</v>
      </c>
      <c r="R19">
        <v>10.558</v>
      </c>
      <c r="S19">
        <v>0.33619718300000001</v>
      </c>
      <c r="T19">
        <v>9.6760000000000002</v>
      </c>
      <c r="U19">
        <v>0.20978704200000001</v>
      </c>
      <c r="V19">
        <v>8.8330000000000002</v>
      </c>
      <c r="W19">
        <v>0.12842732400000001</v>
      </c>
      <c r="X19" s="2" t="s">
        <v>761</v>
      </c>
      <c r="Y19">
        <v>7.9359999999999999</v>
      </c>
      <c r="Z19">
        <v>6.2980939E-2</v>
      </c>
      <c r="AA19">
        <v>7.2770000000000001</v>
      </c>
      <c r="AB19">
        <v>3.8921968000000001E-2</v>
      </c>
      <c r="AC19" s="1">
        <v>0.25629999999999997</v>
      </c>
      <c r="AD19">
        <v>0.2944</v>
      </c>
      <c r="AE19">
        <v>3</v>
      </c>
      <c r="AF19" s="1">
        <v>0.23269999999999999</v>
      </c>
      <c r="AG19">
        <v>5.1520000000000001</v>
      </c>
      <c r="AH19">
        <v>3.2533801000000001E-2</v>
      </c>
      <c r="AI19" s="1">
        <v>0.45829999999999999</v>
      </c>
      <c r="AJ19">
        <v>0.87219999999999998</v>
      </c>
      <c r="AK19">
        <v>3</v>
      </c>
      <c r="AL19" s="1">
        <v>1.0740000000000001</v>
      </c>
      <c r="AM19">
        <v>2.0870000000000002</v>
      </c>
      <c r="AN19">
        <v>2.1231659E-2</v>
      </c>
      <c r="AO19" s="2" t="s">
        <v>762</v>
      </c>
      <c r="AP19" s="1">
        <v>1.131</v>
      </c>
      <c r="AQ19" s="1">
        <v>1.1220000000000001</v>
      </c>
      <c r="AR19">
        <v>3</v>
      </c>
      <c r="AT19" t="s">
        <v>50</v>
      </c>
      <c r="AU19" t="s">
        <v>50</v>
      </c>
      <c r="AW19">
        <v>2.141</v>
      </c>
      <c r="AX19">
        <v>1</v>
      </c>
      <c r="BB19">
        <v>1.3169999999999999</v>
      </c>
      <c r="BC19">
        <v>3</v>
      </c>
      <c r="BE19" t="s">
        <v>50</v>
      </c>
      <c r="BF19" t="s">
        <v>50</v>
      </c>
      <c r="BH19">
        <v>2.1749999999999998</v>
      </c>
      <c r="BI19">
        <v>1</v>
      </c>
      <c r="BK19" t="s">
        <v>58</v>
      </c>
      <c r="BL19">
        <v>1</v>
      </c>
      <c r="CH19">
        <v>5.1999999999999998E-2</v>
      </c>
      <c r="CI19" t="s">
        <v>811</v>
      </c>
      <c r="DN19" t="s">
        <v>423</v>
      </c>
      <c r="DR19" t="s">
        <v>424</v>
      </c>
      <c r="DS19" t="s">
        <v>425</v>
      </c>
      <c r="DT19">
        <v>8550</v>
      </c>
      <c r="DU19">
        <f>L19-M19</f>
        <v>11.029500000000001</v>
      </c>
      <c r="DV19">
        <f>DU19-5*LOG10(C19/10)</f>
        <v>0.6317849629854706</v>
      </c>
      <c r="DW19">
        <v>-0.06</v>
      </c>
      <c r="DX19">
        <f t="shared" si="0"/>
        <v>0.57178496298547055</v>
      </c>
      <c r="DY19">
        <f t="shared" si="1"/>
        <v>46.482129339668042</v>
      </c>
    </row>
    <row r="20" spans="1:129" x14ac:dyDescent="0.3">
      <c r="A20" t="s">
        <v>427</v>
      </c>
      <c r="B20" t="s">
        <v>336</v>
      </c>
      <c r="C20">
        <v>164</v>
      </c>
      <c r="D20">
        <f>10^-8.3</f>
        <v>5.0118723362727114E-9</v>
      </c>
      <c r="E20" t="s">
        <v>796</v>
      </c>
      <c r="H20">
        <v>10.19</v>
      </c>
      <c r="I20">
        <v>1.1106722739999999</v>
      </c>
      <c r="J20">
        <v>10.16</v>
      </c>
      <c r="K20">
        <v>0.94397101000000005</v>
      </c>
      <c r="L20">
        <v>9.8400002000000004</v>
      </c>
      <c r="M20">
        <v>0.71299937999999996</v>
      </c>
      <c r="N20">
        <v>9.7700005000000001</v>
      </c>
      <c r="O20">
        <v>0.53424742300000005</v>
      </c>
      <c r="P20">
        <v>9.6300001000000002</v>
      </c>
      <c r="Q20">
        <v>0.34143632299999999</v>
      </c>
      <c r="R20">
        <v>9.2560000000000002</v>
      </c>
      <c r="S20">
        <v>0.20084489599999999</v>
      </c>
      <c r="T20">
        <v>8.4749999999999996</v>
      </c>
      <c r="U20">
        <v>0.12532721499999999</v>
      </c>
      <c r="V20">
        <v>7.6779999999999999</v>
      </c>
      <c r="W20">
        <v>7.6722750000000006E-2</v>
      </c>
      <c r="X20" s="2" t="s">
        <v>761</v>
      </c>
      <c r="Y20">
        <v>6.79</v>
      </c>
      <c r="Z20">
        <v>3.7624944E-2</v>
      </c>
      <c r="AA20">
        <v>6.2709999999999999</v>
      </c>
      <c r="AB20">
        <v>2.3252064999999999E-2</v>
      </c>
      <c r="AC20" t="s">
        <v>50</v>
      </c>
      <c r="AD20">
        <v>0.73560000000000003</v>
      </c>
      <c r="AE20">
        <v>3</v>
      </c>
      <c r="AF20" t="s">
        <v>50</v>
      </c>
      <c r="AG20">
        <v>4.4279999999999999</v>
      </c>
      <c r="AH20">
        <v>1.9435760999999999E-2</v>
      </c>
      <c r="AI20" t="s">
        <v>50</v>
      </c>
      <c r="AJ20" t="s">
        <v>56</v>
      </c>
      <c r="AK20">
        <v>0</v>
      </c>
      <c r="AL20" t="s">
        <v>50</v>
      </c>
      <c r="AM20">
        <v>1.2683837E-2</v>
      </c>
      <c r="AN20">
        <v>1.7647076000000001E-2</v>
      </c>
      <c r="AO20" s="2" t="s">
        <v>762</v>
      </c>
      <c r="AP20" t="s">
        <v>50</v>
      </c>
      <c r="AQ20" s="1">
        <v>1.6339999999999999</v>
      </c>
      <c r="AR20">
        <v>3</v>
      </c>
      <c r="AT20" s="1">
        <v>10.4</v>
      </c>
      <c r="AU20">
        <v>3</v>
      </c>
      <c r="AW20">
        <v>10.039999999999999</v>
      </c>
      <c r="AX20">
        <v>3</v>
      </c>
      <c r="BB20">
        <v>11.17</v>
      </c>
      <c r="BC20">
        <v>1</v>
      </c>
      <c r="BE20" s="1">
        <v>10.72</v>
      </c>
      <c r="BF20">
        <v>3</v>
      </c>
      <c r="BH20">
        <v>9.7449999999999992</v>
      </c>
      <c r="BI20">
        <v>3</v>
      </c>
      <c r="BK20">
        <v>9.3529999999999998</v>
      </c>
      <c r="BL20">
        <v>3</v>
      </c>
      <c r="BP20">
        <v>2.7</v>
      </c>
      <c r="BV20">
        <v>0.40899999999999997</v>
      </c>
      <c r="BX20">
        <v>0.36</v>
      </c>
      <c r="CD20">
        <v>0.183</v>
      </c>
      <c r="CH20">
        <v>0.11</v>
      </c>
      <c r="CN20">
        <v>2.3800000000000002E-2</v>
      </c>
      <c r="CV20">
        <v>5.4999999999999997E-3</v>
      </c>
      <c r="CZ20">
        <v>5.0000000000000001E-3</v>
      </c>
      <c r="DF20">
        <v>1E-3</v>
      </c>
      <c r="DJ20">
        <v>2.0000000000000001E-4</v>
      </c>
      <c r="DN20" t="s">
        <v>427</v>
      </c>
      <c r="DO20" t="s">
        <v>12</v>
      </c>
      <c r="DP20" t="s">
        <v>759</v>
      </c>
      <c r="DR20" t="s">
        <v>428</v>
      </c>
      <c r="DS20" t="s">
        <v>429</v>
      </c>
      <c r="DT20">
        <v>8550</v>
      </c>
      <c r="DU20">
        <f>L20-M20</f>
        <v>9.127000820000001</v>
      </c>
      <c r="DV20">
        <f>DU20-5*LOG10(C20/10)</f>
        <v>3.0527815797615121</v>
      </c>
      <c r="DW20">
        <v>-0.06</v>
      </c>
      <c r="DX20">
        <f t="shared" si="0"/>
        <v>2.992781579761512</v>
      </c>
      <c r="DY20">
        <f t="shared" si="1"/>
        <v>4.9990487056285753</v>
      </c>
    </row>
    <row r="21" spans="1:129" x14ac:dyDescent="0.3">
      <c r="A21" t="s">
        <v>594</v>
      </c>
      <c r="B21" t="s">
        <v>597</v>
      </c>
      <c r="C21">
        <v>150</v>
      </c>
      <c r="D21">
        <f>0.000000025</f>
        <v>2.4999999999999999E-8</v>
      </c>
      <c r="E21" t="s">
        <v>797</v>
      </c>
      <c r="I21">
        <v>0.806445352</v>
      </c>
      <c r="J21">
        <v>8.7420000000000009</v>
      </c>
      <c r="K21">
        <v>0.68540563399999999</v>
      </c>
      <c r="L21">
        <v>8.5150000000000006</v>
      </c>
      <c r="M21">
        <v>0.51770000000000005</v>
      </c>
      <c r="N21">
        <v>8.39</v>
      </c>
      <c r="O21">
        <v>0.387910423</v>
      </c>
      <c r="Q21">
        <v>0.247912676</v>
      </c>
      <c r="R21">
        <v>6.9530000000000003</v>
      </c>
      <c r="S21">
        <v>0.145830986</v>
      </c>
      <c r="T21">
        <v>6.48</v>
      </c>
      <c r="U21">
        <v>9.0998535000000005E-2</v>
      </c>
      <c r="V21">
        <v>5.9109999999999996</v>
      </c>
      <c r="W21">
        <v>5.5707436999999999E-2</v>
      </c>
      <c r="X21" s="2" t="s">
        <v>761</v>
      </c>
      <c r="Y21">
        <v>5.2220000000000004</v>
      </c>
      <c r="Z21">
        <v>2.7319005E-2</v>
      </c>
      <c r="AA21">
        <v>4.6230000000000002</v>
      </c>
      <c r="AB21">
        <v>1.6883036000000001E-2</v>
      </c>
      <c r="AC21" t="s">
        <v>50</v>
      </c>
      <c r="AD21" t="s">
        <v>56</v>
      </c>
      <c r="AE21" t="s">
        <v>57</v>
      </c>
      <c r="AF21" t="s">
        <v>50</v>
      </c>
      <c r="AG21">
        <v>2.56</v>
      </c>
      <c r="AH21">
        <v>1.4112065E-2</v>
      </c>
      <c r="AI21" t="s">
        <v>50</v>
      </c>
      <c r="AJ21" t="s">
        <v>56</v>
      </c>
      <c r="AK21" t="s">
        <v>58</v>
      </c>
      <c r="AL21" t="s">
        <v>50</v>
      </c>
      <c r="AM21">
        <v>0.27400000000000002</v>
      </c>
      <c r="AN21">
        <v>9.209577E-3</v>
      </c>
      <c r="AO21" s="2" t="s">
        <v>762</v>
      </c>
      <c r="AP21" t="s">
        <v>50</v>
      </c>
      <c r="AQ21" s="1">
        <v>11.5</v>
      </c>
      <c r="AR21">
        <v>3</v>
      </c>
      <c r="AT21" s="1">
        <v>7.9530000000000003</v>
      </c>
      <c r="AU21">
        <v>3</v>
      </c>
      <c r="AW21">
        <v>4.4020000000000001</v>
      </c>
      <c r="AX21">
        <v>3</v>
      </c>
      <c r="AZ21">
        <v>5.17</v>
      </c>
      <c r="BB21">
        <v>4.5960000000000001</v>
      </c>
      <c r="BC21">
        <v>3</v>
      </c>
      <c r="BE21" s="1">
        <v>4.07</v>
      </c>
      <c r="BF21">
        <v>3</v>
      </c>
      <c r="BH21">
        <v>3.4689999999999999</v>
      </c>
      <c r="BI21">
        <v>1</v>
      </c>
      <c r="BK21">
        <v>2.38</v>
      </c>
      <c r="BL21">
        <v>3</v>
      </c>
      <c r="BP21">
        <v>7.5999999999999998E-2</v>
      </c>
      <c r="BV21">
        <v>0.115</v>
      </c>
      <c r="BX21">
        <v>0.34</v>
      </c>
      <c r="CD21">
        <v>0.08</v>
      </c>
      <c r="CH21">
        <v>0.02</v>
      </c>
      <c r="DF21">
        <v>1E-3</v>
      </c>
      <c r="DJ21">
        <v>1E-3</v>
      </c>
      <c r="DN21" t="s">
        <v>594</v>
      </c>
      <c r="DO21" t="s">
        <v>758</v>
      </c>
      <c r="DP21" t="s">
        <v>759</v>
      </c>
      <c r="DR21" t="s">
        <v>595</v>
      </c>
      <c r="DS21" t="s">
        <v>596</v>
      </c>
      <c r="DT21">
        <v>8840</v>
      </c>
      <c r="DU21">
        <f>L21-M21</f>
        <v>7.997300000000001</v>
      </c>
      <c r="DV21">
        <f>DU21-5*LOG10(C21/10)</f>
        <v>2.1168437047215942</v>
      </c>
      <c r="DW21">
        <v>-0.1</v>
      </c>
      <c r="DX21">
        <f t="shared" si="0"/>
        <v>2.0168437047215941</v>
      </c>
      <c r="DY21">
        <f t="shared" si="1"/>
        <v>12.281814059949776</v>
      </c>
    </row>
    <row r="22" spans="1:129" x14ac:dyDescent="0.3">
      <c r="A22" t="s">
        <v>646</v>
      </c>
      <c r="B22" t="s">
        <v>89</v>
      </c>
      <c r="C22">
        <v>375</v>
      </c>
      <c r="D22">
        <f>10^-7.13</f>
        <v>7.413102413009154E-8</v>
      </c>
      <c r="E22" t="s">
        <v>799</v>
      </c>
      <c r="I22">
        <v>0.53119154899999999</v>
      </c>
      <c r="J22">
        <v>9.91</v>
      </c>
      <c r="K22">
        <v>0.45146478899999998</v>
      </c>
      <c r="L22">
        <v>9.74</v>
      </c>
      <c r="M22">
        <v>0.34100000000000003</v>
      </c>
      <c r="O22">
        <v>0.25550985900000001</v>
      </c>
      <c r="Q22">
        <v>0.163295775</v>
      </c>
      <c r="R22">
        <v>9.2379999999999995</v>
      </c>
      <c r="S22">
        <v>9.6056338000000005E-2</v>
      </c>
      <c r="T22">
        <v>8.7349999999999994</v>
      </c>
      <c r="U22">
        <v>5.9939155000000001E-2</v>
      </c>
      <c r="V22">
        <v>7.9009999999999998</v>
      </c>
      <c r="W22">
        <v>3.6693521E-2</v>
      </c>
      <c r="X22" s="2" t="s">
        <v>761</v>
      </c>
      <c r="Y22">
        <v>6.7249999999999996</v>
      </c>
      <c r="Z22">
        <v>1.7994553999999999E-2</v>
      </c>
      <c r="AA22">
        <v>6.01</v>
      </c>
      <c r="AB22">
        <v>1.1120562000000001E-2</v>
      </c>
      <c r="AC22" t="s">
        <v>50</v>
      </c>
      <c r="AD22">
        <v>0.69</v>
      </c>
      <c r="AE22">
        <v>3</v>
      </c>
      <c r="AF22" t="s">
        <v>50</v>
      </c>
      <c r="AG22">
        <v>4.3150000000000004</v>
      </c>
      <c r="AH22">
        <v>9.2953719999999997E-3</v>
      </c>
      <c r="AI22" t="s">
        <v>50</v>
      </c>
      <c r="AJ22">
        <v>1.331</v>
      </c>
      <c r="AK22">
        <v>3</v>
      </c>
      <c r="AL22" t="s">
        <v>50</v>
      </c>
      <c r="AM22">
        <v>1.538</v>
      </c>
      <c r="AN22">
        <v>6.0661880000000001E-3</v>
      </c>
      <c r="AO22" s="2" t="s">
        <v>762</v>
      </c>
      <c r="AP22" t="s">
        <v>50</v>
      </c>
      <c r="AQ22" s="1">
        <v>2.7389999999999999</v>
      </c>
      <c r="AR22">
        <v>3</v>
      </c>
      <c r="AT22" s="1">
        <v>2.9009999999999998</v>
      </c>
      <c r="AU22">
        <v>3</v>
      </c>
      <c r="AW22">
        <v>2.29</v>
      </c>
      <c r="AX22">
        <v>1</v>
      </c>
      <c r="BB22">
        <v>1.734</v>
      </c>
      <c r="BC22">
        <v>3</v>
      </c>
      <c r="BE22" s="1">
        <v>1.3360000000000001</v>
      </c>
      <c r="BF22">
        <v>2</v>
      </c>
      <c r="BH22">
        <v>1.7270000000000001</v>
      </c>
      <c r="BI22">
        <v>1</v>
      </c>
      <c r="BK22">
        <v>2.3630000000000002E-2</v>
      </c>
      <c r="BL22">
        <v>1</v>
      </c>
      <c r="DN22" t="s">
        <v>646</v>
      </c>
      <c r="DQ22" t="s">
        <v>638</v>
      </c>
      <c r="DR22" t="s">
        <v>647</v>
      </c>
      <c r="DS22" t="s">
        <v>648</v>
      </c>
      <c r="DT22">
        <v>8840</v>
      </c>
      <c r="DU22">
        <f>L22-M22</f>
        <v>9.3990000000000009</v>
      </c>
      <c r="DV22">
        <f>DU22-5*LOG10(C22/10)</f>
        <v>1.5288436613614067</v>
      </c>
      <c r="DW22">
        <v>-0.1</v>
      </c>
      <c r="DX22">
        <f t="shared" si="0"/>
        <v>1.4288436613614066</v>
      </c>
      <c r="DY22">
        <f t="shared" si="1"/>
        <v>21.108750926770803</v>
      </c>
    </row>
    <row r="23" spans="1:129" x14ac:dyDescent="0.3">
      <c r="A23" t="s">
        <v>430</v>
      </c>
      <c r="B23" t="s">
        <v>433</v>
      </c>
      <c r="C23">
        <v>375</v>
      </c>
      <c r="D23">
        <f>10^-5.99</f>
        <v>1.0232929922807527E-6</v>
      </c>
      <c r="E23" t="s">
        <v>796</v>
      </c>
      <c r="H23">
        <v>10.55</v>
      </c>
      <c r="I23">
        <v>0.24145070399999999</v>
      </c>
      <c r="J23">
        <v>10.45</v>
      </c>
      <c r="K23">
        <v>0.205211268</v>
      </c>
      <c r="L23">
        <v>10.17</v>
      </c>
      <c r="M23">
        <v>0.155</v>
      </c>
      <c r="N23">
        <v>9.9899997999999997</v>
      </c>
      <c r="O23">
        <v>0.11614084500000001</v>
      </c>
      <c r="P23">
        <v>9.8000001999999995</v>
      </c>
      <c r="Q23">
        <v>7.4225351999999994E-2</v>
      </c>
      <c r="R23">
        <v>9.6989999999999998</v>
      </c>
      <c r="S23">
        <v>4.3661972E-2</v>
      </c>
      <c r="T23">
        <v>9.1880000000000006</v>
      </c>
      <c r="U23">
        <v>2.724507E-2</v>
      </c>
      <c r="V23">
        <v>8.5609999999999999</v>
      </c>
      <c r="W23">
        <v>1.6678873E-2</v>
      </c>
      <c r="X23" s="2" t="s">
        <v>761</v>
      </c>
      <c r="Y23">
        <v>7.31</v>
      </c>
      <c r="Z23">
        <v>8.1793430000000004E-3</v>
      </c>
      <c r="AA23">
        <v>6.7539999999999996</v>
      </c>
      <c r="AB23">
        <v>5.0548010000000003E-3</v>
      </c>
      <c r="AC23" s="1">
        <v>0.38740000000000002</v>
      </c>
      <c r="AD23" t="s">
        <v>84</v>
      </c>
      <c r="AE23">
        <v>0</v>
      </c>
      <c r="AF23" s="1">
        <v>0.25109999999999999</v>
      </c>
      <c r="AG23">
        <v>5.1749999999999998</v>
      </c>
      <c r="AH23">
        <v>4.225169E-3</v>
      </c>
      <c r="AI23" s="1">
        <v>0.27700000000000002</v>
      </c>
      <c r="AJ23">
        <v>0.58960000000000001</v>
      </c>
      <c r="AK23">
        <v>3</v>
      </c>
      <c r="AL23" s="1">
        <v>1.0029999999999999</v>
      </c>
      <c r="AM23">
        <v>2.2330000000000001</v>
      </c>
      <c r="AN23">
        <v>2.7573580000000001E-3</v>
      </c>
      <c r="AO23" s="2" t="s">
        <v>762</v>
      </c>
      <c r="AP23" s="1">
        <v>1.1359999999999999</v>
      </c>
      <c r="AQ23" s="1">
        <v>1.1619999999999999</v>
      </c>
      <c r="AR23">
        <v>3</v>
      </c>
      <c r="AT23" s="1">
        <v>5.6289999999999996</v>
      </c>
      <c r="AU23">
        <v>3</v>
      </c>
      <c r="AW23">
        <v>4.0540000000000003</v>
      </c>
      <c r="AX23">
        <v>3</v>
      </c>
      <c r="BB23">
        <v>3.7930000000000001</v>
      </c>
      <c r="BC23">
        <v>3</v>
      </c>
      <c r="BE23" s="1">
        <v>3.4750000000000001</v>
      </c>
      <c r="BF23">
        <v>3</v>
      </c>
      <c r="BH23">
        <v>3.9169999999999998</v>
      </c>
      <c r="BI23">
        <v>3</v>
      </c>
      <c r="BK23" t="s">
        <v>58</v>
      </c>
      <c r="BL23">
        <v>1</v>
      </c>
      <c r="DN23" t="s">
        <v>430</v>
      </c>
      <c r="DR23" t="s">
        <v>431</v>
      </c>
      <c r="DS23" t="s">
        <v>432</v>
      </c>
      <c r="DT23">
        <v>7580</v>
      </c>
      <c r="DU23">
        <f>L23-M23</f>
        <v>10.015000000000001</v>
      </c>
      <c r="DV23">
        <f>DU23-5*LOG10(C23/10)</f>
        <v>2.1448436613614064</v>
      </c>
      <c r="DW23">
        <v>0</v>
      </c>
      <c r="DX23">
        <f t="shared" si="0"/>
        <v>2.1448436613614064</v>
      </c>
      <c r="DY23">
        <f t="shared" si="1"/>
        <v>10.915975077590975</v>
      </c>
    </row>
    <row r="24" spans="1:129" x14ac:dyDescent="0.3">
      <c r="A24" t="s">
        <v>649</v>
      </c>
      <c r="B24" t="s">
        <v>348</v>
      </c>
      <c r="C24">
        <v>375</v>
      </c>
      <c r="D24">
        <f>10^-7.31</f>
        <v>4.8977881936844561E-8</v>
      </c>
      <c r="E24" t="s">
        <v>799</v>
      </c>
      <c r="I24">
        <v>0.82093239399999995</v>
      </c>
      <c r="J24">
        <v>10.07</v>
      </c>
      <c r="K24">
        <v>0.69771830999999995</v>
      </c>
      <c r="L24">
        <v>9.9600000000000009</v>
      </c>
      <c r="M24">
        <v>0.52700000000000002</v>
      </c>
      <c r="O24">
        <v>0.39487887300000002</v>
      </c>
      <c r="Q24">
        <v>0.25236619700000001</v>
      </c>
      <c r="R24">
        <v>9.5229999999999997</v>
      </c>
      <c r="S24">
        <v>0.14845070399999999</v>
      </c>
      <c r="T24">
        <v>9.1319999999999997</v>
      </c>
      <c r="U24">
        <v>9.2633239000000006E-2</v>
      </c>
      <c r="V24">
        <v>8.6300000000000008</v>
      </c>
      <c r="W24">
        <v>5.6708169000000003E-2</v>
      </c>
      <c r="X24" s="2" t="s">
        <v>761</v>
      </c>
      <c r="Y24">
        <v>8.4610000000000003</v>
      </c>
      <c r="Z24">
        <v>2.7809765E-2</v>
      </c>
      <c r="AA24">
        <v>8.0649999999999995</v>
      </c>
      <c r="AB24">
        <v>1.7186323999999999E-2</v>
      </c>
      <c r="AC24" t="s">
        <v>50</v>
      </c>
      <c r="AD24">
        <v>0.76870000000000005</v>
      </c>
      <c r="AE24">
        <v>3</v>
      </c>
      <c r="AF24" t="s">
        <v>50</v>
      </c>
      <c r="AG24">
        <v>3.81</v>
      </c>
      <c r="AH24">
        <v>1.4365575E-2</v>
      </c>
      <c r="AI24" t="s">
        <v>50</v>
      </c>
      <c r="AJ24">
        <v>2.1819999999999999</v>
      </c>
      <c r="AK24">
        <v>3</v>
      </c>
      <c r="AL24" t="s">
        <v>50</v>
      </c>
      <c r="AM24">
        <v>1.109</v>
      </c>
      <c r="AN24">
        <v>9.3750180000000006E-3</v>
      </c>
      <c r="AO24" s="2" t="s">
        <v>652</v>
      </c>
      <c r="AP24" t="s">
        <v>50</v>
      </c>
      <c r="AQ24" s="1">
        <v>3.2770000000000001</v>
      </c>
      <c r="AR24">
        <v>3</v>
      </c>
      <c r="AT24" s="1">
        <v>2.4790000000000001</v>
      </c>
      <c r="AU24">
        <v>3</v>
      </c>
      <c r="AW24" t="s">
        <v>50</v>
      </c>
      <c r="AX24" t="s">
        <v>50</v>
      </c>
      <c r="BB24" t="s">
        <v>50</v>
      </c>
      <c r="BC24" t="s">
        <v>50</v>
      </c>
      <c r="BE24" s="1">
        <v>1.6180000000000001</v>
      </c>
      <c r="BF24">
        <v>3</v>
      </c>
      <c r="BH24" t="s">
        <v>50</v>
      </c>
      <c r="BI24" t="s">
        <v>50</v>
      </c>
      <c r="BK24" t="s">
        <v>50</v>
      </c>
      <c r="BL24" t="s">
        <v>50</v>
      </c>
      <c r="DN24" t="s">
        <v>649</v>
      </c>
      <c r="DQ24" t="s">
        <v>638</v>
      </c>
      <c r="DR24" t="s">
        <v>650</v>
      </c>
      <c r="DS24" t="s">
        <v>651</v>
      </c>
      <c r="DT24">
        <v>10700</v>
      </c>
      <c r="DU24">
        <f>L24-M24</f>
        <v>9.4330000000000016</v>
      </c>
      <c r="DV24">
        <f>DU24-5*LOG10(C24/10)</f>
        <v>1.5628436613614074</v>
      </c>
      <c r="DW24">
        <v>-0.42</v>
      </c>
      <c r="DX24">
        <f t="shared" si="0"/>
        <v>1.1428436613614075</v>
      </c>
      <c r="DY24">
        <f t="shared" si="1"/>
        <v>27.470245168100458</v>
      </c>
    </row>
    <row r="25" spans="1:129" x14ac:dyDescent="0.3">
      <c r="A25" t="s">
        <v>434</v>
      </c>
      <c r="B25" t="s">
        <v>437</v>
      </c>
      <c r="C25">
        <v>345</v>
      </c>
      <c r="D25">
        <f>10^-6.37</f>
        <v>4.2657951880159212E-7</v>
      </c>
      <c r="E25" t="s">
        <v>799</v>
      </c>
      <c r="I25">
        <v>0.434613847</v>
      </c>
      <c r="J25">
        <v>8.5500001999999995</v>
      </c>
      <c r="K25">
        <v>0.36938247400000002</v>
      </c>
      <c r="L25">
        <v>8.1099996999999995</v>
      </c>
      <c r="M25">
        <v>0.27900165599999999</v>
      </c>
      <c r="N25">
        <v>8.1000004000000008</v>
      </c>
      <c r="O25">
        <v>0.20905476200000001</v>
      </c>
      <c r="Q25">
        <v>0.133606427</v>
      </c>
      <c r="R25">
        <v>7.2110000000000003</v>
      </c>
      <c r="S25">
        <v>7.8592016000000001E-2</v>
      </c>
      <c r="T25">
        <v>6.9740000000000002</v>
      </c>
      <c r="U25">
        <v>4.9041418000000003E-2</v>
      </c>
      <c r="V25">
        <v>6.673</v>
      </c>
      <c r="W25">
        <v>3.0022150000000001E-2</v>
      </c>
      <c r="X25" s="2" t="s">
        <v>761</v>
      </c>
      <c r="Y25">
        <v>6.15</v>
      </c>
      <c r="Z25">
        <v>1.4722904E-2</v>
      </c>
      <c r="AA25">
        <v>5.4669999999999996</v>
      </c>
      <c r="AB25">
        <v>9.0986959999999999E-3</v>
      </c>
      <c r="AC25" s="1">
        <v>0.73360000000000003</v>
      </c>
      <c r="AD25" t="s">
        <v>84</v>
      </c>
      <c r="AE25">
        <v>0</v>
      </c>
      <c r="AF25" t="s">
        <v>58</v>
      </c>
      <c r="AG25">
        <v>4.2130000000000001</v>
      </c>
      <c r="AH25">
        <v>7.605349E-3</v>
      </c>
      <c r="AI25" t="s">
        <v>58</v>
      </c>
      <c r="AJ25">
        <v>0.46860000000000002</v>
      </c>
      <c r="AK25">
        <v>3</v>
      </c>
      <c r="AL25" t="s">
        <v>58</v>
      </c>
      <c r="AM25">
        <v>3.391</v>
      </c>
      <c r="AN25">
        <v>4.9632740000000002E-3</v>
      </c>
      <c r="AO25" s="2" t="s">
        <v>762</v>
      </c>
      <c r="AP25" t="s">
        <v>58</v>
      </c>
      <c r="AQ25" s="1">
        <v>0.54269999999999996</v>
      </c>
      <c r="AR25">
        <v>3</v>
      </c>
      <c r="AT25" s="1">
        <v>0.4</v>
      </c>
      <c r="AU25">
        <v>1</v>
      </c>
      <c r="AW25" t="s">
        <v>50</v>
      </c>
      <c r="AX25" t="s">
        <v>50</v>
      </c>
      <c r="BB25" t="s">
        <v>50</v>
      </c>
      <c r="BC25" t="s">
        <v>50</v>
      </c>
      <c r="BE25" s="1">
        <v>1.86</v>
      </c>
      <c r="BF25">
        <v>1</v>
      </c>
      <c r="BH25" t="s">
        <v>50</v>
      </c>
      <c r="BI25" t="s">
        <v>50</v>
      </c>
      <c r="BK25" t="s">
        <v>50</v>
      </c>
      <c r="BL25" t="s">
        <v>50</v>
      </c>
      <c r="DN25" t="s">
        <v>434</v>
      </c>
      <c r="DO25" t="s">
        <v>758</v>
      </c>
      <c r="DP25" t="s">
        <v>760</v>
      </c>
      <c r="DR25" t="s">
        <v>435</v>
      </c>
      <c r="DS25" t="s">
        <v>436</v>
      </c>
      <c r="DT25">
        <v>6810</v>
      </c>
      <c r="DU25">
        <f>L25-M25</f>
        <v>7.8309980439999993</v>
      </c>
      <c r="DV25">
        <f>DU25-5*LOG10(C25/10)</f>
        <v>0.14190256863362816</v>
      </c>
      <c r="DW25">
        <v>-0.02</v>
      </c>
      <c r="DX25">
        <f t="shared" si="0"/>
        <v>0.12190256863362815</v>
      </c>
      <c r="DY25">
        <f t="shared" si="1"/>
        <v>70.345929513607345</v>
      </c>
    </row>
    <row r="26" spans="1:129" x14ac:dyDescent="0.3">
      <c r="A26" t="s">
        <v>567</v>
      </c>
      <c r="B26" t="s">
        <v>570</v>
      </c>
      <c r="I26">
        <v>99.99</v>
      </c>
      <c r="J26">
        <v>13.5</v>
      </c>
      <c r="K26">
        <v>99.99</v>
      </c>
      <c r="L26">
        <v>13.3</v>
      </c>
      <c r="M26">
        <v>99.99</v>
      </c>
      <c r="O26">
        <v>99.99</v>
      </c>
      <c r="Q26">
        <v>99.99</v>
      </c>
      <c r="R26">
        <v>11.712</v>
      </c>
      <c r="S26">
        <v>99.99</v>
      </c>
      <c r="T26">
        <v>11.385</v>
      </c>
      <c r="U26">
        <v>99.99</v>
      </c>
      <c r="V26">
        <v>11.337999999999999</v>
      </c>
      <c r="W26">
        <v>99.99</v>
      </c>
      <c r="X26" s="2" t="s">
        <v>761</v>
      </c>
      <c r="Y26">
        <v>11.256</v>
      </c>
      <c r="Z26">
        <v>99.99</v>
      </c>
      <c r="AA26">
        <v>11.324999999999999</v>
      </c>
      <c r="AB26">
        <v>99.99</v>
      </c>
      <c r="AC26" t="s">
        <v>50</v>
      </c>
      <c r="AD26" t="s">
        <v>56</v>
      </c>
      <c r="AE26" t="s">
        <v>57</v>
      </c>
      <c r="AF26" t="s">
        <v>50</v>
      </c>
      <c r="AG26">
        <v>11.398</v>
      </c>
      <c r="AH26">
        <v>99.99</v>
      </c>
      <c r="AI26" t="s">
        <v>50</v>
      </c>
      <c r="AJ26" t="s">
        <v>56</v>
      </c>
      <c r="AK26" t="s">
        <v>58</v>
      </c>
      <c r="AL26" t="s">
        <v>50</v>
      </c>
      <c r="AM26">
        <v>8.9120000000000008</v>
      </c>
      <c r="AN26">
        <v>99.99</v>
      </c>
      <c r="AO26" s="2" t="s">
        <v>762</v>
      </c>
      <c r="AP26" t="s">
        <v>50</v>
      </c>
      <c r="AQ26" t="s">
        <v>50</v>
      </c>
      <c r="AR26" t="s">
        <v>50</v>
      </c>
      <c r="AT26" t="s">
        <v>50</v>
      </c>
      <c r="AU26" t="s">
        <v>50</v>
      </c>
      <c r="AW26" t="s">
        <v>50</v>
      </c>
      <c r="AX26" t="s">
        <v>50</v>
      </c>
      <c r="BB26" t="s">
        <v>50</v>
      </c>
      <c r="BC26" t="s">
        <v>50</v>
      </c>
      <c r="BE26" t="s">
        <v>50</v>
      </c>
      <c r="BF26" t="s">
        <v>50</v>
      </c>
      <c r="BH26" t="s">
        <v>50</v>
      </c>
      <c r="BI26" t="s">
        <v>50</v>
      </c>
      <c r="BK26" t="s">
        <v>50</v>
      </c>
      <c r="BL26" t="s">
        <v>50</v>
      </c>
      <c r="DN26" t="s">
        <v>567</v>
      </c>
      <c r="DR26" t="s">
        <v>568</v>
      </c>
      <c r="DS26" t="s">
        <v>569</v>
      </c>
      <c r="DT26">
        <v>99.99</v>
      </c>
      <c r="DU26">
        <f>L26-M26</f>
        <v>-86.69</v>
      </c>
      <c r="DV26" t="e">
        <f>DU26-5*LOG10(C26/10)</f>
        <v>#NUM!</v>
      </c>
      <c r="DW26">
        <v>99.99</v>
      </c>
      <c r="DX26" t="e">
        <f t="shared" si="0"/>
        <v>#NUM!</v>
      </c>
      <c r="DY26" t="e">
        <f t="shared" si="1"/>
        <v>#NUM!</v>
      </c>
    </row>
    <row r="27" spans="1:129" x14ac:dyDescent="0.3">
      <c r="A27" t="s">
        <v>653</v>
      </c>
      <c r="B27" t="s">
        <v>89</v>
      </c>
      <c r="C27">
        <v>375</v>
      </c>
      <c r="D27">
        <f>10^-6.11</f>
        <v>7.7624711662869019E-7</v>
      </c>
      <c r="E27" t="s">
        <v>799</v>
      </c>
      <c r="I27">
        <v>1.2072535209999999</v>
      </c>
      <c r="J27">
        <v>11.35</v>
      </c>
      <c r="K27">
        <v>1.0260563380000001</v>
      </c>
      <c r="L27">
        <v>11.04</v>
      </c>
      <c r="M27">
        <v>0.77500000000000002</v>
      </c>
      <c r="O27">
        <v>0.58070422499999996</v>
      </c>
      <c r="Q27">
        <v>0.37112676100000003</v>
      </c>
      <c r="R27">
        <v>10.266</v>
      </c>
      <c r="S27">
        <v>0.21830985899999999</v>
      </c>
      <c r="T27">
        <v>9.9510000000000005</v>
      </c>
      <c r="U27">
        <v>0.13622535199999999</v>
      </c>
      <c r="V27">
        <v>9.5869999999999997</v>
      </c>
      <c r="W27">
        <v>8.3394365999999998E-2</v>
      </c>
      <c r="X27" s="2" t="s">
        <v>761</v>
      </c>
      <c r="Y27">
        <v>8.3149999999999995</v>
      </c>
      <c r="Z27">
        <v>4.0896714000000001E-2</v>
      </c>
      <c r="AA27">
        <v>7.8250000000000002</v>
      </c>
      <c r="AB27">
        <v>2.5274004999999999E-2</v>
      </c>
      <c r="AC27" t="s">
        <v>50</v>
      </c>
      <c r="AD27">
        <v>0.2165</v>
      </c>
      <c r="AE27">
        <v>3</v>
      </c>
      <c r="AF27" t="s">
        <v>50</v>
      </c>
      <c r="AG27">
        <v>5.633</v>
      </c>
      <c r="AH27">
        <v>2.1125845000000001E-2</v>
      </c>
      <c r="AI27" t="s">
        <v>50</v>
      </c>
      <c r="AJ27">
        <v>0.51280000000000003</v>
      </c>
      <c r="AK27">
        <v>3</v>
      </c>
      <c r="AL27" t="s">
        <v>50</v>
      </c>
      <c r="AM27">
        <v>2.4740000000000002</v>
      </c>
      <c r="AN27">
        <v>1.3786792000000001E-2</v>
      </c>
      <c r="AO27" s="2" t="s">
        <v>762</v>
      </c>
      <c r="AP27" t="s">
        <v>50</v>
      </c>
      <c r="AQ27" s="1">
        <v>1.1839999999999999</v>
      </c>
      <c r="AR27">
        <v>3</v>
      </c>
      <c r="AT27" s="1">
        <v>3.6619999999999999</v>
      </c>
      <c r="AU27">
        <v>3</v>
      </c>
      <c r="AW27">
        <v>3.121</v>
      </c>
      <c r="AX27">
        <v>1</v>
      </c>
      <c r="BB27">
        <v>2.6640000000000001</v>
      </c>
      <c r="BC27">
        <v>3</v>
      </c>
      <c r="BE27" s="1">
        <v>15.23</v>
      </c>
      <c r="BF27">
        <v>1</v>
      </c>
      <c r="BH27">
        <v>3.96</v>
      </c>
      <c r="BI27">
        <v>3</v>
      </c>
      <c r="BK27">
        <v>1.7130000000000001</v>
      </c>
      <c r="BL27">
        <v>1</v>
      </c>
      <c r="DN27" t="s">
        <v>653</v>
      </c>
      <c r="DQ27" t="s">
        <v>638</v>
      </c>
      <c r="DR27" t="s">
        <v>654</v>
      </c>
      <c r="DS27" t="s">
        <v>655</v>
      </c>
      <c r="DT27">
        <v>8840</v>
      </c>
      <c r="DU27">
        <f>L27-M27</f>
        <v>10.264999999999999</v>
      </c>
      <c r="DV27">
        <f>DU27-5*LOG10(C27/10)</f>
        <v>2.3948436613614046</v>
      </c>
      <c r="DW27">
        <v>-0.1</v>
      </c>
      <c r="DX27">
        <f t="shared" si="0"/>
        <v>2.2948436613614045</v>
      </c>
      <c r="DY27">
        <f t="shared" si="1"/>
        <v>9.5074168414497606</v>
      </c>
    </row>
    <row r="28" spans="1:129" x14ac:dyDescent="0.3">
      <c r="A28" t="s">
        <v>639</v>
      </c>
      <c r="B28" t="s">
        <v>89</v>
      </c>
      <c r="C28">
        <v>375</v>
      </c>
      <c r="D28">
        <f>0.000000126</f>
        <v>1.2599999999999999E-7</v>
      </c>
      <c r="E28" t="s">
        <v>797</v>
      </c>
      <c r="I28">
        <v>0.434611268</v>
      </c>
      <c r="J28">
        <v>10.33</v>
      </c>
      <c r="K28">
        <v>0.369380282</v>
      </c>
      <c r="L28">
        <v>10.18</v>
      </c>
      <c r="M28">
        <v>0.27900000000000003</v>
      </c>
      <c r="O28">
        <v>0.20905352099999999</v>
      </c>
      <c r="Q28">
        <v>0.133605634</v>
      </c>
      <c r="R28">
        <v>9.3160000000000007</v>
      </c>
      <c r="S28">
        <v>7.8591548999999997E-2</v>
      </c>
      <c r="T28">
        <v>8.7330000000000005</v>
      </c>
      <c r="U28">
        <v>4.9041126999999997E-2</v>
      </c>
      <c r="V28">
        <v>8.0530000000000008</v>
      </c>
      <c r="W28">
        <v>3.0021972000000001E-2</v>
      </c>
      <c r="X28" s="2" t="s">
        <v>761</v>
      </c>
      <c r="Y28">
        <v>6.9779999999999998</v>
      </c>
      <c r="Z28">
        <v>1.4722816999999999E-2</v>
      </c>
      <c r="AA28">
        <v>6.4560000000000004</v>
      </c>
      <c r="AB28">
        <v>9.0986420000000005E-3</v>
      </c>
      <c r="AC28" t="s">
        <v>50</v>
      </c>
      <c r="AD28">
        <v>0.92400000000000004</v>
      </c>
      <c r="AE28">
        <v>3</v>
      </c>
      <c r="AF28" t="s">
        <v>50</v>
      </c>
      <c r="AG28">
        <v>3.99</v>
      </c>
      <c r="AH28">
        <v>7.6053040000000002E-3</v>
      </c>
      <c r="AI28" t="s">
        <v>50</v>
      </c>
      <c r="AJ28">
        <v>0.88129999999999997</v>
      </c>
      <c r="AK28">
        <v>3</v>
      </c>
      <c r="AL28" t="s">
        <v>50</v>
      </c>
      <c r="AM28">
        <v>2.3140000000000001</v>
      </c>
      <c r="AN28">
        <v>4.9632449999999998E-3</v>
      </c>
      <c r="AO28" s="2" t="s">
        <v>762</v>
      </c>
      <c r="AP28" t="s">
        <v>50</v>
      </c>
      <c r="AQ28" s="1">
        <v>1.1679999999999999</v>
      </c>
      <c r="AR28">
        <v>3</v>
      </c>
      <c r="AT28" s="1">
        <v>0.78220000000000001</v>
      </c>
      <c r="AU28">
        <v>3</v>
      </c>
      <c r="AW28" t="s">
        <v>50</v>
      </c>
      <c r="AX28" t="s">
        <v>50</v>
      </c>
      <c r="BB28" t="s">
        <v>50</v>
      </c>
      <c r="BC28" t="s">
        <v>50</v>
      </c>
      <c r="BE28" s="1">
        <v>2.2909999999999999</v>
      </c>
      <c r="BF28">
        <v>1</v>
      </c>
      <c r="BH28" t="s">
        <v>50</v>
      </c>
      <c r="BI28" t="s">
        <v>50</v>
      </c>
      <c r="BK28" t="s">
        <v>50</v>
      </c>
      <c r="BL28" t="s">
        <v>50</v>
      </c>
      <c r="DN28" t="s">
        <v>639</v>
      </c>
      <c r="DQ28" t="s">
        <v>638</v>
      </c>
      <c r="DR28" t="s">
        <v>640</v>
      </c>
      <c r="DS28" t="s">
        <v>641</v>
      </c>
      <c r="DT28">
        <v>8840</v>
      </c>
      <c r="DU28">
        <f>L28-M28</f>
        <v>9.9009999999999998</v>
      </c>
      <c r="DV28">
        <f>DU28-5*LOG10(C28/10)</f>
        <v>2.0308436613614056</v>
      </c>
      <c r="DW28">
        <v>-0.1</v>
      </c>
      <c r="DX28">
        <f t="shared" si="0"/>
        <v>1.9308436613614055</v>
      </c>
      <c r="DY28">
        <f t="shared" si="1"/>
        <v>13.294210021283895</v>
      </c>
    </row>
    <row r="29" spans="1:129" x14ac:dyDescent="0.3">
      <c r="A29" t="s">
        <v>438</v>
      </c>
      <c r="B29" t="s">
        <v>142</v>
      </c>
      <c r="C29">
        <v>205</v>
      </c>
      <c r="D29">
        <f>0.00000089</f>
        <v>8.8999999999999995E-7</v>
      </c>
      <c r="E29" t="s">
        <v>797</v>
      </c>
      <c r="F29">
        <v>21</v>
      </c>
      <c r="G29" t="s">
        <v>800</v>
      </c>
      <c r="I29">
        <v>0.77263839000000001</v>
      </c>
      <c r="J29">
        <v>8.5699997000000003</v>
      </c>
      <c r="K29">
        <v>0.65667277300000004</v>
      </c>
      <c r="L29">
        <v>8.2700005000000001</v>
      </c>
      <c r="M29">
        <v>0.49599752000000003</v>
      </c>
      <c r="N29">
        <v>8.3000001999999995</v>
      </c>
      <c r="O29">
        <v>0.37164884599999998</v>
      </c>
      <c r="Q29">
        <v>0.23751993900000001</v>
      </c>
      <c r="R29">
        <v>7.2210000000000001</v>
      </c>
      <c r="S29">
        <v>0.13971761099999999</v>
      </c>
      <c r="T29">
        <v>6.56</v>
      </c>
      <c r="U29">
        <v>8.7183788999999998E-2</v>
      </c>
      <c r="V29">
        <v>5.8040000000000003</v>
      </c>
      <c r="W29">
        <v>5.3372127999999998E-2</v>
      </c>
      <c r="X29" s="2" t="s">
        <v>761</v>
      </c>
      <c r="Y29">
        <v>4.6840000000000002</v>
      </c>
      <c r="Z29">
        <v>2.6173766000000001E-2</v>
      </c>
      <c r="AA29">
        <v>3.8650000000000002</v>
      </c>
      <c r="AB29">
        <v>1.6175282999999999E-2</v>
      </c>
      <c r="AC29" s="1">
        <v>3.1840000000000002</v>
      </c>
      <c r="AD29">
        <v>4.6859999999999999</v>
      </c>
      <c r="AE29">
        <v>3</v>
      </c>
      <c r="AF29" t="s">
        <v>58</v>
      </c>
      <c r="AG29">
        <v>2.1629999999999998</v>
      </c>
      <c r="AH29">
        <v>1.3520473E-2</v>
      </c>
      <c r="AI29" t="s">
        <v>58</v>
      </c>
      <c r="AJ29">
        <v>6.3019999999999996</v>
      </c>
      <c r="AK29">
        <v>3</v>
      </c>
      <c r="AL29" t="s">
        <v>58</v>
      </c>
      <c r="AM29">
        <v>-0.18099999999999999</v>
      </c>
      <c r="AN29">
        <v>8.8235020000000004E-3</v>
      </c>
      <c r="AO29" s="2" t="s">
        <v>762</v>
      </c>
      <c r="AP29" t="s">
        <v>58</v>
      </c>
      <c r="AQ29" s="1">
        <v>12.59</v>
      </c>
      <c r="AR29">
        <v>3</v>
      </c>
      <c r="AT29" s="1">
        <v>27.98</v>
      </c>
      <c r="AU29">
        <v>3</v>
      </c>
      <c r="AW29">
        <v>20.799999</v>
      </c>
      <c r="AX29">
        <v>3</v>
      </c>
      <c r="AZ29">
        <v>20.84</v>
      </c>
      <c r="BB29">
        <v>18.25</v>
      </c>
      <c r="BC29">
        <v>3</v>
      </c>
      <c r="BE29" s="1">
        <v>18.100000000000001</v>
      </c>
      <c r="BF29">
        <v>3</v>
      </c>
      <c r="BH29">
        <v>8.7129999999999992</v>
      </c>
      <c r="BI29">
        <v>3</v>
      </c>
      <c r="BK29">
        <v>12.4</v>
      </c>
      <c r="BL29">
        <v>3</v>
      </c>
      <c r="BP29">
        <v>1.54</v>
      </c>
      <c r="BX29">
        <v>0.19700000000000001</v>
      </c>
      <c r="BZ29">
        <v>0.217</v>
      </c>
      <c r="CH29">
        <v>5.4800000000000001E-2</v>
      </c>
      <c r="CJ29">
        <v>0.23499999999999999</v>
      </c>
      <c r="CP29">
        <v>7.3000000000000001E-3</v>
      </c>
      <c r="CX29">
        <v>4.8999999999999998E-3</v>
      </c>
      <c r="DN29" t="s">
        <v>438</v>
      </c>
      <c r="DO29" t="s">
        <v>758</v>
      </c>
      <c r="DP29" t="s">
        <v>760</v>
      </c>
      <c r="DR29" t="s">
        <v>439</v>
      </c>
      <c r="DS29" t="s">
        <v>440</v>
      </c>
      <c r="DT29">
        <v>8080</v>
      </c>
      <c r="DU29">
        <f>L29-M29</f>
        <v>7.7740029799999997</v>
      </c>
      <c r="DV29">
        <f>DU29-5*LOG10(C29/10)</f>
        <v>1.2152336747212287</v>
      </c>
      <c r="DW29">
        <v>-0.03</v>
      </c>
      <c r="DX29">
        <f t="shared" si="0"/>
        <v>1.1852336747212286</v>
      </c>
      <c r="DY29">
        <f t="shared" si="1"/>
        <v>26.418401130363918</v>
      </c>
    </row>
    <row r="30" spans="1:129" x14ac:dyDescent="0.3">
      <c r="A30" t="s">
        <v>349</v>
      </c>
      <c r="B30" t="s">
        <v>64</v>
      </c>
      <c r="C30">
        <v>361</v>
      </c>
      <c r="I30">
        <v>1.0140957209999999</v>
      </c>
      <c r="J30">
        <v>9.6300001000000002</v>
      </c>
      <c r="K30">
        <v>0.861889672</v>
      </c>
      <c r="L30">
        <v>9.4799994999999999</v>
      </c>
      <c r="M30">
        <v>0.65100177400000003</v>
      </c>
      <c r="O30">
        <v>0.48779287799999999</v>
      </c>
      <c r="Q30">
        <v>0.31174732799999999</v>
      </c>
      <c r="R30">
        <v>9.1809999999999992</v>
      </c>
      <c r="S30">
        <v>0.18338078099999999</v>
      </c>
      <c r="T30">
        <v>9.1620000000000008</v>
      </c>
      <c r="U30">
        <v>0.114429608</v>
      </c>
      <c r="V30">
        <v>9.1110000000000007</v>
      </c>
      <c r="W30">
        <v>7.0051457999999997E-2</v>
      </c>
      <c r="X30" s="2" t="s">
        <v>761</v>
      </c>
      <c r="Y30">
        <v>9.0510000000000002</v>
      </c>
      <c r="Z30">
        <v>3.4353333E-2</v>
      </c>
      <c r="AA30">
        <v>9.0129999999999999</v>
      </c>
      <c r="AB30">
        <v>2.1230222E-2</v>
      </c>
      <c r="AC30" t="s">
        <v>50</v>
      </c>
      <c r="AD30" t="s">
        <v>56</v>
      </c>
      <c r="AE30" t="s">
        <v>57</v>
      </c>
      <c r="AF30" t="s">
        <v>50</v>
      </c>
      <c r="AG30">
        <v>8.5670000000000002</v>
      </c>
      <c r="AH30">
        <v>1.7745758E-2</v>
      </c>
      <c r="AI30" t="s">
        <v>50</v>
      </c>
      <c r="AJ30" t="s">
        <v>56</v>
      </c>
      <c r="AK30" t="s">
        <v>58</v>
      </c>
      <c r="AL30" t="s">
        <v>50</v>
      </c>
      <c r="AM30">
        <v>7.3289999999999997</v>
      </c>
      <c r="AN30">
        <v>1.1580936E-2</v>
      </c>
      <c r="AO30" s="2" t="s">
        <v>762</v>
      </c>
      <c r="AP30" t="s">
        <v>50</v>
      </c>
      <c r="AQ30" t="s">
        <v>50</v>
      </c>
      <c r="AR30" t="s">
        <v>50</v>
      </c>
      <c r="AT30" t="s">
        <v>50</v>
      </c>
      <c r="AU30" t="s">
        <v>50</v>
      </c>
      <c r="AW30" t="s">
        <v>50</v>
      </c>
      <c r="AX30" t="s">
        <v>50</v>
      </c>
      <c r="BB30" t="s">
        <v>50</v>
      </c>
      <c r="BC30" t="s">
        <v>50</v>
      </c>
      <c r="BE30" t="s">
        <v>50</v>
      </c>
      <c r="BF30" t="s">
        <v>51</v>
      </c>
      <c r="BH30" t="s">
        <v>50</v>
      </c>
      <c r="BI30" t="s">
        <v>50</v>
      </c>
      <c r="BK30" t="s">
        <v>50</v>
      </c>
      <c r="BL30" t="s">
        <v>50</v>
      </c>
      <c r="DN30" t="s">
        <v>349</v>
      </c>
      <c r="DR30" t="s">
        <v>350</v>
      </c>
      <c r="DS30" t="s">
        <v>351</v>
      </c>
      <c r="DT30">
        <v>10700</v>
      </c>
      <c r="DU30">
        <f>L30-M30</f>
        <v>8.8289977260000008</v>
      </c>
      <c r="DV30">
        <f>DU30-5*LOG10(C30/10)</f>
        <v>1.0414617164717113</v>
      </c>
      <c r="DW30">
        <v>-0.42</v>
      </c>
      <c r="DX30">
        <f t="shared" si="0"/>
        <v>0.62146171647171133</v>
      </c>
      <c r="DY30">
        <f t="shared" si="1"/>
        <v>44.403306732891629</v>
      </c>
    </row>
    <row r="31" spans="1:129" x14ac:dyDescent="0.3">
      <c r="A31" t="s">
        <v>135</v>
      </c>
      <c r="B31" t="s">
        <v>138</v>
      </c>
      <c r="C31">
        <v>460</v>
      </c>
      <c r="D31">
        <f>10^-5.24</f>
        <v>5.7543993733715608E-6</v>
      </c>
      <c r="E31" t="s">
        <v>796</v>
      </c>
      <c r="H31">
        <v>12.27</v>
      </c>
      <c r="I31">
        <v>2.2213464790000002</v>
      </c>
      <c r="J31">
        <v>12.23</v>
      </c>
      <c r="K31">
        <v>1.8879436620000001</v>
      </c>
      <c r="L31">
        <v>11.71</v>
      </c>
      <c r="M31">
        <v>1.4259999999999999</v>
      </c>
      <c r="N31">
        <v>11.01</v>
      </c>
      <c r="O31">
        <v>1.0684957749999999</v>
      </c>
      <c r="P31">
        <v>10.72</v>
      </c>
      <c r="Q31">
        <v>0.68287323899999997</v>
      </c>
      <c r="R31">
        <v>9.4079999999999995</v>
      </c>
      <c r="S31">
        <v>0.401690141</v>
      </c>
      <c r="T31">
        <v>8.3109999999999999</v>
      </c>
      <c r="U31">
        <v>0.25065464799999998</v>
      </c>
      <c r="V31">
        <v>7.3410000000000002</v>
      </c>
      <c r="W31">
        <v>0.153445634</v>
      </c>
      <c r="X31" s="2" t="s">
        <v>761</v>
      </c>
      <c r="Y31">
        <v>6.1630000000000003</v>
      </c>
      <c r="Z31">
        <v>7.5249952999999994E-2</v>
      </c>
      <c r="AA31">
        <v>5.0330000000000004</v>
      </c>
      <c r="AB31">
        <v>4.6504169999999997E-2</v>
      </c>
      <c r="AC31" t="s">
        <v>50</v>
      </c>
      <c r="AD31">
        <v>2.7080000000000002</v>
      </c>
      <c r="AE31">
        <v>3</v>
      </c>
      <c r="AF31" t="s">
        <v>50</v>
      </c>
      <c r="AG31">
        <v>2.5289999999999999</v>
      </c>
      <c r="AH31">
        <v>3.8871555000000002E-2</v>
      </c>
      <c r="AI31" t="s">
        <v>50</v>
      </c>
      <c r="AJ31">
        <v>2.8820000000000001</v>
      </c>
      <c r="AK31">
        <v>3</v>
      </c>
      <c r="AL31" t="s">
        <v>50</v>
      </c>
      <c r="AM31">
        <v>0.89700000000000002</v>
      </c>
      <c r="AN31">
        <v>2.5367695999999999E-2</v>
      </c>
      <c r="AO31" s="2" t="s">
        <v>60</v>
      </c>
      <c r="AP31" t="s">
        <v>50</v>
      </c>
      <c r="AQ31">
        <v>4.7</v>
      </c>
      <c r="AR31">
        <v>3</v>
      </c>
      <c r="AT31" s="1">
        <v>1.643</v>
      </c>
      <c r="AU31">
        <v>1</v>
      </c>
      <c r="AW31" t="s">
        <v>50</v>
      </c>
      <c r="AX31" t="s">
        <v>50</v>
      </c>
      <c r="BB31" t="s">
        <v>50</v>
      </c>
      <c r="BC31" t="s">
        <v>50</v>
      </c>
      <c r="BE31" s="1">
        <v>70.37</v>
      </c>
      <c r="BF31">
        <v>1</v>
      </c>
      <c r="BH31" t="s">
        <v>50</v>
      </c>
      <c r="BI31" t="s">
        <v>50</v>
      </c>
      <c r="BK31" t="s">
        <v>50</v>
      </c>
      <c r="BL31" t="s">
        <v>50</v>
      </c>
      <c r="CH31">
        <v>0.1</v>
      </c>
      <c r="CI31" t="s">
        <v>808</v>
      </c>
      <c r="DN31" t="s">
        <v>135</v>
      </c>
      <c r="DR31" t="s">
        <v>136</v>
      </c>
      <c r="DS31" t="s">
        <v>137</v>
      </c>
      <c r="DT31">
        <v>8840</v>
      </c>
      <c r="DU31">
        <f>L31-M31</f>
        <v>10.284000000000001</v>
      </c>
      <c r="DV31">
        <f>DU31-5*LOG10(C31/10)</f>
        <v>1.9702108415921309</v>
      </c>
      <c r="DW31">
        <v>-0.1</v>
      </c>
      <c r="DX31">
        <f t="shared" si="0"/>
        <v>1.8702108415921308</v>
      </c>
      <c r="DY31">
        <f t="shared" si="1"/>
        <v>14.057745070612274</v>
      </c>
    </row>
    <row r="32" spans="1:129" x14ac:dyDescent="0.3">
      <c r="A32" t="s">
        <v>441</v>
      </c>
      <c r="B32" t="s">
        <v>229</v>
      </c>
      <c r="C32">
        <v>336</v>
      </c>
      <c r="D32">
        <f>0.000000063</f>
        <v>6.2999999999999995E-8</v>
      </c>
      <c r="E32" t="s">
        <v>797</v>
      </c>
      <c r="I32">
        <v>0.28973794800000002</v>
      </c>
      <c r="J32">
        <v>9.6099996999999995</v>
      </c>
      <c r="K32">
        <v>0.24625105899999999</v>
      </c>
      <c r="L32">
        <v>9.4300002999999997</v>
      </c>
      <c r="M32">
        <v>0.18599814000000001</v>
      </c>
      <c r="N32">
        <v>9.3999995999999992</v>
      </c>
      <c r="O32">
        <v>0.13936762</v>
      </c>
      <c r="Q32">
        <v>8.9069532000000007E-2</v>
      </c>
      <c r="R32">
        <v>8.6129999999999995</v>
      </c>
      <c r="S32">
        <v>5.2393842000000003E-2</v>
      </c>
      <c r="T32">
        <v>7.9560000000000004</v>
      </c>
      <c r="U32">
        <v>3.2693758000000003E-2</v>
      </c>
      <c r="V32">
        <v>7.1230000000000002</v>
      </c>
      <c r="W32">
        <v>2.0014448000000001E-2</v>
      </c>
      <c r="X32" s="2" t="s">
        <v>761</v>
      </c>
      <c r="Y32">
        <v>6.54</v>
      </c>
      <c r="Z32">
        <v>9.8151130000000003E-3</v>
      </c>
      <c r="AA32">
        <v>5.7729999999999997</v>
      </c>
      <c r="AB32">
        <v>6.0657009999999997E-3</v>
      </c>
      <c r="AC32" s="1">
        <v>1.111</v>
      </c>
      <c r="AD32" t="s">
        <v>84</v>
      </c>
      <c r="AE32">
        <v>0</v>
      </c>
      <c r="AF32" t="s">
        <v>58</v>
      </c>
      <c r="AG32">
        <v>3.4049999999999998</v>
      </c>
      <c r="AH32">
        <v>5.0701519999999996E-3</v>
      </c>
      <c r="AI32" t="s">
        <v>58</v>
      </c>
      <c r="AJ32">
        <v>1.448</v>
      </c>
      <c r="AK32">
        <v>3</v>
      </c>
      <c r="AL32" t="s">
        <v>58</v>
      </c>
      <c r="AM32">
        <v>1.5980000000000001</v>
      </c>
      <c r="AN32">
        <v>3.308797E-3</v>
      </c>
      <c r="AO32" s="2" t="s">
        <v>762</v>
      </c>
      <c r="AP32" t="s">
        <v>58</v>
      </c>
      <c r="AQ32" s="1">
        <v>2.31</v>
      </c>
      <c r="AR32">
        <v>3</v>
      </c>
      <c r="AT32" s="1">
        <v>1.08</v>
      </c>
      <c r="AU32">
        <v>3</v>
      </c>
      <c r="AW32">
        <v>0.1249</v>
      </c>
      <c r="AX32">
        <v>1</v>
      </c>
      <c r="BB32">
        <v>0.63849999999999996</v>
      </c>
      <c r="BC32">
        <v>3</v>
      </c>
      <c r="BE32" s="1">
        <v>2.6659999999999999</v>
      </c>
      <c r="BF32">
        <v>1</v>
      </c>
      <c r="BH32">
        <v>0.41810000000000003</v>
      </c>
      <c r="BI32">
        <v>1</v>
      </c>
      <c r="BK32">
        <v>1.1379999999999999</v>
      </c>
      <c r="BL32">
        <v>1</v>
      </c>
      <c r="DN32" t="s">
        <v>441</v>
      </c>
      <c r="DO32" t="s">
        <v>758</v>
      </c>
      <c r="DP32" t="s">
        <v>760</v>
      </c>
      <c r="DR32" t="s">
        <v>442</v>
      </c>
      <c r="DS32" t="s">
        <v>443</v>
      </c>
      <c r="DT32">
        <v>8270</v>
      </c>
      <c r="DU32">
        <f>L32-M32</f>
        <v>9.2440021599999991</v>
      </c>
      <c r="DV32">
        <f>DU32-5*LOG10(C32/10)</f>
        <v>1.6123057730507782</v>
      </c>
      <c r="DW32">
        <v>-0.04</v>
      </c>
      <c r="DX32">
        <f t="shared" si="0"/>
        <v>1.5723057730507781</v>
      </c>
      <c r="DY32">
        <f t="shared" si="1"/>
        <v>18.495994635507202</v>
      </c>
    </row>
    <row r="33" spans="1:129" x14ac:dyDescent="0.3">
      <c r="A33" t="s">
        <v>698</v>
      </c>
      <c r="B33" t="s">
        <v>348</v>
      </c>
      <c r="I33">
        <v>4.4426929580000003</v>
      </c>
      <c r="J33">
        <v>13.16</v>
      </c>
      <c r="K33">
        <v>3.7758873240000002</v>
      </c>
      <c r="L33">
        <v>12.3</v>
      </c>
      <c r="M33">
        <v>2.8519999999999999</v>
      </c>
      <c r="O33">
        <v>2.1369915490000002</v>
      </c>
      <c r="Q33">
        <v>1.365746479</v>
      </c>
      <c r="R33">
        <v>11.478999999999999</v>
      </c>
      <c r="S33">
        <v>0.803380282</v>
      </c>
      <c r="T33">
        <v>10.510999999999999</v>
      </c>
      <c r="U33">
        <v>0.50130929599999996</v>
      </c>
      <c r="V33">
        <v>9.327</v>
      </c>
      <c r="W33">
        <v>0.30689126799999999</v>
      </c>
      <c r="X33" s="2" t="s">
        <v>761</v>
      </c>
      <c r="Y33">
        <v>7.8609999999999998</v>
      </c>
      <c r="Z33">
        <v>0.15049990599999999</v>
      </c>
      <c r="AA33">
        <v>6.9370000000000003</v>
      </c>
      <c r="AB33">
        <v>9.3008338999999995E-2</v>
      </c>
      <c r="AC33" t="s">
        <v>50</v>
      </c>
      <c r="AD33">
        <v>1.621</v>
      </c>
      <c r="AE33">
        <v>3</v>
      </c>
      <c r="AF33" t="s">
        <v>50</v>
      </c>
      <c r="AG33">
        <v>3.105</v>
      </c>
      <c r="AH33">
        <v>7.7743110000000004E-2</v>
      </c>
      <c r="AI33" t="s">
        <v>50</v>
      </c>
      <c r="AJ33">
        <v>2.5019999999999998</v>
      </c>
      <c r="AK33">
        <v>3</v>
      </c>
      <c r="AL33" t="s">
        <v>50</v>
      </c>
      <c r="AM33">
        <v>1.236</v>
      </c>
      <c r="AN33">
        <v>5.0735392999999997E-2</v>
      </c>
      <c r="AO33" s="2" t="s">
        <v>762</v>
      </c>
      <c r="AP33" t="s">
        <v>50</v>
      </c>
      <c r="AQ33" t="s">
        <v>50</v>
      </c>
      <c r="AR33" t="s">
        <v>50</v>
      </c>
      <c r="AT33" t="s">
        <v>50</v>
      </c>
      <c r="AU33" t="s">
        <v>50</v>
      </c>
      <c r="AW33" t="s">
        <v>50</v>
      </c>
      <c r="AX33" t="s">
        <v>50</v>
      </c>
      <c r="BB33" t="s">
        <v>50</v>
      </c>
      <c r="BC33" t="s">
        <v>50</v>
      </c>
      <c r="BE33" t="s">
        <v>50</v>
      </c>
      <c r="BF33" t="s">
        <v>50</v>
      </c>
      <c r="BH33" t="s">
        <v>50</v>
      </c>
      <c r="BI33" t="s">
        <v>50</v>
      </c>
      <c r="BK33" t="s">
        <v>50</v>
      </c>
      <c r="BL33" t="s">
        <v>50</v>
      </c>
      <c r="DN33" t="s">
        <v>698</v>
      </c>
      <c r="DQ33" t="s">
        <v>638</v>
      </c>
      <c r="DR33" t="s">
        <v>699</v>
      </c>
      <c r="DS33" t="s">
        <v>700</v>
      </c>
      <c r="DT33">
        <v>10700</v>
      </c>
      <c r="DU33">
        <f>L33-M33</f>
        <v>9.4480000000000004</v>
      </c>
      <c r="DV33" t="e">
        <f>DU33-5*LOG10(C33/10)</f>
        <v>#NUM!</v>
      </c>
      <c r="DW33">
        <v>-0.42</v>
      </c>
      <c r="DX33" t="e">
        <f t="shared" si="0"/>
        <v>#NUM!</v>
      </c>
      <c r="DY33" t="e">
        <f t="shared" si="1"/>
        <v>#NUM!</v>
      </c>
    </row>
    <row r="34" spans="1:129" x14ac:dyDescent="0.3">
      <c r="A34" t="s">
        <v>743</v>
      </c>
      <c r="B34" t="s">
        <v>746</v>
      </c>
      <c r="C34">
        <v>460</v>
      </c>
      <c r="D34">
        <f>10^-6.65</f>
        <v>2.2387211385683346E-7</v>
      </c>
      <c r="E34" t="s">
        <v>796</v>
      </c>
      <c r="H34">
        <v>12.62</v>
      </c>
      <c r="I34">
        <v>7.0503605629999999</v>
      </c>
      <c r="J34">
        <v>12.76</v>
      </c>
      <c r="K34">
        <v>5.9921690139999999</v>
      </c>
      <c r="L34">
        <v>10.8</v>
      </c>
      <c r="M34">
        <v>4.5259999999999998</v>
      </c>
      <c r="N34">
        <v>10.82</v>
      </c>
      <c r="O34">
        <v>3.3913126760000001</v>
      </c>
      <c r="P34">
        <v>10.34</v>
      </c>
      <c r="Q34">
        <v>2.1673802819999999</v>
      </c>
      <c r="R34">
        <v>9.4440000000000008</v>
      </c>
      <c r="S34">
        <v>1.274929577</v>
      </c>
      <c r="T34">
        <v>8.8849999999999998</v>
      </c>
      <c r="U34">
        <v>0.79555605600000001</v>
      </c>
      <c r="V34">
        <v>8.2769999999999992</v>
      </c>
      <c r="W34">
        <v>0.48702309900000001</v>
      </c>
      <c r="X34" s="2" t="s">
        <v>761</v>
      </c>
      <c r="Y34">
        <v>7.5780000000000003</v>
      </c>
      <c r="Z34">
        <v>0.23883680800000001</v>
      </c>
      <c r="AA34">
        <v>7.0709999999999997</v>
      </c>
      <c r="AB34">
        <v>0.14760019099999999</v>
      </c>
      <c r="AC34" s="1">
        <v>0.41959999999999997</v>
      </c>
      <c r="AD34">
        <v>0.66469999999999996</v>
      </c>
      <c r="AE34">
        <v>3</v>
      </c>
      <c r="AF34" s="1">
        <v>0.72550000000000003</v>
      </c>
      <c r="AG34">
        <v>4.3319999999999999</v>
      </c>
      <c r="AH34">
        <v>0.12337493500000001</v>
      </c>
      <c r="AI34" s="1">
        <v>0.72050000000000003</v>
      </c>
      <c r="AJ34">
        <v>0.78749999999999998</v>
      </c>
      <c r="AK34">
        <v>3</v>
      </c>
      <c r="AL34" s="1">
        <v>0.88260000000000005</v>
      </c>
      <c r="AM34">
        <v>2.5179999999999998</v>
      </c>
      <c r="AN34">
        <v>8.0514863000000006E-2</v>
      </c>
      <c r="AO34" s="2" t="s">
        <v>762</v>
      </c>
      <c r="AP34" s="1">
        <v>0.82310000000000005</v>
      </c>
      <c r="AQ34" s="1">
        <v>0.84560000000000002</v>
      </c>
      <c r="AR34">
        <v>3</v>
      </c>
      <c r="AT34" s="1">
        <v>2.2799999999999998</v>
      </c>
      <c r="AU34">
        <v>1</v>
      </c>
      <c r="AW34" t="s">
        <v>50</v>
      </c>
      <c r="AX34" t="s">
        <v>50</v>
      </c>
      <c r="BB34" t="s">
        <v>50</v>
      </c>
      <c r="BC34" t="s">
        <v>50</v>
      </c>
      <c r="BE34" s="1">
        <v>19.100000000000001</v>
      </c>
      <c r="BF34">
        <v>1</v>
      </c>
      <c r="BH34" t="s">
        <v>50</v>
      </c>
      <c r="BI34" t="s">
        <v>50</v>
      </c>
      <c r="BK34" t="s">
        <v>50</v>
      </c>
      <c r="BL34" t="s">
        <v>50</v>
      </c>
      <c r="DN34" t="s">
        <v>743</v>
      </c>
      <c r="DO34" t="s">
        <v>758</v>
      </c>
      <c r="DP34" t="s">
        <v>777</v>
      </c>
      <c r="DQ34" t="s">
        <v>734</v>
      </c>
      <c r="DR34" t="s">
        <v>744</v>
      </c>
      <c r="DS34" t="s">
        <v>745</v>
      </c>
      <c r="DT34">
        <v>6240</v>
      </c>
      <c r="DU34">
        <f>L34-M34</f>
        <v>6.2740000000000009</v>
      </c>
      <c r="DV34">
        <f>DU34-5*LOG10(C34/10)</f>
        <v>-2.0397891584078689</v>
      </c>
      <c r="DW34">
        <v>-0.06</v>
      </c>
      <c r="DX34">
        <f t="shared" ref="DX34:DX65" si="2">DV34+DW34</f>
        <v>-2.0997891584078689</v>
      </c>
      <c r="DY34">
        <f t="shared" ref="DY34:DY65" si="3">10^((4.74-DX34)/2.5)</f>
        <v>544.39692489537845</v>
      </c>
    </row>
    <row r="35" spans="1:129" x14ac:dyDescent="0.3">
      <c r="A35" t="s">
        <v>664</v>
      </c>
      <c r="B35" t="s">
        <v>360</v>
      </c>
      <c r="C35">
        <v>128</v>
      </c>
      <c r="D35">
        <f>0.00000001</f>
        <v>1E-8</v>
      </c>
      <c r="E35" t="s">
        <v>797</v>
      </c>
      <c r="H35">
        <v>5.8230000000000004</v>
      </c>
      <c r="I35">
        <v>0.73883915499999997</v>
      </c>
      <c r="J35">
        <v>6.1029999999999998</v>
      </c>
      <c r="K35">
        <v>0.627946479</v>
      </c>
      <c r="L35">
        <v>6.06</v>
      </c>
      <c r="M35">
        <v>0.4743</v>
      </c>
      <c r="N35">
        <v>6.0369999999999999</v>
      </c>
      <c r="O35">
        <v>0.35539098600000002</v>
      </c>
      <c r="P35">
        <v>6.05</v>
      </c>
      <c r="Q35">
        <v>0.227129577</v>
      </c>
      <c r="R35">
        <v>5.9640000000000004</v>
      </c>
      <c r="S35">
        <v>0.133605634</v>
      </c>
      <c r="T35">
        <v>6.0220000000000002</v>
      </c>
      <c r="U35">
        <v>8.3369915000000003E-2</v>
      </c>
      <c r="V35">
        <v>6.016</v>
      </c>
      <c r="W35">
        <v>5.1037352000000001E-2</v>
      </c>
      <c r="X35" s="2" t="s">
        <v>761</v>
      </c>
      <c r="Y35">
        <v>6.2560000000000002</v>
      </c>
      <c r="Z35">
        <v>2.5028788999999999E-2</v>
      </c>
      <c r="AA35">
        <v>6.2329999999999997</v>
      </c>
      <c r="AB35">
        <v>1.5467691E-2</v>
      </c>
      <c r="AC35" s="1">
        <v>0.2414</v>
      </c>
      <c r="AD35">
        <v>0.51690000000000003</v>
      </c>
      <c r="AE35">
        <v>3</v>
      </c>
      <c r="AF35" s="1">
        <v>0.1439</v>
      </c>
      <c r="AG35">
        <v>5.9109999999999996</v>
      </c>
      <c r="AH35">
        <v>1.2929016999999999E-2</v>
      </c>
      <c r="AI35" s="1">
        <v>0.15160000000000001</v>
      </c>
      <c r="AJ35">
        <v>0.54910000000000003</v>
      </c>
      <c r="AK35">
        <v>3</v>
      </c>
      <c r="AL35" s="1">
        <v>0.31619999999999998</v>
      </c>
      <c r="AM35">
        <v>3.488</v>
      </c>
      <c r="AN35">
        <v>8.4375160000000008E-3</v>
      </c>
      <c r="AO35" s="2" t="s">
        <v>667</v>
      </c>
      <c r="AP35" s="1">
        <v>0.33489999999999998</v>
      </c>
      <c r="AQ35" s="1">
        <v>0.3342</v>
      </c>
      <c r="AR35">
        <v>3</v>
      </c>
      <c r="AT35" s="1">
        <v>3.7389999999999999</v>
      </c>
      <c r="AU35">
        <v>3</v>
      </c>
      <c r="AW35">
        <v>1.45</v>
      </c>
      <c r="AX35">
        <v>1</v>
      </c>
      <c r="BB35">
        <v>1.214</v>
      </c>
      <c r="BC35">
        <v>3</v>
      </c>
      <c r="BE35" s="1">
        <v>4.056</v>
      </c>
      <c r="BF35">
        <v>3</v>
      </c>
      <c r="BH35">
        <v>0.186</v>
      </c>
      <c r="BI35">
        <v>1</v>
      </c>
      <c r="BK35">
        <v>1.1970000000000001</v>
      </c>
      <c r="BL35">
        <v>1</v>
      </c>
      <c r="DN35" t="s">
        <v>664</v>
      </c>
      <c r="DO35" t="s">
        <v>758</v>
      </c>
      <c r="DP35" t="s">
        <v>781</v>
      </c>
      <c r="DQ35" t="s">
        <v>638</v>
      </c>
      <c r="DR35" t="s">
        <v>665</v>
      </c>
      <c r="DS35" t="s">
        <v>666</v>
      </c>
      <c r="DT35">
        <v>14000</v>
      </c>
      <c r="DU35">
        <f>L35-M35</f>
        <v>5.5856999999999992</v>
      </c>
      <c r="DV35">
        <f>DU35-5*LOG10(C35/10)</f>
        <v>4.9650151760657124E-2</v>
      </c>
      <c r="DW35">
        <v>-1.07</v>
      </c>
      <c r="DX35">
        <f t="shared" si="2"/>
        <v>-1.0203498482393429</v>
      </c>
      <c r="DY35">
        <f t="shared" si="3"/>
        <v>201.43732209428848</v>
      </c>
    </row>
    <row r="36" spans="1:129" x14ac:dyDescent="0.3">
      <c r="A36" t="s">
        <v>617</v>
      </c>
      <c r="B36" t="s">
        <v>746</v>
      </c>
      <c r="C36">
        <v>460</v>
      </c>
      <c r="I36">
        <v>0.11106732394366001</v>
      </c>
      <c r="J36">
        <v>10.708</v>
      </c>
      <c r="K36">
        <v>9.4397183098590201E-2</v>
      </c>
      <c r="L36">
        <v>10.185</v>
      </c>
      <c r="M36">
        <v>7.1299999999999003E-2</v>
      </c>
      <c r="O36">
        <v>5.3424788732393598E-2</v>
      </c>
      <c r="Q36">
        <v>3.4143661971830497E-2</v>
      </c>
      <c r="R36">
        <v>8.9930000000000003</v>
      </c>
      <c r="S36">
        <v>2.0084507042253199E-2</v>
      </c>
      <c r="T36">
        <v>8.6280000000000001</v>
      </c>
      <c r="U36">
        <v>1.2532732394365999E-2</v>
      </c>
      <c r="V36">
        <v>8.2789999999999999</v>
      </c>
      <c r="W36">
        <v>7.6722816901407401E-3</v>
      </c>
      <c r="X36" s="2" t="s">
        <v>761</v>
      </c>
      <c r="Y36">
        <v>7.6109999999999998</v>
      </c>
      <c r="Z36">
        <v>3.76249765257541E-3</v>
      </c>
      <c r="AA36">
        <v>7.1020000000000003</v>
      </c>
      <c r="AB36">
        <v>2.3252084859154598E-3</v>
      </c>
      <c r="AC36" s="1">
        <v>0.56269999999999998</v>
      </c>
      <c r="AD36">
        <v>0.90959999999999996</v>
      </c>
      <c r="AE36">
        <v>3</v>
      </c>
      <c r="AF36" s="1">
        <v>0.98429999999999995</v>
      </c>
      <c r="AG36">
        <v>3.88</v>
      </c>
      <c r="AH36">
        <v>1.94357774647884E-3</v>
      </c>
      <c r="AI36" s="1">
        <v>1.23</v>
      </c>
      <c r="AJ36">
        <v>1.361</v>
      </c>
      <c r="AK36">
        <v>3</v>
      </c>
      <c r="AL36" s="1">
        <v>1.611</v>
      </c>
      <c r="AM36">
        <v>1.7809999999999999</v>
      </c>
      <c r="AN36">
        <v>1.2683848225351899E-3</v>
      </c>
      <c r="AO36" s="2" t="s">
        <v>620</v>
      </c>
      <c r="AP36" s="1">
        <v>1.548</v>
      </c>
      <c r="AQ36" s="1">
        <v>1.57</v>
      </c>
      <c r="AR36">
        <v>3</v>
      </c>
      <c r="AT36" s="1">
        <v>4.71</v>
      </c>
      <c r="AU36">
        <v>1</v>
      </c>
      <c r="AW36" t="s">
        <v>50</v>
      </c>
      <c r="AX36" t="s">
        <v>50</v>
      </c>
      <c r="BB36" t="s">
        <v>50</v>
      </c>
      <c r="BC36" t="s">
        <v>50</v>
      </c>
      <c r="BE36" s="1">
        <v>67.290000000000006</v>
      </c>
      <c r="BF36">
        <v>1</v>
      </c>
      <c r="BH36" t="s">
        <v>50</v>
      </c>
      <c r="BI36" t="s">
        <v>50</v>
      </c>
      <c r="BK36" t="s">
        <v>50</v>
      </c>
      <c r="BL36" t="s">
        <v>50</v>
      </c>
      <c r="DN36" t="s">
        <v>617</v>
      </c>
      <c r="DR36" t="s">
        <v>618</v>
      </c>
      <c r="DS36" t="s">
        <v>619</v>
      </c>
      <c r="DT36">
        <v>6240</v>
      </c>
      <c r="DU36">
        <f>L36-M36</f>
        <v>10.113700000000001</v>
      </c>
      <c r="DV36">
        <f>DU36-5*LOG10(C36/10)</f>
        <v>1.7999108415921317</v>
      </c>
      <c r="DW36">
        <v>-0.06</v>
      </c>
      <c r="DX36">
        <f t="shared" si="2"/>
        <v>1.7399108415921316</v>
      </c>
      <c r="DY36">
        <f t="shared" si="3"/>
        <v>15.850233459506283</v>
      </c>
    </row>
    <row r="37" spans="1:129" x14ac:dyDescent="0.3">
      <c r="A37" t="s">
        <v>71</v>
      </c>
      <c r="B37" t="s">
        <v>74</v>
      </c>
      <c r="C37">
        <v>400</v>
      </c>
      <c r="D37">
        <f>0.000000063</f>
        <v>6.2999999999999995E-8</v>
      </c>
      <c r="E37" t="s">
        <v>797</v>
      </c>
      <c r="H37">
        <v>9.98</v>
      </c>
      <c r="I37">
        <v>0.38632112699999999</v>
      </c>
      <c r="J37">
        <v>9.9700000000000006</v>
      </c>
      <c r="K37">
        <v>0.328338028</v>
      </c>
      <c r="L37">
        <v>9.89</v>
      </c>
      <c r="M37">
        <v>0.248</v>
      </c>
      <c r="N37">
        <v>9.7100000000000009</v>
      </c>
      <c r="O37">
        <v>0.185825352</v>
      </c>
      <c r="P37">
        <v>9.68</v>
      </c>
      <c r="Q37">
        <v>0.118760563</v>
      </c>
      <c r="R37">
        <v>9.2910000000000004</v>
      </c>
      <c r="S37">
        <v>6.9859155000000006E-2</v>
      </c>
      <c r="T37">
        <v>8.7639999999999993</v>
      </c>
      <c r="U37">
        <v>4.3592113000000002E-2</v>
      </c>
      <c r="V37">
        <v>8.02</v>
      </c>
      <c r="W37">
        <v>2.6686196999999998E-2</v>
      </c>
      <c r="X37" s="2" t="s">
        <v>761</v>
      </c>
      <c r="Y37">
        <v>6.8929999999999998</v>
      </c>
      <c r="Z37">
        <v>1.3086947999999999E-2</v>
      </c>
      <c r="AA37">
        <v>6.1289999999999996</v>
      </c>
      <c r="AB37">
        <v>8.0876820000000006E-3</v>
      </c>
      <c r="AC37" t="s">
        <v>50</v>
      </c>
      <c r="AD37">
        <v>2.3919999999999999</v>
      </c>
      <c r="AE37">
        <v>3</v>
      </c>
      <c r="AF37" t="s">
        <v>50</v>
      </c>
      <c r="AG37">
        <v>2.4689999999999999</v>
      </c>
      <c r="AH37">
        <v>6.7602699999999996E-3</v>
      </c>
      <c r="AI37" t="s">
        <v>50</v>
      </c>
      <c r="AJ37">
        <v>4.476</v>
      </c>
      <c r="AK37">
        <v>3</v>
      </c>
      <c r="AL37" t="s">
        <v>50</v>
      </c>
      <c r="AM37">
        <v>0.51300000000000001</v>
      </c>
      <c r="AN37">
        <v>4.4117729999999999E-3</v>
      </c>
      <c r="AO37" s="2" t="s">
        <v>762</v>
      </c>
      <c r="AP37" t="s">
        <v>50</v>
      </c>
      <c r="AQ37">
        <v>6.8</v>
      </c>
      <c r="AR37">
        <v>3</v>
      </c>
      <c r="AT37" s="1">
        <v>4.9729999999999999</v>
      </c>
      <c r="AU37">
        <v>3</v>
      </c>
      <c r="AW37">
        <v>5.5369999999999999</v>
      </c>
      <c r="AX37">
        <v>3</v>
      </c>
      <c r="BB37">
        <v>4.6849999999999996</v>
      </c>
      <c r="BC37">
        <v>3</v>
      </c>
      <c r="BE37">
        <v>4.5999999999999996</v>
      </c>
      <c r="BF37">
        <v>3</v>
      </c>
      <c r="BH37">
        <v>3.7919999999999998</v>
      </c>
      <c r="BI37">
        <v>3</v>
      </c>
      <c r="BK37">
        <v>3.8159999999999998</v>
      </c>
      <c r="BL37">
        <v>1</v>
      </c>
      <c r="CH37">
        <v>4.3999999999999997E-2</v>
      </c>
      <c r="CN37">
        <v>6.4999999999999997E-3</v>
      </c>
      <c r="DN37" t="s">
        <v>71</v>
      </c>
      <c r="DO37" t="s">
        <v>785</v>
      </c>
      <c r="DP37" t="s">
        <v>786</v>
      </c>
      <c r="DR37" t="s">
        <v>72</v>
      </c>
      <c r="DS37" t="s">
        <v>73</v>
      </c>
      <c r="DT37">
        <v>9700</v>
      </c>
      <c r="DU37">
        <f>L37-M37</f>
        <v>9.6420000000000012</v>
      </c>
      <c r="DV37">
        <f>DU37-5*LOG10(C37/10)</f>
        <v>1.6317000433601905</v>
      </c>
      <c r="DW37">
        <v>-0.24</v>
      </c>
      <c r="DX37">
        <f t="shared" si="2"/>
        <v>1.3917000433601905</v>
      </c>
      <c r="DY37">
        <f t="shared" si="3"/>
        <v>21.843387121063103</v>
      </c>
    </row>
    <row r="38" spans="1:129" x14ac:dyDescent="0.3">
      <c r="A38" t="s">
        <v>293</v>
      </c>
      <c r="B38" t="s">
        <v>296</v>
      </c>
      <c r="I38">
        <v>0.73883915499999997</v>
      </c>
      <c r="J38">
        <v>10.927</v>
      </c>
      <c r="K38">
        <v>0.627946479</v>
      </c>
      <c r="L38">
        <v>10.254</v>
      </c>
      <c r="M38">
        <v>0.4743</v>
      </c>
      <c r="O38">
        <v>0.35539098600000002</v>
      </c>
      <c r="Q38">
        <v>0.227129577</v>
      </c>
      <c r="R38">
        <v>8.3149999999999995</v>
      </c>
      <c r="S38">
        <v>0.133605634</v>
      </c>
      <c r="T38">
        <v>7.6840000000000002</v>
      </c>
      <c r="U38">
        <v>8.3369915000000003E-2</v>
      </c>
      <c r="V38">
        <v>7.101</v>
      </c>
      <c r="W38">
        <v>5.1037352000000001E-2</v>
      </c>
      <c r="X38" s="2" t="s">
        <v>761</v>
      </c>
      <c r="Y38">
        <v>6.3040000000000003</v>
      </c>
      <c r="Z38">
        <v>2.5028788999999999E-2</v>
      </c>
      <c r="AA38">
        <v>5.8620000000000001</v>
      </c>
      <c r="AB38">
        <v>1.5467691E-2</v>
      </c>
      <c r="AC38" s="1">
        <v>0.36580000000000001</v>
      </c>
      <c r="AD38">
        <v>0.72689999999999999</v>
      </c>
      <c r="AE38">
        <v>3</v>
      </c>
      <c r="AF38" s="1">
        <v>0.2777</v>
      </c>
      <c r="AG38">
        <v>5.22</v>
      </c>
      <c r="AH38">
        <v>1.2929016999999999E-2</v>
      </c>
      <c r="AI38" s="1">
        <v>0.2361</v>
      </c>
      <c r="AJ38" t="s">
        <v>56</v>
      </c>
      <c r="AK38">
        <v>0</v>
      </c>
      <c r="AL38" s="1">
        <v>0.16950000000000001</v>
      </c>
      <c r="AM38">
        <v>4.0119999999999996</v>
      </c>
      <c r="AN38">
        <v>8.4375160000000008E-3</v>
      </c>
      <c r="AO38" s="2" t="s">
        <v>297</v>
      </c>
      <c r="AP38" s="1">
        <v>0.13039999999999999</v>
      </c>
      <c r="AQ38" s="1">
        <v>0.11990000000000001</v>
      </c>
      <c r="AR38">
        <v>3</v>
      </c>
      <c r="AT38" t="s">
        <v>50</v>
      </c>
      <c r="AU38" t="s">
        <v>50</v>
      </c>
      <c r="AW38" t="s">
        <v>50</v>
      </c>
      <c r="AX38" t="s">
        <v>50</v>
      </c>
      <c r="BB38" t="s">
        <v>50</v>
      </c>
      <c r="BC38" t="s">
        <v>50</v>
      </c>
      <c r="BE38" t="s">
        <v>50</v>
      </c>
      <c r="BF38" t="s">
        <v>50</v>
      </c>
      <c r="BH38" t="s">
        <v>50</v>
      </c>
      <c r="BI38" t="s">
        <v>50</v>
      </c>
      <c r="BK38" t="s">
        <v>50</v>
      </c>
      <c r="BL38" t="s">
        <v>50</v>
      </c>
      <c r="DN38" t="s">
        <v>293</v>
      </c>
      <c r="DR38" t="s">
        <v>294</v>
      </c>
      <c r="DS38" t="s">
        <v>295</v>
      </c>
      <c r="DT38">
        <v>6150</v>
      </c>
      <c r="DU38">
        <f>L38-M38</f>
        <v>9.7797000000000001</v>
      </c>
      <c r="DV38" t="e">
        <f>DU38-5*LOG10(C38/10)</f>
        <v>#NUM!</v>
      </c>
      <c r="DW38">
        <v>-7.0000000000000007E-2</v>
      </c>
      <c r="DX38" t="e">
        <f t="shared" si="2"/>
        <v>#NUM!</v>
      </c>
      <c r="DY38" t="e">
        <f t="shared" si="3"/>
        <v>#NUM!</v>
      </c>
    </row>
    <row r="39" spans="1:129" x14ac:dyDescent="0.3">
      <c r="A39" t="s">
        <v>298</v>
      </c>
      <c r="B39" t="s">
        <v>301</v>
      </c>
      <c r="C39">
        <v>375</v>
      </c>
      <c r="D39" s="1">
        <v>5.0118700000000004E-9</v>
      </c>
      <c r="E39" t="s">
        <v>796</v>
      </c>
      <c r="I39">
        <v>5.4278118309999996</v>
      </c>
      <c r="J39">
        <v>11.622999999999999</v>
      </c>
      <c r="K39">
        <v>4.6131492959999996</v>
      </c>
      <c r="L39">
        <v>10.189</v>
      </c>
      <c r="M39">
        <v>3.4843999999999999</v>
      </c>
      <c r="O39">
        <v>2.6108461969999999</v>
      </c>
      <c r="Q39">
        <v>1.668585915</v>
      </c>
      <c r="R39">
        <v>8.7989999999999995</v>
      </c>
      <c r="S39">
        <v>0.98152112700000005</v>
      </c>
      <c r="T39">
        <v>8.2569999999999997</v>
      </c>
      <c r="U39">
        <v>0.61246918299999997</v>
      </c>
      <c r="V39">
        <v>7.6420000000000003</v>
      </c>
      <c r="W39">
        <v>0.37494106999999999</v>
      </c>
      <c r="X39" s="2" t="s">
        <v>761</v>
      </c>
      <c r="Y39">
        <v>6.9889999999999999</v>
      </c>
      <c r="Z39">
        <v>0.18387162400000001</v>
      </c>
      <c r="AA39">
        <v>6.375</v>
      </c>
      <c r="AB39">
        <v>0.11363192799999999</v>
      </c>
      <c r="AC39" s="1">
        <v>0.76249999999999996</v>
      </c>
      <c r="AD39">
        <v>1.2470000000000001</v>
      </c>
      <c r="AE39">
        <v>3</v>
      </c>
      <c r="AF39" s="1">
        <v>1.2070000000000001</v>
      </c>
      <c r="AG39">
        <v>3.431</v>
      </c>
      <c r="AH39">
        <v>9.4981799000000006E-2</v>
      </c>
      <c r="AI39" s="1">
        <v>1.2110000000000001</v>
      </c>
      <c r="AJ39" t="s">
        <v>56</v>
      </c>
      <c r="AK39">
        <v>0</v>
      </c>
      <c r="AL39" s="1">
        <v>1.5980000000000001</v>
      </c>
      <c r="AM39">
        <v>1.589</v>
      </c>
      <c r="AN39">
        <v>6.1985415000000002E-2</v>
      </c>
      <c r="AO39" s="2" t="s">
        <v>302</v>
      </c>
      <c r="AP39" s="1">
        <v>1.51</v>
      </c>
      <c r="AQ39" s="1">
        <v>1.53</v>
      </c>
      <c r="AR39">
        <v>3</v>
      </c>
      <c r="AT39" t="s">
        <v>50</v>
      </c>
      <c r="AU39" t="s">
        <v>50</v>
      </c>
      <c r="AW39" t="s">
        <v>50</v>
      </c>
      <c r="AX39" t="s">
        <v>50</v>
      </c>
      <c r="BB39" t="s">
        <v>50</v>
      </c>
      <c r="BC39" t="s">
        <v>50</v>
      </c>
      <c r="BE39" t="s">
        <v>50</v>
      </c>
      <c r="BF39" t="s">
        <v>50</v>
      </c>
      <c r="BH39" t="s">
        <v>50</v>
      </c>
      <c r="BI39" t="s">
        <v>50</v>
      </c>
      <c r="BK39" t="s">
        <v>50</v>
      </c>
      <c r="BL39" t="s">
        <v>50</v>
      </c>
      <c r="DN39" t="s">
        <v>298</v>
      </c>
      <c r="DR39" t="s">
        <v>299</v>
      </c>
      <c r="DS39" t="s">
        <v>300</v>
      </c>
      <c r="DT39">
        <v>7200</v>
      </c>
      <c r="DU39">
        <f>L39-M39</f>
        <v>6.7046000000000001</v>
      </c>
      <c r="DV39">
        <f>DU39-5*LOG10(C39/10)</f>
        <v>-1.1655563386385941</v>
      </c>
      <c r="DW39">
        <v>-0.01</v>
      </c>
      <c r="DX39">
        <f t="shared" si="2"/>
        <v>-1.1755563386385941</v>
      </c>
      <c r="DY39">
        <f t="shared" si="3"/>
        <v>232.39272875199427</v>
      </c>
    </row>
    <row r="40" spans="1:129" x14ac:dyDescent="0.3">
      <c r="A40" t="s">
        <v>322</v>
      </c>
      <c r="B40" t="s">
        <v>325</v>
      </c>
      <c r="C40">
        <v>460</v>
      </c>
      <c r="D40" s="1">
        <v>2.6302700000000002E-7</v>
      </c>
      <c r="E40" t="s">
        <v>796</v>
      </c>
      <c r="H40">
        <v>11.64</v>
      </c>
      <c r="I40">
        <v>2.124766197</v>
      </c>
      <c r="J40">
        <v>11.16</v>
      </c>
      <c r="K40">
        <v>1.805859155</v>
      </c>
      <c r="L40">
        <v>10.63</v>
      </c>
      <c r="M40">
        <v>1.3640000000000001</v>
      </c>
      <c r="N40">
        <v>10.02</v>
      </c>
      <c r="O40">
        <v>1.0220394370000001</v>
      </c>
      <c r="P40">
        <v>9.67</v>
      </c>
      <c r="Q40">
        <v>0.65318309900000004</v>
      </c>
      <c r="R40">
        <v>8.2710000000000008</v>
      </c>
      <c r="S40">
        <v>0.38422535200000002</v>
      </c>
      <c r="T40">
        <v>7.2359999999999998</v>
      </c>
      <c r="U40">
        <v>0.23975662</v>
      </c>
      <c r="V40">
        <v>6.2160000000000002</v>
      </c>
      <c r="W40">
        <v>0.146774085</v>
      </c>
      <c r="X40" s="2" t="s">
        <v>761</v>
      </c>
      <c r="Y40">
        <v>5.0119999999999996</v>
      </c>
      <c r="Z40">
        <v>7.1978215999999998E-2</v>
      </c>
      <c r="AA40">
        <v>4.5860000000000003</v>
      </c>
      <c r="AB40">
        <v>4.4482249000000001E-2</v>
      </c>
      <c r="AC40" t="s">
        <v>50</v>
      </c>
      <c r="AD40" t="s">
        <v>56</v>
      </c>
      <c r="AE40" t="s">
        <v>57</v>
      </c>
      <c r="AF40" t="s">
        <v>50</v>
      </c>
      <c r="AG40">
        <v>2.73</v>
      </c>
      <c r="AH40">
        <v>3.7181486999999999E-2</v>
      </c>
      <c r="AI40" t="s">
        <v>50</v>
      </c>
      <c r="AJ40" t="s">
        <v>56</v>
      </c>
      <c r="AK40" t="s">
        <v>58</v>
      </c>
      <c r="AL40" t="s">
        <v>50</v>
      </c>
      <c r="AM40">
        <v>0.64</v>
      </c>
      <c r="AN40">
        <v>2.4264753E-2</v>
      </c>
      <c r="AO40" s="2" t="s">
        <v>60</v>
      </c>
      <c r="AP40" t="s">
        <v>50</v>
      </c>
      <c r="AQ40" t="s">
        <v>50</v>
      </c>
      <c r="AR40" t="s">
        <v>50</v>
      </c>
      <c r="AT40" t="s">
        <v>50</v>
      </c>
      <c r="AU40" t="s">
        <v>50</v>
      </c>
      <c r="AW40" t="s">
        <v>50</v>
      </c>
      <c r="AX40" t="s">
        <v>50</v>
      </c>
      <c r="BB40" t="s">
        <v>50</v>
      </c>
      <c r="BC40" t="s">
        <v>50</v>
      </c>
      <c r="BE40" t="s">
        <v>50</v>
      </c>
      <c r="BF40" t="s">
        <v>50</v>
      </c>
      <c r="BH40" t="s">
        <v>50</v>
      </c>
      <c r="BI40" t="s">
        <v>50</v>
      </c>
      <c r="BK40" t="s">
        <v>50</v>
      </c>
      <c r="BL40" t="s">
        <v>50</v>
      </c>
      <c r="CH40">
        <v>8.7999999999999995E-2</v>
      </c>
      <c r="CI40" t="s">
        <v>811</v>
      </c>
      <c r="CP40">
        <v>0.13</v>
      </c>
      <c r="DN40" t="s">
        <v>322</v>
      </c>
      <c r="DO40" t="s">
        <v>758</v>
      </c>
      <c r="DP40" t="s">
        <v>781</v>
      </c>
      <c r="DR40" t="s">
        <v>323</v>
      </c>
      <c r="DS40" t="s">
        <v>324</v>
      </c>
      <c r="DT40">
        <v>8550</v>
      </c>
      <c r="DU40">
        <f>L40-M40</f>
        <v>9.266</v>
      </c>
      <c r="DV40">
        <f>DU40-5*LOG10(C40/10)</f>
        <v>0.95221084159213021</v>
      </c>
      <c r="DW40">
        <v>-0.06</v>
      </c>
      <c r="DX40">
        <f t="shared" si="2"/>
        <v>0.89221084159213015</v>
      </c>
      <c r="DY40">
        <f t="shared" si="3"/>
        <v>34.603152230915384</v>
      </c>
    </row>
    <row r="41" spans="1:129" x14ac:dyDescent="0.3">
      <c r="A41" t="s">
        <v>102</v>
      </c>
      <c r="B41" t="s">
        <v>105</v>
      </c>
      <c r="C41">
        <v>100</v>
      </c>
      <c r="D41">
        <f>10^-8.3</f>
        <v>5.0118723362727114E-9</v>
      </c>
      <c r="E41" t="s">
        <v>796</v>
      </c>
      <c r="F41">
        <v>29</v>
      </c>
      <c r="G41" t="s">
        <v>800</v>
      </c>
      <c r="H41">
        <v>11.48</v>
      </c>
      <c r="I41">
        <v>1.883315493</v>
      </c>
      <c r="J41">
        <v>11.03</v>
      </c>
      <c r="K41">
        <v>1.600647887</v>
      </c>
      <c r="L41">
        <v>10.27</v>
      </c>
      <c r="M41">
        <v>1.2090000000000001</v>
      </c>
      <c r="N41">
        <v>9.5299999999999994</v>
      </c>
      <c r="O41">
        <v>0.905898592</v>
      </c>
      <c r="P41">
        <v>9.5299999999999994</v>
      </c>
      <c r="Q41">
        <v>0.57895774600000005</v>
      </c>
      <c r="R41">
        <v>7.9260000000000002</v>
      </c>
      <c r="S41">
        <v>0.34056338000000003</v>
      </c>
      <c r="T41">
        <v>7.06</v>
      </c>
      <c r="U41">
        <v>0.21251154899999999</v>
      </c>
      <c r="V41">
        <v>6.173</v>
      </c>
      <c r="W41">
        <v>0.13009521099999999</v>
      </c>
      <c r="X41" s="2" t="s">
        <v>761</v>
      </c>
      <c r="Y41">
        <v>5.3280000000000003</v>
      </c>
      <c r="Z41">
        <v>6.3798873000000006E-2</v>
      </c>
      <c r="AA41">
        <v>4.4279999999999999</v>
      </c>
      <c r="AB41">
        <v>3.9427447999999997E-2</v>
      </c>
      <c r="AC41" s="1">
        <v>3.3130000000000002</v>
      </c>
      <c r="AD41">
        <v>4.8550000000000004</v>
      </c>
      <c r="AE41">
        <v>3</v>
      </c>
      <c r="AF41" s="1">
        <v>6.15</v>
      </c>
      <c r="AG41">
        <v>1.7749999999999999</v>
      </c>
      <c r="AH41">
        <v>3.2956317999999998E-2</v>
      </c>
      <c r="AI41" s="1">
        <v>10.42</v>
      </c>
      <c r="AJ41">
        <v>12.88</v>
      </c>
      <c r="AK41">
        <v>3</v>
      </c>
      <c r="AL41" s="1">
        <v>19.77</v>
      </c>
      <c r="AM41">
        <v>-0.79500000000000004</v>
      </c>
      <c r="AN41">
        <v>2.1507394999999999E-2</v>
      </c>
      <c r="AO41" s="2" t="s">
        <v>762</v>
      </c>
      <c r="AP41" s="1">
        <v>19.559999999999999</v>
      </c>
      <c r="AQ41" s="1">
        <v>19.809999999999999</v>
      </c>
      <c r="AR41">
        <v>3</v>
      </c>
      <c r="AT41" s="1">
        <v>21.9</v>
      </c>
      <c r="AU41">
        <v>3</v>
      </c>
      <c r="AW41">
        <v>15.89</v>
      </c>
      <c r="AX41">
        <v>3</v>
      </c>
      <c r="AZ41">
        <v>18.14</v>
      </c>
      <c r="BB41">
        <v>16.25</v>
      </c>
      <c r="BC41">
        <v>3</v>
      </c>
      <c r="BE41" s="1">
        <v>14.09</v>
      </c>
      <c r="BF41">
        <v>3</v>
      </c>
      <c r="BH41">
        <v>10.3</v>
      </c>
      <c r="BI41">
        <v>3</v>
      </c>
      <c r="BK41">
        <v>8.69</v>
      </c>
      <c r="BL41">
        <v>3</v>
      </c>
      <c r="BZ41">
        <v>0.42099999999999999</v>
      </c>
      <c r="CH41">
        <v>0.10299999999999999</v>
      </c>
      <c r="CP41">
        <v>2.1999999999999999E-2</v>
      </c>
      <c r="CZ41">
        <v>1.3100000000000001E-2</v>
      </c>
      <c r="DF41">
        <v>2.5999999999999998E-4</v>
      </c>
      <c r="DJ41">
        <v>7.4999999999999993E-5</v>
      </c>
      <c r="DL41">
        <v>7.4999999999999993E-5</v>
      </c>
      <c r="DN41" t="s">
        <v>102</v>
      </c>
      <c r="DO41" t="s">
        <v>758</v>
      </c>
      <c r="DP41" t="s">
        <v>776</v>
      </c>
      <c r="DR41" t="s">
        <v>103</v>
      </c>
      <c r="DS41" t="s">
        <v>104</v>
      </c>
      <c r="DT41">
        <v>6720</v>
      </c>
      <c r="DU41">
        <f>L41-M41</f>
        <v>9.0609999999999999</v>
      </c>
      <c r="DV41">
        <f>DU41-5*LOG10(C41/10)</f>
        <v>4.0609999999999999</v>
      </c>
      <c r="DW41">
        <v>-0.03</v>
      </c>
      <c r="DX41">
        <f t="shared" si="2"/>
        <v>4.0309999999999997</v>
      </c>
      <c r="DY41">
        <f t="shared" si="3"/>
        <v>1.921321311403726</v>
      </c>
    </row>
    <row r="42" spans="1:129" x14ac:dyDescent="0.3">
      <c r="A42" t="s">
        <v>345</v>
      </c>
      <c r="B42" t="s">
        <v>348</v>
      </c>
      <c r="C42">
        <v>510</v>
      </c>
      <c r="D42" s="1">
        <v>2.5000000000000002E-6</v>
      </c>
      <c r="E42" t="s">
        <v>797</v>
      </c>
      <c r="H42">
        <v>10.85</v>
      </c>
      <c r="I42">
        <v>2.993988732</v>
      </c>
      <c r="J42">
        <v>11.05</v>
      </c>
      <c r="K42">
        <v>2.5446197179999999</v>
      </c>
      <c r="L42">
        <v>10.49</v>
      </c>
      <c r="M42">
        <v>1.9219999999999999</v>
      </c>
      <c r="N42">
        <v>9.66</v>
      </c>
      <c r="O42">
        <v>1.440146479</v>
      </c>
      <c r="P42">
        <v>9.1300000000000008</v>
      </c>
      <c r="Q42">
        <v>0.92039436600000002</v>
      </c>
      <c r="R42">
        <v>8.1069999999999993</v>
      </c>
      <c r="S42">
        <v>0.54140845100000001</v>
      </c>
      <c r="T42">
        <v>6.9640000000000004</v>
      </c>
      <c r="U42">
        <v>0.33783887299999998</v>
      </c>
      <c r="V42">
        <v>5.9470000000000001</v>
      </c>
      <c r="W42">
        <v>0.20681802799999999</v>
      </c>
      <c r="X42" s="2" t="s">
        <v>761</v>
      </c>
      <c r="Y42">
        <v>4.7919999999999998</v>
      </c>
      <c r="Z42">
        <v>0.10142385</v>
      </c>
      <c r="AA42">
        <v>3.7229999999999999</v>
      </c>
      <c r="AB42">
        <v>6.2679532999999996E-2</v>
      </c>
      <c r="AC42" t="s">
        <v>50</v>
      </c>
      <c r="AD42">
        <v>7.375</v>
      </c>
      <c r="AE42">
        <v>3</v>
      </c>
      <c r="AF42" t="s">
        <v>50</v>
      </c>
      <c r="AG42">
        <v>1.492</v>
      </c>
      <c r="AH42">
        <v>5.2392095999999999E-2</v>
      </c>
      <c r="AI42" t="s">
        <v>50</v>
      </c>
      <c r="AJ42">
        <v>7.2370000000000001</v>
      </c>
      <c r="AK42">
        <v>3</v>
      </c>
      <c r="AL42" t="s">
        <v>50</v>
      </c>
      <c r="AM42">
        <v>0.14899999999999999</v>
      </c>
      <c r="AN42">
        <v>3.4191243000000003E-2</v>
      </c>
      <c r="AO42" s="2" t="s">
        <v>60</v>
      </c>
      <c r="AP42" t="s">
        <v>50</v>
      </c>
      <c r="AQ42">
        <v>8.8000000000000007</v>
      </c>
      <c r="AR42">
        <v>3</v>
      </c>
      <c r="AT42" s="1">
        <v>75.900000000000006</v>
      </c>
      <c r="AU42">
        <v>1</v>
      </c>
      <c r="AW42" t="s">
        <v>50</v>
      </c>
      <c r="AX42" t="s">
        <v>50</v>
      </c>
      <c r="BB42" t="s">
        <v>50</v>
      </c>
      <c r="BC42" t="s">
        <v>50</v>
      </c>
      <c r="BE42" s="1">
        <v>38.590000000000003</v>
      </c>
      <c r="BF42">
        <v>1</v>
      </c>
      <c r="BH42" t="s">
        <v>50</v>
      </c>
      <c r="BI42" t="s">
        <v>50</v>
      </c>
      <c r="BK42" t="s">
        <v>50</v>
      </c>
      <c r="BL42" t="s">
        <v>50</v>
      </c>
      <c r="CH42">
        <v>8.0000000000000002E-3</v>
      </c>
      <c r="CI42" t="s">
        <v>813</v>
      </c>
      <c r="CP42">
        <v>0.02</v>
      </c>
      <c r="DN42" t="s">
        <v>345</v>
      </c>
      <c r="DR42" t="s">
        <v>346</v>
      </c>
      <c r="DS42" t="s">
        <v>347</v>
      </c>
      <c r="DT42">
        <v>10700</v>
      </c>
      <c r="DU42">
        <f>L42-M42</f>
        <v>8.5679999999999996</v>
      </c>
      <c r="DV42">
        <f>DU42-5*LOG10(C42/10)</f>
        <v>3.0149119510317846E-2</v>
      </c>
      <c r="DW42">
        <v>-0.42</v>
      </c>
      <c r="DX42">
        <f t="shared" si="2"/>
        <v>-0.38985088048968214</v>
      </c>
      <c r="DY42">
        <f t="shared" si="3"/>
        <v>112.70426528359921</v>
      </c>
    </row>
    <row r="43" spans="1:129" x14ac:dyDescent="0.3">
      <c r="A43" t="s">
        <v>94</v>
      </c>
      <c r="B43" t="s">
        <v>97</v>
      </c>
      <c r="C43">
        <v>178</v>
      </c>
      <c r="H43">
        <v>10.26</v>
      </c>
      <c r="I43">
        <v>0.38632112699999999</v>
      </c>
      <c r="J43">
        <v>10.14</v>
      </c>
      <c r="K43">
        <v>0.328338028</v>
      </c>
      <c r="L43">
        <v>9.67</v>
      </c>
      <c r="M43">
        <v>0.248</v>
      </c>
      <c r="N43">
        <v>9.2100000000000009</v>
      </c>
      <c r="O43">
        <v>0.185825352</v>
      </c>
      <c r="P43">
        <v>9.18</v>
      </c>
      <c r="Q43">
        <v>0.118760563</v>
      </c>
      <c r="R43">
        <v>8.6039999999999992</v>
      </c>
      <c r="S43">
        <v>6.9859155000000006E-2</v>
      </c>
      <c r="T43">
        <v>8.3710000000000004</v>
      </c>
      <c r="U43">
        <v>4.3592113000000002E-2</v>
      </c>
      <c r="V43">
        <v>8.2309999999999999</v>
      </c>
      <c r="W43">
        <v>2.6686196999999998E-2</v>
      </c>
      <c r="X43" s="2" t="s">
        <v>761</v>
      </c>
      <c r="Y43">
        <v>8.18</v>
      </c>
      <c r="Z43">
        <v>1.3086947999999999E-2</v>
      </c>
      <c r="AA43">
        <v>8.1850000000000005</v>
      </c>
      <c r="AB43">
        <v>8.0876820000000006E-3</v>
      </c>
      <c r="AC43" s="1">
        <v>3.44E-2</v>
      </c>
      <c r="AD43" t="s">
        <v>56</v>
      </c>
      <c r="AE43" t="s">
        <v>57</v>
      </c>
      <c r="AF43" s="1">
        <v>1.8519999999999998E-2</v>
      </c>
      <c r="AG43">
        <v>8.1289999999999996</v>
      </c>
      <c r="AH43">
        <v>6.7602699999999996E-3</v>
      </c>
      <c r="AI43" s="1">
        <v>8.9739999999999993E-3</v>
      </c>
      <c r="AJ43" t="s">
        <v>56</v>
      </c>
      <c r="AK43" t="s">
        <v>58</v>
      </c>
      <c r="AL43" s="1">
        <v>2.5200000000000001E-3</v>
      </c>
      <c r="AM43">
        <v>8.1310000000000002</v>
      </c>
      <c r="AN43">
        <v>4.4117729999999999E-3</v>
      </c>
      <c r="AO43" s="2" t="s">
        <v>762</v>
      </c>
      <c r="AP43" s="1">
        <v>2.5230000000000001E-3</v>
      </c>
      <c r="AQ43" s="1">
        <v>2.7490000000000001E-3</v>
      </c>
      <c r="AR43">
        <v>3</v>
      </c>
      <c r="AT43" t="s">
        <v>50</v>
      </c>
      <c r="AU43" t="s">
        <v>50</v>
      </c>
      <c r="AW43" t="s">
        <v>50</v>
      </c>
      <c r="AX43" t="s">
        <v>50</v>
      </c>
      <c r="BB43" t="s">
        <v>50</v>
      </c>
      <c r="BC43" t="s">
        <v>50</v>
      </c>
      <c r="BE43" t="s">
        <v>50</v>
      </c>
      <c r="BF43" t="s">
        <v>51</v>
      </c>
      <c r="BH43" t="s">
        <v>50</v>
      </c>
      <c r="BI43" t="s">
        <v>50</v>
      </c>
      <c r="BK43" t="s">
        <v>50</v>
      </c>
      <c r="BL43" t="s">
        <v>50</v>
      </c>
      <c r="DN43" t="s">
        <v>94</v>
      </c>
      <c r="DR43" t="s">
        <v>95</v>
      </c>
      <c r="DS43" t="s">
        <v>96</v>
      </c>
      <c r="DT43">
        <v>6640</v>
      </c>
      <c r="DU43">
        <f>L43-M43</f>
        <v>9.4220000000000006</v>
      </c>
      <c r="DV43">
        <f>DU43-5*LOG10(C43/10)</f>
        <v>3.1698999884555299</v>
      </c>
      <c r="DW43">
        <v>-0.04</v>
      </c>
      <c r="DX43">
        <f t="shared" si="2"/>
        <v>3.1298999884555299</v>
      </c>
      <c r="DY43">
        <f t="shared" si="3"/>
        <v>4.4059544666247188</v>
      </c>
    </row>
    <row r="44" spans="1:129" x14ac:dyDescent="0.3">
      <c r="A44" t="s">
        <v>444</v>
      </c>
      <c r="B44" t="s">
        <v>447</v>
      </c>
      <c r="C44">
        <v>510</v>
      </c>
      <c r="D44">
        <f>10^-6.98</f>
        <v>1.0471285480508987E-7</v>
      </c>
      <c r="E44" t="s">
        <v>799</v>
      </c>
      <c r="I44">
        <v>0.62777086500000001</v>
      </c>
      <c r="J44">
        <v>9.9300002999999997</v>
      </c>
      <c r="K44">
        <v>0.53354847500000002</v>
      </c>
      <c r="L44">
        <v>9.7700005000000001</v>
      </c>
      <c r="M44">
        <v>0.40299938000000002</v>
      </c>
      <c r="N44">
        <v>9.6999998000000005</v>
      </c>
      <c r="O44">
        <v>0.30196573300000001</v>
      </c>
      <c r="Q44">
        <v>0.192985619</v>
      </c>
      <c r="R44">
        <v>8.9529999999999994</v>
      </c>
      <c r="S44">
        <v>0.11352095199999999</v>
      </c>
      <c r="T44">
        <v>8.4060000000000006</v>
      </c>
      <c r="U44">
        <v>7.0837074E-2</v>
      </c>
      <c r="V44">
        <v>7.69</v>
      </c>
      <c r="W44">
        <v>4.3365003999999999E-2</v>
      </c>
      <c r="X44" s="2" t="s">
        <v>761</v>
      </c>
      <c r="Y44">
        <v>6.6920000000000002</v>
      </c>
      <c r="Z44">
        <v>2.1266258E-2</v>
      </c>
      <c r="AA44">
        <v>6.0359999999999996</v>
      </c>
      <c r="AB44">
        <v>1.3142463E-2</v>
      </c>
      <c r="AC44" s="1">
        <v>0.92720000000000002</v>
      </c>
      <c r="AD44">
        <v>1.7490000000000001</v>
      </c>
      <c r="AE44">
        <v>3</v>
      </c>
      <c r="AF44" t="s">
        <v>58</v>
      </c>
      <c r="AG44">
        <v>3.56</v>
      </c>
      <c r="AH44">
        <v>1.0985422999999999E-2</v>
      </c>
      <c r="AI44" t="s">
        <v>58</v>
      </c>
      <c r="AJ44">
        <v>1.6220000000000001</v>
      </c>
      <c r="AK44">
        <v>3</v>
      </c>
      <c r="AL44" t="s">
        <v>58</v>
      </c>
      <c r="AM44">
        <v>1.946</v>
      </c>
      <c r="AN44">
        <v>7.1691209999999997E-3</v>
      </c>
      <c r="AO44" s="2" t="s">
        <v>762</v>
      </c>
      <c r="AP44" t="s">
        <v>58</v>
      </c>
      <c r="AQ44" t="s">
        <v>50</v>
      </c>
      <c r="AR44" t="s">
        <v>50</v>
      </c>
      <c r="AT44" t="s">
        <v>50</v>
      </c>
      <c r="AU44" t="s">
        <v>50</v>
      </c>
      <c r="AW44" t="s">
        <v>50</v>
      </c>
      <c r="AX44" t="s">
        <v>50</v>
      </c>
      <c r="BB44" t="s">
        <v>50</v>
      </c>
      <c r="BC44" t="s">
        <v>50</v>
      </c>
      <c r="BE44" t="s">
        <v>50</v>
      </c>
      <c r="BF44" t="s">
        <v>50</v>
      </c>
      <c r="BH44" t="s">
        <v>50</v>
      </c>
      <c r="BI44" t="s">
        <v>50</v>
      </c>
      <c r="BK44" t="s">
        <v>50</v>
      </c>
      <c r="BL44" t="s">
        <v>50</v>
      </c>
      <c r="DN44" t="s">
        <v>444</v>
      </c>
      <c r="DO44" t="s">
        <v>758</v>
      </c>
      <c r="DP44" t="s">
        <v>760</v>
      </c>
      <c r="DR44" t="s">
        <v>445</v>
      </c>
      <c r="DS44" t="s">
        <v>446</v>
      </c>
      <c r="DT44">
        <v>9200</v>
      </c>
      <c r="DU44">
        <f>L44-M44</f>
        <v>9.3670011199999994</v>
      </c>
      <c r="DV44">
        <f>DU44-5*LOG10(C44/10)</f>
        <v>0.82915023951031763</v>
      </c>
      <c r="DW44">
        <v>-0.15</v>
      </c>
      <c r="DX44">
        <f t="shared" si="2"/>
        <v>0.67915023951031761</v>
      </c>
      <c r="DY44">
        <f t="shared" si="3"/>
        <v>42.105604247920823</v>
      </c>
    </row>
    <row r="45" spans="1:129" x14ac:dyDescent="0.3">
      <c r="A45" t="s">
        <v>659</v>
      </c>
      <c r="B45" t="s">
        <v>255</v>
      </c>
      <c r="C45">
        <v>375</v>
      </c>
      <c r="I45">
        <v>0.38632112699999999</v>
      </c>
      <c r="J45">
        <v>9.2899999999999991</v>
      </c>
      <c r="K45">
        <v>0.328338028</v>
      </c>
      <c r="L45">
        <v>9.3000000000000007</v>
      </c>
      <c r="M45">
        <v>0.248</v>
      </c>
      <c r="O45">
        <v>0.185825352</v>
      </c>
      <c r="Q45">
        <v>0.118760563</v>
      </c>
      <c r="R45">
        <v>12.077</v>
      </c>
      <c r="S45">
        <v>6.9859155000000006E-2</v>
      </c>
      <c r="T45">
        <v>11.714</v>
      </c>
      <c r="U45">
        <v>4.3592113000000002E-2</v>
      </c>
      <c r="V45">
        <v>11.54</v>
      </c>
      <c r="W45">
        <v>2.6686196999999998E-2</v>
      </c>
      <c r="X45" s="2" t="s">
        <v>662</v>
      </c>
      <c r="Y45">
        <v>6.2370000000000001</v>
      </c>
      <c r="Z45">
        <v>1.3086947999999999E-2</v>
      </c>
      <c r="AA45">
        <v>5.5940000000000003</v>
      </c>
      <c r="AB45">
        <v>8.0876820000000006E-3</v>
      </c>
      <c r="AC45" s="1">
        <v>1.1419999999999999</v>
      </c>
      <c r="AD45">
        <v>1.4119999999999999</v>
      </c>
      <c r="AE45">
        <v>3</v>
      </c>
      <c r="AF45" s="1">
        <v>1.4810000000000001</v>
      </c>
      <c r="AG45">
        <v>3.2639999999999998</v>
      </c>
      <c r="AH45">
        <v>6.7602699999999996E-3</v>
      </c>
      <c r="AI45" s="1">
        <v>1.575</v>
      </c>
      <c r="AJ45">
        <v>1.873</v>
      </c>
      <c r="AK45">
        <v>3</v>
      </c>
      <c r="AL45" s="1">
        <v>2.2120000000000002</v>
      </c>
      <c r="AM45">
        <v>1.31</v>
      </c>
      <c r="AN45">
        <v>4.4117729999999999E-3</v>
      </c>
      <c r="AO45" s="2" t="s">
        <v>663</v>
      </c>
      <c r="AP45" s="1">
        <v>2.1720000000000002</v>
      </c>
      <c r="AQ45" s="1">
        <v>2.1989999999999998</v>
      </c>
      <c r="AR45">
        <v>3</v>
      </c>
      <c r="AT45" s="1">
        <v>2.7229999999999999</v>
      </c>
      <c r="AU45">
        <v>3</v>
      </c>
      <c r="AW45">
        <v>1.2210000000000001</v>
      </c>
      <c r="AX45">
        <v>1</v>
      </c>
      <c r="BB45">
        <v>1.7769999999999999</v>
      </c>
      <c r="BC45">
        <v>3</v>
      </c>
      <c r="BE45" s="1">
        <v>17.46</v>
      </c>
      <c r="BF45">
        <v>1</v>
      </c>
      <c r="BH45">
        <v>1.167</v>
      </c>
      <c r="BI45">
        <v>1</v>
      </c>
      <c r="BK45">
        <v>1.6479999999999999</v>
      </c>
      <c r="BL45">
        <v>1</v>
      </c>
      <c r="DN45" t="s">
        <v>659</v>
      </c>
      <c r="DQ45" t="s">
        <v>638</v>
      </c>
      <c r="DR45" t="s">
        <v>660</v>
      </c>
      <c r="DS45" t="s">
        <v>661</v>
      </c>
      <c r="DT45">
        <v>12500</v>
      </c>
      <c r="DU45">
        <f>L45-M45</f>
        <v>9.0520000000000014</v>
      </c>
      <c r="DV45">
        <f>DU45-5*LOG10(C45/10)</f>
        <v>1.1818436613614072</v>
      </c>
      <c r="DW45">
        <v>-0.81</v>
      </c>
      <c r="DX45">
        <f t="shared" si="2"/>
        <v>0.37184366136140712</v>
      </c>
      <c r="DY45">
        <f t="shared" si="3"/>
        <v>55.88078977426823</v>
      </c>
    </row>
    <row r="46" spans="1:129" x14ac:dyDescent="0.3">
      <c r="A46" t="s">
        <v>86</v>
      </c>
      <c r="B46" t="s">
        <v>89</v>
      </c>
      <c r="C46">
        <v>430</v>
      </c>
      <c r="D46">
        <v>1E-8</v>
      </c>
      <c r="E46" t="s">
        <v>796</v>
      </c>
      <c r="H46">
        <v>11.08</v>
      </c>
      <c r="I46">
        <v>1.255543662</v>
      </c>
      <c r="J46">
        <v>10.73</v>
      </c>
      <c r="K46">
        <v>1.067098592</v>
      </c>
      <c r="L46">
        <v>10.41</v>
      </c>
      <c r="M46">
        <v>0.80600000000000005</v>
      </c>
      <c r="N46">
        <v>10.09</v>
      </c>
      <c r="O46">
        <v>0.60393239399999998</v>
      </c>
      <c r="P46">
        <v>9.75</v>
      </c>
      <c r="Q46">
        <v>0.38597183099999999</v>
      </c>
      <c r="R46">
        <v>9.1129999999999995</v>
      </c>
      <c r="S46">
        <v>0.227042254</v>
      </c>
      <c r="T46">
        <v>8.5649999999999995</v>
      </c>
      <c r="U46">
        <v>0.141674366</v>
      </c>
      <c r="V46">
        <v>7.8970000000000002</v>
      </c>
      <c r="W46">
        <v>8.6730140999999997E-2</v>
      </c>
      <c r="X46" s="2" t="s">
        <v>761</v>
      </c>
      <c r="Y46">
        <v>6.88</v>
      </c>
      <c r="Z46">
        <v>4.2532581999999999E-2</v>
      </c>
      <c r="AA46">
        <v>6.101</v>
      </c>
      <c r="AB46">
        <v>2.6284965E-2</v>
      </c>
      <c r="AC46" s="1">
        <v>0.58989999999999998</v>
      </c>
      <c r="AD46" t="s">
        <v>56</v>
      </c>
      <c r="AE46" t="s">
        <v>57</v>
      </c>
      <c r="AF46" s="1">
        <v>0.75460000000000005</v>
      </c>
      <c r="AG46">
        <v>3.5910000000000002</v>
      </c>
      <c r="AH46">
        <v>2.1970878999999999E-2</v>
      </c>
      <c r="AI46" s="1">
        <v>0.65249999999999997</v>
      </c>
      <c r="AJ46" t="s">
        <v>56</v>
      </c>
      <c r="AK46" t="s">
        <v>58</v>
      </c>
      <c r="AL46" s="1">
        <v>0.7379</v>
      </c>
      <c r="AM46">
        <v>2.1960000000000002</v>
      </c>
      <c r="AN46">
        <v>1.4338263E-2</v>
      </c>
      <c r="AO46" s="2" t="s">
        <v>762</v>
      </c>
      <c r="AP46" s="1">
        <v>0.68210000000000004</v>
      </c>
      <c r="AQ46">
        <v>0.8</v>
      </c>
      <c r="AR46">
        <v>3</v>
      </c>
      <c r="AT46">
        <v>1.7</v>
      </c>
      <c r="AU46">
        <v>3</v>
      </c>
      <c r="AW46" t="s">
        <v>50</v>
      </c>
      <c r="AX46" t="s">
        <v>50</v>
      </c>
      <c r="BB46" t="s">
        <v>50</v>
      </c>
      <c r="BC46" t="s">
        <v>50</v>
      </c>
      <c r="BE46" t="s">
        <v>50</v>
      </c>
      <c r="BF46" t="s">
        <v>51</v>
      </c>
      <c r="BH46" t="s">
        <v>50</v>
      </c>
      <c r="BI46" t="s">
        <v>50</v>
      </c>
      <c r="BK46" t="s">
        <v>50</v>
      </c>
      <c r="BL46" t="s">
        <v>50</v>
      </c>
      <c r="CH46">
        <v>7.0000000000000007E-2</v>
      </c>
      <c r="CI46" t="s">
        <v>808</v>
      </c>
      <c r="DN46" t="s">
        <v>86</v>
      </c>
      <c r="DO46" t="s">
        <v>758</v>
      </c>
      <c r="DP46" t="s">
        <v>759</v>
      </c>
      <c r="DR46" t="s">
        <v>87</v>
      </c>
      <c r="DS46" t="s">
        <v>88</v>
      </c>
      <c r="DT46">
        <v>8840</v>
      </c>
      <c r="DU46">
        <f>L46-M46</f>
        <v>9.6039999999999992</v>
      </c>
      <c r="DV46">
        <f>DU46-5*LOG10(C46/10)</f>
        <v>1.4366577221020673</v>
      </c>
      <c r="DW46">
        <v>-0.1</v>
      </c>
      <c r="DX46">
        <f t="shared" si="2"/>
        <v>1.3366577221020672</v>
      </c>
      <c r="DY46">
        <f t="shared" si="3"/>
        <v>22.979306146772526</v>
      </c>
    </row>
    <row r="47" spans="1:129" x14ac:dyDescent="0.3">
      <c r="A47" t="s">
        <v>448</v>
      </c>
      <c r="B47" t="s">
        <v>237</v>
      </c>
      <c r="C47">
        <v>375</v>
      </c>
      <c r="D47">
        <f>10^-6.42</f>
        <v>3.8018939632056089E-7</v>
      </c>
      <c r="E47" t="s">
        <v>799</v>
      </c>
      <c r="I47">
        <v>0.48289864500000002</v>
      </c>
      <c r="J47">
        <v>8.9499998000000005</v>
      </c>
      <c r="K47">
        <v>0.41042018699999999</v>
      </c>
      <c r="L47">
        <v>8.8500004000000008</v>
      </c>
      <c r="M47">
        <v>0.30999822599999999</v>
      </c>
      <c r="O47">
        <v>0.23228036099999999</v>
      </c>
      <c r="Q47">
        <v>0.14844985499999999</v>
      </c>
      <c r="R47">
        <v>8.4049999999999994</v>
      </c>
      <c r="S47">
        <v>8.7323444E-2</v>
      </c>
      <c r="T47">
        <v>7.9470000000000001</v>
      </c>
      <c r="U47">
        <v>5.4489828999999997E-2</v>
      </c>
      <c r="V47">
        <v>7.3680000000000003</v>
      </c>
      <c r="W47">
        <v>3.3357555999999997E-2</v>
      </c>
      <c r="X47" s="2" t="s">
        <v>761</v>
      </c>
      <c r="Y47">
        <v>6.6470000000000002</v>
      </c>
      <c r="Z47">
        <v>1.6358592000000002E-2</v>
      </c>
      <c r="AA47">
        <v>5.952</v>
      </c>
      <c r="AB47">
        <v>1.0109544E-2</v>
      </c>
      <c r="AC47" s="1">
        <v>1.054</v>
      </c>
      <c r="AD47">
        <v>1.5129999999999999</v>
      </c>
      <c r="AE47">
        <v>3</v>
      </c>
      <c r="AF47" t="s">
        <v>58</v>
      </c>
      <c r="AG47">
        <v>3.4159999999999999</v>
      </c>
      <c r="AH47">
        <v>8.4502899999999992E-3</v>
      </c>
      <c r="AI47" t="s">
        <v>58</v>
      </c>
      <c r="AJ47">
        <v>1.671</v>
      </c>
      <c r="AK47">
        <v>3</v>
      </c>
      <c r="AL47" t="s">
        <v>58</v>
      </c>
      <c r="AM47">
        <v>1.494</v>
      </c>
      <c r="AN47">
        <v>5.5146850000000001E-3</v>
      </c>
      <c r="AO47" s="2" t="s">
        <v>762</v>
      </c>
      <c r="AP47" t="s">
        <v>58</v>
      </c>
      <c r="AQ47" s="1">
        <v>2.7909999999999999</v>
      </c>
      <c r="AR47">
        <v>3</v>
      </c>
      <c r="AT47" s="1">
        <v>2.899</v>
      </c>
      <c r="AU47">
        <v>2</v>
      </c>
      <c r="AW47">
        <v>1.28</v>
      </c>
      <c r="AX47">
        <v>1</v>
      </c>
      <c r="BB47">
        <v>2.4790000000000001</v>
      </c>
      <c r="BC47">
        <v>3</v>
      </c>
      <c r="BE47" s="1">
        <v>20.29</v>
      </c>
      <c r="BF47">
        <v>2</v>
      </c>
      <c r="BH47" t="s">
        <v>58</v>
      </c>
      <c r="BI47">
        <v>1</v>
      </c>
      <c r="BK47">
        <v>1.3009999999999999</v>
      </c>
      <c r="BL47">
        <v>1</v>
      </c>
      <c r="DN47" t="s">
        <v>448</v>
      </c>
      <c r="DO47" t="s">
        <v>758</v>
      </c>
      <c r="DP47" t="s">
        <v>760</v>
      </c>
      <c r="DR47" t="s">
        <v>449</v>
      </c>
      <c r="DS47" t="s">
        <v>450</v>
      </c>
      <c r="DT47">
        <v>9700</v>
      </c>
      <c r="DU47">
        <f>L47-M47</f>
        <v>8.5400021740000014</v>
      </c>
      <c r="DV47">
        <f>DU47-5*LOG10(C47/10)</f>
        <v>0.66984583536140718</v>
      </c>
      <c r="DW47">
        <v>-0.24</v>
      </c>
      <c r="DX47">
        <f t="shared" si="2"/>
        <v>0.42984583536140719</v>
      </c>
      <c r="DY47">
        <f t="shared" si="3"/>
        <v>52.973865660951645</v>
      </c>
    </row>
    <row r="48" spans="1:129" x14ac:dyDescent="0.3">
      <c r="A48" t="s">
        <v>656</v>
      </c>
      <c r="B48" t="s">
        <v>406</v>
      </c>
      <c r="C48">
        <v>185</v>
      </c>
      <c r="D48">
        <f>10^-6.74</f>
        <v>1.8197008586099811E-7</v>
      </c>
      <c r="E48" t="s">
        <v>799</v>
      </c>
      <c r="I48">
        <v>0.82093239399999995</v>
      </c>
      <c r="J48">
        <v>10.18</v>
      </c>
      <c r="K48">
        <v>0.69771830999999995</v>
      </c>
      <c r="L48">
        <v>9.82</v>
      </c>
      <c r="M48">
        <v>0.52700000000000002</v>
      </c>
      <c r="O48">
        <v>0.39487887300000002</v>
      </c>
      <c r="Q48">
        <v>0.25236619700000001</v>
      </c>
      <c r="R48">
        <v>8.8780000000000001</v>
      </c>
      <c r="S48">
        <v>0.14845070399999999</v>
      </c>
      <c r="T48">
        <v>8.2029999999999994</v>
      </c>
      <c r="U48">
        <v>9.2633239000000006E-2</v>
      </c>
      <c r="V48">
        <v>7.4080000000000004</v>
      </c>
      <c r="W48">
        <v>5.6708169000000003E-2</v>
      </c>
      <c r="X48" s="2" t="s">
        <v>761</v>
      </c>
      <c r="Y48">
        <v>6.3440000000000003</v>
      </c>
      <c r="Z48">
        <v>2.7809765E-2</v>
      </c>
      <c r="AA48">
        <v>5.6909999999999998</v>
      </c>
      <c r="AB48">
        <v>1.7186323999999999E-2</v>
      </c>
      <c r="AC48" s="1">
        <v>0.67889999999999995</v>
      </c>
      <c r="AD48">
        <v>0.57240000000000002</v>
      </c>
      <c r="AE48">
        <v>3</v>
      </c>
      <c r="AF48" s="1">
        <v>0.55330000000000001</v>
      </c>
      <c r="AG48">
        <v>4.2770000000000001</v>
      </c>
      <c r="AH48">
        <v>1.4365575E-2</v>
      </c>
      <c r="AI48" s="1">
        <v>1.1100000000000001</v>
      </c>
      <c r="AJ48">
        <v>1.8839999999999999</v>
      </c>
      <c r="AK48">
        <v>3</v>
      </c>
      <c r="AL48" s="1">
        <v>3.282</v>
      </c>
      <c r="AM48">
        <v>0.89700000000000002</v>
      </c>
      <c r="AN48">
        <v>9.3750180000000006E-3</v>
      </c>
      <c r="AO48" s="2" t="s">
        <v>762</v>
      </c>
      <c r="AP48" s="1">
        <v>3.5430000000000001</v>
      </c>
      <c r="AQ48" s="1">
        <v>3.5379999999999998</v>
      </c>
      <c r="AR48">
        <v>3</v>
      </c>
      <c r="AT48" s="1">
        <v>10.38</v>
      </c>
      <c r="AU48">
        <v>3</v>
      </c>
      <c r="AW48">
        <v>7.7469999999999999</v>
      </c>
      <c r="AX48">
        <v>3</v>
      </c>
      <c r="BB48">
        <v>9.1180000000000003</v>
      </c>
      <c r="BC48">
        <v>3</v>
      </c>
      <c r="BE48" s="1">
        <v>8.9990000000000006</v>
      </c>
      <c r="BF48">
        <v>3</v>
      </c>
      <c r="BH48">
        <v>7.282</v>
      </c>
      <c r="BI48">
        <v>3</v>
      </c>
      <c r="BK48">
        <v>6.4489999999999998</v>
      </c>
      <c r="BL48">
        <v>3</v>
      </c>
      <c r="DN48" t="s">
        <v>656</v>
      </c>
      <c r="DQ48" t="s">
        <v>638</v>
      </c>
      <c r="DR48" t="s">
        <v>657</v>
      </c>
      <c r="DS48" t="s">
        <v>658</v>
      </c>
      <c r="DT48">
        <v>7800</v>
      </c>
      <c r="DU48">
        <f>L48-M48</f>
        <v>9.293000000000001</v>
      </c>
      <c r="DV48">
        <f>DU48-5*LOG10(C48/10)</f>
        <v>2.9571413579849324</v>
      </c>
      <c r="DW48">
        <v>0</v>
      </c>
      <c r="DX48">
        <f t="shared" si="2"/>
        <v>2.9571413579849324</v>
      </c>
      <c r="DY48">
        <f t="shared" si="3"/>
        <v>5.1658698088015687</v>
      </c>
    </row>
    <row r="49" spans="1:129" x14ac:dyDescent="0.3">
      <c r="A49" t="s">
        <v>451</v>
      </c>
      <c r="B49" t="s">
        <v>454</v>
      </c>
      <c r="C49">
        <v>480</v>
      </c>
      <c r="I49">
        <v>6.6157504009999997</v>
      </c>
      <c r="J49">
        <v>15.26</v>
      </c>
      <c r="K49">
        <v>5.6227896719999997</v>
      </c>
      <c r="L49">
        <v>13.75</v>
      </c>
      <c r="M49">
        <v>4.24700071</v>
      </c>
      <c r="O49">
        <v>3.1822596870000002</v>
      </c>
      <c r="Q49">
        <v>2.0337749879999998</v>
      </c>
      <c r="R49">
        <v>9.9380000000000006</v>
      </c>
      <c r="S49">
        <v>1.1963382279999999</v>
      </c>
      <c r="T49">
        <v>8.9689999999999994</v>
      </c>
      <c r="U49">
        <v>0.74651505399999996</v>
      </c>
      <c r="V49">
        <v>7.9779999999999998</v>
      </c>
      <c r="W49">
        <v>0.45700120300000002</v>
      </c>
      <c r="X49" s="2" t="s">
        <v>761</v>
      </c>
      <c r="Y49">
        <v>6.4889999999999999</v>
      </c>
      <c r="Z49">
        <v>0.22411402799999999</v>
      </c>
      <c r="AA49">
        <v>5.6680000000000001</v>
      </c>
      <c r="AB49">
        <v>0.13850157199999999</v>
      </c>
      <c r="AC49" s="1">
        <v>1.478</v>
      </c>
      <c r="AD49">
        <v>2.0270000000000001</v>
      </c>
      <c r="AE49">
        <v>3</v>
      </c>
      <c r="AF49" s="1">
        <v>2.262</v>
      </c>
      <c r="AG49">
        <v>3.0950000000000002</v>
      </c>
      <c r="AH49">
        <v>0.11576965</v>
      </c>
      <c r="AI49" s="1">
        <v>2.3940000000000001</v>
      </c>
      <c r="AJ49">
        <v>2.4929999999999999</v>
      </c>
      <c r="AK49">
        <v>3</v>
      </c>
      <c r="AL49" s="1">
        <v>2.8780000000000001</v>
      </c>
      <c r="AM49">
        <v>1.343</v>
      </c>
      <c r="AN49">
        <v>7.5551629999999995E-2</v>
      </c>
      <c r="AO49" s="2" t="s">
        <v>762</v>
      </c>
      <c r="AP49" s="1">
        <v>2.7360000000000002</v>
      </c>
      <c r="AQ49" s="1">
        <v>2.82</v>
      </c>
      <c r="AR49">
        <v>3</v>
      </c>
      <c r="AT49" s="1">
        <v>5.3140000000000001</v>
      </c>
      <c r="AU49">
        <v>3</v>
      </c>
      <c r="AW49" t="s">
        <v>50</v>
      </c>
      <c r="AX49" t="s">
        <v>50</v>
      </c>
      <c r="BB49" t="s">
        <v>50</v>
      </c>
      <c r="BC49" t="s">
        <v>50</v>
      </c>
      <c r="BE49" s="1">
        <v>31.33</v>
      </c>
      <c r="BF49">
        <v>3</v>
      </c>
      <c r="BH49" t="s">
        <v>50</v>
      </c>
      <c r="BI49" t="s">
        <v>50</v>
      </c>
      <c r="BK49" t="s">
        <v>50</v>
      </c>
      <c r="BL49" t="s">
        <v>50</v>
      </c>
      <c r="DN49" t="s">
        <v>451</v>
      </c>
      <c r="DR49" t="s">
        <v>452</v>
      </c>
      <c r="DS49" t="s">
        <v>453</v>
      </c>
      <c r="DT49">
        <v>8080</v>
      </c>
      <c r="DU49">
        <f>L49-M49</f>
        <v>9.50299929</v>
      </c>
      <c r="DV49">
        <f>DU49-5*LOG10(C49/10)</f>
        <v>1.0967931031220637</v>
      </c>
      <c r="DW49">
        <v>-0.03</v>
      </c>
      <c r="DX49">
        <f t="shared" si="2"/>
        <v>1.0667931031220637</v>
      </c>
      <c r="DY49">
        <f t="shared" si="3"/>
        <v>29.463393005154987</v>
      </c>
    </row>
    <row r="50" spans="1:129" x14ac:dyDescent="0.3">
      <c r="A50" t="s">
        <v>455</v>
      </c>
      <c r="B50" t="s">
        <v>458</v>
      </c>
      <c r="C50">
        <v>365</v>
      </c>
      <c r="D50">
        <f>10^-7.13</f>
        <v>7.413102413009154E-8</v>
      </c>
      <c r="E50" t="s">
        <v>799</v>
      </c>
      <c r="H50">
        <v>10.029999999999999</v>
      </c>
      <c r="I50">
        <v>0.86922198299999998</v>
      </c>
      <c r="J50">
        <v>9.9099997999999996</v>
      </c>
      <c r="K50">
        <v>0.73876009399999998</v>
      </c>
      <c r="L50">
        <v>9.7899999999999991</v>
      </c>
      <c r="M50">
        <v>0.55799964499999999</v>
      </c>
      <c r="N50">
        <v>9.6000004000000008</v>
      </c>
      <c r="O50">
        <v>0.41810677600000001</v>
      </c>
      <c r="P50">
        <v>9.4499998000000005</v>
      </c>
      <c r="Q50">
        <v>0.26721109799999998</v>
      </c>
      <c r="R50">
        <v>9.0470000000000006</v>
      </c>
      <c r="S50">
        <v>0.15718299899999999</v>
      </c>
      <c r="T50">
        <v>8.3610000000000007</v>
      </c>
      <c r="U50">
        <v>9.8082190999999999E-2</v>
      </c>
      <c r="V50">
        <v>7.5789999999999997</v>
      </c>
      <c r="W50">
        <v>6.0043905000000002E-2</v>
      </c>
      <c r="X50" s="2" t="s">
        <v>761</v>
      </c>
      <c r="Y50">
        <v>6.4889999999999999</v>
      </c>
      <c r="Z50">
        <v>2.9445615000000001E-2</v>
      </c>
      <c r="AA50">
        <v>5.8760000000000003</v>
      </c>
      <c r="AB50">
        <v>1.8197272E-2</v>
      </c>
      <c r="AC50" s="1">
        <v>0.63690000000000002</v>
      </c>
      <c r="AD50">
        <v>0.66620000000000001</v>
      </c>
      <c r="AE50">
        <v>3</v>
      </c>
      <c r="AF50" t="s">
        <v>58</v>
      </c>
      <c r="AG50">
        <v>4.2110000000000003</v>
      </c>
      <c r="AH50">
        <v>1.5210599E-2</v>
      </c>
      <c r="AI50" t="s">
        <v>58</v>
      </c>
      <c r="AJ50" t="s">
        <v>56</v>
      </c>
      <c r="AK50">
        <v>0</v>
      </c>
      <c r="AL50" t="s">
        <v>58</v>
      </c>
      <c r="AM50">
        <v>1.5029999999999999</v>
      </c>
      <c r="AN50">
        <v>9.9264839999999993E-3</v>
      </c>
      <c r="AO50" s="2" t="s">
        <v>762</v>
      </c>
      <c r="AP50" t="s">
        <v>58</v>
      </c>
      <c r="AQ50" s="1">
        <v>2.2040000000000002</v>
      </c>
      <c r="AR50">
        <v>3</v>
      </c>
      <c r="AT50" s="1">
        <v>1.5960000000000001</v>
      </c>
      <c r="AU50">
        <v>2</v>
      </c>
      <c r="AW50" t="s">
        <v>50</v>
      </c>
      <c r="AX50" t="s">
        <v>50</v>
      </c>
      <c r="BB50" t="s">
        <v>50</v>
      </c>
      <c r="BC50" t="s">
        <v>50</v>
      </c>
      <c r="BE50" s="1">
        <v>38.67</v>
      </c>
      <c r="BF50">
        <v>1</v>
      </c>
      <c r="BH50" t="s">
        <v>50</v>
      </c>
      <c r="BI50" t="s">
        <v>50</v>
      </c>
      <c r="BK50" t="s">
        <v>50</v>
      </c>
      <c r="BL50" t="s">
        <v>50</v>
      </c>
      <c r="CH50">
        <v>5.0000000000000001E-3</v>
      </c>
      <c r="CI50" t="s">
        <v>813</v>
      </c>
      <c r="DN50" t="s">
        <v>455</v>
      </c>
      <c r="DO50" t="s">
        <v>758</v>
      </c>
      <c r="DP50" t="s">
        <v>760</v>
      </c>
      <c r="DR50" t="s">
        <v>456</v>
      </c>
      <c r="DS50" t="s">
        <v>457</v>
      </c>
      <c r="DT50">
        <v>10700</v>
      </c>
      <c r="DU50">
        <f>L50-M50</f>
        <v>9.2320003549999985</v>
      </c>
      <c r="DV50">
        <f>DU50-5*LOG10(C50/10)</f>
        <v>1.4205360327176253</v>
      </c>
      <c r="DW50">
        <v>-0.42</v>
      </c>
      <c r="DX50">
        <f t="shared" si="2"/>
        <v>1.0005360327176254</v>
      </c>
      <c r="DY50">
        <f t="shared" si="3"/>
        <v>31.317391892330004</v>
      </c>
    </row>
    <row r="51" spans="1:129" x14ac:dyDescent="0.3">
      <c r="A51" t="s">
        <v>459</v>
      </c>
      <c r="B51" t="s">
        <v>301</v>
      </c>
      <c r="C51">
        <v>360</v>
      </c>
      <c r="D51">
        <f>10^-7.67</f>
        <v>2.1379620895022292E-8</v>
      </c>
      <c r="E51" t="s">
        <v>799</v>
      </c>
      <c r="I51">
        <v>6.6640394369999996</v>
      </c>
      <c r="J51">
        <v>15.39</v>
      </c>
      <c r="K51">
        <v>5.6638309859999998</v>
      </c>
      <c r="L51">
        <v>13.7</v>
      </c>
      <c r="M51">
        <v>4.2779999999999996</v>
      </c>
      <c r="O51">
        <v>3.2054873239999999</v>
      </c>
      <c r="Q51">
        <v>2.0486197179999999</v>
      </c>
      <c r="R51">
        <v>9.6240000000000006</v>
      </c>
      <c r="S51">
        <v>1.205070423</v>
      </c>
      <c r="T51">
        <v>8.5950000000000006</v>
      </c>
      <c r="U51">
        <v>0.751963944</v>
      </c>
      <c r="V51">
        <v>7.5890000000000004</v>
      </c>
      <c r="W51">
        <v>0.46033690100000002</v>
      </c>
      <c r="X51" s="2" t="s">
        <v>761</v>
      </c>
      <c r="Y51">
        <v>6.6929999999999996</v>
      </c>
      <c r="Z51">
        <v>0.225749859</v>
      </c>
      <c r="AA51">
        <v>6.0190000000000001</v>
      </c>
      <c r="AB51">
        <v>0.13951250900000001</v>
      </c>
      <c r="AC51" t="s">
        <v>50</v>
      </c>
      <c r="AD51">
        <v>0.67459999999999998</v>
      </c>
      <c r="AE51">
        <v>3</v>
      </c>
      <c r="AF51" t="s">
        <v>50</v>
      </c>
      <c r="AG51">
        <v>4.3019999999999996</v>
      </c>
      <c r="AH51">
        <v>0.11661466500000001</v>
      </c>
      <c r="AI51" t="s">
        <v>50</v>
      </c>
      <c r="AJ51">
        <v>1.95</v>
      </c>
      <c r="AK51">
        <v>3</v>
      </c>
      <c r="AL51" t="s">
        <v>50</v>
      </c>
      <c r="AM51">
        <v>1.0469999999999999</v>
      </c>
      <c r="AN51">
        <v>7.6103088999999999E-2</v>
      </c>
      <c r="AO51" s="2" t="s">
        <v>762</v>
      </c>
      <c r="AP51" t="s">
        <v>50</v>
      </c>
      <c r="AQ51" s="1">
        <v>3.7440000000000002</v>
      </c>
      <c r="AR51">
        <v>3</v>
      </c>
      <c r="AT51" s="1">
        <v>10.06</v>
      </c>
      <c r="AU51">
        <v>3</v>
      </c>
      <c r="AW51">
        <v>8.3179999999999996</v>
      </c>
      <c r="AX51">
        <v>3</v>
      </c>
      <c r="BB51">
        <v>8.8450000000000006</v>
      </c>
      <c r="BC51">
        <v>3</v>
      </c>
      <c r="BE51" s="1">
        <v>17.760000000000002</v>
      </c>
      <c r="BF51">
        <v>1</v>
      </c>
      <c r="BH51">
        <v>11.85</v>
      </c>
      <c r="BI51">
        <v>3</v>
      </c>
      <c r="BK51">
        <v>10.36</v>
      </c>
      <c r="BL51">
        <v>3</v>
      </c>
      <c r="DN51" t="s">
        <v>459</v>
      </c>
      <c r="DR51" t="s">
        <v>460</v>
      </c>
      <c r="DS51" t="s">
        <v>461</v>
      </c>
      <c r="DT51">
        <v>7200</v>
      </c>
      <c r="DU51">
        <f>L51-M51</f>
        <v>9.4220000000000006</v>
      </c>
      <c r="DV51">
        <f>DU51-5*LOG10(C51/10)</f>
        <v>1.6404874961635638</v>
      </c>
      <c r="DW51">
        <v>-0.01</v>
      </c>
      <c r="DX51">
        <f t="shared" si="2"/>
        <v>1.6304874961635638</v>
      </c>
      <c r="DY51">
        <f t="shared" si="3"/>
        <v>17.53093185280899</v>
      </c>
    </row>
    <row r="52" spans="1:129" x14ac:dyDescent="0.3">
      <c r="A52" t="s">
        <v>311</v>
      </c>
      <c r="B52" t="s">
        <v>314</v>
      </c>
      <c r="C52">
        <v>800</v>
      </c>
      <c r="D52" s="1">
        <v>7.7624699999999996E-5</v>
      </c>
      <c r="E52" t="s">
        <v>796</v>
      </c>
      <c r="H52">
        <v>13.08</v>
      </c>
      <c r="I52">
        <v>3.0422788729999999</v>
      </c>
      <c r="J52">
        <v>12.71</v>
      </c>
      <c r="K52">
        <v>2.585661972</v>
      </c>
      <c r="L52">
        <v>12.08</v>
      </c>
      <c r="M52">
        <v>1.9530000000000001</v>
      </c>
      <c r="N52">
        <v>11.37</v>
      </c>
      <c r="O52">
        <v>1.4633746480000001</v>
      </c>
      <c r="P52">
        <v>10.78</v>
      </c>
      <c r="Q52">
        <v>0.93523943700000001</v>
      </c>
      <c r="R52">
        <v>9.6850000000000005</v>
      </c>
      <c r="S52">
        <v>0.55014084500000004</v>
      </c>
      <c r="T52">
        <v>8.4160000000000004</v>
      </c>
      <c r="U52">
        <v>0.34328788700000001</v>
      </c>
      <c r="V52">
        <v>7.3890000000000002</v>
      </c>
      <c r="W52">
        <v>0.210153803</v>
      </c>
      <c r="X52" s="2" t="s">
        <v>761</v>
      </c>
      <c r="Y52">
        <v>6.0140000000000002</v>
      </c>
      <c r="Z52">
        <v>0.10305971799999999</v>
      </c>
      <c r="AA52">
        <v>5.2850000000000001</v>
      </c>
      <c r="AB52">
        <v>6.3690493000000001E-2</v>
      </c>
      <c r="AC52" s="1">
        <v>1.321</v>
      </c>
      <c r="AD52">
        <v>1.365</v>
      </c>
      <c r="AE52">
        <v>3</v>
      </c>
      <c r="AF52" t="s">
        <v>58</v>
      </c>
      <c r="AG52">
        <v>3.5710000000000002</v>
      </c>
      <c r="AH52">
        <v>5.3237130000000001E-2</v>
      </c>
      <c r="AI52" t="s">
        <v>58</v>
      </c>
      <c r="AJ52">
        <v>1.367</v>
      </c>
      <c r="AK52">
        <v>3</v>
      </c>
      <c r="AL52" t="s">
        <v>58</v>
      </c>
      <c r="AM52">
        <v>1.7230000000000001</v>
      </c>
      <c r="AN52">
        <v>3.4742715E-2</v>
      </c>
      <c r="AO52" s="2" t="s">
        <v>60</v>
      </c>
      <c r="AP52" t="s">
        <v>58</v>
      </c>
      <c r="AQ52">
        <v>2.5</v>
      </c>
      <c r="AR52">
        <v>3</v>
      </c>
      <c r="AT52" s="1">
        <v>4.4610000000000003</v>
      </c>
      <c r="AU52">
        <v>3</v>
      </c>
      <c r="AW52" t="s">
        <v>50</v>
      </c>
      <c r="AX52" t="s">
        <v>50</v>
      </c>
      <c r="BB52" t="s">
        <v>50</v>
      </c>
      <c r="BC52" t="s">
        <v>50</v>
      </c>
      <c r="BE52">
        <v>40.299999999999997</v>
      </c>
      <c r="BF52">
        <v>3</v>
      </c>
      <c r="BH52" t="s">
        <v>50</v>
      </c>
      <c r="BI52" t="s">
        <v>50</v>
      </c>
      <c r="BK52" t="s">
        <v>50</v>
      </c>
      <c r="BL52" t="s">
        <v>50</v>
      </c>
      <c r="CH52">
        <v>1.7899999999999999E-2</v>
      </c>
      <c r="DB52">
        <v>2.0999999999999999E-3</v>
      </c>
      <c r="DN52" t="s">
        <v>311</v>
      </c>
      <c r="DO52" t="s">
        <v>758</v>
      </c>
      <c r="DP52" t="s">
        <v>759</v>
      </c>
      <c r="DR52" t="s">
        <v>312</v>
      </c>
      <c r="DS52" t="s">
        <v>313</v>
      </c>
      <c r="DT52">
        <v>9700</v>
      </c>
      <c r="DU52">
        <f>L52-M52</f>
        <v>10.127000000000001</v>
      </c>
      <c r="DV52">
        <f>DU52-5*LOG10(C52/10)</f>
        <v>0.61155006504028364</v>
      </c>
      <c r="DW52">
        <v>-0.24</v>
      </c>
      <c r="DX52">
        <f t="shared" si="2"/>
        <v>0.37155006504028365</v>
      </c>
      <c r="DY52">
        <f t="shared" si="3"/>
        <v>55.895902665108451</v>
      </c>
    </row>
    <row r="53" spans="1:129" x14ac:dyDescent="0.3">
      <c r="A53" t="s">
        <v>729</v>
      </c>
      <c r="B53" t="s">
        <v>732</v>
      </c>
      <c r="C53">
        <v>2000</v>
      </c>
      <c r="I53">
        <v>2.9456985919999998</v>
      </c>
      <c r="J53">
        <v>10.97</v>
      </c>
      <c r="K53">
        <v>2.5035774649999998</v>
      </c>
      <c r="L53">
        <v>10.199999999999999</v>
      </c>
      <c r="M53">
        <v>1.891</v>
      </c>
      <c r="N53">
        <v>10.6</v>
      </c>
      <c r="O53">
        <v>1.41691831</v>
      </c>
      <c r="Q53">
        <v>0.905549296</v>
      </c>
      <c r="R53">
        <v>14.95</v>
      </c>
      <c r="S53">
        <v>0.53267605600000001</v>
      </c>
      <c r="T53">
        <v>10.548999999999999</v>
      </c>
      <c r="U53">
        <v>0.33238985900000001</v>
      </c>
      <c r="V53">
        <v>9.9469999999999992</v>
      </c>
      <c r="W53">
        <v>0.203482254</v>
      </c>
      <c r="X53" s="2" t="s">
        <v>720</v>
      </c>
      <c r="Y53">
        <v>7.3150000000000004</v>
      </c>
      <c r="Z53">
        <v>9.9787980999999998E-2</v>
      </c>
      <c r="AA53">
        <v>6.8979999999999997</v>
      </c>
      <c r="AB53">
        <v>6.1668572999999997E-2</v>
      </c>
      <c r="AC53" t="s">
        <v>50</v>
      </c>
      <c r="AD53" t="s">
        <v>58</v>
      </c>
      <c r="AE53">
        <v>0</v>
      </c>
      <c r="AF53" t="s">
        <v>50</v>
      </c>
      <c r="AG53">
        <v>4.4989999999999997</v>
      </c>
      <c r="AH53">
        <v>5.1547061999999998E-2</v>
      </c>
      <c r="AI53" t="s">
        <v>50</v>
      </c>
      <c r="AJ53">
        <v>0.84389999999999998</v>
      </c>
      <c r="AK53">
        <v>3</v>
      </c>
      <c r="AL53" t="s">
        <v>50</v>
      </c>
      <c r="AM53">
        <v>2.403</v>
      </c>
      <c r="AN53">
        <v>3.3639770999999999E-2</v>
      </c>
      <c r="AO53" s="2" t="s">
        <v>733</v>
      </c>
      <c r="AP53" t="s">
        <v>50</v>
      </c>
      <c r="AQ53" s="1">
        <v>1.43</v>
      </c>
      <c r="AR53">
        <v>3</v>
      </c>
      <c r="AT53" s="1">
        <v>2.86</v>
      </c>
      <c r="AU53">
        <v>3</v>
      </c>
      <c r="AW53" t="s">
        <v>50</v>
      </c>
      <c r="AX53" t="s">
        <v>50</v>
      </c>
      <c r="BB53" t="s">
        <v>50</v>
      </c>
      <c r="BC53" t="s">
        <v>50</v>
      </c>
      <c r="BE53" s="1">
        <v>25.2</v>
      </c>
      <c r="BF53">
        <v>1</v>
      </c>
      <c r="BH53" t="s">
        <v>50</v>
      </c>
      <c r="BI53" t="s">
        <v>50</v>
      </c>
      <c r="BK53" t="s">
        <v>50</v>
      </c>
      <c r="BL53" t="s">
        <v>50</v>
      </c>
      <c r="DN53" t="s">
        <v>729</v>
      </c>
      <c r="DQ53" t="s">
        <v>734</v>
      </c>
      <c r="DR53" t="s">
        <v>730</v>
      </c>
      <c r="DS53" t="s">
        <v>731</v>
      </c>
      <c r="DT53">
        <v>8000</v>
      </c>
      <c r="DU53">
        <f>L53-M53</f>
        <v>8.3089999999999993</v>
      </c>
      <c r="DV53">
        <f>DU53-5*LOG10(C53/10)</f>
        <v>-3.196149978319907</v>
      </c>
      <c r="DW53">
        <v>-0.02</v>
      </c>
      <c r="DX53">
        <f t="shared" si="2"/>
        <v>-3.216149978319907</v>
      </c>
      <c r="DY53">
        <f t="shared" si="3"/>
        <v>1522.1589000108365</v>
      </c>
    </row>
    <row r="54" spans="1:129" x14ac:dyDescent="0.3">
      <c r="A54" t="s">
        <v>462</v>
      </c>
      <c r="B54" t="s">
        <v>447</v>
      </c>
      <c r="C54">
        <v>460</v>
      </c>
      <c r="D54">
        <f>10^-6.66</f>
        <v>2.1877616239495479E-7</v>
      </c>
      <c r="E54" t="s">
        <v>796</v>
      </c>
      <c r="H54">
        <v>12.26</v>
      </c>
      <c r="I54">
        <v>2.0281859149999999</v>
      </c>
      <c r="J54">
        <v>11.92</v>
      </c>
      <c r="K54">
        <v>1.723774648</v>
      </c>
      <c r="L54">
        <v>11.47</v>
      </c>
      <c r="M54">
        <v>1.302</v>
      </c>
      <c r="N54">
        <v>11.03</v>
      </c>
      <c r="O54">
        <v>0.97558309899999995</v>
      </c>
      <c r="P54">
        <v>10.62</v>
      </c>
      <c r="Q54">
        <v>0.62349295800000004</v>
      </c>
      <c r="R54">
        <v>10.016999999999999</v>
      </c>
      <c r="S54">
        <v>0.36676056299999998</v>
      </c>
      <c r="T54">
        <v>9.2360000000000007</v>
      </c>
      <c r="U54">
        <v>0.228858592</v>
      </c>
      <c r="V54">
        <v>8.3710000000000004</v>
      </c>
      <c r="W54">
        <v>0.140102535</v>
      </c>
      <c r="X54" s="2" t="s">
        <v>761</v>
      </c>
      <c r="Y54">
        <v>7.3920000000000003</v>
      </c>
      <c r="Z54">
        <v>6.8706479000000001E-2</v>
      </c>
      <c r="AA54">
        <v>6.8090000000000002</v>
      </c>
      <c r="AB54">
        <v>4.2460328999999998E-2</v>
      </c>
      <c r="AC54" t="s">
        <v>50</v>
      </c>
      <c r="AD54">
        <v>0.55630000000000002</v>
      </c>
      <c r="AE54">
        <v>3</v>
      </c>
      <c r="AF54" t="s">
        <v>50</v>
      </c>
      <c r="AG54">
        <v>4.3239999999999998</v>
      </c>
      <c r="AH54">
        <v>3.5491420000000003E-2</v>
      </c>
      <c r="AI54" t="s">
        <v>50</v>
      </c>
      <c r="AJ54">
        <v>1.008</v>
      </c>
      <c r="AK54">
        <v>3</v>
      </c>
      <c r="AL54" t="s">
        <v>50</v>
      </c>
      <c r="AM54">
        <v>2.1320000000000001</v>
      </c>
      <c r="AN54">
        <v>2.3161810000000001E-2</v>
      </c>
      <c r="AO54" s="2" t="s">
        <v>762</v>
      </c>
      <c r="AP54" t="s">
        <v>50</v>
      </c>
      <c r="AQ54" s="1">
        <v>1.7549999999999999</v>
      </c>
      <c r="AR54">
        <v>3</v>
      </c>
      <c r="AT54" s="1">
        <v>1.1879999999999999</v>
      </c>
      <c r="AU54">
        <v>3</v>
      </c>
      <c r="AW54" t="s">
        <v>50</v>
      </c>
      <c r="AX54" t="s">
        <v>50</v>
      </c>
      <c r="BB54" t="s">
        <v>50</v>
      </c>
      <c r="BC54" t="s">
        <v>50</v>
      </c>
      <c r="BE54" s="1">
        <v>21.94</v>
      </c>
      <c r="BF54">
        <v>1</v>
      </c>
      <c r="BH54" t="s">
        <v>50</v>
      </c>
      <c r="BI54" t="s">
        <v>50</v>
      </c>
      <c r="BK54" t="s">
        <v>50</v>
      </c>
      <c r="BL54" t="s">
        <v>50</v>
      </c>
      <c r="DN54" t="s">
        <v>462</v>
      </c>
      <c r="DO54" t="s">
        <v>758</v>
      </c>
      <c r="DP54" t="s">
        <v>777</v>
      </c>
      <c r="DR54" t="s">
        <v>463</v>
      </c>
      <c r="DS54" t="s">
        <v>464</v>
      </c>
      <c r="DT54">
        <v>9200</v>
      </c>
      <c r="DU54">
        <f>L54-M54</f>
        <v>10.168000000000001</v>
      </c>
      <c r="DV54">
        <f>DU54-5*LOG10(C54/10)</f>
        <v>1.8542108415921312</v>
      </c>
      <c r="DW54">
        <v>-0.15</v>
      </c>
      <c r="DX54">
        <f t="shared" si="2"/>
        <v>1.7042108415921313</v>
      </c>
      <c r="DY54">
        <f t="shared" si="3"/>
        <v>16.380066604888409</v>
      </c>
    </row>
    <row r="55" spans="1:129" x14ac:dyDescent="0.3">
      <c r="A55" t="s">
        <v>465</v>
      </c>
      <c r="B55" t="s">
        <v>348</v>
      </c>
      <c r="C55">
        <v>470</v>
      </c>
      <c r="D55">
        <f>0.00000014</f>
        <v>1.4000000000000001E-7</v>
      </c>
      <c r="E55" t="s">
        <v>797</v>
      </c>
      <c r="I55">
        <v>0.434611268</v>
      </c>
      <c r="J55">
        <v>7.9569999999999999</v>
      </c>
      <c r="K55">
        <v>0.369380282</v>
      </c>
      <c r="L55">
        <v>7.9269999999999996</v>
      </c>
      <c r="M55">
        <v>0.27900000000000003</v>
      </c>
      <c r="N55">
        <v>7.92</v>
      </c>
      <c r="O55">
        <v>0.20905352099999999</v>
      </c>
      <c r="Q55">
        <v>0.133605634</v>
      </c>
      <c r="R55">
        <v>7.1150000000000002</v>
      </c>
      <c r="S55">
        <v>7.8591548999999997E-2</v>
      </c>
      <c r="T55">
        <v>6.2519999999999998</v>
      </c>
      <c r="U55">
        <v>4.9041126999999997E-2</v>
      </c>
      <c r="V55">
        <v>5.4</v>
      </c>
      <c r="W55">
        <v>3.0021972000000001E-2</v>
      </c>
      <c r="X55" s="2" t="s">
        <v>761</v>
      </c>
      <c r="Y55">
        <v>4.5759999999999996</v>
      </c>
      <c r="Z55">
        <v>1.4722816999999999E-2</v>
      </c>
      <c r="AA55">
        <v>3.5219999999999998</v>
      </c>
      <c r="AB55">
        <v>9.0986420000000005E-3</v>
      </c>
      <c r="AC55" s="1">
        <v>7.3620000000000001</v>
      </c>
      <c r="AD55">
        <v>8.7449999999999992</v>
      </c>
      <c r="AE55">
        <v>3</v>
      </c>
      <c r="AF55" t="s">
        <v>58</v>
      </c>
      <c r="AG55">
        <v>1.377</v>
      </c>
      <c r="AH55">
        <v>7.6053040000000002E-3</v>
      </c>
      <c r="AI55" t="s">
        <v>58</v>
      </c>
      <c r="AJ55">
        <v>8.34</v>
      </c>
      <c r="AK55">
        <v>3</v>
      </c>
      <c r="AL55" t="s">
        <v>58</v>
      </c>
      <c r="AM55">
        <v>2.5999999999999999E-2</v>
      </c>
      <c r="AN55">
        <v>4.9632449999999998E-3</v>
      </c>
      <c r="AO55" s="2" t="s">
        <v>60</v>
      </c>
      <c r="AP55" t="s">
        <v>58</v>
      </c>
      <c r="AQ55" s="1">
        <v>9.4049999999999994</v>
      </c>
      <c r="AR55">
        <v>3</v>
      </c>
      <c r="AT55" s="1">
        <v>5.1749999999999998</v>
      </c>
      <c r="AU55">
        <v>1</v>
      </c>
      <c r="AW55" t="s">
        <v>50</v>
      </c>
      <c r="AX55" t="s">
        <v>50</v>
      </c>
      <c r="BB55" t="s">
        <v>50</v>
      </c>
      <c r="BC55" t="s">
        <v>50</v>
      </c>
      <c r="BE55" s="1">
        <v>33.979999999999997</v>
      </c>
      <c r="BF55">
        <v>1</v>
      </c>
      <c r="BH55" t="s">
        <v>50</v>
      </c>
      <c r="BI55" t="s">
        <v>50</v>
      </c>
      <c r="BK55" t="s">
        <v>50</v>
      </c>
      <c r="BL55" t="s">
        <v>50</v>
      </c>
      <c r="DN55" t="s">
        <v>465</v>
      </c>
      <c r="DO55" t="s">
        <v>758</v>
      </c>
      <c r="DP55" t="s">
        <v>760</v>
      </c>
      <c r="DR55" t="s">
        <v>466</v>
      </c>
      <c r="DS55" t="s">
        <v>467</v>
      </c>
      <c r="DT55">
        <v>10700</v>
      </c>
      <c r="DU55">
        <f>L55-M55</f>
        <v>7.6479999999999997</v>
      </c>
      <c r="DV55">
        <f>DU55-5*LOG10(C55/10)</f>
        <v>-0.71248928967858838</v>
      </c>
      <c r="DW55">
        <v>-0.42</v>
      </c>
      <c r="DX55">
        <f t="shared" si="2"/>
        <v>-1.1324892896785883</v>
      </c>
      <c r="DY55">
        <f t="shared" si="3"/>
        <v>223.35501897083935</v>
      </c>
    </row>
    <row r="56" spans="1:129" x14ac:dyDescent="0.3">
      <c r="A56" t="s">
        <v>668</v>
      </c>
      <c r="B56" t="s">
        <v>348</v>
      </c>
      <c r="C56">
        <v>460</v>
      </c>
      <c r="D56">
        <f>0.000000126</f>
        <v>1.2599999999999999E-7</v>
      </c>
      <c r="E56" t="s">
        <v>797</v>
      </c>
      <c r="I56">
        <v>0.38632112699999999</v>
      </c>
      <c r="J56">
        <v>9.1</v>
      </c>
      <c r="K56">
        <v>0.328338028</v>
      </c>
      <c r="L56">
        <v>9.08</v>
      </c>
      <c r="M56">
        <v>0.248</v>
      </c>
      <c r="O56">
        <v>0.185825352</v>
      </c>
      <c r="Q56">
        <v>0.118760563</v>
      </c>
      <c r="R56">
        <v>8.4320000000000004</v>
      </c>
      <c r="S56">
        <v>6.9859155000000006E-2</v>
      </c>
      <c r="T56">
        <v>7.8470000000000004</v>
      </c>
      <c r="U56">
        <v>4.3592113000000002E-2</v>
      </c>
      <c r="V56">
        <v>7.1559999999999997</v>
      </c>
      <c r="W56">
        <v>2.6686196999999998E-2</v>
      </c>
      <c r="X56" s="2" t="s">
        <v>761</v>
      </c>
      <c r="Y56">
        <v>6.5389999999999997</v>
      </c>
      <c r="Z56">
        <v>1.3086947999999999E-2</v>
      </c>
      <c r="AA56">
        <v>5.7850000000000001</v>
      </c>
      <c r="AB56">
        <v>8.0876820000000006E-3</v>
      </c>
      <c r="AC56" s="1">
        <v>3.1960000000000002</v>
      </c>
      <c r="AD56">
        <v>4.6520000000000001</v>
      </c>
      <c r="AE56">
        <v>3</v>
      </c>
      <c r="AF56" t="s">
        <v>58</v>
      </c>
      <c r="AG56">
        <v>1.591</v>
      </c>
      <c r="AH56">
        <v>6.7602699999999996E-3</v>
      </c>
      <c r="AI56" t="s">
        <v>58</v>
      </c>
      <c r="AJ56">
        <v>9.8049999999999997</v>
      </c>
      <c r="AK56">
        <v>3</v>
      </c>
      <c r="AL56" t="s">
        <v>58</v>
      </c>
      <c r="AM56">
        <v>-0.495</v>
      </c>
      <c r="AN56">
        <v>4.4117729999999999E-3</v>
      </c>
      <c r="AO56" s="2" t="s">
        <v>629</v>
      </c>
      <c r="AP56" t="s">
        <v>58</v>
      </c>
      <c r="AQ56" t="s">
        <v>50</v>
      </c>
      <c r="AR56" t="s">
        <v>50</v>
      </c>
      <c r="AT56" t="s">
        <v>50</v>
      </c>
      <c r="AU56" t="s">
        <v>50</v>
      </c>
      <c r="AW56" t="s">
        <v>50</v>
      </c>
      <c r="AX56" t="s">
        <v>50</v>
      </c>
      <c r="BB56" t="s">
        <v>50</v>
      </c>
      <c r="BC56" t="s">
        <v>50</v>
      </c>
      <c r="BE56" t="s">
        <v>50</v>
      </c>
      <c r="BF56" t="s">
        <v>50</v>
      </c>
      <c r="BH56" t="s">
        <v>50</v>
      </c>
      <c r="BI56" t="s">
        <v>50</v>
      </c>
      <c r="BK56" t="s">
        <v>50</v>
      </c>
      <c r="BL56" t="s">
        <v>50</v>
      </c>
      <c r="DN56" t="s">
        <v>668</v>
      </c>
      <c r="DO56" t="s">
        <v>12</v>
      </c>
      <c r="DP56" t="s">
        <v>760</v>
      </c>
      <c r="DQ56" t="s">
        <v>638</v>
      </c>
      <c r="DR56" t="s">
        <v>669</v>
      </c>
      <c r="DS56" t="s">
        <v>670</v>
      </c>
      <c r="DT56">
        <v>10700</v>
      </c>
      <c r="DU56">
        <f>L56-M56</f>
        <v>8.8320000000000007</v>
      </c>
      <c r="DV56">
        <f>DU56-5*LOG10(C56/10)</f>
        <v>0.51821084159213093</v>
      </c>
      <c r="DW56">
        <v>-0.42</v>
      </c>
      <c r="DX56">
        <f t="shared" si="2"/>
        <v>9.8210841592130949E-2</v>
      </c>
      <c r="DY56">
        <f t="shared" si="3"/>
        <v>71.897810222610744</v>
      </c>
    </row>
    <row r="57" spans="1:129" x14ac:dyDescent="0.3">
      <c r="A57" t="s">
        <v>337</v>
      </c>
      <c r="B57" t="s">
        <v>340</v>
      </c>
      <c r="C57">
        <v>375</v>
      </c>
      <c r="H57">
        <v>9.4399996000000002</v>
      </c>
      <c r="I57">
        <v>0.77264409599999995</v>
      </c>
      <c r="J57">
        <v>9.2200003000000006</v>
      </c>
      <c r="K57">
        <v>0.65667762200000002</v>
      </c>
      <c r="L57">
        <v>8.8699998999999998</v>
      </c>
      <c r="M57">
        <v>0.49600118300000001</v>
      </c>
      <c r="O57">
        <v>0.37165158999999998</v>
      </c>
      <c r="Q57">
        <v>0.23752169300000001</v>
      </c>
      <c r="R57">
        <v>7.95</v>
      </c>
      <c r="S57">
        <v>0.139718643</v>
      </c>
      <c r="T57">
        <v>7.5039999999999996</v>
      </c>
      <c r="U57">
        <v>8.7184433000000006E-2</v>
      </c>
      <c r="V57">
        <v>6.8460000000000001</v>
      </c>
      <c r="W57">
        <v>5.3372521999999999E-2</v>
      </c>
      <c r="X57" s="2" t="s">
        <v>761</v>
      </c>
      <c r="Y57">
        <v>5.8109999999999999</v>
      </c>
      <c r="Z57">
        <v>2.6173959E-2</v>
      </c>
      <c r="AA57">
        <v>5.069</v>
      </c>
      <c r="AB57">
        <v>1.6175401999999998E-2</v>
      </c>
      <c r="AC57" t="s">
        <v>50</v>
      </c>
      <c r="AD57">
        <v>1.2210000000000001</v>
      </c>
      <c r="AE57">
        <v>3</v>
      </c>
      <c r="AF57" t="s">
        <v>50</v>
      </c>
      <c r="AG57">
        <v>3.9</v>
      </c>
      <c r="AH57">
        <v>1.3520572999999999E-2</v>
      </c>
      <c r="AI57" t="s">
        <v>50</v>
      </c>
      <c r="AJ57">
        <v>1.69</v>
      </c>
      <c r="AK57">
        <v>3</v>
      </c>
      <c r="AL57" t="s">
        <v>50</v>
      </c>
      <c r="AM57">
        <v>1.071</v>
      </c>
      <c r="AN57">
        <v>8.8235680000000004E-3</v>
      </c>
      <c r="AO57" s="2" t="s">
        <v>762</v>
      </c>
      <c r="AP57" t="s">
        <v>50</v>
      </c>
      <c r="AQ57" s="1">
        <v>4.1130000000000004</v>
      </c>
      <c r="AR57">
        <v>3</v>
      </c>
      <c r="AT57" s="1">
        <v>25.86</v>
      </c>
      <c r="AU57">
        <v>3</v>
      </c>
      <c r="AW57">
        <v>22.85</v>
      </c>
      <c r="AX57">
        <v>3</v>
      </c>
      <c r="BB57">
        <v>22.1</v>
      </c>
      <c r="BC57">
        <v>3</v>
      </c>
      <c r="BE57" s="1">
        <v>21.09</v>
      </c>
      <c r="BF57">
        <v>3</v>
      </c>
      <c r="BH57">
        <v>16.43</v>
      </c>
      <c r="BI57">
        <v>3</v>
      </c>
      <c r="BK57">
        <v>11.21</v>
      </c>
      <c r="BL57">
        <v>3</v>
      </c>
      <c r="DN57" t="s">
        <v>337</v>
      </c>
      <c r="DR57" t="s">
        <v>338</v>
      </c>
      <c r="DS57" t="s">
        <v>339</v>
      </c>
      <c r="DT57">
        <v>7800</v>
      </c>
      <c r="DU57">
        <f>L57-M57</f>
        <v>8.3739987169999992</v>
      </c>
      <c r="DV57">
        <f>DU57-5*LOG10(C57/10)</f>
        <v>0.503842378361405</v>
      </c>
      <c r="DW57">
        <v>0</v>
      </c>
      <c r="DX57">
        <f t="shared" si="2"/>
        <v>0.503842378361405</v>
      </c>
      <c r="DY57">
        <f t="shared" si="3"/>
        <v>49.483800652260371</v>
      </c>
    </row>
    <row r="58" spans="1:129" x14ac:dyDescent="0.3">
      <c r="A58" t="s">
        <v>695</v>
      </c>
      <c r="B58" t="s">
        <v>157</v>
      </c>
      <c r="C58">
        <v>2000</v>
      </c>
      <c r="H58">
        <v>13.45</v>
      </c>
      <c r="I58">
        <v>5.6982366200000003</v>
      </c>
      <c r="J58">
        <v>13.72</v>
      </c>
      <c r="K58">
        <v>4.8429859149999999</v>
      </c>
      <c r="L58">
        <v>12.8</v>
      </c>
      <c r="M58">
        <v>3.6579999999999999</v>
      </c>
      <c r="O58">
        <v>2.7409239439999999</v>
      </c>
      <c r="Q58">
        <v>1.75171831</v>
      </c>
      <c r="R58">
        <v>10.182</v>
      </c>
      <c r="S58">
        <v>1.030422535</v>
      </c>
      <c r="T58">
        <v>8.9469999999999992</v>
      </c>
      <c r="U58">
        <v>0.64298366200000001</v>
      </c>
      <c r="V58">
        <v>7.7320000000000002</v>
      </c>
      <c r="W58">
        <v>0.39362140800000001</v>
      </c>
      <c r="X58" s="2" t="s">
        <v>761</v>
      </c>
      <c r="Y58">
        <v>6.3120000000000003</v>
      </c>
      <c r="Z58">
        <v>0.193032488</v>
      </c>
      <c r="AA58">
        <v>5.2649999999999997</v>
      </c>
      <c r="AB58">
        <v>0.119293305</v>
      </c>
      <c r="AC58" t="s">
        <v>50</v>
      </c>
      <c r="AD58">
        <v>4.4409999999999998</v>
      </c>
      <c r="AE58">
        <v>3</v>
      </c>
      <c r="AF58" t="s">
        <v>50</v>
      </c>
      <c r="AG58">
        <v>1.609</v>
      </c>
      <c r="AH58">
        <v>9.9713989000000003E-2</v>
      </c>
      <c r="AI58" t="s">
        <v>50</v>
      </c>
      <c r="AJ58">
        <v>20.719999000000001</v>
      </c>
      <c r="AK58">
        <v>3</v>
      </c>
      <c r="AL58" t="s">
        <v>50</v>
      </c>
      <c r="AM58">
        <v>-1.538</v>
      </c>
      <c r="AN58">
        <v>6.5073655999999994E-2</v>
      </c>
      <c r="AO58" s="2" t="s">
        <v>602</v>
      </c>
      <c r="AP58" t="s">
        <v>50</v>
      </c>
      <c r="AQ58" s="1">
        <v>40.36</v>
      </c>
      <c r="AR58">
        <v>3</v>
      </c>
      <c r="AT58" s="1">
        <v>97.49</v>
      </c>
      <c r="AU58">
        <v>3</v>
      </c>
      <c r="AW58">
        <v>106.599998</v>
      </c>
      <c r="AX58">
        <v>3</v>
      </c>
      <c r="BB58">
        <v>95.059997999999993</v>
      </c>
      <c r="BC58">
        <v>3</v>
      </c>
      <c r="BE58" s="1">
        <v>133.80000000000001</v>
      </c>
      <c r="BF58">
        <v>3</v>
      </c>
      <c r="BH58">
        <v>96.870002999999997</v>
      </c>
      <c r="BI58">
        <v>3</v>
      </c>
      <c r="BK58">
        <v>106</v>
      </c>
      <c r="BL58">
        <v>3</v>
      </c>
      <c r="DN58" t="s">
        <v>695</v>
      </c>
      <c r="DQ58" t="s">
        <v>638</v>
      </c>
      <c r="DR58" t="s">
        <v>696</v>
      </c>
      <c r="DS58" t="s">
        <v>697</v>
      </c>
      <c r="DT58">
        <v>26000</v>
      </c>
      <c r="DU58">
        <f>L58-M58</f>
        <v>9.1420000000000012</v>
      </c>
      <c r="DV58">
        <f>DU58-5*LOG10(C58/10)</f>
        <v>-2.363149978319905</v>
      </c>
      <c r="DW58">
        <v>-2.61</v>
      </c>
      <c r="DX58">
        <f t="shared" si="2"/>
        <v>-4.9731499783199045</v>
      </c>
      <c r="DY58">
        <f t="shared" si="3"/>
        <v>7678.2100950455151</v>
      </c>
    </row>
    <row r="59" spans="1:129" x14ac:dyDescent="0.3">
      <c r="A59" t="s">
        <v>704</v>
      </c>
      <c r="B59" t="s">
        <v>360</v>
      </c>
      <c r="C59">
        <v>470</v>
      </c>
      <c r="I59">
        <v>1.9798957749999999</v>
      </c>
      <c r="J59">
        <v>13.7</v>
      </c>
      <c r="K59">
        <v>1.6827323940000001</v>
      </c>
      <c r="L59">
        <v>13.4</v>
      </c>
      <c r="M59">
        <v>1.2709999999999999</v>
      </c>
      <c r="N59">
        <v>13.2</v>
      </c>
      <c r="O59">
        <v>0.95235493000000004</v>
      </c>
      <c r="Q59">
        <v>0.60864788700000005</v>
      </c>
      <c r="R59">
        <v>9.8030000000000008</v>
      </c>
      <c r="S59">
        <v>0.35802816900000001</v>
      </c>
      <c r="T59">
        <v>7.6349999999999998</v>
      </c>
      <c r="U59">
        <v>0.223409577</v>
      </c>
      <c r="V59">
        <v>5.9560000000000004</v>
      </c>
      <c r="W59">
        <v>0.13676676099999999</v>
      </c>
      <c r="X59" s="2" t="s">
        <v>761</v>
      </c>
      <c r="Y59">
        <v>4.0940000000000003</v>
      </c>
      <c r="Z59">
        <v>6.7070610000000003E-2</v>
      </c>
      <c r="AA59">
        <v>2.911</v>
      </c>
      <c r="AB59">
        <v>4.1449369E-2</v>
      </c>
      <c r="AC59" t="s">
        <v>50</v>
      </c>
      <c r="AD59">
        <v>13.21</v>
      </c>
      <c r="AE59">
        <v>3</v>
      </c>
      <c r="AF59" t="s">
        <v>50</v>
      </c>
      <c r="AG59">
        <v>0.69399999999999995</v>
      </c>
      <c r="AH59">
        <v>3.4646386000000001E-2</v>
      </c>
      <c r="AI59" t="s">
        <v>50</v>
      </c>
      <c r="AJ59">
        <v>19.129999000000002</v>
      </c>
      <c r="AK59">
        <v>3</v>
      </c>
      <c r="AL59" t="s">
        <v>50</v>
      </c>
      <c r="AM59">
        <v>-1.071</v>
      </c>
      <c r="AN59">
        <v>2.2610338000000001E-2</v>
      </c>
      <c r="AO59" s="2" t="s">
        <v>610</v>
      </c>
      <c r="AP59" t="s">
        <v>50</v>
      </c>
      <c r="AQ59" s="1">
        <v>25.73</v>
      </c>
      <c r="AR59">
        <v>3</v>
      </c>
      <c r="AT59" s="1">
        <v>28.11</v>
      </c>
      <c r="AU59">
        <v>3</v>
      </c>
      <c r="AW59">
        <v>23.65</v>
      </c>
      <c r="AX59">
        <v>3</v>
      </c>
      <c r="BB59">
        <v>31.32</v>
      </c>
      <c r="BC59">
        <v>3</v>
      </c>
      <c r="BE59" s="1">
        <v>51.87</v>
      </c>
      <c r="BF59">
        <v>2</v>
      </c>
      <c r="BH59">
        <v>37.389999000000003</v>
      </c>
      <c r="BI59">
        <v>3</v>
      </c>
      <c r="BK59">
        <v>66.239998</v>
      </c>
      <c r="BL59">
        <v>3</v>
      </c>
      <c r="DN59" t="s">
        <v>704</v>
      </c>
      <c r="DQ59" t="s">
        <v>638</v>
      </c>
      <c r="DR59" t="s">
        <v>705</v>
      </c>
      <c r="DS59" t="s">
        <v>706</v>
      </c>
      <c r="DT59">
        <v>14000</v>
      </c>
      <c r="DU59">
        <f>L59-M59</f>
        <v>12.129000000000001</v>
      </c>
      <c r="DV59">
        <f>DU59-5*LOG10(C59/10)</f>
        <v>3.7685107103214133</v>
      </c>
      <c r="DW59">
        <v>-1.07</v>
      </c>
      <c r="DX59">
        <f t="shared" si="2"/>
        <v>2.698510710321413</v>
      </c>
      <c r="DY59">
        <f t="shared" si="3"/>
        <v>6.5553474579844258</v>
      </c>
    </row>
    <row r="60" spans="1:129" x14ac:dyDescent="0.3">
      <c r="A60" t="s">
        <v>642</v>
      </c>
      <c r="B60" t="s">
        <v>645</v>
      </c>
      <c r="C60">
        <v>2000</v>
      </c>
      <c r="D60" s="1">
        <v>1E-8</v>
      </c>
      <c r="E60" t="s">
        <v>797</v>
      </c>
      <c r="I60">
        <v>0.57948169000000005</v>
      </c>
      <c r="J60">
        <v>10.65</v>
      </c>
      <c r="K60">
        <v>0.49250704200000001</v>
      </c>
      <c r="L60">
        <v>10.62</v>
      </c>
      <c r="M60">
        <v>0.372</v>
      </c>
      <c r="O60">
        <v>0.27873802800000003</v>
      </c>
      <c r="Q60">
        <v>0.17814084499999999</v>
      </c>
      <c r="R60">
        <v>10.455</v>
      </c>
      <c r="S60">
        <v>0.104788732</v>
      </c>
      <c r="T60">
        <v>10.061999999999999</v>
      </c>
      <c r="U60">
        <v>6.5388168999999996E-2</v>
      </c>
      <c r="V60">
        <v>9.0589999999999993</v>
      </c>
      <c r="W60">
        <v>4.0029295999999999E-2</v>
      </c>
      <c r="X60" s="2" t="s">
        <v>761</v>
      </c>
      <c r="Y60">
        <v>7.3460000000000001</v>
      </c>
      <c r="Z60">
        <v>1.9630423000000001E-2</v>
      </c>
      <c r="AA60">
        <v>6.3460000000000001</v>
      </c>
      <c r="AB60">
        <v>1.2131523E-2</v>
      </c>
      <c r="AC60" s="1">
        <v>0.95040000000000002</v>
      </c>
      <c r="AD60">
        <v>1.177</v>
      </c>
      <c r="AE60">
        <v>3</v>
      </c>
      <c r="AF60" s="1">
        <v>1.2070000000000001</v>
      </c>
      <c r="AG60">
        <v>3.6560000000000001</v>
      </c>
      <c r="AH60">
        <v>1.0140405999999999E-2</v>
      </c>
      <c r="AI60" s="1">
        <v>1.04</v>
      </c>
      <c r="AJ60">
        <v>1.103</v>
      </c>
      <c r="AK60">
        <v>3</v>
      </c>
      <c r="AL60" s="1">
        <v>1.2270000000000001</v>
      </c>
      <c r="AM60">
        <v>2.0659999999999998</v>
      </c>
      <c r="AN60">
        <v>6.61766E-3</v>
      </c>
      <c r="AO60" s="2" t="s">
        <v>762</v>
      </c>
      <c r="AP60" s="1">
        <v>1.1779999999999999</v>
      </c>
      <c r="AQ60" s="1">
        <v>1.1970000000000001</v>
      </c>
      <c r="AR60">
        <v>3</v>
      </c>
      <c r="AT60" s="1">
        <v>1.054</v>
      </c>
      <c r="AU60">
        <v>3</v>
      </c>
      <c r="AW60" t="s">
        <v>58</v>
      </c>
      <c r="AX60">
        <v>1</v>
      </c>
      <c r="BB60">
        <v>0.8387</v>
      </c>
      <c r="BC60">
        <v>3</v>
      </c>
      <c r="BE60" s="1">
        <v>5.52</v>
      </c>
      <c r="BF60">
        <v>1</v>
      </c>
      <c r="BH60">
        <v>0.82869999999999999</v>
      </c>
      <c r="BI60">
        <v>1</v>
      </c>
      <c r="BK60" t="s">
        <v>58</v>
      </c>
      <c r="BL60">
        <v>1</v>
      </c>
      <c r="DN60" t="s">
        <v>642</v>
      </c>
      <c r="DQ60" t="s">
        <v>638</v>
      </c>
      <c r="DR60" t="s">
        <v>643</v>
      </c>
      <c r="DS60" t="s">
        <v>644</v>
      </c>
      <c r="DT60">
        <v>12500</v>
      </c>
      <c r="DU60">
        <f>L60-M60</f>
        <v>10.247999999999999</v>
      </c>
      <c r="DV60">
        <f>DU60-5*LOG10(C60/10)</f>
        <v>-1.2571499783199069</v>
      </c>
      <c r="DW60">
        <v>-0.81</v>
      </c>
      <c r="DX60">
        <f t="shared" si="2"/>
        <v>-2.067149978319907</v>
      </c>
      <c r="DY60">
        <f t="shared" si="3"/>
        <v>528.27491805857039</v>
      </c>
    </row>
    <row r="61" spans="1:129" x14ac:dyDescent="0.3">
      <c r="A61" t="s">
        <v>127</v>
      </c>
      <c r="B61" t="s">
        <v>64</v>
      </c>
      <c r="C61">
        <v>700</v>
      </c>
      <c r="D61" s="1">
        <v>1.6000000000000001E-8</v>
      </c>
      <c r="E61" t="s">
        <v>797</v>
      </c>
      <c r="H61">
        <v>9.34</v>
      </c>
      <c r="I61">
        <v>0.627771831</v>
      </c>
      <c r="J61">
        <v>9.61</v>
      </c>
      <c r="K61">
        <v>0.53354929600000001</v>
      </c>
      <c r="L61">
        <v>9.5399999999999991</v>
      </c>
      <c r="M61">
        <v>0.40300000000000002</v>
      </c>
      <c r="N61">
        <v>9.32</v>
      </c>
      <c r="O61">
        <v>0.30196619699999999</v>
      </c>
      <c r="P61">
        <v>9.24</v>
      </c>
      <c r="Q61">
        <v>0.19298591500000001</v>
      </c>
      <c r="R61">
        <v>8.4749999999999996</v>
      </c>
      <c r="S61">
        <v>0.113521127</v>
      </c>
      <c r="T61">
        <v>7.5279999999999996</v>
      </c>
      <c r="U61">
        <v>7.0837182999999998E-2</v>
      </c>
      <c r="V61">
        <v>6.6349999999999998</v>
      </c>
      <c r="W61">
        <v>4.3365069999999999E-2</v>
      </c>
      <c r="X61" s="2" t="s">
        <v>761</v>
      </c>
      <c r="Y61">
        <v>5.649</v>
      </c>
      <c r="Z61">
        <v>2.1266291E-2</v>
      </c>
      <c r="AA61">
        <v>4.8090000000000002</v>
      </c>
      <c r="AB61">
        <v>1.3142483E-2</v>
      </c>
      <c r="AC61" s="1">
        <v>2.0779999999999998</v>
      </c>
      <c r="AD61">
        <v>2.9729999999999999</v>
      </c>
      <c r="AE61">
        <v>3</v>
      </c>
      <c r="AF61" t="s">
        <v>58</v>
      </c>
      <c r="AG61">
        <v>2.3740000000000001</v>
      </c>
      <c r="AH61">
        <v>1.0985439E-2</v>
      </c>
      <c r="AI61" t="s">
        <v>58</v>
      </c>
      <c r="AJ61">
        <v>6.5140000000000002</v>
      </c>
      <c r="AK61">
        <v>3</v>
      </c>
      <c r="AL61" t="s">
        <v>58</v>
      </c>
      <c r="AM61">
        <v>5.0999999999999997E-2</v>
      </c>
      <c r="AN61">
        <v>7.1691319999999999E-3</v>
      </c>
      <c r="AO61" s="2" t="s">
        <v>762</v>
      </c>
      <c r="AP61" t="s">
        <v>58</v>
      </c>
      <c r="AQ61">
        <v>11.3</v>
      </c>
      <c r="AR61">
        <v>3</v>
      </c>
      <c r="AT61" s="1">
        <v>7.27</v>
      </c>
      <c r="AU61">
        <v>3</v>
      </c>
      <c r="AW61">
        <v>4.2539999999999996</v>
      </c>
      <c r="AX61">
        <v>3</v>
      </c>
      <c r="BB61">
        <v>6.048</v>
      </c>
      <c r="BC61">
        <v>3</v>
      </c>
      <c r="BE61">
        <v>11.7</v>
      </c>
      <c r="BF61">
        <v>3</v>
      </c>
      <c r="BH61">
        <v>7.9589999999999996</v>
      </c>
      <c r="BI61">
        <v>3</v>
      </c>
      <c r="BK61">
        <v>5.548</v>
      </c>
      <c r="BL61">
        <v>3</v>
      </c>
      <c r="CH61">
        <v>0.04</v>
      </c>
      <c r="CI61" t="s">
        <v>808</v>
      </c>
      <c r="DN61" t="s">
        <v>127</v>
      </c>
      <c r="DO61" t="s">
        <v>12</v>
      </c>
      <c r="DP61" t="s">
        <v>760</v>
      </c>
      <c r="DR61" t="s">
        <v>128</v>
      </c>
      <c r="DS61" t="s">
        <v>129</v>
      </c>
      <c r="DT61">
        <v>10700</v>
      </c>
      <c r="DU61">
        <f>L61-M61</f>
        <v>9.1369999999999987</v>
      </c>
      <c r="DV61">
        <f>DU61-5*LOG10(C61/10)</f>
        <v>-8.849020007128594E-2</v>
      </c>
      <c r="DW61">
        <v>-0.42</v>
      </c>
      <c r="DX61">
        <f t="shared" si="2"/>
        <v>-0.50849020007128587</v>
      </c>
      <c r="DY61">
        <f t="shared" si="3"/>
        <v>125.71759955470878</v>
      </c>
    </row>
    <row r="62" spans="1:129" x14ac:dyDescent="0.3">
      <c r="A62" t="s">
        <v>714</v>
      </c>
      <c r="B62" t="s">
        <v>83</v>
      </c>
      <c r="C62">
        <v>78</v>
      </c>
      <c r="D62">
        <f>10^-6.16</f>
        <v>6.9183097091893534E-7</v>
      </c>
      <c r="E62" t="s">
        <v>799</v>
      </c>
      <c r="I62">
        <v>1.448704225</v>
      </c>
      <c r="J62">
        <v>10.54</v>
      </c>
      <c r="K62">
        <v>1.2312676060000001</v>
      </c>
      <c r="L62">
        <v>10.4</v>
      </c>
      <c r="M62">
        <v>0.93</v>
      </c>
      <c r="O62">
        <v>0.69684506999999996</v>
      </c>
      <c r="Q62">
        <v>0.44535211299999999</v>
      </c>
      <c r="R62">
        <v>9.1929999999999996</v>
      </c>
      <c r="S62">
        <v>0.26197183099999999</v>
      </c>
      <c r="T62">
        <v>8.3339999999999996</v>
      </c>
      <c r="U62">
        <v>0.163470423</v>
      </c>
      <c r="V62">
        <v>7.4640000000000004</v>
      </c>
      <c r="W62">
        <v>0.10007323899999999</v>
      </c>
      <c r="X62" s="2" t="s">
        <v>761</v>
      </c>
      <c r="Y62">
        <v>6.5720000000000001</v>
      </c>
      <c r="Z62">
        <v>4.9076056E-2</v>
      </c>
      <c r="AA62">
        <v>5.6950000000000003</v>
      </c>
      <c r="AB62">
        <v>3.0328806E-2</v>
      </c>
      <c r="AC62" t="s">
        <v>50</v>
      </c>
      <c r="AD62">
        <v>2.8370000000000002</v>
      </c>
      <c r="AE62">
        <v>3</v>
      </c>
      <c r="AF62" t="s">
        <v>50</v>
      </c>
      <c r="AG62">
        <v>2.3809999999999998</v>
      </c>
      <c r="AH62">
        <v>2.5351014000000002E-2</v>
      </c>
      <c r="AI62" t="s">
        <v>50</v>
      </c>
      <c r="AJ62">
        <v>4.399</v>
      </c>
      <c r="AK62">
        <v>3</v>
      </c>
      <c r="AL62" t="s">
        <v>50</v>
      </c>
      <c r="AM62">
        <v>0.45400000000000001</v>
      </c>
      <c r="AN62">
        <v>1.6544150000000001E-2</v>
      </c>
      <c r="AO62" s="2" t="s">
        <v>762</v>
      </c>
      <c r="AP62" t="s">
        <v>50</v>
      </c>
      <c r="AQ62" s="1">
        <v>5.7149999999999999</v>
      </c>
      <c r="AR62">
        <v>3</v>
      </c>
      <c r="AT62" s="1">
        <v>3.1840000000000002</v>
      </c>
      <c r="AU62">
        <v>3</v>
      </c>
      <c r="AW62">
        <v>2.0470000000000002</v>
      </c>
      <c r="AX62">
        <v>1</v>
      </c>
      <c r="BB62">
        <v>2.077</v>
      </c>
      <c r="BC62">
        <v>3</v>
      </c>
      <c r="BE62" s="1">
        <v>5.5810000000000004</v>
      </c>
      <c r="BF62">
        <v>2</v>
      </c>
      <c r="BH62">
        <v>2.7879999999999998</v>
      </c>
      <c r="BI62">
        <v>3</v>
      </c>
      <c r="BK62" t="s">
        <v>58</v>
      </c>
      <c r="BL62">
        <v>1</v>
      </c>
      <c r="DN62" t="s">
        <v>714</v>
      </c>
      <c r="DQ62" t="s">
        <v>638</v>
      </c>
      <c r="DR62" t="s">
        <v>715</v>
      </c>
      <c r="DS62" t="s">
        <v>716</v>
      </c>
      <c r="DT62">
        <v>16700</v>
      </c>
      <c r="DU62">
        <f>L62-M62</f>
        <v>9.4700000000000006</v>
      </c>
      <c r="DV62">
        <f>DU62-5*LOG10(C62/10)</f>
        <v>5.0095269865475984</v>
      </c>
      <c r="DW62">
        <v>-1.53</v>
      </c>
      <c r="DX62">
        <f t="shared" si="2"/>
        <v>3.4795269865475982</v>
      </c>
      <c r="DY62">
        <f t="shared" si="3"/>
        <v>3.1929285881596172</v>
      </c>
    </row>
    <row r="63" spans="1:129" x14ac:dyDescent="0.3">
      <c r="A63" t="s">
        <v>631</v>
      </c>
      <c r="B63" t="s">
        <v>318</v>
      </c>
      <c r="I63">
        <v>3.3803098591547703E-2</v>
      </c>
      <c r="J63">
        <v>11.089</v>
      </c>
      <c r="K63">
        <v>2.8729577464787302E-2</v>
      </c>
      <c r="L63">
        <v>11.082000000000001</v>
      </c>
      <c r="M63">
        <v>2.1699999999998901E-2</v>
      </c>
      <c r="N63">
        <v>11.08</v>
      </c>
      <c r="O63">
        <v>1.6259718309858399E-2</v>
      </c>
      <c r="Q63">
        <v>1.03915492957741E-2</v>
      </c>
      <c r="R63">
        <v>9.9410000000000007</v>
      </c>
      <c r="S63">
        <v>6.1126760563377401E-3</v>
      </c>
      <c r="T63">
        <v>9.7129999999999992</v>
      </c>
      <c r="U63">
        <v>3.8143098591547501E-3</v>
      </c>
      <c r="V63">
        <v>9.1950000000000003</v>
      </c>
      <c r="W63">
        <v>2.33504225352101E-3</v>
      </c>
      <c r="X63" s="2" t="s">
        <v>761</v>
      </c>
      <c r="Y63">
        <v>8.1280000000000001</v>
      </c>
      <c r="Z63">
        <v>1.14510798121856E-3</v>
      </c>
      <c r="AA63">
        <v>7.2610000000000001</v>
      </c>
      <c r="AB63">
        <v>7.0767214788729097E-4</v>
      </c>
      <c r="AC63" s="1">
        <v>0.63390000000000002</v>
      </c>
      <c r="AD63">
        <v>1.1879999999999999</v>
      </c>
      <c r="AE63">
        <v>3</v>
      </c>
      <c r="AF63" s="1">
        <v>1.5169999999999999</v>
      </c>
      <c r="AG63">
        <v>3.3380000000000001</v>
      </c>
      <c r="AH63">
        <v>5.9152366197180305E-4</v>
      </c>
      <c r="AI63" s="1">
        <v>2.3330000000000002</v>
      </c>
      <c r="AJ63">
        <v>3.0139999999999998</v>
      </c>
      <c r="AK63">
        <v>3</v>
      </c>
      <c r="AL63" s="1">
        <v>3.8279999999999998</v>
      </c>
      <c r="AM63">
        <v>0.79700000000000004</v>
      </c>
      <c r="AN63">
        <v>3.8603016338026297E-4</v>
      </c>
      <c r="AO63" s="2" t="s">
        <v>762</v>
      </c>
      <c r="AP63" s="1">
        <v>3.7549999999999999</v>
      </c>
      <c r="AQ63" s="1">
        <v>3.774</v>
      </c>
      <c r="AR63">
        <v>3</v>
      </c>
      <c r="AT63" s="1">
        <v>3.11</v>
      </c>
      <c r="AU63">
        <v>3</v>
      </c>
      <c r="AW63" t="s">
        <v>50</v>
      </c>
      <c r="AX63" t="s">
        <v>50</v>
      </c>
      <c r="BB63" t="s">
        <v>50</v>
      </c>
      <c r="BC63" t="s">
        <v>50</v>
      </c>
      <c r="BE63" s="1">
        <v>1.25</v>
      </c>
      <c r="BF63">
        <v>1</v>
      </c>
      <c r="BH63" t="s">
        <v>50</v>
      </c>
      <c r="BI63" t="s">
        <v>50</v>
      </c>
      <c r="BK63" t="s">
        <v>50</v>
      </c>
      <c r="BL63" t="s">
        <v>50</v>
      </c>
      <c r="DN63" t="s">
        <v>631</v>
      </c>
      <c r="DQ63" t="s">
        <v>634</v>
      </c>
      <c r="DR63" t="s">
        <v>632</v>
      </c>
      <c r="DS63" t="s">
        <v>633</v>
      </c>
      <c r="DT63">
        <v>9700</v>
      </c>
      <c r="DU63">
        <f>L63-M63</f>
        <v>11.060300000000002</v>
      </c>
      <c r="DV63" t="e">
        <f>DU63-5*LOG10(C63/10)</f>
        <v>#NUM!</v>
      </c>
      <c r="DW63">
        <v>-0.24</v>
      </c>
      <c r="DX63" t="e">
        <f t="shared" si="2"/>
        <v>#NUM!</v>
      </c>
      <c r="DY63" t="e">
        <f t="shared" si="3"/>
        <v>#NUM!</v>
      </c>
    </row>
    <row r="64" spans="1:129" x14ac:dyDescent="0.3">
      <c r="A64" t="s">
        <v>226</v>
      </c>
      <c r="B64" t="s">
        <v>229</v>
      </c>
      <c r="C64">
        <v>1000</v>
      </c>
      <c r="H64">
        <v>12.38</v>
      </c>
      <c r="I64">
        <v>1.448704225</v>
      </c>
      <c r="J64">
        <v>12.07</v>
      </c>
      <c r="K64">
        <v>1.2312676060000001</v>
      </c>
      <c r="L64">
        <v>11.65</v>
      </c>
      <c r="M64">
        <v>0.93</v>
      </c>
      <c r="N64">
        <v>11.33</v>
      </c>
      <c r="O64">
        <v>0.69684506999999996</v>
      </c>
      <c r="P64">
        <v>11.02</v>
      </c>
      <c r="Q64">
        <v>0.44535211299999999</v>
      </c>
      <c r="R64">
        <v>10.254</v>
      </c>
      <c r="S64">
        <v>0.26197183099999999</v>
      </c>
      <c r="T64">
        <v>9.8339999999999996</v>
      </c>
      <c r="U64">
        <v>0.163470423</v>
      </c>
      <c r="V64">
        <v>9.2449999999999992</v>
      </c>
      <c r="W64">
        <v>0.10007323899999999</v>
      </c>
      <c r="X64" s="2" t="s">
        <v>761</v>
      </c>
      <c r="Y64">
        <v>7.915</v>
      </c>
      <c r="Z64">
        <v>4.9076056E-2</v>
      </c>
      <c r="AA64">
        <v>6.5709999999999997</v>
      </c>
      <c r="AB64">
        <v>3.0328806E-2</v>
      </c>
      <c r="AC64" s="1">
        <v>1.639</v>
      </c>
      <c r="AD64">
        <v>3.093</v>
      </c>
      <c r="AE64">
        <v>3</v>
      </c>
      <c r="AF64" s="1">
        <v>2.794</v>
      </c>
      <c r="AG64">
        <v>2.524</v>
      </c>
      <c r="AH64">
        <v>2.5351014000000002E-2</v>
      </c>
      <c r="AI64" s="1">
        <v>2.9820000000000002</v>
      </c>
      <c r="AJ64" t="s">
        <v>56</v>
      </c>
      <c r="AK64">
        <v>0</v>
      </c>
      <c r="AL64" s="1">
        <v>3.9510000000000001</v>
      </c>
      <c r="AM64">
        <v>0.76600000000000001</v>
      </c>
      <c r="AN64">
        <v>1.6544150000000001E-2</v>
      </c>
      <c r="AO64" s="2" t="s">
        <v>762</v>
      </c>
      <c r="AP64" s="1">
        <v>3.69</v>
      </c>
      <c r="AQ64">
        <v>4.5</v>
      </c>
      <c r="AR64">
        <v>3</v>
      </c>
      <c r="AT64">
        <v>5.9</v>
      </c>
      <c r="AU64">
        <v>3</v>
      </c>
      <c r="AW64" t="s">
        <v>50</v>
      </c>
      <c r="AX64" t="s">
        <v>50</v>
      </c>
      <c r="BB64" t="s">
        <v>50</v>
      </c>
      <c r="BC64" t="s">
        <v>50</v>
      </c>
      <c r="BE64">
        <v>26.2</v>
      </c>
      <c r="BF64">
        <v>3</v>
      </c>
      <c r="BH64" t="s">
        <v>50</v>
      </c>
      <c r="BI64" t="s">
        <v>50</v>
      </c>
      <c r="BK64" t="s">
        <v>50</v>
      </c>
      <c r="BL64" t="s">
        <v>50</v>
      </c>
      <c r="CH64">
        <v>5.0000000000000001E-3</v>
      </c>
      <c r="DN64" t="s">
        <v>226</v>
      </c>
      <c r="DR64" t="s">
        <v>227</v>
      </c>
      <c r="DS64" t="s">
        <v>228</v>
      </c>
      <c r="DT64">
        <v>8270</v>
      </c>
      <c r="DU64">
        <f>L64-M64</f>
        <v>10.72</v>
      </c>
      <c r="DV64">
        <f>DU64-5*LOG10(C64/10)</f>
        <v>0.72000000000000064</v>
      </c>
      <c r="DW64">
        <v>-0.04</v>
      </c>
      <c r="DX64">
        <f t="shared" si="2"/>
        <v>0.6800000000000006</v>
      </c>
      <c r="DY64">
        <f t="shared" si="3"/>
        <v>42.072662838444415</v>
      </c>
    </row>
    <row r="65" spans="1:129" x14ac:dyDescent="0.3">
      <c r="A65" t="s">
        <v>674</v>
      </c>
      <c r="B65" t="s">
        <v>348</v>
      </c>
      <c r="I65">
        <v>4.3944028169999996</v>
      </c>
      <c r="J65">
        <v>14.58</v>
      </c>
      <c r="K65">
        <v>3.73484507</v>
      </c>
      <c r="L65">
        <v>13.73</v>
      </c>
      <c r="M65">
        <v>2.8210000000000002</v>
      </c>
      <c r="O65">
        <v>2.11376338</v>
      </c>
      <c r="Q65">
        <v>1.3509014079999999</v>
      </c>
      <c r="R65">
        <v>11.49</v>
      </c>
      <c r="S65">
        <v>0.794647887</v>
      </c>
      <c r="T65">
        <v>10.683</v>
      </c>
      <c r="U65">
        <v>0.49586028199999999</v>
      </c>
      <c r="V65">
        <v>9.81</v>
      </c>
      <c r="W65">
        <v>0.30355549300000001</v>
      </c>
      <c r="X65" s="2" t="s">
        <v>761</v>
      </c>
      <c r="Y65">
        <v>8.8510000000000009</v>
      </c>
      <c r="Z65">
        <v>0.148864038</v>
      </c>
      <c r="AA65">
        <v>7.8520000000000003</v>
      </c>
      <c r="AB65">
        <v>9.1997379000000004E-2</v>
      </c>
      <c r="AC65" s="1">
        <v>0.1671</v>
      </c>
      <c r="AD65" t="s">
        <v>58</v>
      </c>
      <c r="AE65">
        <v>0</v>
      </c>
      <c r="AF65" t="s">
        <v>58</v>
      </c>
      <c r="AG65">
        <v>3.9910000000000001</v>
      </c>
      <c r="AH65">
        <v>7.6898075999999996E-2</v>
      </c>
      <c r="AI65" t="s">
        <v>58</v>
      </c>
      <c r="AJ65">
        <v>1.107</v>
      </c>
      <c r="AK65">
        <v>3</v>
      </c>
      <c r="AL65" t="s">
        <v>58</v>
      </c>
      <c r="AM65">
        <v>2</v>
      </c>
      <c r="AN65">
        <v>5.0183920999999999E-2</v>
      </c>
      <c r="AO65" s="2" t="s">
        <v>762</v>
      </c>
      <c r="AP65" t="s">
        <v>58</v>
      </c>
      <c r="AQ65" s="1">
        <v>1.43</v>
      </c>
      <c r="AR65">
        <v>3</v>
      </c>
      <c r="AT65" s="1">
        <v>0.95599999999999996</v>
      </c>
      <c r="AU65">
        <v>3</v>
      </c>
      <c r="AW65" t="s">
        <v>50</v>
      </c>
      <c r="AX65" t="s">
        <v>50</v>
      </c>
      <c r="BB65" t="s">
        <v>50</v>
      </c>
      <c r="BC65" t="s">
        <v>50</v>
      </c>
      <c r="BE65" s="1">
        <v>2.1040000000000001</v>
      </c>
      <c r="BF65">
        <v>1</v>
      </c>
      <c r="BH65" t="s">
        <v>50</v>
      </c>
      <c r="BI65" t="s">
        <v>50</v>
      </c>
      <c r="BK65" t="s">
        <v>50</v>
      </c>
      <c r="BL65" t="s">
        <v>50</v>
      </c>
      <c r="DN65" t="s">
        <v>674</v>
      </c>
      <c r="DQ65" t="s">
        <v>638</v>
      </c>
      <c r="DR65" t="s">
        <v>675</v>
      </c>
      <c r="DS65" t="s">
        <v>676</v>
      </c>
      <c r="DT65">
        <v>10700</v>
      </c>
      <c r="DU65">
        <f>L65-M65</f>
        <v>10.909000000000001</v>
      </c>
      <c r="DV65" t="e">
        <f>DU65-5*LOG10(C65/10)</f>
        <v>#NUM!</v>
      </c>
      <c r="DW65">
        <v>-0.42</v>
      </c>
      <c r="DX65" t="e">
        <f t="shared" si="2"/>
        <v>#NUM!</v>
      </c>
      <c r="DY65" t="e">
        <f t="shared" si="3"/>
        <v>#NUM!</v>
      </c>
    </row>
    <row r="66" spans="1:129" x14ac:dyDescent="0.3">
      <c r="A66" t="s">
        <v>735</v>
      </c>
      <c r="B66" t="s">
        <v>348</v>
      </c>
      <c r="C66">
        <v>830</v>
      </c>
      <c r="I66">
        <v>9.3682873240000006</v>
      </c>
      <c r="J66">
        <v>17</v>
      </c>
      <c r="K66">
        <v>7.9621971829999998</v>
      </c>
      <c r="L66">
        <v>15.12</v>
      </c>
      <c r="M66">
        <v>6.0140000000000002</v>
      </c>
      <c r="O66">
        <v>4.5062647890000003</v>
      </c>
      <c r="Q66">
        <v>2.8799436620000001</v>
      </c>
      <c r="R66">
        <v>11.273999999999999</v>
      </c>
      <c r="S66">
        <v>1.6940845069999999</v>
      </c>
      <c r="T66">
        <v>10.065</v>
      </c>
      <c r="U66">
        <v>1.0571087320000001</v>
      </c>
      <c r="V66">
        <v>8.6150000000000002</v>
      </c>
      <c r="W66">
        <v>0.64714028199999996</v>
      </c>
      <c r="X66" s="2" t="s">
        <v>761</v>
      </c>
      <c r="Y66">
        <v>6.5190000000000001</v>
      </c>
      <c r="Z66">
        <v>0.31735849799999999</v>
      </c>
      <c r="AA66">
        <v>5.2329999999999997</v>
      </c>
      <c r="AB66">
        <v>0.19612628100000001</v>
      </c>
      <c r="AC66" s="1">
        <v>1.9330000000000001</v>
      </c>
      <c r="AD66">
        <v>3.2189999999999999</v>
      </c>
      <c r="AE66">
        <v>3</v>
      </c>
      <c r="AF66" s="1">
        <v>2.5529999999999999</v>
      </c>
      <c r="AG66">
        <v>2.262</v>
      </c>
      <c r="AH66">
        <v>0.16393655800000001</v>
      </c>
      <c r="AI66" s="1">
        <v>2.411</v>
      </c>
      <c r="AJ66">
        <v>4.9050000000000002</v>
      </c>
      <c r="AK66">
        <v>3</v>
      </c>
      <c r="AL66" s="1">
        <v>2.3650000000000002</v>
      </c>
      <c r="AM66">
        <v>0.50800000000000001</v>
      </c>
      <c r="AN66">
        <v>0.106985502</v>
      </c>
      <c r="AO66" s="2" t="s">
        <v>738</v>
      </c>
      <c r="AP66" s="1">
        <v>2.1749999999999998</v>
      </c>
      <c r="AQ66" s="1">
        <v>2.2090000000000001</v>
      </c>
      <c r="AR66">
        <v>3</v>
      </c>
      <c r="AT66" t="s">
        <v>50</v>
      </c>
      <c r="AU66" t="s">
        <v>50</v>
      </c>
      <c r="AW66" t="s">
        <v>50</v>
      </c>
      <c r="AX66" t="s">
        <v>50</v>
      </c>
      <c r="BB66" t="s">
        <v>50</v>
      </c>
      <c r="BC66" t="s">
        <v>50</v>
      </c>
      <c r="BE66" t="s">
        <v>50</v>
      </c>
      <c r="BF66" t="s">
        <v>50</v>
      </c>
      <c r="BH66" t="s">
        <v>50</v>
      </c>
      <c r="BI66" t="s">
        <v>50</v>
      </c>
      <c r="BK66" t="s">
        <v>50</v>
      </c>
      <c r="BL66" t="s">
        <v>50</v>
      </c>
      <c r="DN66" t="s">
        <v>735</v>
      </c>
      <c r="DQ66" t="s">
        <v>734</v>
      </c>
      <c r="DR66" t="s">
        <v>736</v>
      </c>
      <c r="DS66" t="s">
        <v>737</v>
      </c>
      <c r="DT66">
        <v>10700</v>
      </c>
      <c r="DU66">
        <f>L66-M66</f>
        <v>9.1059999999999981</v>
      </c>
      <c r="DV66">
        <f>DU66-5*LOG10(C66/10)</f>
        <v>-0.48939046188037238</v>
      </c>
      <c r="DW66">
        <v>-0.42</v>
      </c>
      <c r="DX66">
        <f t="shared" ref="DX66:DX97" si="4">DV66+DW66</f>
        <v>-0.90939046188037231</v>
      </c>
      <c r="DY66">
        <f t="shared" ref="DY66:DY97" si="5">10^((4.74-DX66)/2.5)</f>
        <v>181.86795555125352</v>
      </c>
    </row>
    <row r="67" spans="1:129" x14ac:dyDescent="0.3">
      <c r="A67" t="s">
        <v>258</v>
      </c>
      <c r="B67" t="s">
        <v>261</v>
      </c>
      <c r="C67">
        <v>830</v>
      </c>
      <c r="D67">
        <f>10^-6.81</f>
        <v>1.5488166189124805E-7</v>
      </c>
      <c r="E67" t="s">
        <v>799</v>
      </c>
      <c r="H67">
        <v>14.75</v>
      </c>
      <c r="I67">
        <v>4.0563718309999999</v>
      </c>
      <c r="J67">
        <v>14.53</v>
      </c>
      <c r="K67">
        <v>3.447549296</v>
      </c>
      <c r="L67">
        <v>13.66</v>
      </c>
      <c r="M67">
        <v>2.6040000000000001</v>
      </c>
      <c r="N67">
        <v>12.77</v>
      </c>
      <c r="O67">
        <v>1.951166197</v>
      </c>
      <c r="P67">
        <v>12.11</v>
      </c>
      <c r="Q67">
        <v>1.246985915</v>
      </c>
      <c r="R67">
        <v>11.385999999999999</v>
      </c>
      <c r="S67">
        <v>0.73352112700000005</v>
      </c>
      <c r="T67">
        <v>10.64</v>
      </c>
      <c r="U67">
        <v>0.45777171799999999</v>
      </c>
      <c r="V67">
        <v>9.7249999999999996</v>
      </c>
      <c r="W67">
        <v>0.28020507</v>
      </c>
      <c r="X67" s="2" t="s">
        <v>761</v>
      </c>
      <c r="Y67">
        <v>8.1709999999999994</v>
      </c>
      <c r="Z67">
        <v>0.137412958</v>
      </c>
      <c r="AA67">
        <v>7.2560000000000002</v>
      </c>
      <c r="AB67">
        <v>8.4920657999999996E-2</v>
      </c>
      <c r="AC67" s="1">
        <v>0.53290000000000004</v>
      </c>
      <c r="AD67">
        <v>1.415</v>
      </c>
      <c r="AE67">
        <v>3</v>
      </c>
      <c r="AF67" s="1">
        <v>0.97189999999999999</v>
      </c>
      <c r="AG67">
        <v>3.7120000000000002</v>
      </c>
      <c r="AH67">
        <v>7.0982839000000006E-2</v>
      </c>
      <c r="AI67" s="1">
        <v>1.181</v>
      </c>
      <c r="AJ67">
        <v>2.0470000000000002</v>
      </c>
      <c r="AK67">
        <v>3</v>
      </c>
      <c r="AL67" s="1">
        <v>1.7549999999999999</v>
      </c>
      <c r="AM67">
        <v>1.58</v>
      </c>
      <c r="AN67">
        <v>4.6323620000000003E-2</v>
      </c>
      <c r="AO67" s="2" t="s">
        <v>114</v>
      </c>
      <c r="AP67" s="1">
        <v>1.7</v>
      </c>
      <c r="AQ67" s="1">
        <v>1.7250000000000001</v>
      </c>
      <c r="AR67">
        <v>2</v>
      </c>
      <c r="AT67" s="1">
        <v>3613</v>
      </c>
      <c r="AU67">
        <v>1</v>
      </c>
      <c r="AW67" t="s">
        <v>50</v>
      </c>
      <c r="AX67" t="s">
        <v>50</v>
      </c>
      <c r="BB67" t="s">
        <v>50</v>
      </c>
      <c r="BC67" t="s">
        <v>50</v>
      </c>
      <c r="BE67" s="1">
        <v>4876</v>
      </c>
      <c r="BF67">
        <v>1</v>
      </c>
      <c r="BH67" t="s">
        <v>50</v>
      </c>
      <c r="BI67" t="s">
        <v>50</v>
      </c>
      <c r="BK67" t="s">
        <v>50</v>
      </c>
      <c r="BL67" t="s">
        <v>50</v>
      </c>
      <c r="DN67" t="s">
        <v>258</v>
      </c>
      <c r="DR67" t="s">
        <v>259</v>
      </c>
      <c r="DS67" t="s">
        <v>260</v>
      </c>
      <c r="DT67">
        <v>9200</v>
      </c>
      <c r="DU67">
        <f>L67-M67</f>
        <v>11.056000000000001</v>
      </c>
      <c r="DV67">
        <f>DU67-5*LOG10(C67/10)</f>
        <v>1.4606095381196305</v>
      </c>
      <c r="DW67">
        <v>-0.15</v>
      </c>
      <c r="DX67">
        <f t="shared" si="4"/>
        <v>1.3106095381196305</v>
      </c>
      <c r="DY67">
        <f t="shared" si="5"/>
        <v>23.537275176744238</v>
      </c>
    </row>
    <row r="68" spans="1:129" x14ac:dyDescent="0.3">
      <c r="A68" t="s">
        <v>739</v>
      </c>
      <c r="B68" t="s">
        <v>447</v>
      </c>
      <c r="C68">
        <v>830</v>
      </c>
      <c r="I68">
        <v>3.9115014079999999</v>
      </c>
      <c r="J68">
        <v>14.44</v>
      </c>
      <c r="K68">
        <v>3.3244225350000001</v>
      </c>
      <c r="L68">
        <v>13.6</v>
      </c>
      <c r="M68">
        <v>2.5110000000000001</v>
      </c>
      <c r="N68">
        <v>13.44</v>
      </c>
      <c r="O68">
        <v>1.88148169</v>
      </c>
      <c r="Q68">
        <v>1.2024507040000001</v>
      </c>
      <c r="R68">
        <v>11.385999999999999</v>
      </c>
      <c r="S68">
        <v>0.70732394399999998</v>
      </c>
      <c r="T68">
        <v>10.64</v>
      </c>
      <c r="U68">
        <v>0.44137014099999999</v>
      </c>
      <c r="V68">
        <v>9.7249999999999996</v>
      </c>
      <c r="W68">
        <v>0.27019774600000002</v>
      </c>
      <c r="X68" s="2" t="s">
        <v>761</v>
      </c>
      <c r="Y68">
        <v>8.1709999999999994</v>
      </c>
      <c r="Z68">
        <v>0.13250535199999999</v>
      </c>
      <c r="AA68">
        <v>7.2560000000000002</v>
      </c>
      <c r="AB68">
        <v>8.1887776999999995E-2</v>
      </c>
      <c r="AC68" s="1">
        <v>0.53290000000000004</v>
      </c>
      <c r="AD68">
        <v>1.415</v>
      </c>
      <c r="AE68">
        <v>3</v>
      </c>
      <c r="AF68" s="1">
        <v>0.97189999999999999</v>
      </c>
      <c r="AG68">
        <v>3.7120000000000002</v>
      </c>
      <c r="AH68">
        <v>6.8447737999999994E-2</v>
      </c>
      <c r="AI68" s="1">
        <v>1.181</v>
      </c>
      <c r="AJ68">
        <v>2.0470000000000002</v>
      </c>
      <c r="AK68">
        <v>3</v>
      </c>
      <c r="AL68" s="1">
        <v>1.7549999999999999</v>
      </c>
      <c r="AM68">
        <v>1.58</v>
      </c>
      <c r="AN68">
        <v>4.4669204999999997E-2</v>
      </c>
      <c r="AO68" s="2" t="s">
        <v>742</v>
      </c>
      <c r="AP68" s="1">
        <v>1.7</v>
      </c>
      <c r="AQ68" s="1">
        <v>1.7250000000000001</v>
      </c>
      <c r="AR68">
        <v>3</v>
      </c>
      <c r="AT68" s="1">
        <v>3613</v>
      </c>
      <c r="AU68">
        <v>1</v>
      </c>
      <c r="AW68" t="s">
        <v>50</v>
      </c>
      <c r="AX68" t="s">
        <v>50</v>
      </c>
      <c r="BB68" t="s">
        <v>50</v>
      </c>
      <c r="BC68" t="s">
        <v>50</v>
      </c>
      <c r="BE68" s="1">
        <v>4876</v>
      </c>
      <c r="BF68">
        <v>1</v>
      </c>
      <c r="BH68" t="s">
        <v>50</v>
      </c>
      <c r="BI68" t="s">
        <v>50</v>
      </c>
      <c r="BK68" t="s">
        <v>50</v>
      </c>
      <c r="BL68" t="s">
        <v>50</v>
      </c>
      <c r="DN68" t="s">
        <v>739</v>
      </c>
      <c r="DQ68" t="s">
        <v>734</v>
      </c>
      <c r="DR68" t="s">
        <v>740</v>
      </c>
      <c r="DS68" t="s">
        <v>741</v>
      </c>
      <c r="DT68">
        <v>9200</v>
      </c>
      <c r="DU68">
        <f>L68-M68</f>
        <v>11.088999999999999</v>
      </c>
      <c r="DV68">
        <f>DU68-5*LOG10(C68/10)</f>
        <v>1.4936095381196282</v>
      </c>
      <c r="DW68">
        <v>-0.15</v>
      </c>
      <c r="DX68">
        <f t="shared" si="4"/>
        <v>1.3436095381196282</v>
      </c>
      <c r="DY68">
        <f t="shared" si="5"/>
        <v>22.83264291868791</v>
      </c>
    </row>
    <row r="69" spans="1:129" x14ac:dyDescent="0.3">
      <c r="A69" t="s">
        <v>274</v>
      </c>
      <c r="B69" t="s">
        <v>208</v>
      </c>
      <c r="C69">
        <v>1091</v>
      </c>
      <c r="F69">
        <v>80</v>
      </c>
      <c r="G69" t="s">
        <v>800</v>
      </c>
      <c r="H69">
        <v>12.75</v>
      </c>
      <c r="I69">
        <v>7.774712676</v>
      </c>
      <c r="J69">
        <v>13.31</v>
      </c>
      <c r="K69">
        <v>6.6078028169999996</v>
      </c>
      <c r="L69">
        <v>12</v>
      </c>
      <c r="M69">
        <v>4.9909999999999997</v>
      </c>
      <c r="N69">
        <v>10.199999999999999</v>
      </c>
      <c r="O69">
        <v>3.7397352110000002</v>
      </c>
      <c r="P69">
        <v>9.2100000000000009</v>
      </c>
      <c r="Q69">
        <v>2.3900563379999999</v>
      </c>
      <c r="R69">
        <v>8.7620000000000005</v>
      </c>
      <c r="S69">
        <v>1.405915493</v>
      </c>
      <c r="T69">
        <v>7.84</v>
      </c>
      <c r="U69">
        <v>0.87729126800000001</v>
      </c>
      <c r="V69">
        <v>6.6230000000000002</v>
      </c>
      <c r="W69">
        <v>0.53705971799999996</v>
      </c>
      <c r="X69" s="2" t="s">
        <v>761</v>
      </c>
      <c r="Y69">
        <v>4.7370000000000001</v>
      </c>
      <c r="Z69">
        <v>0.263374836</v>
      </c>
      <c r="AA69">
        <v>3.6549999999999998</v>
      </c>
      <c r="AB69">
        <v>0.16276459400000001</v>
      </c>
      <c r="AC69" t="s">
        <v>50</v>
      </c>
      <c r="AD69" t="s">
        <v>84</v>
      </c>
      <c r="AE69">
        <v>0</v>
      </c>
      <c r="AF69" t="s">
        <v>50</v>
      </c>
      <c r="AG69">
        <v>1.839</v>
      </c>
      <c r="AH69">
        <v>0.13605044199999999</v>
      </c>
      <c r="AI69" t="s">
        <v>50</v>
      </c>
      <c r="AJ69">
        <v>20.399999999999999</v>
      </c>
      <c r="AK69">
        <v>3</v>
      </c>
      <c r="AL69" t="s">
        <v>50</v>
      </c>
      <c r="AM69">
        <v>-0.38500000000000001</v>
      </c>
      <c r="AN69">
        <v>8.8786937999999996E-2</v>
      </c>
      <c r="AO69" s="2" t="s">
        <v>114</v>
      </c>
      <c r="AP69" t="s">
        <v>50</v>
      </c>
      <c r="AQ69">
        <v>25.7</v>
      </c>
      <c r="AR69">
        <v>3</v>
      </c>
      <c r="AT69">
        <v>245</v>
      </c>
      <c r="AU69">
        <v>3</v>
      </c>
      <c r="AW69" t="s">
        <v>50</v>
      </c>
      <c r="AX69" t="s">
        <v>50</v>
      </c>
      <c r="BB69" t="s">
        <v>50</v>
      </c>
      <c r="BC69" t="s">
        <v>50</v>
      </c>
      <c r="BE69">
        <v>519</v>
      </c>
      <c r="BF69">
        <v>3</v>
      </c>
      <c r="BH69" t="s">
        <v>50</v>
      </c>
      <c r="BI69" t="s">
        <v>50</v>
      </c>
      <c r="BK69" t="s">
        <v>50</v>
      </c>
      <c r="BL69" t="s">
        <v>50</v>
      </c>
      <c r="BN69">
        <v>3.77</v>
      </c>
      <c r="BP69">
        <v>1.66</v>
      </c>
      <c r="BT69">
        <v>0.29699999999999999</v>
      </c>
      <c r="BV69">
        <v>0.36599999999999999</v>
      </c>
      <c r="CD69">
        <v>9.5000000000000001E-2</v>
      </c>
      <c r="CH69">
        <v>0.19</v>
      </c>
      <c r="CI69" t="s">
        <v>807</v>
      </c>
      <c r="CJ69">
        <v>7.1000000000000004E-3</v>
      </c>
      <c r="CP69">
        <v>5.7000000000000002E-3</v>
      </c>
      <c r="DN69" t="s">
        <v>274</v>
      </c>
      <c r="DO69" t="s">
        <v>782</v>
      </c>
      <c r="DP69" t="s">
        <v>781</v>
      </c>
      <c r="DR69" t="s">
        <v>275</v>
      </c>
      <c r="DS69" t="s">
        <v>276</v>
      </c>
      <c r="DT69">
        <v>31500</v>
      </c>
      <c r="DU69">
        <f>L69-M69</f>
        <v>7.0090000000000003</v>
      </c>
      <c r="DV69">
        <f>DU69-5*LOG10(C69/10)</f>
        <v>-3.180123752941709</v>
      </c>
      <c r="DW69">
        <v>-3.02</v>
      </c>
      <c r="DX69">
        <f t="shared" si="4"/>
        <v>-6.2001237529417086</v>
      </c>
      <c r="DY69">
        <f t="shared" si="5"/>
        <v>23771.112159168944</v>
      </c>
    </row>
    <row r="70" spans="1:129" x14ac:dyDescent="0.3">
      <c r="A70" t="s">
        <v>723</v>
      </c>
      <c r="B70" t="s">
        <v>133</v>
      </c>
      <c r="C70">
        <v>144</v>
      </c>
      <c r="I70">
        <v>2.0764760560000002</v>
      </c>
      <c r="J70">
        <v>9.0299999999999994</v>
      </c>
      <c r="K70">
        <v>1.7648169010000001</v>
      </c>
      <c r="L70">
        <v>8.82</v>
      </c>
      <c r="M70">
        <v>1.333</v>
      </c>
      <c r="O70">
        <v>0.99881126799999997</v>
      </c>
      <c r="Q70">
        <v>0.63833802799999995</v>
      </c>
      <c r="R70">
        <v>8.1530000000000005</v>
      </c>
      <c r="S70">
        <v>0.37549295799999999</v>
      </c>
      <c r="T70">
        <v>8.1340000000000003</v>
      </c>
      <c r="U70">
        <v>0.234307606</v>
      </c>
      <c r="V70">
        <v>8.1050000000000004</v>
      </c>
      <c r="W70">
        <v>0.14343831000000001</v>
      </c>
      <c r="X70" s="2" t="s">
        <v>761</v>
      </c>
      <c r="Y70">
        <v>7.8559999999999999</v>
      </c>
      <c r="Z70">
        <v>7.0342347E-2</v>
      </c>
      <c r="AA70">
        <v>7.93</v>
      </c>
      <c r="AB70">
        <v>4.3471289000000003E-2</v>
      </c>
      <c r="AC70" s="1">
        <v>4.8680000000000001E-2</v>
      </c>
      <c r="AD70" t="s">
        <v>50</v>
      </c>
      <c r="AE70" t="s">
        <v>50</v>
      </c>
      <c r="AF70" s="1">
        <v>7.0300000000000001E-2</v>
      </c>
      <c r="AG70">
        <v>5.9160000000000004</v>
      </c>
      <c r="AH70">
        <v>3.6336453999999997E-2</v>
      </c>
      <c r="AI70" s="1">
        <v>0.23400000000000001</v>
      </c>
      <c r="AJ70" t="s">
        <v>50</v>
      </c>
      <c r="AK70" t="s">
        <v>50</v>
      </c>
      <c r="AL70" s="1">
        <v>0.53439999999999999</v>
      </c>
      <c r="AM70">
        <v>1.873</v>
      </c>
      <c r="AN70">
        <v>2.3713280999999999E-2</v>
      </c>
      <c r="AO70" s="2" t="s">
        <v>652</v>
      </c>
      <c r="AP70" s="1">
        <v>0.56740000000000002</v>
      </c>
      <c r="AQ70" s="1">
        <v>0.56740000000000002</v>
      </c>
      <c r="AR70">
        <v>3</v>
      </c>
      <c r="AT70" s="1">
        <v>40</v>
      </c>
      <c r="AU70">
        <v>1</v>
      </c>
      <c r="AW70" t="s">
        <v>50</v>
      </c>
      <c r="AX70" t="s">
        <v>50</v>
      </c>
      <c r="BB70" t="s">
        <v>50</v>
      </c>
      <c r="BC70" t="s">
        <v>50</v>
      </c>
      <c r="BE70" s="1">
        <v>369.1</v>
      </c>
      <c r="BF70">
        <v>1</v>
      </c>
      <c r="BH70" t="s">
        <v>50</v>
      </c>
      <c r="BI70" t="s">
        <v>50</v>
      </c>
      <c r="BK70" t="s">
        <v>50</v>
      </c>
      <c r="BL70" t="s">
        <v>50</v>
      </c>
      <c r="DN70" t="s">
        <v>723</v>
      </c>
      <c r="DQ70" t="s">
        <v>722</v>
      </c>
      <c r="DR70" t="s">
        <v>724</v>
      </c>
      <c r="DS70" t="s">
        <v>725</v>
      </c>
      <c r="DT70">
        <v>20600</v>
      </c>
      <c r="DU70">
        <f>L70-M70</f>
        <v>7.4870000000000001</v>
      </c>
      <c r="DV70">
        <f>DU70-5*LOG10(C70/10)</f>
        <v>1.6951875395237508</v>
      </c>
      <c r="DW70">
        <v>-2.06</v>
      </c>
      <c r="DX70">
        <f t="shared" si="4"/>
        <v>-0.36481246047624927</v>
      </c>
      <c r="DY70">
        <f t="shared" si="5"/>
        <v>110.13490567745581</v>
      </c>
    </row>
    <row r="71" spans="1:129" x14ac:dyDescent="0.3">
      <c r="A71" t="s">
        <v>262</v>
      </c>
      <c r="B71" t="s">
        <v>265</v>
      </c>
      <c r="H71">
        <v>14.28</v>
      </c>
      <c r="I71">
        <v>2.8491183100000002</v>
      </c>
      <c r="J71">
        <v>14.35</v>
      </c>
      <c r="K71">
        <v>2.421492958</v>
      </c>
      <c r="L71">
        <v>13.39</v>
      </c>
      <c r="M71">
        <v>1.829</v>
      </c>
      <c r="N71">
        <v>12.43</v>
      </c>
      <c r="O71">
        <v>1.370461972</v>
      </c>
      <c r="Q71">
        <v>0.875859155</v>
      </c>
      <c r="R71">
        <v>9.3740000000000006</v>
      </c>
      <c r="S71">
        <v>0.51521126800000006</v>
      </c>
      <c r="T71">
        <v>8.4390000000000001</v>
      </c>
      <c r="U71">
        <v>0.32149183100000001</v>
      </c>
      <c r="V71">
        <v>8.0709999999999997</v>
      </c>
      <c r="W71">
        <v>0.196810704</v>
      </c>
      <c r="X71" s="2" t="s">
        <v>761</v>
      </c>
      <c r="Y71">
        <v>7.78</v>
      </c>
      <c r="Z71">
        <v>9.6516244000000001E-2</v>
      </c>
      <c r="AA71">
        <v>7.6239999999999997</v>
      </c>
      <c r="AB71">
        <v>5.9646652000000001E-2</v>
      </c>
      <c r="AC71" t="s">
        <v>50</v>
      </c>
      <c r="AD71" t="s">
        <v>56</v>
      </c>
      <c r="AE71" t="s">
        <v>57</v>
      </c>
      <c r="AF71" t="s">
        <v>50</v>
      </c>
      <c r="AG71">
        <v>7.34</v>
      </c>
      <c r="AH71">
        <v>4.9856994000000002E-2</v>
      </c>
      <c r="AI71" t="s">
        <v>50</v>
      </c>
      <c r="AJ71" t="s">
        <v>56</v>
      </c>
      <c r="AK71" t="s">
        <v>58</v>
      </c>
      <c r="AL71" t="s">
        <v>50</v>
      </c>
      <c r="AM71">
        <v>6.9260000000000002</v>
      </c>
      <c r="AN71">
        <v>3.2536827999999997E-2</v>
      </c>
      <c r="AO71" s="2" t="s">
        <v>762</v>
      </c>
      <c r="AP71" t="s">
        <v>50</v>
      </c>
      <c r="AQ71" t="s">
        <v>50</v>
      </c>
      <c r="AR71" t="s">
        <v>50</v>
      </c>
      <c r="AT71" t="s">
        <v>50</v>
      </c>
      <c r="AU71" t="s">
        <v>50</v>
      </c>
      <c r="AW71" t="s">
        <v>50</v>
      </c>
      <c r="AX71" t="s">
        <v>50</v>
      </c>
      <c r="BB71" t="s">
        <v>50</v>
      </c>
      <c r="BC71" t="s">
        <v>50</v>
      </c>
      <c r="BE71" t="s">
        <v>50</v>
      </c>
      <c r="BF71" t="s">
        <v>50</v>
      </c>
      <c r="BH71" t="s">
        <v>50</v>
      </c>
      <c r="BI71" t="s">
        <v>50</v>
      </c>
      <c r="BK71" t="s">
        <v>50</v>
      </c>
      <c r="BL71" t="s">
        <v>50</v>
      </c>
      <c r="DN71" t="s">
        <v>262</v>
      </c>
      <c r="DR71" t="s">
        <v>263</v>
      </c>
      <c r="DS71" t="s">
        <v>264</v>
      </c>
      <c r="DT71">
        <v>6720</v>
      </c>
      <c r="DU71">
        <f>L71-M71</f>
        <v>11.561</v>
      </c>
      <c r="DV71" t="e">
        <f>DU71-5*LOG10(C71/10)</f>
        <v>#NUM!</v>
      </c>
      <c r="DW71">
        <v>-0.03</v>
      </c>
      <c r="DX71" t="e">
        <f t="shared" si="4"/>
        <v>#NUM!</v>
      </c>
      <c r="DY71" t="e">
        <f t="shared" si="5"/>
        <v>#NUM!</v>
      </c>
    </row>
    <row r="72" spans="1:129" x14ac:dyDescent="0.3">
      <c r="A72" t="s">
        <v>394</v>
      </c>
      <c r="B72" t="s">
        <v>397</v>
      </c>
      <c r="C72">
        <v>800</v>
      </c>
      <c r="F72">
        <v>40</v>
      </c>
      <c r="G72" t="s">
        <v>800</v>
      </c>
      <c r="H72">
        <v>15.98</v>
      </c>
      <c r="I72">
        <v>7.1469408449999996</v>
      </c>
      <c r="J72">
        <v>15.09</v>
      </c>
      <c r="K72">
        <v>6.0742535210000002</v>
      </c>
      <c r="L72">
        <v>13.47</v>
      </c>
      <c r="M72">
        <v>4.5880000000000001</v>
      </c>
      <c r="N72">
        <v>11.64</v>
      </c>
      <c r="O72">
        <v>3.4377690140000001</v>
      </c>
      <c r="P72">
        <v>10.49</v>
      </c>
      <c r="Q72">
        <v>2.197070423</v>
      </c>
      <c r="R72">
        <v>8.0739999999999998</v>
      </c>
      <c r="S72">
        <v>1.2923943659999999</v>
      </c>
      <c r="T72">
        <v>6.6959999999999997</v>
      </c>
      <c r="U72">
        <v>0.80645408500000004</v>
      </c>
      <c r="V72">
        <v>5.4569999999999999</v>
      </c>
      <c r="W72">
        <v>0.49369464800000001</v>
      </c>
      <c r="X72" s="2" t="s">
        <v>761</v>
      </c>
      <c r="Y72">
        <v>3.6459999999999999</v>
      </c>
      <c r="Z72">
        <v>0.24210854500000001</v>
      </c>
      <c r="AA72">
        <v>0.52600000000000002</v>
      </c>
      <c r="AB72">
        <v>0.149622111</v>
      </c>
      <c r="AC72" t="s">
        <v>50</v>
      </c>
      <c r="AD72" t="s">
        <v>84</v>
      </c>
      <c r="AE72">
        <v>0</v>
      </c>
      <c r="AF72" t="s">
        <v>50</v>
      </c>
      <c r="AG72">
        <v>-0.191</v>
      </c>
      <c r="AH72">
        <v>0.12506500300000001</v>
      </c>
      <c r="AI72" t="s">
        <v>50</v>
      </c>
      <c r="AJ72">
        <v>56.220001000000003</v>
      </c>
      <c r="AK72">
        <v>3</v>
      </c>
      <c r="AL72" t="s">
        <v>50</v>
      </c>
      <c r="AM72">
        <v>-2.3130000000000002</v>
      </c>
      <c r="AN72">
        <v>8.1617806000000001E-2</v>
      </c>
      <c r="AO72" s="2" t="s">
        <v>60</v>
      </c>
      <c r="AP72" t="s">
        <v>50</v>
      </c>
      <c r="AQ72" s="1">
        <v>68.150000000000006</v>
      </c>
      <c r="AR72">
        <v>3</v>
      </c>
      <c r="AT72" s="1">
        <v>112</v>
      </c>
      <c r="AU72">
        <v>3</v>
      </c>
      <c r="AW72" t="s">
        <v>50</v>
      </c>
      <c r="AX72" t="s">
        <v>50</v>
      </c>
      <c r="BB72" t="s">
        <v>50</v>
      </c>
      <c r="BC72" t="s">
        <v>50</v>
      </c>
      <c r="BE72" s="1">
        <v>214.7</v>
      </c>
      <c r="BF72">
        <v>3</v>
      </c>
      <c r="BH72" t="s">
        <v>50</v>
      </c>
      <c r="BI72" t="s">
        <v>50</v>
      </c>
      <c r="BK72" t="s">
        <v>50</v>
      </c>
      <c r="BL72" t="s">
        <v>50</v>
      </c>
      <c r="BP72">
        <v>10.925000000000001</v>
      </c>
      <c r="BV72">
        <v>0.55200000000000005</v>
      </c>
      <c r="BX72">
        <v>2.2149999999999999</v>
      </c>
      <c r="CD72">
        <v>0.247</v>
      </c>
      <c r="CH72">
        <v>0.189</v>
      </c>
      <c r="CJ72">
        <v>6.0400000000000002E-2</v>
      </c>
      <c r="CZ72">
        <v>9.7000000000000003E-3</v>
      </c>
      <c r="DN72" t="s">
        <v>394</v>
      </c>
      <c r="DO72" t="s">
        <v>12</v>
      </c>
      <c r="DP72" t="s">
        <v>784</v>
      </c>
      <c r="DR72" t="s">
        <v>395</v>
      </c>
      <c r="DS72" t="s">
        <v>396</v>
      </c>
      <c r="DT72">
        <v>8080</v>
      </c>
      <c r="DU72">
        <f>L72-M72</f>
        <v>8.8820000000000014</v>
      </c>
      <c r="DV72">
        <f>DU72-5*LOG10(C72/10)</f>
        <v>-0.63344993495971558</v>
      </c>
      <c r="DW72">
        <v>-0.03</v>
      </c>
      <c r="DX72">
        <f t="shared" si="4"/>
        <v>-0.6634499349597156</v>
      </c>
      <c r="DY72">
        <f t="shared" si="5"/>
        <v>145.00399712082634</v>
      </c>
    </row>
    <row r="73" spans="1:129" x14ac:dyDescent="0.3">
      <c r="A73" t="s">
        <v>230</v>
      </c>
      <c r="B73" t="s">
        <v>233</v>
      </c>
      <c r="C73">
        <v>800</v>
      </c>
      <c r="D73" s="1">
        <v>1.9000000000000001E-7</v>
      </c>
      <c r="E73" t="s">
        <v>797</v>
      </c>
      <c r="H73">
        <v>11.11</v>
      </c>
      <c r="I73">
        <v>3.138859155</v>
      </c>
      <c r="J73">
        <v>11.06</v>
      </c>
      <c r="K73">
        <v>2.6677464789999998</v>
      </c>
      <c r="L73">
        <v>10.54</v>
      </c>
      <c r="M73">
        <v>2.0150000000000001</v>
      </c>
      <c r="N73">
        <v>9.86</v>
      </c>
      <c r="O73">
        <v>1.5098309860000001</v>
      </c>
      <c r="P73">
        <v>9.27</v>
      </c>
      <c r="Q73">
        <v>0.96492957700000004</v>
      </c>
      <c r="R73">
        <v>8.5980000000000008</v>
      </c>
      <c r="S73">
        <v>0.56760563399999997</v>
      </c>
      <c r="T73">
        <v>7.8209999999999997</v>
      </c>
      <c r="U73">
        <v>0.35418591500000002</v>
      </c>
      <c r="V73">
        <v>7.0339999999999998</v>
      </c>
      <c r="W73">
        <v>0.216825352</v>
      </c>
      <c r="X73" s="2" t="s">
        <v>761</v>
      </c>
      <c r="Y73">
        <v>5.4260000000000002</v>
      </c>
      <c r="Z73">
        <v>0.10633145500000001</v>
      </c>
      <c r="AA73">
        <v>4.7270000000000003</v>
      </c>
      <c r="AB73">
        <v>6.5712413999999997E-2</v>
      </c>
      <c r="AC73" s="1">
        <v>0.1341</v>
      </c>
      <c r="AD73">
        <v>17.940000999999999</v>
      </c>
      <c r="AE73">
        <v>3</v>
      </c>
      <c r="AF73" s="1">
        <v>0.18540000000000001</v>
      </c>
      <c r="AG73">
        <v>2.9660000000000002</v>
      </c>
      <c r="AH73">
        <v>5.4927196999999997E-2</v>
      </c>
      <c r="AI73" s="1">
        <v>1.002</v>
      </c>
      <c r="AJ73">
        <v>13.67</v>
      </c>
      <c r="AK73">
        <v>3</v>
      </c>
      <c r="AL73" s="1">
        <v>1.6859999999999999</v>
      </c>
      <c r="AM73">
        <v>0.65700000000000003</v>
      </c>
      <c r="AN73">
        <v>3.5845658000000002E-2</v>
      </c>
      <c r="AO73" s="2" t="s">
        <v>60</v>
      </c>
      <c r="AP73" s="1">
        <v>1.7649999999999999</v>
      </c>
      <c r="AQ73">
        <v>8.1999999999999993</v>
      </c>
      <c r="AR73">
        <v>3</v>
      </c>
      <c r="AT73">
        <v>86.9</v>
      </c>
      <c r="AU73">
        <v>3</v>
      </c>
      <c r="AW73" t="s">
        <v>50</v>
      </c>
      <c r="AX73" t="s">
        <v>50</v>
      </c>
      <c r="BB73" t="s">
        <v>50</v>
      </c>
      <c r="BC73" t="s">
        <v>50</v>
      </c>
      <c r="BE73">
        <v>315</v>
      </c>
      <c r="BF73">
        <v>3</v>
      </c>
      <c r="BH73" t="s">
        <v>50</v>
      </c>
      <c r="BI73" t="s">
        <v>50</v>
      </c>
      <c r="BK73" t="s">
        <v>50</v>
      </c>
      <c r="BL73" t="s">
        <v>50</v>
      </c>
      <c r="BP73">
        <v>1.23</v>
      </c>
      <c r="BV73">
        <v>0.14199999999999999</v>
      </c>
      <c r="CD73">
        <v>5.8000000000000003E-2</v>
      </c>
      <c r="CH73">
        <v>0.17499999999999999</v>
      </c>
      <c r="CJ73">
        <v>1.5E-3</v>
      </c>
      <c r="DN73" t="s">
        <v>230</v>
      </c>
      <c r="DR73" t="s">
        <v>231</v>
      </c>
      <c r="DS73" t="s">
        <v>232</v>
      </c>
      <c r="DT73">
        <v>14500</v>
      </c>
      <c r="DU73">
        <f>L73-M73</f>
        <v>8.5249999999999986</v>
      </c>
      <c r="DV73">
        <f>DU73-5*LOG10(C73/10)</f>
        <v>-0.99044993495971845</v>
      </c>
      <c r="DW73">
        <v>-1.1599999999999999</v>
      </c>
      <c r="DX73">
        <f t="shared" si="4"/>
        <v>-2.1504499349597186</v>
      </c>
      <c r="DY73">
        <f t="shared" si="5"/>
        <v>570.40060040559831</v>
      </c>
    </row>
    <row r="74" spans="1:129" x14ac:dyDescent="0.3">
      <c r="A74" t="s">
        <v>130</v>
      </c>
      <c r="B74" t="s">
        <v>133</v>
      </c>
      <c r="C74">
        <v>800</v>
      </c>
      <c r="D74">
        <f>0.00000078</f>
        <v>7.8000000000000005E-7</v>
      </c>
      <c r="E74" t="s">
        <v>797</v>
      </c>
      <c r="H74">
        <v>8.3900003000000005</v>
      </c>
      <c r="I74">
        <v>2.173053924</v>
      </c>
      <c r="J74">
        <v>8.9499998000000005</v>
      </c>
      <c r="K74">
        <v>1.846899356</v>
      </c>
      <c r="L74">
        <v>8.7200003000000006</v>
      </c>
      <c r="M74">
        <v>1.3949984499999999</v>
      </c>
      <c r="N74">
        <v>8.8999995999999992</v>
      </c>
      <c r="O74">
        <v>1.0452664439999999</v>
      </c>
      <c r="Q74">
        <v>0.66802742699999995</v>
      </c>
      <c r="R74">
        <v>7.4539999999999997</v>
      </c>
      <c r="S74">
        <v>0.39295731</v>
      </c>
      <c r="T74">
        <v>6.6660000000000004</v>
      </c>
      <c r="U74">
        <v>0.24520536100000001</v>
      </c>
      <c r="V74">
        <v>5.726</v>
      </c>
      <c r="W74">
        <v>0.15010969199999999</v>
      </c>
      <c r="X74" s="2" t="s">
        <v>761</v>
      </c>
      <c r="Y74">
        <v>4.4560000000000004</v>
      </c>
      <c r="Z74">
        <v>7.3614002999999997E-2</v>
      </c>
      <c r="AA74">
        <v>3.13</v>
      </c>
      <c r="AB74">
        <v>4.5493158999999998E-2</v>
      </c>
      <c r="AC74" t="s">
        <v>50</v>
      </c>
      <c r="AD74">
        <v>11.49</v>
      </c>
      <c r="AE74">
        <v>3</v>
      </c>
      <c r="AF74" t="s">
        <v>50</v>
      </c>
      <c r="AG74">
        <v>1.444</v>
      </c>
      <c r="AH74">
        <v>3.8026479000000002E-2</v>
      </c>
      <c r="AI74" t="s">
        <v>50</v>
      </c>
      <c r="AJ74">
        <v>11.8</v>
      </c>
      <c r="AK74">
        <v>3</v>
      </c>
      <c r="AL74" t="s">
        <v>50</v>
      </c>
      <c r="AM74">
        <v>-0.499</v>
      </c>
      <c r="AN74">
        <v>2.4816197000000002E-2</v>
      </c>
      <c r="AO74" s="2" t="s">
        <v>134</v>
      </c>
      <c r="AP74" t="s">
        <v>50</v>
      </c>
      <c r="AQ74">
        <v>23.5</v>
      </c>
      <c r="AR74">
        <v>3</v>
      </c>
      <c r="AT74">
        <v>114</v>
      </c>
      <c r="AU74">
        <v>3</v>
      </c>
      <c r="AW74">
        <v>104</v>
      </c>
      <c r="AX74">
        <v>3</v>
      </c>
      <c r="BB74">
        <v>111.900002</v>
      </c>
      <c r="BC74">
        <v>1</v>
      </c>
      <c r="BE74">
        <v>176</v>
      </c>
      <c r="BF74">
        <v>3</v>
      </c>
      <c r="BH74">
        <v>104.800003</v>
      </c>
      <c r="BI74">
        <v>3</v>
      </c>
      <c r="BK74">
        <v>110.800003</v>
      </c>
      <c r="BL74">
        <v>3</v>
      </c>
      <c r="BP74">
        <v>1.1299999999999999</v>
      </c>
      <c r="CD74">
        <v>4.4999999999999998E-2</v>
      </c>
      <c r="DN74" t="s">
        <v>130</v>
      </c>
      <c r="DO74" t="s">
        <v>12</v>
      </c>
      <c r="DP74" t="s">
        <v>760</v>
      </c>
      <c r="DR74" t="s">
        <v>131</v>
      </c>
      <c r="DS74" t="s">
        <v>132</v>
      </c>
      <c r="DT74">
        <v>20600</v>
      </c>
      <c r="DU74">
        <f>L74-M74</f>
        <v>7.3250018500000005</v>
      </c>
      <c r="DV74">
        <f>DU74-5*LOG10(C74/10)</f>
        <v>-2.1904480849597165</v>
      </c>
      <c r="DW74">
        <v>-2.06</v>
      </c>
      <c r="DX74">
        <f t="shared" si="4"/>
        <v>-4.2504480849597162</v>
      </c>
      <c r="DY74">
        <f t="shared" si="5"/>
        <v>3946.2012879242061</v>
      </c>
    </row>
    <row r="75" spans="1:129" x14ac:dyDescent="0.3">
      <c r="A75" t="s">
        <v>303</v>
      </c>
      <c r="B75" t="s">
        <v>306</v>
      </c>
      <c r="C75">
        <v>800</v>
      </c>
      <c r="H75">
        <v>12.45</v>
      </c>
      <c r="I75">
        <v>3.621760563</v>
      </c>
      <c r="J75">
        <v>12.81</v>
      </c>
      <c r="K75">
        <v>3.0781690140000002</v>
      </c>
      <c r="L75">
        <v>12.15</v>
      </c>
      <c r="M75">
        <v>2.3250000000000002</v>
      </c>
      <c r="N75">
        <v>11.19</v>
      </c>
      <c r="O75">
        <v>1.7421126760000001</v>
      </c>
      <c r="P75">
        <v>10.98</v>
      </c>
      <c r="Q75">
        <v>1.1133802820000001</v>
      </c>
      <c r="R75">
        <v>9.6859999999999999</v>
      </c>
      <c r="S75">
        <v>0.65492957699999998</v>
      </c>
      <c r="T75">
        <v>8.0280000000000005</v>
      </c>
      <c r="U75">
        <v>0.40867605600000001</v>
      </c>
      <c r="V75">
        <v>6.3840000000000003</v>
      </c>
      <c r="W75">
        <v>0.25018309900000002</v>
      </c>
      <c r="X75" s="2" t="s">
        <v>761</v>
      </c>
      <c r="Y75">
        <v>3.0179999999999998</v>
      </c>
      <c r="Z75">
        <v>0.122690141</v>
      </c>
      <c r="AA75">
        <v>-3.5000000000000003E-2</v>
      </c>
      <c r="AB75">
        <v>7.5822016000000006E-2</v>
      </c>
      <c r="AC75" t="s">
        <v>50</v>
      </c>
      <c r="AD75">
        <v>34.07</v>
      </c>
      <c r="AE75">
        <v>3</v>
      </c>
      <c r="AF75" t="s">
        <v>50</v>
      </c>
      <c r="AG75">
        <v>-0.20200000000000001</v>
      </c>
      <c r="AH75">
        <v>6.3377534999999999E-2</v>
      </c>
      <c r="AI75" t="s">
        <v>50</v>
      </c>
      <c r="AJ75">
        <v>79.239998</v>
      </c>
      <c r="AK75">
        <v>3</v>
      </c>
      <c r="AL75" t="s">
        <v>50</v>
      </c>
      <c r="AM75">
        <v>-2.7170000000000001</v>
      </c>
      <c r="AN75">
        <v>4.1360374999999998E-2</v>
      </c>
      <c r="AO75" s="2" t="s">
        <v>188</v>
      </c>
      <c r="AP75" t="s">
        <v>50</v>
      </c>
      <c r="AQ75">
        <v>139</v>
      </c>
      <c r="AR75">
        <v>3</v>
      </c>
      <c r="AT75">
        <v>132</v>
      </c>
      <c r="AU75">
        <v>3</v>
      </c>
      <c r="AW75" t="s">
        <v>50</v>
      </c>
      <c r="AX75" t="s">
        <v>50</v>
      </c>
      <c r="BB75" t="s">
        <v>50</v>
      </c>
      <c r="BC75" t="s">
        <v>50</v>
      </c>
      <c r="BE75">
        <v>163</v>
      </c>
      <c r="BF75">
        <v>3</v>
      </c>
      <c r="BH75" t="s">
        <v>50</v>
      </c>
      <c r="BI75" t="s">
        <v>50</v>
      </c>
      <c r="BK75" t="s">
        <v>50</v>
      </c>
      <c r="BL75" t="s">
        <v>50</v>
      </c>
      <c r="BN75">
        <v>2.6</v>
      </c>
      <c r="BP75">
        <v>1.2</v>
      </c>
      <c r="BV75">
        <v>0.19700000000000001</v>
      </c>
      <c r="BX75">
        <v>0.17100000000000001</v>
      </c>
      <c r="CD75">
        <v>0.08</v>
      </c>
      <c r="CH75">
        <v>0.1</v>
      </c>
      <c r="CI75" t="s">
        <v>807</v>
      </c>
      <c r="CJ75">
        <v>8.3000000000000001E-3</v>
      </c>
      <c r="DN75" t="s">
        <v>303</v>
      </c>
      <c r="DR75" t="s">
        <v>304</v>
      </c>
      <c r="DS75" t="s">
        <v>305</v>
      </c>
      <c r="DT75">
        <v>12500</v>
      </c>
      <c r="DU75">
        <f>L75-M75</f>
        <v>9.8249999999999993</v>
      </c>
      <c r="DV75">
        <f>DU75-5*LOG10(C75/10)</f>
        <v>0.30955006504028226</v>
      </c>
      <c r="DW75">
        <v>-0.81</v>
      </c>
      <c r="DX75">
        <f t="shared" si="4"/>
        <v>-0.50044993495971779</v>
      </c>
      <c r="DY75">
        <f t="shared" si="5"/>
        <v>124.79005438451506</v>
      </c>
    </row>
    <row r="76" spans="1:129" x14ac:dyDescent="0.3">
      <c r="A76" t="s">
        <v>357</v>
      </c>
      <c r="B76" t="s">
        <v>360</v>
      </c>
      <c r="C76">
        <v>800</v>
      </c>
      <c r="H76">
        <v>12.84</v>
      </c>
      <c r="I76">
        <v>1.3038338030000001</v>
      </c>
      <c r="J76">
        <v>12.93</v>
      </c>
      <c r="K76">
        <v>1.1081408450000001</v>
      </c>
      <c r="L76">
        <v>12.77</v>
      </c>
      <c r="M76">
        <v>0.83699999999999997</v>
      </c>
      <c r="N76">
        <v>12.46</v>
      </c>
      <c r="O76">
        <v>0.627160563</v>
      </c>
      <c r="P76">
        <v>12.23</v>
      </c>
      <c r="Q76">
        <v>0.400816901</v>
      </c>
      <c r="R76">
        <v>11.438000000000001</v>
      </c>
      <c r="S76">
        <v>0.235774648</v>
      </c>
      <c r="T76">
        <v>10.448</v>
      </c>
      <c r="U76">
        <v>0.14712338</v>
      </c>
      <c r="V76">
        <v>9.33</v>
      </c>
      <c r="W76">
        <v>9.0065914999999996E-2</v>
      </c>
      <c r="X76" s="2" t="s">
        <v>761</v>
      </c>
      <c r="Y76">
        <v>7.8120000000000003</v>
      </c>
      <c r="Z76">
        <v>4.4168450999999997E-2</v>
      </c>
      <c r="AA76">
        <v>6.8879999999999999</v>
      </c>
      <c r="AB76">
        <v>2.7295926000000002E-2</v>
      </c>
      <c r="AC76" s="1">
        <v>1.3109999999999999</v>
      </c>
      <c r="AD76">
        <v>2.024</v>
      </c>
      <c r="AE76">
        <v>3</v>
      </c>
      <c r="AF76" s="1">
        <v>2.1869999999999998</v>
      </c>
      <c r="AG76">
        <v>3.2189999999999999</v>
      </c>
      <c r="AH76">
        <v>2.2815913E-2</v>
      </c>
      <c r="AI76" s="1">
        <v>2.8479999999999999</v>
      </c>
      <c r="AJ76">
        <v>3.0750000000000002</v>
      </c>
      <c r="AK76">
        <v>3</v>
      </c>
      <c r="AL76" s="1">
        <v>4.415</v>
      </c>
      <c r="AM76">
        <v>0.84299999999999997</v>
      </c>
      <c r="AN76">
        <v>1.4889734999999999E-2</v>
      </c>
      <c r="AO76" s="2" t="s">
        <v>361</v>
      </c>
      <c r="AP76" s="1">
        <v>4.3010000000000002</v>
      </c>
      <c r="AQ76">
        <v>9.3000000000000007</v>
      </c>
      <c r="AR76">
        <v>3</v>
      </c>
      <c r="AT76" t="s">
        <v>50</v>
      </c>
      <c r="AU76" t="s">
        <v>50</v>
      </c>
      <c r="AW76" t="s">
        <v>50</v>
      </c>
      <c r="AX76" t="s">
        <v>50</v>
      </c>
      <c r="BB76" t="s">
        <v>50</v>
      </c>
      <c r="BC76" t="s">
        <v>50</v>
      </c>
      <c r="BE76" t="s">
        <v>50</v>
      </c>
      <c r="BF76" t="s">
        <v>51</v>
      </c>
      <c r="BH76" t="s">
        <v>50</v>
      </c>
      <c r="BI76" t="s">
        <v>50</v>
      </c>
      <c r="BK76" t="s">
        <v>50</v>
      </c>
      <c r="BL76" t="s">
        <v>50</v>
      </c>
      <c r="DN76" t="s">
        <v>357</v>
      </c>
      <c r="DO76" t="s">
        <v>12</v>
      </c>
      <c r="DP76" t="s">
        <v>760</v>
      </c>
      <c r="DR76" t="s">
        <v>358</v>
      </c>
      <c r="DS76" t="s">
        <v>359</v>
      </c>
      <c r="DT76">
        <v>14000</v>
      </c>
      <c r="DU76">
        <f>L76-M76</f>
        <v>11.933</v>
      </c>
      <c r="DV76">
        <f>DU76-5*LOG10(C76/10)</f>
        <v>2.4175500650402828</v>
      </c>
      <c r="DW76">
        <v>-1.07</v>
      </c>
      <c r="DX76">
        <f t="shared" si="4"/>
        <v>1.3475500650402827</v>
      </c>
      <c r="DY76">
        <f t="shared" si="5"/>
        <v>22.749925247940467</v>
      </c>
    </row>
    <row r="77" spans="1:129" x14ac:dyDescent="0.3">
      <c r="A77" t="s">
        <v>750</v>
      </c>
      <c r="B77" t="s">
        <v>383</v>
      </c>
      <c r="C77">
        <v>910</v>
      </c>
      <c r="I77">
        <v>0.144870423</v>
      </c>
      <c r="J77">
        <v>12.42</v>
      </c>
      <c r="K77">
        <v>0.123126761</v>
      </c>
      <c r="L77">
        <v>11.87</v>
      </c>
      <c r="M77">
        <v>9.2999999999999999E-2</v>
      </c>
      <c r="O77">
        <v>6.9684507000000007E-2</v>
      </c>
      <c r="Q77">
        <v>4.4535210999999998E-2</v>
      </c>
      <c r="R77">
        <v>10.744</v>
      </c>
      <c r="S77">
        <v>2.6197182999999999E-2</v>
      </c>
      <c r="T77">
        <v>10.234</v>
      </c>
      <c r="U77">
        <v>1.6347041999999999E-2</v>
      </c>
      <c r="V77">
        <v>9.6660000000000004</v>
      </c>
      <c r="W77">
        <v>1.0007324E-2</v>
      </c>
      <c r="X77" s="2" t="s">
        <v>761</v>
      </c>
      <c r="Y77">
        <v>8.7479999999999993</v>
      </c>
      <c r="Z77">
        <v>4.9076060000000001E-3</v>
      </c>
      <c r="AA77">
        <v>8.3369999999999997</v>
      </c>
      <c r="AB77">
        <v>3.0328809999999999E-3</v>
      </c>
      <c r="AC77" s="1">
        <v>5.5849999999999997E-2</v>
      </c>
      <c r="AD77" t="s">
        <v>50</v>
      </c>
      <c r="AE77" t="s">
        <v>50</v>
      </c>
      <c r="AF77" s="1">
        <v>4.086E-2</v>
      </c>
      <c r="AG77">
        <v>7.0880000000000001</v>
      </c>
      <c r="AH77">
        <v>2.5351010000000001E-3</v>
      </c>
      <c r="AI77" s="1">
        <v>4.5569999999999999E-2</v>
      </c>
      <c r="AJ77" t="s">
        <v>50</v>
      </c>
      <c r="AK77" t="s">
        <v>50</v>
      </c>
      <c r="AL77" s="1">
        <v>0.11609999999999999</v>
      </c>
      <c r="AM77">
        <v>4.13</v>
      </c>
      <c r="AN77">
        <v>1.654415E-3</v>
      </c>
      <c r="AO77" s="2" t="s">
        <v>753</v>
      </c>
      <c r="AP77" s="1">
        <v>0.12570000000000001</v>
      </c>
      <c r="AQ77" s="1">
        <v>0.1221</v>
      </c>
      <c r="AR77">
        <v>3</v>
      </c>
      <c r="AT77" t="s">
        <v>50</v>
      </c>
      <c r="AU77">
        <v>1</v>
      </c>
      <c r="AW77" t="s">
        <v>50</v>
      </c>
      <c r="AX77" t="s">
        <v>50</v>
      </c>
      <c r="BB77" t="s">
        <v>50</v>
      </c>
      <c r="BC77" t="s">
        <v>50</v>
      </c>
      <c r="BE77" t="s">
        <v>50</v>
      </c>
      <c r="BF77">
        <v>1</v>
      </c>
      <c r="BH77" t="s">
        <v>50</v>
      </c>
      <c r="BI77" t="s">
        <v>50</v>
      </c>
      <c r="BK77" t="s">
        <v>50</v>
      </c>
      <c r="BL77" t="s">
        <v>50</v>
      </c>
      <c r="DN77" t="s">
        <v>750</v>
      </c>
      <c r="DQ77" t="s">
        <v>734</v>
      </c>
      <c r="DR77" t="s">
        <v>751</v>
      </c>
      <c r="DS77" t="s">
        <v>752</v>
      </c>
      <c r="DT77">
        <v>6150</v>
      </c>
      <c r="DU77">
        <f>L77-M77</f>
        <v>11.776999999999999</v>
      </c>
      <c r="DV77">
        <f>DU77-5*LOG10(C77/10)</f>
        <v>1.9817930383945317</v>
      </c>
      <c r="DW77">
        <v>-7.0000000000000007E-2</v>
      </c>
      <c r="DX77">
        <f t="shared" si="4"/>
        <v>1.9117930383945316</v>
      </c>
      <c r="DY77">
        <f t="shared" si="5"/>
        <v>13.529532325978959</v>
      </c>
    </row>
    <row r="78" spans="1:129" x14ac:dyDescent="0.3">
      <c r="A78" t="s">
        <v>468</v>
      </c>
      <c r="B78" t="s">
        <v>471</v>
      </c>
      <c r="C78">
        <v>670</v>
      </c>
      <c r="D78">
        <f>10^-5</f>
        <v>1.0000000000000001E-5</v>
      </c>
      <c r="E78" t="s">
        <v>799</v>
      </c>
      <c r="H78">
        <v>5.8800001000000002</v>
      </c>
      <c r="I78">
        <v>1.3521236670000001</v>
      </c>
      <c r="J78">
        <v>6.6500000999999997</v>
      </c>
      <c r="K78">
        <v>1.1491828639999999</v>
      </c>
      <c r="L78">
        <v>6.5900002000000004</v>
      </c>
      <c r="M78">
        <v>0.867999823</v>
      </c>
      <c r="O78">
        <v>0.65038859900000001</v>
      </c>
      <c r="Q78">
        <v>0.41566188700000001</v>
      </c>
      <c r="R78">
        <v>6.2430000000000003</v>
      </c>
      <c r="S78">
        <v>0.24450699200000001</v>
      </c>
      <c r="T78">
        <v>6.1559999999999997</v>
      </c>
      <c r="U78">
        <v>0.15257236299999999</v>
      </c>
      <c r="V78">
        <v>6.0380000000000003</v>
      </c>
      <c r="W78">
        <v>9.3401671000000006E-2</v>
      </c>
      <c r="X78" s="2" t="s">
        <v>761</v>
      </c>
      <c r="Y78">
        <v>6.04</v>
      </c>
      <c r="Z78">
        <v>4.5804310000000001E-2</v>
      </c>
      <c r="AA78">
        <v>5.6310000000000002</v>
      </c>
      <c r="AB78">
        <v>2.830688E-2</v>
      </c>
      <c r="AC78" s="1">
        <v>0.44650000000000001</v>
      </c>
      <c r="AD78">
        <v>0.1159</v>
      </c>
      <c r="AE78">
        <v>3</v>
      </c>
      <c r="AF78" t="s">
        <v>58</v>
      </c>
      <c r="AG78">
        <v>5.0709999999999997</v>
      </c>
      <c r="AH78">
        <v>2.3660942000000001E-2</v>
      </c>
      <c r="AI78" t="s">
        <v>58</v>
      </c>
      <c r="AJ78" t="s">
        <v>56</v>
      </c>
      <c r="AK78">
        <v>0</v>
      </c>
      <c r="AL78" t="s">
        <v>58</v>
      </c>
      <c r="AM78">
        <v>2.4830000000000001</v>
      </c>
      <c r="AN78">
        <v>1.5441203000000001E-2</v>
      </c>
      <c r="AO78" s="2" t="s">
        <v>762</v>
      </c>
      <c r="AP78" t="s">
        <v>58</v>
      </c>
      <c r="AQ78">
        <v>5.4</v>
      </c>
      <c r="AR78">
        <v>3</v>
      </c>
      <c r="AT78" t="s">
        <v>50</v>
      </c>
      <c r="AU78" t="s">
        <v>50</v>
      </c>
      <c r="AW78" t="s">
        <v>50</v>
      </c>
      <c r="AX78" t="s">
        <v>50</v>
      </c>
      <c r="BB78" t="s">
        <v>50</v>
      </c>
      <c r="BC78" t="s">
        <v>50</v>
      </c>
      <c r="BE78" t="s">
        <v>50</v>
      </c>
      <c r="BF78" t="s">
        <v>50</v>
      </c>
      <c r="BH78" t="s">
        <v>50</v>
      </c>
      <c r="BI78" t="s">
        <v>50</v>
      </c>
      <c r="BK78" t="s">
        <v>50</v>
      </c>
      <c r="BL78" t="s">
        <v>50</v>
      </c>
      <c r="CH78">
        <v>2.3E-2</v>
      </c>
      <c r="CI78" t="s">
        <v>813</v>
      </c>
      <c r="DN78" t="s">
        <v>468</v>
      </c>
      <c r="DO78" t="s">
        <v>758</v>
      </c>
      <c r="DP78" t="s">
        <v>777</v>
      </c>
      <c r="DR78" t="s">
        <v>469</v>
      </c>
      <c r="DS78" t="s">
        <v>470</v>
      </c>
      <c r="DT78">
        <v>20600</v>
      </c>
      <c r="DU78">
        <f>L78-M78</f>
        <v>5.7220003770000005</v>
      </c>
      <c r="DV78">
        <f>DU78-5*LOG10(C78/10)</f>
        <v>-3.4083736365041322</v>
      </c>
      <c r="DW78">
        <v>-2.06</v>
      </c>
      <c r="DX78">
        <f t="shared" si="4"/>
        <v>-5.4683736365041327</v>
      </c>
      <c r="DY78">
        <f t="shared" si="5"/>
        <v>12115.726320873566</v>
      </c>
    </row>
    <row r="79" spans="1:129" x14ac:dyDescent="0.3">
      <c r="A79" t="s">
        <v>234</v>
      </c>
      <c r="B79" t="s">
        <v>237</v>
      </c>
      <c r="C79">
        <v>1050</v>
      </c>
      <c r="H79">
        <v>12.55</v>
      </c>
      <c r="I79">
        <v>2.0281859149999999</v>
      </c>
      <c r="J79">
        <v>12.29</v>
      </c>
      <c r="K79">
        <v>1.723774648</v>
      </c>
      <c r="L79">
        <v>11.87</v>
      </c>
      <c r="M79">
        <v>1.302</v>
      </c>
      <c r="N79">
        <v>11.38</v>
      </c>
      <c r="O79">
        <v>0.97558309899999995</v>
      </c>
      <c r="P79">
        <v>11.09</v>
      </c>
      <c r="Q79">
        <v>0.62349295800000004</v>
      </c>
      <c r="R79">
        <v>10.255000000000001</v>
      </c>
      <c r="S79">
        <v>0.36676056299999998</v>
      </c>
      <c r="T79">
        <v>9.4190000000000005</v>
      </c>
      <c r="U79">
        <v>0.228858592</v>
      </c>
      <c r="V79">
        <v>8.577</v>
      </c>
      <c r="W79">
        <v>0.140102535</v>
      </c>
      <c r="X79" s="2" t="s">
        <v>761</v>
      </c>
      <c r="Y79">
        <v>7.2969999999999997</v>
      </c>
      <c r="Z79">
        <v>6.8706479000000001E-2</v>
      </c>
      <c r="AA79">
        <v>6.39</v>
      </c>
      <c r="AB79">
        <v>4.2460328999999998E-2</v>
      </c>
      <c r="AC79" t="s">
        <v>50</v>
      </c>
      <c r="AD79">
        <v>0.88270000000000004</v>
      </c>
      <c r="AE79">
        <v>3</v>
      </c>
      <c r="AF79" t="s">
        <v>50</v>
      </c>
      <c r="AG79">
        <v>3.9049999999999998</v>
      </c>
      <c r="AH79">
        <v>3.5491420000000003E-2</v>
      </c>
      <c r="AI79" t="s">
        <v>50</v>
      </c>
      <c r="AJ79">
        <v>0.92149999999999999</v>
      </c>
      <c r="AK79">
        <v>3</v>
      </c>
      <c r="AL79" t="s">
        <v>50</v>
      </c>
      <c r="AM79">
        <v>2.2200000000000002</v>
      </c>
      <c r="AN79">
        <v>2.3161810000000001E-2</v>
      </c>
      <c r="AO79" s="2" t="s">
        <v>188</v>
      </c>
      <c r="AP79" t="s">
        <v>50</v>
      </c>
      <c r="AQ79" s="1">
        <v>0.25</v>
      </c>
      <c r="AR79">
        <v>1</v>
      </c>
      <c r="AT79" s="1">
        <v>60.7</v>
      </c>
      <c r="AU79">
        <v>1</v>
      </c>
      <c r="AW79" t="s">
        <v>50</v>
      </c>
      <c r="AX79" t="s">
        <v>50</v>
      </c>
      <c r="BB79" t="s">
        <v>50</v>
      </c>
      <c r="BC79" t="s">
        <v>50</v>
      </c>
      <c r="BE79" s="1">
        <v>194.8</v>
      </c>
      <c r="BF79">
        <v>1</v>
      </c>
      <c r="BH79" t="s">
        <v>50</v>
      </c>
      <c r="BI79" t="s">
        <v>50</v>
      </c>
      <c r="BK79" t="s">
        <v>50</v>
      </c>
      <c r="BL79" t="s">
        <v>50</v>
      </c>
      <c r="CH79">
        <v>8.9999999999999993E-3</v>
      </c>
      <c r="CI79" t="s">
        <v>813</v>
      </c>
      <c r="DN79" t="s">
        <v>234</v>
      </c>
      <c r="DR79" t="s">
        <v>235</v>
      </c>
      <c r="DS79" t="s">
        <v>236</v>
      </c>
      <c r="DT79">
        <v>9700</v>
      </c>
      <c r="DU79">
        <f>L79-M79</f>
        <v>10.568</v>
      </c>
      <c r="DV79">
        <f>DU79-5*LOG10(C79/10)</f>
        <v>0.46205350465030826</v>
      </c>
      <c r="DW79">
        <v>-0.24</v>
      </c>
      <c r="DX79">
        <f t="shared" si="4"/>
        <v>0.22205350465030826</v>
      </c>
      <c r="DY79">
        <f t="shared" si="5"/>
        <v>64.147332018050037</v>
      </c>
    </row>
    <row r="80" spans="1:129" x14ac:dyDescent="0.3">
      <c r="A80" t="s">
        <v>238</v>
      </c>
      <c r="B80" t="s">
        <v>241</v>
      </c>
      <c r="C80">
        <v>1050</v>
      </c>
      <c r="H80">
        <v>12</v>
      </c>
      <c r="I80">
        <v>1.7867352110000001</v>
      </c>
      <c r="J80">
        <v>12.09</v>
      </c>
      <c r="K80">
        <v>1.51856338</v>
      </c>
      <c r="L80">
        <v>11.81</v>
      </c>
      <c r="M80">
        <v>1.147</v>
      </c>
      <c r="N80">
        <v>11.41</v>
      </c>
      <c r="O80">
        <v>0.85944225399999996</v>
      </c>
      <c r="P80">
        <v>10.91</v>
      </c>
      <c r="Q80">
        <v>0.54926760600000002</v>
      </c>
      <c r="R80">
        <v>10.763</v>
      </c>
      <c r="S80">
        <v>0.32309859200000002</v>
      </c>
      <c r="T80">
        <v>10.022</v>
      </c>
      <c r="U80">
        <v>0.20161352099999999</v>
      </c>
      <c r="V80">
        <v>9.1159999999999997</v>
      </c>
      <c r="W80">
        <v>0.123423662</v>
      </c>
      <c r="X80" s="2" t="s">
        <v>761</v>
      </c>
      <c r="Y80">
        <v>7.8840000000000003</v>
      </c>
      <c r="Z80">
        <v>6.0527136000000002E-2</v>
      </c>
      <c r="AA80">
        <v>7.08</v>
      </c>
      <c r="AB80">
        <v>3.7405528E-2</v>
      </c>
      <c r="AC80" t="s">
        <v>50</v>
      </c>
      <c r="AD80">
        <v>0.88849999999999996</v>
      </c>
      <c r="AE80">
        <v>3</v>
      </c>
      <c r="AF80" t="s">
        <v>50</v>
      </c>
      <c r="AG80">
        <v>3.907</v>
      </c>
      <c r="AH80">
        <v>3.1266251000000002E-2</v>
      </c>
      <c r="AI80" t="s">
        <v>50</v>
      </c>
      <c r="AJ80">
        <v>1.107</v>
      </c>
      <c r="AK80">
        <v>3</v>
      </c>
      <c r="AL80" t="s">
        <v>50</v>
      </c>
      <c r="AM80">
        <v>2.0539999999999998</v>
      </c>
      <c r="AN80">
        <v>2.0404451000000001E-2</v>
      </c>
      <c r="AO80" s="2" t="s">
        <v>242</v>
      </c>
      <c r="AP80" t="s">
        <v>50</v>
      </c>
      <c r="AQ80" t="s">
        <v>50</v>
      </c>
      <c r="AR80" t="s">
        <v>50</v>
      </c>
      <c r="AT80" t="s">
        <v>50</v>
      </c>
      <c r="AU80" t="s">
        <v>50</v>
      </c>
      <c r="AW80">
        <v>1.6279999999999999</v>
      </c>
      <c r="AX80">
        <v>1</v>
      </c>
      <c r="BB80">
        <v>1.7629999999999999</v>
      </c>
      <c r="BC80">
        <v>2</v>
      </c>
      <c r="BE80" t="s">
        <v>50</v>
      </c>
      <c r="BF80" t="s">
        <v>50</v>
      </c>
      <c r="BH80">
        <v>12.08</v>
      </c>
      <c r="BI80">
        <v>2</v>
      </c>
      <c r="BK80">
        <v>4.9450000000000003</v>
      </c>
      <c r="BL80">
        <v>1</v>
      </c>
      <c r="CH80">
        <v>-3.5999999999999997E-2</v>
      </c>
      <c r="CI80" t="s">
        <v>813</v>
      </c>
      <c r="DN80" t="s">
        <v>238</v>
      </c>
      <c r="DR80" t="s">
        <v>239</v>
      </c>
      <c r="DS80" t="s">
        <v>240</v>
      </c>
      <c r="DT80">
        <v>12500</v>
      </c>
      <c r="DU80">
        <f>L80-M80</f>
        <v>10.663</v>
      </c>
      <c r="DV80">
        <f>DU80-5*LOG10(C80/10)</f>
        <v>0.55705350465030889</v>
      </c>
      <c r="DW80">
        <v>-0.81</v>
      </c>
      <c r="DX80">
        <f t="shared" si="4"/>
        <v>-0.25294649534969116</v>
      </c>
      <c r="DY80">
        <f t="shared" si="5"/>
        <v>99.352453888452615</v>
      </c>
    </row>
    <row r="81" spans="1:129" x14ac:dyDescent="0.3">
      <c r="A81" t="s">
        <v>110</v>
      </c>
      <c r="B81" t="s">
        <v>113</v>
      </c>
      <c r="C81">
        <v>780</v>
      </c>
      <c r="D81">
        <f>0.000000012</f>
        <v>1.2E-8</v>
      </c>
      <c r="E81" t="s">
        <v>797</v>
      </c>
      <c r="H81">
        <v>6.8099999000000002</v>
      </c>
      <c r="I81">
        <v>3.573470699</v>
      </c>
      <c r="J81">
        <v>7.4000000999999997</v>
      </c>
      <c r="K81">
        <v>3.0371269949999999</v>
      </c>
      <c r="L81">
        <v>6.96</v>
      </c>
      <c r="M81">
        <v>2.294000177</v>
      </c>
      <c r="O81">
        <v>1.71888464</v>
      </c>
      <c r="Q81">
        <v>1.0985352960000001</v>
      </c>
      <c r="R81">
        <v>6.3319999999999999</v>
      </c>
      <c r="S81">
        <v>0.64619723299999998</v>
      </c>
      <c r="T81">
        <v>6.22</v>
      </c>
      <c r="U81">
        <v>0.40322707299999999</v>
      </c>
      <c r="V81">
        <v>6.117</v>
      </c>
      <c r="W81">
        <v>0.246847343</v>
      </c>
      <c r="X81" s="2" t="s">
        <v>761</v>
      </c>
      <c r="Y81">
        <v>5.1040000000000001</v>
      </c>
      <c r="Z81">
        <v>0.121054282</v>
      </c>
      <c r="AA81">
        <v>4.6470000000000002</v>
      </c>
      <c r="AB81">
        <v>7.4811060999999998E-2</v>
      </c>
      <c r="AC81" s="1">
        <v>0.33079999999999998</v>
      </c>
      <c r="AD81">
        <v>1.0649999999999999</v>
      </c>
      <c r="AE81">
        <v>3</v>
      </c>
      <c r="AF81" t="s">
        <v>58</v>
      </c>
      <c r="AG81">
        <v>4.1669999999999998</v>
      </c>
      <c r="AH81">
        <v>6.2532506000000002E-2</v>
      </c>
      <c r="AI81" t="s">
        <v>58</v>
      </c>
      <c r="AJ81" t="s">
        <v>56</v>
      </c>
      <c r="AK81">
        <v>0</v>
      </c>
      <c r="AL81" t="s">
        <v>58</v>
      </c>
      <c r="AM81">
        <v>1.0189999999999999</v>
      </c>
      <c r="AN81">
        <v>4.0808905999999999E-2</v>
      </c>
      <c r="AO81" s="2" t="s">
        <v>114</v>
      </c>
      <c r="AP81" t="s">
        <v>58</v>
      </c>
      <c r="AQ81">
        <v>23</v>
      </c>
      <c r="AR81">
        <v>3</v>
      </c>
      <c r="AT81">
        <v>57.3</v>
      </c>
      <c r="AU81">
        <v>3</v>
      </c>
      <c r="AW81" t="s">
        <v>50</v>
      </c>
      <c r="AX81" t="s">
        <v>50</v>
      </c>
      <c r="BB81" t="s">
        <v>50</v>
      </c>
      <c r="BC81" t="s">
        <v>50</v>
      </c>
      <c r="BE81" t="s">
        <v>50</v>
      </c>
      <c r="BF81" t="s">
        <v>51</v>
      </c>
      <c r="BH81" t="s">
        <v>50</v>
      </c>
      <c r="BI81" t="s">
        <v>50</v>
      </c>
      <c r="BK81" t="s">
        <v>50</v>
      </c>
      <c r="BL81" t="s">
        <v>50</v>
      </c>
      <c r="CH81">
        <v>2.7E-2</v>
      </c>
      <c r="CI81" t="s">
        <v>813</v>
      </c>
      <c r="DN81" t="s">
        <v>110</v>
      </c>
      <c r="DR81" t="s">
        <v>111</v>
      </c>
      <c r="DS81" t="s">
        <v>112</v>
      </c>
      <c r="DT81">
        <v>31500</v>
      </c>
      <c r="DU81">
        <f>L81-M81</f>
        <v>4.6659998229999999</v>
      </c>
      <c r="DV81">
        <f>DU81-5*LOG10(C81/10)</f>
        <v>-4.7944731904524023</v>
      </c>
      <c r="DW81">
        <v>-3.02</v>
      </c>
      <c r="DX81">
        <f t="shared" si="4"/>
        <v>-7.8144731904524019</v>
      </c>
      <c r="DY81">
        <f t="shared" si="5"/>
        <v>105145.15757134404</v>
      </c>
    </row>
    <row r="82" spans="1:129" x14ac:dyDescent="0.3">
      <c r="A82" t="s">
        <v>677</v>
      </c>
      <c r="B82" t="s">
        <v>521</v>
      </c>
      <c r="C82">
        <v>7950</v>
      </c>
      <c r="H82">
        <v>12.48</v>
      </c>
      <c r="I82">
        <v>4.5875633799999997</v>
      </c>
      <c r="J82">
        <v>12.71</v>
      </c>
      <c r="K82">
        <v>3.8990140850000001</v>
      </c>
      <c r="L82">
        <v>12.06</v>
      </c>
      <c r="M82">
        <v>2.9449999999999998</v>
      </c>
      <c r="O82">
        <v>2.2066760560000001</v>
      </c>
      <c r="Q82">
        <v>1.4102816899999999</v>
      </c>
      <c r="R82">
        <v>12.942</v>
      </c>
      <c r="S82">
        <v>0.82957746499999996</v>
      </c>
      <c r="T82">
        <v>14.531000000000001</v>
      </c>
      <c r="U82">
        <v>0.51765633799999999</v>
      </c>
      <c r="V82">
        <v>11.861000000000001</v>
      </c>
      <c r="W82">
        <v>0.31689859199999998</v>
      </c>
      <c r="X82" s="2" t="s">
        <v>152</v>
      </c>
      <c r="Y82">
        <v>8.2560000000000002</v>
      </c>
      <c r="Z82">
        <v>0.155407512</v>
      </c>
      <c r="AA82">
        <v>7.21</v>
      </c>
      <c r="AB82">
        <v>9.6041219999999997E-2</v>
      </c>
      <c r="AC82" t="s">
        <v>50</v>
      </c>
      <c r="AD82" t="s">
        <v>58</v>
      </c>
      <c r="AE82">
        <v>0</v>
      </c>
      <c r="AF82" t="s">
        <v>50</v>
      </c>
      <c r="AG82">
        <v>0.66700000000000004</v>
      </c>
      <c r="AH82">
        <v>8.0278211000000002E-2</v>
      </c>
      <c r="AI82" t="s">
        <v>50</v>
      </c>
      <c r="AJ82">
        <v>43.509998000000003</v>
      </c>
      <c r="AK82">
        <v>3</v>
      </c>
      <c r="AL82" t="s">
        <v>50</v>
      </c>
      <c r="AM82">
        <v>-2.0659999999999998</v>
      </c>
      <c r="AN82">
        <v>5.2389808000000003E-2</v>
      </c>
      <c r="AO82" s="2" t="s">
        <v>680</v>
      </c>
      <c r="AP82" t="s">
        <v>50</v>
      </c>
      <c r="AQ82" s="1">
        <v>71</v>
      </c>
      <c r="AR82">
        <v>3</v>
      </c>
      <c r="AT82" s="1">
        <v>529.1</v>
      </c>
      <c r="AU82">
        <v>3</v>
      </c>
      <c r="AW82">
        <v>987.09997599999997</v>
      </c>
      <c r="AX82">
        <v>1</v>
      </c>
      <c r="BB82">
        <v>1371</v>
      </c>
      <c r="BC82">
        <v>0</v>
      </c>
      <c r="BE82" s="1">
        <v>615.9</v>
      </c>
      <c r="BF82">
        <v>3</v>
      </c>
      <c r="BH82">
        <v>360.29998799999998</v>
      </c>
      <c r="BI82">
        <v>3</v>
      </c>
      <c r="BK82">
        <v>446</v>
      </c>
      <c r="BL82">
        <v>3</v>
      </c>
      <c r="DN82" t="s">
        <v>677</v>
      </c>
      <c r="DQ82" t="s">
        <v>638</v>
      </c>
      <c r="DR82" t="s">
        <v>678</v>
      </c>
      <c r="DS82" t="s">
        <v>679</v>
      </c>
      <c r="DT82">
        <v>31500</v>
      </c>
      <c r="DU82">
        <f>L82-M82</f>
        <v>9.1150000000000002</v>
      </c>
      <c r="DV82">
        <f>DU82-5*LOG10(C82/10)</f>
        <v>-5.3868356432823514</v>
      </c>
      <c r="DW82">
        <v>-3.02</v>
      </c>
      <c r="DX82">
        <f t="shared" si="4"/>
        <v>-8.406835643282351</v>
      </c>
      <c r="DY82">
        <f t="shared" si="5"/>
        <v>181440.5097354156</v>
      </c>
    </row>
    <row r="83" spans="1:129" x14ac:dyDescent="0.3">
      <c r="A83" t="s">
        <v>472</v>
      </c>
      <c r="B83" t="s">
        <v>475</v>
      </c>
      <c r="C83">
        <v>450</v>
      </c>
      <c r="D83">
        <f>10^-6.97</f>
        <v>1.0715193052376054E-7</v>
      </c>
      <c r="E83" t="s">
        <v>798</v>
      </c>
      <c r="I83">
        <v>2.173058733</v>
      </c>
      <c r="J83">
        <v>10.47</v>
      </c>
      <c r="K83">
        <v>1.8469034440000001</v>
      </c>
      <c r="L83">
        <v>9.9899997999999997</v>
      </c>
      <c r="M83">
        <v>1.395001537</v>
      </c>
      <c r="O83">
        <v>1.045268758</v>
      </c>
      <c r="Q83">
        <v>0.66802890500000001</v>
      </c>
      <c r="R83">
        <v>8.5790000000000006</v>
      </c>
      <c r="S83">
        <v>0.39295817999999999</v>
      </c>
      <c r="T83">
        <v>7.2850000000000001</v>
      </c>
      <c r="U83">
        <v>0.245205904</v>
      </c>
      <c r="V83">
        <v>6.08</v>
      </c>
      <c r="W83">
        <v>0.15011002500000001</v>
      </c>
      <c r="X83" s="2" t="s">
        <v>761</v>
      </c>
      <c r="Y83">
        <v>4.5869999999999997</v>
      </c>
      <c r="Z83">
        <v>7.3614165999999995E-2</v>
      </c>
      <c r="AA83">
        <v>3.5030000000000001</v>
      </c>
      <c r="AB83">
        <v>4.5493260000000001E-2</v>
      </c>
      <c r="AC83" s="1">
        <v>4.3869999999999996</v>
      </c>
      <c r="AD83">
        <v>5.1970000000000001</v>
      </c>
      <c r="AE83">
        <v>3</v>
      </c>
      <c r="AF83" s="1">
        <v>4.7990000000000004</v>
      </c>
      <c r="AG83">
        <v>2.0110000000000001</v>
      </c>
      <c r="AH83">
        <v>3.8026562999999999E-2</v>
      </c>
      <c r="AI83" s="1">
        <v>4.468</v>
      </c>
      <c r="AJ83">
        <v>4.6520000000000001</v>
      </c>
      <c r="AK83">
        <v>3</v>
      </c>
      <c r="AL83" s="1">
        <v>4.6559999999999997</v>
      </c>
      <c r="AM83">
        <v>0.59699999999999998</v>
      </c>
      <c r="AN83">
        <v>2.4816252E-2</v>
      </c>
      <c r="AO83" s="2" t="s">
        <v>44</v>
      </c>
      <c r="AP83" s="1">
        <v>4.3150000000000004</v>
      </c>
      <c r="AQ83">
        <v>9.1</v>
      </c>
      <c r="AR83">
        <v>3</v>
      </c>
      <c r="AT83">
        <v>14.1</v>
      </c>
      <c r="AU83">
        <v>3</v>
      </c>
      <c r="AW83" t="s">
        <v>50</v>
      </c>
      <c r="AX83" t="s">
        <v>50</v>
      </c>
      <c r="BB83" t="s">
        <v>50</v>
      </c>
      <c r="BC83" t="s">
        <v>50</v>
      </c>
      <c r="BE83">
        <v>42.2</v>
      </c>
      <c r="BF83">
        <v>3</v>
      </c>
      <c r="BH83" t="s">
        <v>50</v>
      </c>
      <c r="BI83" t="s">
        <v>50</v>
      </c>
      <c r="BK83" t="s">
        <v>50</v>
      </c>
      <c r="BL83" t="s">
        <v>50</v>
      </c>
      <c r="CH83">
        <v>0.02</v>
      </c>
      <c r="CI83" t="s">
        <v>813</v>
      </c>
      <c r="DN83" t="s">
        <v>472</v>
      </c>
      <c r="DO83" t="s">
        <v>758</v>
      </c>
      <c r="DP83" t="s">
        <v>760</v>
      </c>
      <c r="DR83" t="s">
        <v>473</v>
      </c>
      <c r="DS83" t="s">
        <v>474</v>
      </c>
      <c r="DT83">
        <v>9200</v>
      </c>
      <c r="DU83">
        <f>L83-M83</f>
        <v>8.594998262999999</v>
      </c>
      <c r="DV83">
        <f>DU83-5*LOG10(C83/10)</f>
        <v>0.32893569412328105</v>
      </c>
      <c r="DW83">
        <v>-0.15</v>
      </c>
      <c r="DX83">
        <f t="shared" si="4"/>
        <v>0.17893569412328106</v>
      </c>
      <c r="DY83">
        <f t="shared" si="5"/>
        <v>66.746073498629301</v>
      </c>
    </row>
    <row r="84" spans="1:129" x14ac:dyDescent="0.3">
      <c r="A84" t="s">
        <v>635</v>
      </c>
      <c r="B84" t="s">
        <v>133</v>
      </c>
      <c r="C84">
        <v>3200</v>
      </c>
      <c r="D84">
        <f>10^-3.96</f>
        <v>1.0964781961431837E-4</v>
      </c>
      <c r="E84" t="s">
        <v>799</v>
      </c>
      <c r="H84">
        <v>14.61</v>
      </c>
      <c r="I84">
        <v>7.4366816900000003</v>
      </c>
      <c r="J84">
        <v>14.32</v>
      </c>
      <c r="K84">
        <v>6.320507042</v>
      </c>
      <c r="L84">
        <v>13</v>
      </c>
      <c r="M84">
        <v>4.774</v>
      </c>
      <c r="O84">
        <v>3.5771380279999998</v>
      </c>
      <c r="Q84">
        <v>2.2861408449999998</v>
      </c>
      <c r="R84">
        <v>9.2319999999999993</v>
      </c>
      <c r="S84">
        <v>1.344788732</v>
      </c>
      <c r="T84">
        <v>7.7590000000000003</v>
      </c>
      <c r="U84">
        <v>0.839148169</v>
      </c>
      <c r="V84">
        <v>6.4359999999999999</v>
      </c>
      <c r="W84">
        <v>0.51370929600000004</v>
      </c>
      <c r="X84" s="2" t="s">
        <v>761</v>
      </c>
      <c r="Y84">
        <v>4.8410000000000002</v>
      </c>
      <c r="Z84">
        <v>0.251923756</v>
      </c>
      <c r="AA84">
        <v>3.29</v>
      </c>
      <c r="AB84">
        <v>0.155687873</v>
      </c>
      <c r="AC84" t="s">
        <v>50</v>
      </c>
      <c r="AD84">
        <v>10.38</v>
      </c>
      <c r="AE84">
        <v>3</v>
      </c>
      <c r="AF84" t="s">
        <v>50</v>
      </c>
      <c r="AG84">
        <v>0.61499999999999999</v>
      </c>
      <c r="AH84">
        <v>0.130135206</v>
      </c>
      <c r="AI84" t="s">
        <v>50</v>
      </c>
      <c r="AJ84">
        <v>20.75</v>
      </c>
      <c r="AK84">
        <v>3</v>
      </c>
      <c r="AL84" t="s">
        <v>50</v>
      </c>
      <c r="AM84">
        <v>-1.2989999999999999</v>
      </c>
      <c r="AN84">
        <v>8.4926636E-2</v>
      </c>
      <c r="AO84" s="2" t="s">
        <v>762</v>
      </c>
      <c r="AP84" t="s">
        <v>50</v>
      </c>
      <c r="AQ84" s="1">
        <v>32.590000000000003</v>
      </c>
      <c r="AR84">
        <v>3</v>
      </c>
      <c r="AT84" s="1">
        <v>51.83</v>
      </c>
      <c r="AU84">
        <v>3</v>
      </c>
      <c r="AW84">
        <v>47.099997999999999</v>
      </c>
      <c r="AX84">
        <v>3</v>
      </c>
      <c r="BB84">
        <v>33.189999</v>
      </c>
      <c r="BC84">
        <v>3</v>
      </c>
      <c r="BE84" s="1">
        <v>53.78</v>
      </c>
      <c r="BF84">
        <v>3</v>
      </c>
      <c r="BH84">
        <v>36.009998000000003</v>
      </c>
      <c r="BI84">
        <v>3</v>
      </c>
      <c r="BK84">
        <v>53.979998999999999</v>
      </c>
      <c r="BL84">
        <v>3</v>
      </c>
      <c r="DN84" t="s">
        <v>635</v>
      </c>
      <c r="DQ84" t="s">
        <v>638</v>
      </c>
      <c r="DR84" t="s">
        <v>636</v>
      </c>
      <c r="DS84" t="s">
        <v>637</v>
      </c>
      <c r="DT84">
        <v>20600</v>
      </c>
      <c r="DU84">
        <f>L84-M84</f>
        <v>8.2259999999999991</v>
      </c>
      <c r="DV84">
        <f>DU84-5*LOG10(C84/10)</f>
        <v>-4.2997498915995305</v>
      </c>
      <c r="DW84">
        <v>-2.06</v>
      </c>
      <c r="DX84">
        <f t="shared" si="4"/>
        <v>-6.359749891599531</v>
      </c>
      <c r="DY84">
        <f t="shared" si="5"/>
        <v>27535.94316829956</v>
      </c>
    </row>
    <row r="85" spans="1:129" x14ac:dyDescent="0.3">
      <c r="A85" t="s">
        <v>726</v>
      </c>
      <c r="B85" t="s">
        <v>348</v>
      </c>
      <c r="C85">
        <v>721</v>
      </c>
      <c r="D85">
        <f>10^-4.84</f>
        <v>1.4454397707459275E-5</v>
      </c>
      <c r="E85" t="s">
        <v>796</v>
      </c>
      <c r="H85">
        <v>6.81</v>
      </c>
      <c r="I85">
        <v>0.627771831</v>
      </c>
      <c r="J85">
        <v>6.92</v>
      </c>
      <c r="K85">
        <v>0.53354929600000001</v>
      </c>
      <c r="L85">
        <v>6.85</v>
      </c>
      <c r="M85">
        <v>0.40300000000000002</v>
      </c>
      <c r="N85">
        <v>6.73</v>
      </c>
      <c r="O85">
        <v>0.30196619699999999</v>
      </c>
      <c r="P85">
        <v>6.73</v>
      </c>
      <c r="Q85">
        <v>0.19298591500000001</v>
      </c>
      <c r="R85">
        <v>6.4379999999999997</v>
      </c>
      <c r="S85">
        <v>0.113521127</v>
      </c>
      <c r="T85">
        <v>6.1050000000000004</v>
      </c>
      <c r="U85">
        <v>7.0837182999999998E-2</v>
      </c>
      <c r="V85">
        <v>5.4359999999999999</v>
      </c>
      <c r="W85">
        <v>4.3365069999999999E-2</v>
      </c>
      <c r="X85" s="2" t="s">
        <v>761</v>
      </c>
      <c r="Y85">
        <v>4.3230000000000004</v>
      </c>
      <c r="Z85">
        <v>2.1266291E-2</v>
      </c>
      <c r="AA85">
        <v>3.0760000000000001</v>
      </c>
      <c r="AB85">
        <v>1.3142483E-2</v>
      </c>
      <c r="AC85" s="1">
        <v>5.234</v>
      </c>
      <c r="AD85">
        <v>5.0679999999999996</v>
      </c>
      <c r="AE85">
        <v>3</v>
      </c>
      <c r="AF85" t="s">
        <v>58</v>
      </c>
      <c r="AG85">
        <v>2.2469999999999999</v>
      </c>
      <c r="AH85">
        <v>1.0985439E-2</v>
      </c>
      <c r="AI85" t="s">
        <v>58</v>
      </c>
      <c r="AJ85">
        <v>2.774</v>
      </c>
      <c r="AK85">
        <v>3</v>
      </c>
      <c r="AL85" t="s">
        <v>58</v>
      </c>
      <c r="AM85">
        <v>1.333</v>
      </c>
      <c r="AN85">
        <v>7.1691319999999999E-3</v>
      </c>
      <c r="AO85" s="2" t="s">
        <v>610</v>
      </c>
      <c r="AP85" t="s">
        <v>58</v>
      </c>
      <c r="AQ85" s="1">
        <v>2.87</v>
      </c>
      <c r="AR85">
        <v>3</v>
      </c>
      <c r="AT85" s="1">
        <v>0.47</v>
      </c>
      <c r="AU85">
        <v>3</v>
      </c>
      <c r="AW85" t="s">
        <v>50</v>
      </c>
      <c r="AX85" t="s">
        <v>50</v>
      </c>
      <c r="BB85" t="s">
        <v>50</v>
      </c>
      <c r="BC85" t="s">
        <v>50</v>
      </c>
      <c r="BE85" s="1">
        <v>7.36</v>
      </c>
      <c r="BF85">
        <v>1</v>
      </c>
      <c r="BH85" t="s">
        <v>50</v>
      </c>
      <c r="BI85" t="s">
        <v>50</v>
      </c>
      <c r="BK85" t="s">
        <v>50</v>
      </c>
      <c r="BL85" t="s">
        <v>50</v>
      </c>
      <c r="DN85" t="s">
        <v>726</v>
      </c>
      <c r="DO85" t="s">
        <v>758</v>
      </c>
      <c r="DP85" t="s">
        <v>760</v>
      </c>
      <c r="DQ85" t="s">
        <v>722</v>
      </c>
      <c r="DR85" t="s">
        <v>727</v>
      </c>
      <c r="DS85" t="s">
        <v>728</v>
      </c>
      <c r="DT85">
        <v>10700</v>
      </c>
      <c r="DU85">
        <f>L85-M85</f>
        <v>6.4469999999999992</v>
      </c>
      <c r="DV85">
        <f>DU85-5*LOG10(C85/10)</f>
        <v>-2.8426763235971464</v>
      </c>
      <c r="DW85">
        <v>-0.42</v>
      </c>
      <c r="DX85">
        <f t="shared" si="4"/>
        <v>-3.2626763235971463</v>
      </c>
      <c r="DY85">
        <f t="shared" si="5"/>
        <v>1588.8047495937274</v>
      </c>
    </row>
    <row r="86" spans="1:129" x14ac:dyDescent="0.3">
      <c r="A86" t="s">
        <v>476</v>
      </c>
      <c r="B86" t="s">
        <v>479</v>
      </c>
      <c r="I86">
        <v>5.5485371829999997</v>
      </c>
      <c r="J86">
        <v>15.976000000000001</v>
      </c>
      <c r="K86">
        <v>4.7157549300000001</v>
      </c>
      <c r="L86">
        <v>14.686999999999999</v>
      </c>
      <c r="M86">
        <v>3.5619000000000001</v>
      </c>
      <c r="O86">
        <v>2.6689166200000001</v>
      </c>
      <c r="Q86">
        <v>1.7056985920000001</v>
      </c>
      <c r="R86">
        <v>11.552</v>
      </c>
      <c r="S86">
        <v>1.003352113</v>
      </c>
      <c r="T86">
        <v>10.066000000000001</v>
      </c>
      <c r="U86">
        <v>0.62609171799999996</v>
      </c>
      <c r="V86">
        <v>8.8239999999999998</v>
      </c>
      <c r="W86">
        <v>0.38328050699999999</v>
      </c>
      <c r="X86" s="2" t="s">
        <v>761</v>
      </c>
      <c r="Y86">
        <v>6.7240000000000002</v>
      </c>
      <c r="Z86">
        <v>0.187961296</v>
      </c>
      <c r="AA86">
        <v>5.7960000000000003</v>
      </c>
      <c r="AB86">
        <v>0.11615932800000001</v>
      </c>
      <c r="AC86" s="1">
        <v>0.9</v>
      </c>
      <c r="AD86">
        <v>3.7749999999999999</v>
      </c>
      <c r="AE86">
        <v>3</v>
      </c>
      <c r="AF86" t="s">
        <v>58</v>
      </c>
      <c r="AG86">
        <v>2.2389999999999999</v>
      </c>
      <c r="AH86">
        <v>9.7094384000000006E-2</v>
      </c>
      <c r="AI86" t="s">
        <v>58</v>
      </c>
      <c r="AJ86">
        <v>6.73</v>
      </c>
      <c r="AK86">
        <v>3</v>
      </c>
      <c r="AL86" t="s">
        <v>58</v>
      </c>
      <c r="AM86">
        <v>-0.38800000000000001</v>
      </c>
      <c r="AN86">
        <v>6.3364093999999996E-2</v>
      </c>
      <c r="AO86" s="2" t="s">
        <v>122</v>
      </c>
      <c r="AP86" t="s">
        <v>58</v>
      </c>
      <c r="AQ86" s="1">
        <v>10.76</v>
      </c>
      <c r="AR86">
        <v>3</v>
      </c>
      <c r="AT86" s="1">
        <v>35.56</v>
      </c>
      <c r="AU86">
        <v>3</v>
      </c>
      <c r="AW86">
        <v>38.380001</v>
      </c>
      <c r="AX86">
        <v>3</v>
      </c>
      <c r="BB86">
        <v>49.310001</v>
      </c>
      <c r="BC86">
        <v>3</v>
      </c>
      <c r="BE86" s="1">
        <v>69.33</v>
      </c>
      <c r="BF86">
        <v>3</v>
      </c>
      <c r="BH86">
        <v>57.130001</v>
      </c>
      <c r="BI86">
        <v>3</v>
      </c>
      <c r="BK86">
        <v>57.84</v>
      </c>
      <c r="BL86">
        <v>3</v>
      </c>
      <c r="DN86" t="s">
        <v>476</v>
      </c>
      <c r="DR86" t="s">
        <v>477</v>
      </c>
      <c r="DS86" t="s">
        <v>478</v>
      </c>
      <c r="DT86">
        <v>99.99</v>
      </c>
      <c r="DU86">
        <f>L86-M86</f>
        <v>11.1251</v>
      </c>
      <c r="DV86" t="e">
        <f>DU86-5*LOG10(C86/10)</f>
        <v>#NUM!</v>
      </c>
      <c r="DW86">
        <v>99.99</v>
      </c>
      <c r="DX86" t="e">
        <f t="shared" si="4"/>
        <v>#NUM!</v>
      </c>
      <c r="DY86" t="e">
        <f t="shared" si="5"/>
        <v>#NUM!</v>
      </c>
    </row>
    <row r="87" spans="1:129" ht="16.8" customHeight="1" x14ac:dyDescent="0.3">
      <c r="A87" t="s">
        <v>480</v>
      </c>
      <c r="B87" t="s">
        <v>471</v>
      </c>
      <c r="C87">
        <v>870</v>
      </c>
      <c r="D87">
        <f>10^-6.95</f>
        <v>1.1220184543019621E-7</v>
      </c>
      <c r="E87" t="s">
        <v>799</v>
      </c>
      <c r="H87">
        <v>7.04</v>
      </c>
      <c r="I87">
        <v>1.641864236</v>
      </c>
      <c r="J87">
        <v>7.6199998999999998</v>
      </c>
      <c r="K87">
        <v>1.3954361500000001</v>
      </c>
      <c r="L87">
        <v>7.5</v>
      </c>
      <c r="M87">
        <v>1.053999645</v>
      </c>
      <c r="O87">
        <v>0.78975748099999998</v>
      </c>
      <c r="Q87">
        <v>0.50473222399999995</v>
      </c>
      <c r="R87">
        <v>7.8179999999999996</v>
      </c>
      <c r="S87">
        <v>0.296901309</v>
      </c>
      <c r="T87">
        <v>7.8579999999999997</v>
      </c>
      <c r="U87">
        <v>0.18526641699999999</v>
      </c>
      <c r="V87">
        <v>7.8040000000000003</v>
      </c>
      <c r="W87">
        <v>0.1134163</v>
      </c>
      <c r="X87" s="2" t="s">
        <v>761</v>
      </c>
      <c r="Y87">
        <v>7.27</v>
      </c>
      <c r="Z87">
        <v>5.5619512000000003E-2</v>
      </c>
      <c r="AA87">
        <v>7.1379999999999999</v>
      </c>
      <c r="AB87">
        <v>3.4372635999999998E-2</v>
      </c>
      <c r="AC87" s="1">
        <v>6.3469999999999999E-2</v>
      </c>
      <c r="AD87">
        <v>0.1179</v>
      </c>
      <c r="AE87">
        <v>3</v>
      </c>
      <c r="AF87" t="s">
        <v>58</v>
      </c>
      <c r="AG87">
        <v>6.28</v>
      </c>
      <c r="AH87">
        <v>2.8731139999999999E-2</v>
      </c>
      <c r="AI87" t="s">
        <v>58</v>
      </c>
      <c r="AJ87" t="s">
        <v>56</v>
      </c>
      <c r="AK87">
        <v>0</v>
      </c>
      <c r="AL87" t="s">
        <v>58</v>
      </c>
      <c r="AM87">
        <v>4.2830000000000004</v>
      </c>
      <c r="AN87">
        <v>1.8750030000000001E-2</v>
      </c>
      <c r="AO87" s="2" t="s">
        <v>762</v>
      </c>
      <c r="AP87" t="s">
        <v>58</v>
      </c>
      <c r="AQ87">
        <v>0.7</v>
      </c>
      <c r="AR87">
        <v>3</v>
      </c>
      <c r="AT87" t="s">
        <v>50</v>
      </c>
      <c r="AU87" t="s">
        <v>50</v>
      </c>
      <c r="AW87" t="s">
        <v>50</v>
      </c>
      <c r="AX87" t="s">
        <v>50</v>
      </c>
      <c r="BB87" t="s">
        <v>50</v>
      </c>
      <c r="BC87" t="s">
        <v>50</v>
      </c>
      <c r="BE87">
        <v>70.2</v>
      </c>
      <c r="BF87">
        <v>3</v>
      </c>
      <c r="BH87" t="s">
        <v>50</v>
      </c>
      <c r="BI87" t="s">
        <v>50</v>
      </c>
      <c r="BK87" t="s">
        <v>50</v>
      </c>
      <c r="BL87" t="s">
        <v>50</v>
      </c>
      <c r="CH87">
        <v>-8.0000000000000002E-3</v>
      </c>
      <c r="CI87" t="s">
        <v>813</v>
      </c>
      <c r="DN87" t="s">
        <v>480</v>
      </c>
      <c r="DR87" t="s">
        <v>481</v>
      </c>
      <c r="DS87" t="s">
        <v>482</v>
      </c>
      <c r="DT87">
        <v>20600</v>
      </c>
      <c r="DU87">
        <f>L87-M87</f>
        <v>6.4460003549999998</v>
      </c>
      <c r="DV87">
        <f>DU87-5*LOG10(C87/10)</f>
        <v>-3.2515959080930932</v>
      </c>
      <c r="DW87">
        <v>-2.06</v>
      </c>
      <c r="DX87">
        <f t="shared" si="4"/>
        <v>-5.3115959080930928</v>
      </c>
      <c r="DY87">
        <f t="shared" si="5"/>
        <v>10486.688390510071</v>
      </c>
    </row>
    <row r="88" spans="1:129" x14ac:dyDescent="0.3">
      <c r="A88" t="s">
        <v>483</v>
      </c>
      <c r="B88" t="s">
        <v>146</v>
      </c>
      <c r="C88">
        <v>1500</v>
      </c>
      <c r="H88">
        <v>8.1599997999999996</v>
      </c>
      <c r="I88">
        <v>1.5452863489999999</v>
      </c>
      <c r="J88">
        <v>8.6700000999999993</v>
      </c>
      <c r="K88">
        <v>1.3133536779999999</v>
      </c>
      <c r="L88">
        <v>8.5699997000000003</v>
      </c>
      <c r="M88">
        <v>0.99200118299999995</v>
      </c>
      <c r="O88">
        <v>0.743302295</v>
      </c>
      <c r="Q88">
        <v>0.47504281999999998</v>
      </c>
      <c r="R88">
        <v>7.4720000000000004</v>
      </c>
      <c r="S88">
        <v>0.27943695299999999</v>
      </c>
      <c r="T88">
        <v>6.68</v>
      </c>
      <c r="U88">
        <v>0.17436865900000001</v>
      </c>
      <c r="V88">
        <v>5.774</v>
      </c>
      <c r="W88">
        <v>0.106744916</v>
      </c>
      <c r="X88" s="2" t="s">
        <v>486</v>
      </c>
      <c r="Y88">
        <v>4.6029999999999998</v>
      </c>
      <c r="Z88">
        <v>5.2347855999999998E-2</v>
      </c>
      <c r="AA88">
        <v>3.5990000000000002</v>
      </c>
      <c r="AB88">
        <v>3.2350764999999997E-2</v>
      </c>
      <c r="AC88" s="1">
        <v>5.2889999999999997</v>
      </c>
      <c r="AD88">
        <v>5.968</v>
      </c>
      <c r="AE88">
        <v>3</v>
      </c>
      <c r="AF88" t="s">
        <v>58</v>
      </c>
      <c r="AG88">
        <v>1.7909999999999999</v>
      </c>
      <c r="AH88">
        <v>2.7041114000000002E-2</v>
      </c>
      <c r="AI88" t="s">
        <v>58</v>
      </c>
      <c r="AJ88">
        <v>5.1790000000000003</v>
      </c>
      <c r="AK88">
        <v>3</v>
      </c>
      <c r="AL88" t="s">
        <v>58</v>
      </c>
      <c r="AM88">
        <v>0.46</v>
      </c>
      <c r="AN88">
        <v>1.7647113999999998E-2</v>
      </c>
      <c r="AO88" s="2" t="s">
        <v>487</v>
      </c>
      <c r="AP88" t="s">
        <v>58</v>
      </c>
      <c r="AQ88" s="1">
        <v>5.806</v>
      </c>
      <c r="AR88">
        <v>3</v>
      </c>
      <c r="AT88" s="1">
        <v>1.4</v>
      </c>
      <c r="AU88">
        <v>3</v>
      </c>
      <c r="AW88">
        <v>0.88360000000000005</v>
      </c>
      <c r="AX88">
        <v>1</v>
      </c>
      <c r="BB88">
        <v>0.72909999999999997</v>
      </c>
      <c r="BC88">
        <v>3</v>
      </c>
      <c r="BE88" s="1">
        <v>8.8379999999999992</v>
      </c>
      <c r="BF88">
        <v>2</v>
      </c>
      <c r="BH88">
        <v>2.294</v>
      </c>
      <c r="BI88">
        <v>1</v>
      </c>
      <c r="BK88">
        <v>0.47520000000000001</v>
      </c>
      <c r="BL88">
        <v>1</v>
      </c>
      <c r="DN88" t="s">
        <v>483</v>
      </c>
      <c r="DO88" t="s">
        <v>758</v>
      </c>
      <c r="DP88" t="s">
        <v>760</v>
      </c>
      <c r="DR88" t="s">
        <v>484</v>
      </c>
      <c r="DS88" t="s">
        <v>485</v>
      </c>
      <c r="DT88">
        <v>20600</v>
      </c>
      <c r="DU88">
        <f>L88-M88</f>
        <v>7.5779985170000002</v>
      </c>
      <c r="DV88">
        <f>DU88-5*LOG10(C88/10)</f>
        <v>-3.3024577782784066</v>
      </c>
      <c r="DW88">
        <v>-2.06</v>
      </c>
      <c r="DX88">
        <f t="shared" si="4"/>
        <v>-5.3624577782784062</v>
      </c>
      <c r="DY88">
        <f t="shared" si="5"/>
        <v>10989.631025170907</v>
      </c>
    </row>
    <row r="89" spans="1:129" x14ac:dyDescent="0.3">
      <c r="A89" t="s">
        <v>488</v>
      </c>
      <c r="B89" t="s">
        <v>241</v>
      </c>
      <c r="C89">
        <v>674</v>
      </c>
      <c r="I89">
        <v>0.48289790799999999</v>
      </c>
      <c r="J89">
        <v>9.1499995999999992</v>
      </c>
      <c r="K89">
        <v>0.41041956099999999</v>
      </c>
      <c r="L89">
        <v>9.1400003000000005</v>
      </c>
      <c r="M89">
        <v>0.30999775299999999</v>
      </c>
      <c r="O89">
        <v>0.23228000700000001</v>
      </c>
      <c r="Q89">
        <v>0.148449628</v>
      </c>
      <c r="R89">
        <v>9.0440000000000005</v>
      </c>
      <c r="S89">
        <v>8.7323311000000001E-2</v>
      </c>
      <c r="T89">
        <v>8.99</v>
      </c>
      <c r="U89">
        <v>5.4489745999999999E-2</v>
      </c>
      <c r="V89">
        <v>8.9290000000000003</v>
      </c>
      <c r="W89">
        <v>3.3357505000000003E-2</v>
      </c>
      <c r="X89" s="2" t="s">
        <v>761</v>
      </c>
      <c r="Y89">
        <v>8.5489999999999995</v>
      </c>
      <c r="Z89">
        <v>1.6358567000000001E-2</v>
      </c>
      <c r="AA89">
        <v>8.3819999999999997</v>
      </c>
      <c r="AB89">
        <v>1.0109529000000001E-2</v>
      </c>
      <c r="AC89" t="s">
        <v>50</v>
      </c>
      <c r="AD89" t="s">
        <v>56</v>
      </c>
      <c r="AE89" t="s">
        <v>57</v>
      </c>
      <c r="AF89" t="s">
        <v>50</v>
      </c>
      <c r="AG89">
        <v>7.6159999999999997</v>
      </c>
      <c r="AH89">
        <v>8.4502770000000008E-3</v>
      </c>
      <c r="AI89" t="s">
        <v>50</v>
      </c>
      <c r="AJ89" t="s">
        <v>56</v>
      </c>
      <c r="AK89" t="s">
        <v>58</v>
      </c>
      <c r="AL89" t="s">
        <v>50</v>
      </c>
      <c r="AM89">
        <v>6.05</v>
      </c>
      <c r="AN89">
        <v>5.5146769999999999E-3</v>
      </c>
      <c r="AO89" s="2" t="s">
        <v>147</v>
      </c>
      <c r="AP89" t="s">
        <v>50</v>
      </c>
      <c r="AQ89" t="s">
        <v>50</v>
      </c>
      <c r="AR89" t="s">
        <v>50</v>
      </c>
      <c r="AT89" t="s">
        <v>50</v>
      </c>
      <c r="AU89" t="s">
        <v>50</v>
      </c>
      <c r="AW89" t="s">
        <v>50</v>
      </c>
      <c r="AX89" t="s">
        <v>50</v>
      </c>
      <c r="BB89" t="s">
        <v>50</v>
      </c>
      <c r="BC89" t="s">
        <v>50</v>
      </c>
      <c r="BE89" t="s">
        <v>50</v>
      </c>
      <c r="BF89" t="s">
        <v>51</v>
      </c>
      <c r="BH89" t="s">
        <v>50</v>
      </c>
      <c r="BI89" t="s">
        <v>50</v>
      </c>
      <c r="BK89" t="s">
        <v>50</v>
      </c>
      <c r="BL89" t="s">
        <v>50</v>
      </c>
      <c r="DN89" t="s">
        <v>488</v>
      </c>
      <c r="DR89" t="s">
        <v>489</v>
      </c>
      <c r="DS89" t="s">
        <v>490</v>
      </c>
      <c r="DT89">
        <v>12500</v>
      </c>
      <c r="DU89">
        <f>L89-M89</f>
        <v>8.8300025470000012</v>
      </c>
      <c r="DV89">
        <f>DU89-5*LOG10(C89/10)</f>
        <v>-0.31329693567659866</v>
      </c>
      <c r="DW89">
        <v>-0.81</v>
      </c>
      <c r="DX89">
        <f t="shared" si="4"/>
        <v>-1.1232969356765987</v>
      </c>
      <c r="DY89">
        <f t="shared" si="5"/>
        <v>221.47197282432199</v>
      </c>
    </row>
    <row r="90" spans="1:129" x14ac:dyDescent="0.3">
      <c r="A90" t="s">
        <v>491</v>
      </c>
      <c r="B90" t="s">
        <v>494</v>
      </c>
      <c r="C90">
        <v>118</v>
      </c>
      <c r="D90">
        <f>10^-5.65</f>
        <v>2.2387211385683329E-6</v>
      </c>
      <c r="E90" t="s">
        <v>799</v>
      </c>
      <c r="I90">
        <v>0.53119320699999995</v>
      </c>
      <c r="J90">
        <v>8.3699998999999998</v>
      </c>
      <c r="K90">
        <v>0.45146619799999999</v>
      </c>
      <c r="L90">
        <v>8.2299994999999999</v>
      </c>
      <c r="M90">
        <v>0.34100106400000002</v>
      </c>
      <c r="N90">
        <v>8.1999998000000005</v>
      </c>
      <c r="O90">
        <v>0.25551065699999997</v>
      </c>
      <c r="Q90">
        <v>0.16329628400000001</v>
      </c>
      <c r="R90">
        <v>7.3840000000000003</v>
      </c>
      <c r="S90">
        <v>9.6056638E-2</v>
      </c>
      <c r="T90">
        <v>6.6619999999999999</v>
      </c>
      <c r="U90">
        <v>5.9939342E-2</v>
      </c>
      <c r="V90">
        <v>5.734</v>
      </c>
      <c r="W90">
        <v>3.6693636000000002E-2</v>
      </c>
      <c r="X90" s="2" t="s">
        <v>761</v>
      </c>
      <c r="Y90">
        <v>4.5060000000000002</v>
      </c>
      <c r="Z90">
        <v>1.7994610000000001E-2</v>
      </c>
      <c r="AA90">
        <v>3.4689999999999999</v>
      </c>
      <c r="AB90">
        <v>1.1120596999999999E-2</v>
      </c>
      <c r="AC90" s="1">
        <v>6.1420000000000003</v>
      </c>
      <c r="AD90">
        <v>6.31</v>
      </c>
      <c r="AE90">
        <v>3</v>
      </c>
      <c r="AF90" t="s">
        <v>58</v>
      </c>
      <c r="AG90">
        <v>1.6930000000000001</v>
      </c>
      <c r="AH90">
        <v>9.295401E-3</v>
      </c>
      <c r="AI90" t="s">
        <v>58</v>
      </c>
      <c r="AJ90">
        <v>5.0739999999999998</v>
      </c>
      <c r="AK90">
        <v>3</v>
      </c>
      <c r="AL90" t="s">
        <v>58</v>
      </c>
      <c r="AM90">
        <v>0.52300000000000002</v>
      </c>
      <c r="AN90">
        <v>6.0662069999999997E-3</v>
      </c>
      <c r="AO90" s="2" t="s">
        <v>188</v>
      </c>
      <c r="AP90" t="s">
        <v>58</v>
      </c>
      <c r="AQ90" s="1">
        <v>6.8739999999999997</v>
      </c>
      <c r="AR90">
        <v>3</v>
      </c>
      <c r="AT90" s="1">
        <v>1.454</v>
      </c>
      <c r="AU90">
        <v>3</v>
      </c>
      <c r="AW90" t="s">
        <v>50</v>
      </c>
      <c r="AX90" t="s">
        <v>50</v>
      </c>
      <c r="BB90" t="s">
        <v>50</v>
      </c>
      <c r="BC90" t="s">
        <v>50</v>
      </c>
      <c r="BE90" s="1">
        <v>1.0880000000000001</v>
      </c>
      <c r="BF90">
        <v>1</v>
      </c>
      <c r="BH90" t="s">
        <v>50</v>
      </c>
      <c r="BI90" t="s">
        <v>50</v>
      </c>
      <c r="BK90" t="s">
        <v>50</v>
      </c>
      <c r="BL90" t="s">
        <v>50</v>
      </c>
      <c r="DN90" t="s">
        <v>491</v>
      </c>
      <c r="DO90" t="s">
        <v>758</v>
      </c>
      <c r="DP90" t="s">
        <v>759</v>
      </c>
      <c r="DR90" t="s">
        <v>492</v>
      </c>
      <c r="DS90" t="s">
        <v>493</v>
      </c>
      <c r="DT90">
        <v>9200</v>
      </c>
      <c r="DU90">
        <f>L90-M90</f>
        <v>7.8889984359999996</v>
      </c>
      <c r="DV90">
        <f>DU90-5*LOG10(C90/10)</f>
        <v>2.5295883994693718</v>
      </c>
      <c r="DW90">
        <v>-0.15</v>
      </c>
      <c r="DX90">
        <f t="shared" si="4"/>
        <v>2.3795883994693718</v>
      </c>
      <c r="DY90">
        <f t="shared" si="5"/>
        <v>8.793558157680037</v>
      </c>
    </row>
    <row r="91" spans="1:129" x14ac:dyDescent="0.3">
      <c r="A91" t="s">
        <v>495</v>
      </c>
      <c r="B91" t="s">
        <v>392</v>
      </c>
      <c r="C91">
        <v>175</v>
      </c>
      <c r="D91">
        <f>10^-8.16</f>
        <v>6.9183097091893386E-9</v>
      </c>
      <c r="E91" t="s">
        <v>799</v>
      </c>
      <c r="I91">
        <v>1.492165352</v>
      </c>
      <c r="J91">
        <v>8.7639999999999993</v>
      </c>
      <c r="K91">
        <v>1.2682056340000001</v>
      </c>
      <c r="L91">
        <v>8.4550000000000001</v>
      </c>
      <c r="M91">
        <v>0.95789999999999997</v>
      </c>
      <c r="N91">
        <v>8.27</v>
      </c>
      <c r="O91">
        <v>0.71775042300000003</v>
      </c>
      <c r="Q91">
        <v>0.45871267599999999</v>
      </c>
      <c r="R91">
        <v>7.2670000000000003</v>
      </c>
      <c r="S91">
        <v>0.26983098599999999</v>
      </c>
      <c r="T91">
        <v>6.665</v>
      </c>
      <c r="U91">
        <v>0.16837453499999999</v>
      </c>
      <c r="V91">
        <v>5.9409999999999998</v>
      </c>
      <c r="W91">
        <v>0.10307543700000001</v>
      </c>
      <c r="X91" s="2" t="s">
        <v>761</v>
      </c>
      <c r="Y91">
        <v>4.4740000000000002</v>
      </c>
      <c r="Z91">
        <v>5.0548337999999998E-2</v>
      </c>
      <c r="AA91">
        <v>4.4669999999999996</v>
      </c>
      <c r="AB91">
        <v>3.1238670999999999E-2</v>
      </c>
      <c r="AC91" s="1">
        <v>5.3620000000000001</v>
      </c>
      <c r="AD91">
        <v>6.0460000000000003</v>
      </c>
      <c r="AE91">
        <v>3</v>
      </c>
      <c r="AF91" t="s">
        <v>58</v>
      </c>
      <c r="AG91">
        <v>1.34</v>
      </c>
      <c r="AH91">
        <v>2.6111545E-2</v>
      </c>
      <c r="AI91" t="s">
        <v>58</v>
      </c>
      <c r="AJ91">
        <v>17.18</v>
      </c>
      <c r="AK91">
        <v>3</v>
      </c>
      <c r="AL91" t="s">
        <v>58</v>
      </c>
      <c r="AM91">
        <v>-1.32</v>
      </c>
      <c r="AN91">
        <v>1.7040474E-2</v>
      </c>
      <c r="AO91" s="2" t="s">
        <v>114</v>
      </c>
      <c r="AP91" t="s">
        <v>58</v>
      </c>
      <c r="AQ91">
        <v>48.3</v>
      </c>
      <c r="AR91">
        <v>3</v>
      </c>
      <c r="AT91" t="s">
        <v>50</v>
      </c>
      <c r="AU91" t="s">
        <v>50</v>
      </c>
      <c r="AW91">
        <v>71.360000999999997</v>
      </c>
      <c r="AX91">
        <v>3</v>
      </c>
      <c r="AZ91">
        <v>67.94</v>
      </c>
      <c r="BB91">
        <v>66.040001000000004</v>
      </c>
      <c r="BC91">
        <v>3</v>
      </c>
      <c r="BE91">
        <v>69.81</v>
      </c>
      <c r="BF91">
        <v>3</v>
      </c>
      <c r="BH91">
        <v>49.580002</v>
      </c>
      <c r="BI91">
        <v>3</v>
      </c>
      <c r="BK91">
        <v>59.31</v>
      </c>
      <c r="BL91">
        <v>3</v>
      </c>
      <c r="BZ91">
        <v>2.61</v>
      </c>
      <c r="CH91">
        <v>0.45150000000000001</v>
      </c>
      <c r="CI91" t="s">
        <v>810</v>
      </c>
      <c r="DN91" t="s">
        <v>495</v>
      </c>
      <c r="DO91" t="s">
        <v>12</v>
      </c>
      <c r="DP91" t="s">
        <v>759</v>
      </c>
      <c r="DR91" t="s">
        <v>496</v>
      </c>
      <c r="DS91" t="s">
        <v>497</v>
      </c>
      <c r="DT91">
        <v>9700</v>
      </c>
      <c r="DU91">
        <f>L91-M91</f>
        <v>7.4970999999999997</v>
      </c>
      <c r="DV91">
        <f>DU91-5*LOG10(C91/10)</f>
        <v>1.2819097565685276</v>
      </c>
      <c r="DW91">
        <v>-0.24</v>
      </c>
      <c r="DX91">
        <f t="shared" si="4"/>
        <v>1.0419097565685276</v>
      </c>
      <c r="DY91">
        <f t="shared" si="5"/>
        <v>30.146444428886536</v>
      </c>
    </row>
    <row r="92" spans="1:129" x14ac:dyDescent="0.3">
      <c r="A92" t="s">
        <v>498</v>
      </c>
      <c r="B92" t="s">
        <v>348</v>
      </c>
      <c r="C92">
        <v>1000</v>
      </c>
      <c r="D92">
        <f>10^-5.76</f>
        <v>1.7378008287493753E-6</v>
      </c>
      <c r="E92" t="s">
        <v>798</v>
      </c>
      <c r="I92">
        <v>0.47807239400000001</v>
      </c>
      <c r="J92">
        <v>6.8019999999999996</v>
      </c>
      <c r="K92">
        <v>0.40631831000000002</v>
      </c>
      <c r="L92">
        <v>6.7629999999999999</v>
      </c>
      <c r="M92">
        <v>0.30690000000000001</v>
      </c>
      <c r="N92">
        <v>6.74</v>
      </c>
      <c r="O92">
        <v>0.22995887300000001</v>
      </c>
      <c r="Q92">
        <v>0.14696619699999999</v>
      </c>
      <c r="R92">
        <v>6.0039999999999996</v>
      </c>
      <c r="S92">
        <v>8.6450704000000003E-2</v>
      </c>
      <c r="T92">
        <v>5.226</v>
      </c>
      <c r="U92">
        <v>5.3945238999999999E-2</v>
      </c>
      <c r="V92">
        <v>4.28</v>
      </c>
      <c r="W92">
        <v>3.3024168999999999E-2</v>
      </c>
      <c r="X92" s="2" t="s">
        <v>501</v>
      </c>
      <c r="Y92">
        <v>2.4790000000000001</v>
      </c>
      <c r="Z92">
        <v>1.6195099000000001E-2</v>
      </c>
      <c r="AA92">
        <v>0.82399999999999995</v>
      </c>
      <c r="AB92">
        <v>1.0008506E-2</v>
      </c>
      <c r="AC92" t="s">
        <v>50</v>
      </c>
      <c r="AD92">
        <v>26.58</v>
      </c>
      <c r="AE92">
        <v>3</v>
      </c>
      <c r="AF92" t="s">
        <v>50</v>
      </c>
      <c r="AG92">
        <v>0.06</v>
      </c>
      <c r="AH92">
        <v>8.3658350000000003E-3</v>
      </c>
      <c r="AI92" t="s">
        <v>50</v>
      </c>
      <c r="AJ92">
        <v>21.530000999999999</v>
      </c>
      <c r="AK92">
        <v>3</v>
      </c>
      <c r="AL92" t="s">
        <v>50</v>
      </c>
      <c r="AM92">
        <v>-1.06</v>
      </c>
      <c r="AN92">
        <v>5.4595690000000001E-3</v>
      </c>
      <c r="AO92" s="2" t="s">
        <v>60</v>
      </c>
      <c r="AP92" t="s">
        <v>50</v>
      </c>
      <c r="AQ92" s="1">
        <v>27.24</v>
      </c>
      <c r="AR92">
        <v>3</v>
      </c>
      <c r="AT92" s="1">
        <v>6.1929999999999996</v>
      </c>
      <c r="AU92">
        <v>3</v>
      </c>
      <c r="AW92">
        <v>3.2440000000000002</v>
      </c>
      <c r="AX92">
        <v>3</v>
      </c>
      <c r="AZ92">
        <v>3.73</v>
      </c>
      <c r="BB92">
        <v>2.593</v>
      </c>
      <c r="BC92">
        <v>3</v>
      </c>
      <c r="BE92" s="1">
        <v>7.9569999999999999</v>
      </c>
      <c r="BF92">
        <v>1</v>
      </c>
      <c r="BH92">
        <v>1.1319999999999999</v>
      </c>
      <c r="BI92">
        <v>1</v>
      </c>
      <c r="BK92">
        <v>0.81</v>
      </c>
      <c r="BL92">
        <v>3</v>
      </c>
      <c r="DN92" t="s">
        <v>498</v>
      </c>
      <c r="DO92" t="s">
        <v>758</v>
      </c>
      <c r="DR92" t="s">
        <v>499</v>
      </c>
      <c r="DS92" t="s">
        <v>500</v>
      </c>
      <c r="DT92">
        <v>10700</v>
      </c>
      <c r="DU92">
        <f>L92-M92</f>
        <v>6.4561000000000002</v>
      </c>
      <c r="DV92">
        <f>DU92-5*LOG10(C92/10)</f>
        <v>-3.5438999999999998</v>
      </c>
      <c r="DW92">
        <v>-0.42</v>
      </c>
      <c r="DX92">
        <f t="shared" si="4"/>
        <v>-3.9638999999999998</v>
      </c>
      <c r="DY92">
        <f t="shared" si="5"/>
        <v>3030.8189919831634</v>
      </c>
    </row>
    <row r="93" spans="1:129" ht="13.2" customHeight="1" x14ac:dyDescent="0.3">
      <c r="A93" t="s">
        <v>598</v>
      </c>
      <c r="B93" t="s">
        <v>601</v>
      </c>
      <c r="C93">
        <v>112</v>
      </c>
      <c r="D93">
        <f>10^-8.31</f>
        <v>4.8977881936844509E-9</v>
      </c>
      <c r="E93" t="s">
        <v>799</v>
      </c>
      <c r="I93">
        <v>3.3803099000000003E-2</v>
      </c>
      <c r="J93">
        <v>8.0719999999999992</v>
      </c>
      <c r="K93">
        <v>2.8729576999999999E-2</v>
      </c>
      <c r="L93">
        <v>7.7949999999999999</v>
      </c>
      <c r="M93">
        <v>2.1700000000000001E-2</v>
      </c>
      <c r="N93">
        <v>7.63</v>
      </c>
      <c r="O93">
        <v>1.6259717999999999E-2</v>
      </c>
      <c r="Q93">
        <v>1.0391549E-2</v>
      </c>
      <c r="R93">
        <v>6.9450000000000003</v>
      </c>
      <c r="S93">
        <v>6.112676E-3</v>
      </c>
      <c r="T93">
        <v>6.39</v>
      </c>
      <c r="U93">
        <v>3.81431E-3</v>
      </c>
      <c r="V93">
        <v>5.6</v>
      </c>
      <c r="W93">
        <v>2.3350419999999998E-3</v>
      </c>
      <c r="X93" s="2" t="s">
        <v>761</v>
      </c>
      <c r="Y93">
        <v>4.7089999999999996</v>
      </c>
      <c r="Z93">
        <v>1.1451079999999999E-3</v>
      </c>
      <c r="AA93">
        <v>3.6659999999999999</v>
      </c>
      <c r="AB93">
        <v>7.0767200000000001E-4</v>
      </c>
      <c r="AC93" t="s">
        <v>50</v>
      </c>
      <c r="AD93">
        <v>5.5179999999999998</v>
      </c>
      <c r="AE93">
        <v>3</v>
      </c>
      <c r="AF93" t="s">
        <v>50</v>
      </c>
      <c r="AG93">
        <v>1.35</v>
      </c>
      <c r="AH93">
        <v>5.9152399999999996E-4</v>
      </c>
      <c r="AI93" t="s">
        <v>50</v>
      </c>
      <c r="AJ93">
        <v>18.739999999999998</v>
      </c>
      <c r="AK93">
        <v>3</v>
      </c>
      <c r="AL93" t="s">
        <v>50</v>
      </c>
      <c r="AM93">
        <v>-1.3460000000000001</v>
      </c>
      <c r="AN93">
        <v>3.8602999999999999E-4</v>
      </c>
      <c r="AO93" s="2" t="s">
        <v>602</v>
      </c>
      <c r="AP93" t="s">
        <v>50</v>
      </c>
      <c r="AQ93" s="1">
        <v>33.590000000000003</v>
      </c>
      <c r="AR93">
        <v>3</v>
      </c>
      <c r="AT93" s="1">
        <v>39.36</v>
      </c>
      <c r="AU93">
        <v>3</v>
      </c>
      <c r="AW93">
        <v>35.229998999999999</v>
      </c>
      <c r="AX93">
        <v>3</v>
      </c>
      <c r="AZ93">
        <v>36.26</v>
      </c>
      <c r="BB93">
        <v>28.65</v>
      </c>
      <c r="BC93">
        <v>3</v>
      </c>
      <c r="BE93" s="1">
        <v>27.54</v>
      </c>
      <c r="BF93">
        <v>3</v>
      </c>
      <c r="BH93">
        <v>15.770001000000001</v>
      </c>
      <c r="BI93">
        <v>3</v>
      </c>
      <c r="BK93">
        <v>15.86</v>
      </c>
      <c r="BL93">
        <v>3</v>
      </c>
      <c r="BZ93">
        <v>0.49399999999999999</v>
      </c>
      <c r="CH93">
        <v>0.27</v>
      </c>
      <c r="DN93" t="s">
        <v>598</v>
      </c>
      <c r="DO93" t="s">
        <v>12</v>
      </c>
      <c r="DP93" t="s">
        <v>759</v>
      </c>
      <c r="DR93" t="s">
        <v>599</v>
      </c>
      <c r="DS93" t="s">
        <v>600</v>
      </c>
      <c r="DT93">
        <v>7440</v>
      </c>
      <c r="DU93">
        <f>L93-M93</f>
        <v>7.7732999999999999</v>
      </c>
      <c r="DV93">
        <f>DU93-5*LOG10(C93/10)</f>
        <v>2.527209886649092</v>
      </c>
      <c r="DW93">
        <v>0</v>
      </c>
      <c r="DX93">
        <f t="shared" si="4"/>
        <v>2.527209886649092</v>
      </c>
      <c r="DY93">
        <f t="shared" si="5"/>
        <v>7.6756655902557345</v>
      </c>
    </row>
    <row r="94" spans="1:129" x14ac:dyDescent="0.3">
      <c r="A94" t="s">
        <v>502</v>
      </c>
      <c r="B94" t="s">
        <v>505</v>
      </c>
      <c r="C94">
        <v>103</v>
      </c>
      <c r="D94">
        <f>10^-7.04</f>
        <v>9.120108393559095E-8</v>
      </c>
      <c r="E94" t="s">
        <v>799</v>
      </c>
      <c r="I94">
        <v>2.2696358829999999</v>
      </c>
      <c r="J94">
        <v>6.71</v>
      </c>
      <c r="K94">
        <v>1.9289852890000001</v>
      </c>
      <c r="L94">
        <v>6.3000002000000004</v>
      </c>
      <c r="M94">
        <v>1.456999527</v>
      </c>
      <c r="N94">
        <v>6.6999997999999996</v>
      </c>
      <c r="O94">
        <v>1.0917235890000001</v>
      </c>
      <c r="P94">
        <v>6.6399999000000003</v>
      </c>
      <c r="Q94">
        <v>0.69771808300000004</v>
      </c>
      <c r="R94">
        <v>6.4249999999999998</v>
      </c>
      <c r="S94">
        <v>0.41042240200000002</v>
      </c>
      <c r="T94">
        <v>5.9619999999999997</v>
      </c>
      <c r="U94">
        <v>0.25610357900000003</v>
      </c>
      <c r="V94">
        <v>5.4180000000000001</v>
      </c>
      <c r="W94">
        <v>0.15678135800000001</v>
      </c>
      <c r="X94" s="2" t="s">
        <v>761</v>
      </c>
      <c r="Y94">
        <v>4.2030000000000003</v>
      </c>
      <c r="Z94">
        <v>7.6885797000000006E-2</v>
      </c>
      <c r="AA94">
        <v>3.4550000000000001</v>
      </c>
      <c r="AB94">
        <v>4.7515114999999997E-2</v>
      </c>
      <c r="AC94" t="s">
        <v>50</v>
      </c>
      <c r="AD94">
        <v>38.470001000000003</v>
      </c>
      <c r="AE94">
        <v>3</v>
      </c>
      <c r="AF94" t="s">
        <v>50</v>
      </c>
      <c r="AG94">
        <v>-0.39700000000000002</v>
      </c>
      <c r="AH94">
        <v>3.9716576000000003E-2</v>
      </c>
      <c r="AI94" t="s">
        <v>50</v>
      </c>
      <c r="AJ94">
        <v>158.5</v>
      </c>
      <c r="AK94">
        <v>3</v>
      </c>
      <c r="AL94" t="s">
        <v>50</v>
      </c>
      <c r="AM94">
        <v>-3.2269999999999999</v>
      </c>
      <c r="AN94">
        <v>2.591916E-2</v>
      </c>
      <c r="AO94" s="2" t="s">
        <v>60</v>
      </c>
      <c r="AP94" t="s">
        <v>50</v>
      </c>
      <c r="AQ94" s="1">
        <v>242.6</v>
      </c>
      <c r="AR94">
        <v>3</v>
      </c>
      <c r="AT94" s="1">
        <v>165.2</v>
      </c>
      <c r="AU94">
        <v>3</v>
      </c>
      <c r="AW94">
        <v>156.5</v>
      </c>
      <c r="AX94">
        <v>3</v>
      </c>
      <c r="AZ94">
        <v>160.6</v>
      </c>
      <c r="BB94">
        <v>87.959998999999996</v>
      </c>
      <c r="BC94">
        <v>3</v>
      </c>
      <c r="BE94" s="1">
        <v>115.97</v>
      </c>
      <c r="BF94">
        <v>3</v>
      </c>
      <c r="BH94">
        <v>42.639999000000003</v>
      </c>
      <c r="BI94">
        <v>3</v>
      </c>
      <c r="BK94">
        <v>53.88</v>
      </c>
      <c r="BL94">
        <v>3</v>
      </c>
      <c r="BV94">
        <v>1.1311</v>
      </c>
      <c r="BZ94">
        <v>1.3240000000000001</v>
      </c>
      <c r="CH94">
        <v>0.46500000000000002</v>
      </c>
      <c r="CI94" t="s">
        <v>811</v>
      </c>
      <c r="CP94">
        <v>3.5999999999999997E-2</v>
      </c>
      <c r="DN94" t="s">
        <v>502</v>
      </c>
      <c r="DO94" t="s">
        <v>12</v>
      </c>
      <c r="DP94" t="s">
        <v>759</v>
      </c>
      <c r="DR94" t="s">
        <v>503</v>
      </c>
      <c r="DS94" t="s">
        <v>504</v>
      </c>
      <c r="DT94">
        <v>10700</v>
      </c>
      <c r="DU94">
        <f>L94-M94</f>
        <v>4.8430006730000006</v>
      </c>
      <c r="DV94">
        <f>DU94-5*LOG10(C94/10)</f>
        <v>-0.22118545052586036</v>
      </c>
      <c r="DW94">
        <v>-0.42</v>
      </c>
      <c r="DX94">
        <f t="shared" si="4"/>
        <v>-0.64118545052586029</v>
      </c>
      <c r="DY94">
        <f t="shared" si="5"/>
        <v>142.06077520041538</v>
      </c>
    </row>
    <row r="95" spans="1:129" x14ac:dyDescent="0.3">
      <c r="A95" t="s">
        <v>506</v>
      </c>
      <c r="B95" t="s">
        <v>509</v>
      </c>
      <c r="C95">
        <v>160</v>
      </c>
      <c r="D95">
        <f>10^-7.61</f>
        <v>2.4547089156850259E-8</v>
      </c>
      <c r="E95" t="s">
        <v>799</v>
      </c>
      <c r="I95">
        <v>0.85473571400000004</v>
      </c>
      <c r="J95">
        <v>9.4650002000000004</v>
      </c>
      <c r="K95">
        <v>0.72644807499999997</v>
      </c>
      <c r="L95">
        <v>9.2880000999999996</v>
      </c>
      <c r="M95">
        <v>0.54870014199999995</v>
      </c>
      <c r="N95">
        <v>9.3000001999999995</v>
      </c>
      <c r="O95">
        <v>0.41113869800000002</v>
      </c>
      <c r="Q95">
        <v>0.26275781399999998</v>
      </c>
      <c r="R95">
        <v>8.6349999999999998</v>
      </c>
      <c r="S95">
        <v>0.15456342000000001</v>
      </c>
      <c r="T95">
        <v>8.2170000000000005</v>
      </c>
      <c r="U95">
        <v>9.6447573999999994E-2</v>
      </c>
      <c r="V95">
        <v>7.4660000000000002</v>
      </c>
      <c r="W95">
        <v>5.9043226999999997E-2</v>
      </c>
      <c r="X95" s="2" t="s">
        <v>761</v>
      </c>
      <c r="Y95">
        <v>6.1260000000000003</v>
      </c>
      <c r="Z95">
        <v>2.8954880999999998E-2</v>
      </c>
      <c r="AA95">
        <v>4.9939999999999998</v>
      </c>
      <c r="AB95">
        <v>1.7894E-2</v>
      </c>
      <c r="AC95" s="1">
        <v>1.8859999999999999</v>
      </c>
      <c r="AD95">
        <v>2.3439999999999999</v>
      </c>
      <c r="AE95">
        <v>3</v>
      </c>
      <c r="AF95" t="s">
        <v>58</v>
      </c>
      <c r="AG95">
        <v>2.8690000000000002</v>
      </c>
      <c r="AH95">
        <v>1.4957102E-2</v>
      </c>
      <c r="AI95" t="s">
        <v>58</v>
      </c>
      <c r="AJ95">
        <v>2.5099999999999998</v>
      </c>
      <c r="AK95">
        <v>3</v>
      </c>
      <c r="AL95" t="s">
        <v>58</v>
      </c>
      <c r="AM95">
        <v>1.325</v>
      </c>
      <c r="AN95">
        <v>9.7610509999999998E-3</v>
      </c>
      <c r="AO95" s="2" t="s">
        <v>188</v>
      </c>
      <c r="AP95" t="s">
        <v>58</v>
      </c>
      <c r="AQ95" s="1">
        <v>3.093</v>
      </c>
      <c r="AR95">
        <v>3</v>
      </c>
      <c r="AT95" s="1">
        <v>1.6879999999999999</v>
      </c>
      <c r="AU95">
        <v>2</v>
      </c>
      <c r="AW95" t="s">
        <v>50</v>
      </c>
      <c r="AX95" t="s">
        <v>50</v>
      </c>
      <c r="BB95" t="s">
        <v>50</v>
      </c>
      <c r="BC95" t="s">
        <v>50</v>
      </c>
      <c r="BE95" s="1">
        <v>10.52</v>
      </c>
      <c r="BF95">
        <v>2</v>
      </c>
      <c r="BH95" t="s">
        <v>50</v>
      </c>
      <c r="BI95" t="s">
        <v>50</v>
      </c>
      <c r="BK95" t="s">
        <v>50</v>
      </c>
      <c r="BL95" t="s">
        <v>50</v>
      </c>
      <c r="DN95" t="s">
        <v>506</v>
      </c>
      <c r="DO95" t="s">
        <v>758</v>
      </c>
      <c r="DR95" t="s">
        <v>507</v>
      </c>
      <c r="DS95" t="s">
        <v>508</v>
      </c>
      <c r="DT95">
        <v>9700</v>
      </c>
      <c r="DU95">
        <f>L95-M95</f>
        <v>8.7392999580000001</v>
      </c>
      <c r="DV95">
        <f>DU95-5*LOG10(C95/10)</f>
        <v>2.718700044720376</v>
      </c>
      <c r="DW95">
        <v>-0.24</v>
      </c>
      <c r="DX95">
        <f t="shared" si="4"/>
        <v>2.4787000447203758</v>
      </c>
      <c r="DY95">
        <f t="shared" si="5"/>
        <v>8.0263848983162838</v>
      </c>
    </row>
    <row r="96" spans="1:129" x14ac:dyDescent="0.3">
      <c r="A96" t="s">
        <v>326</v>
      </c>
      <c r="B96" t="s">
        <v>329</v>
      </c>
      <c r="C96">
        <v>66.400000000000006</v>
      </c>
      <c r="H96">
        <v>13.01</v>
      </c>
      <c r="I96">
        <v>4.0563718309999999</v>
      </c>
      <c r="J96">
        <v>12.23</v>
      </c>
      <c r="K96">
        <v>3.447549296</v>
      </c>
      <c r="L96">
        <v>10.97</v>
      </c>
      <c r="M96">
        <v>2.6040000000000001</v>
      </c>
      <c r="O96">
        <v>1.951166197</v>
      </c>
      <c r="Q96">
        <v>1.246985915</v>
      </c>
      <c r="R96">
        <v>8.9550000000000001</v>
      </c>
      <c r="S96">
        <v>0.73352112700000005</v>
      </c>
      <c r="T96">
        <v>7.86</v>
      </c>
      <c r="U96">
        <v>0.45771718300000003</v>
      </c>
      <c r="V96">
        <v>6.9539999999999997</v>
      </c>
      <c r="W96">
        <v>0.28020507</v>
      </c>
      <c r="X96" s="2" t="s">
        <v>761</v>
      </c>
      <c r="Y96">
        <v>5.8570000000000002</v>
      </c>
      <c r="Z96">
        <v>0.137412958</v>
      </c>
      <c r="AA96">
        <v>5.0430000000000001</v>
      </c>
      <c r="AB96">
        <v>8.4920657999999996E-2</v>
      </c>
      <c r="AC96" s="1">
        <v>0.57989999999999997</v>
      </c>
      <c r="AD96">
        <v>0.59919999999999995</v>
      </c>
      <c r="AE96">
        <v>3</v>
      </c>
      <c r="AF96" t="s">
        <v>58</v>
      </c>
      <c r="AG96">
        <v>4.6630000000000003</v>
      </c>
      <c r="AH96">
        <v>7.0982839000000006E-2</v>
      </c>
      <c r="AI96" t="s">
        <v>58</v>
      </c>
      <c r="AJ96">
        <v>0.80959999999999999</v>
      </c>
      <c r="AK96">
        <v>3</v>
      </c>
      <c r="AL96" t="s">
        <v>58</v>
      </c>
      <c r="AM96">
        <v>2.5670000000000002</v>
      </c>
      <c r="AN96">
        <v>4.6323620000000003E-2</v>
      </c>
      <c r="AO96" s="2" t="s">
        <v>762</v>
      </c>
      <c r="AP96" t="s">
        <v>58</v>
      </c>
      <c r="AQ96" s="1">
        <v>1.744</v>
      </c>
      <c r="AR96">
        <v>3</v>
      </c>
      <c r="AT96" s="1">
        <v>6.8090000000000002</v>
      </c>
      <c r="AU96">
        <v>3</v>
      </c>
      <c r="AW96">
        <v>5.548</v>
      </c>
      <c r="AX96">
        <v>3</v>
      </c>
      <c r="BB96">
        <v>5.6120000000000001</v>
      </c>
      <c r="BC96">
        <v>3</v>
      </c>
      <c r="BE96" s="1">
        <v>6.4589999999999996</v>
      </c>
      <c r="BF96">
        <v>1</v>
      </c>
      <c r="BH96">
        <v>4.8140000000000001</v>
      </c>
      <c r="BI96">
        <v>3</v>
      </c>
      <c r="BK96">
        <v>3.64</v>
      </c>
      <c r="BL96">
        <v>1</v>
      </c>
      <c r="CH96">
        <v>0.1052</v>
      </c>
      <c r="CI96" t="s">
        <v>812</v>
      </c>
      <c r="DN96" t="s">
        <v>326</v>
      </c>
      <c r="DO96" t="s">
        <v>758</v>
      </c>
      <c r="DP96" t="s">
        <v>780</v>
      </c>
      <c r="DR96" t="s">
        <v>327</v>
      </c>
      <c r="DS96" t="s">
        <v>328</v>
      </c>
      <c r="DT96">
        <v>6510</v>
      </c>
      <c r="DU96">
        <f>L96-M96</f>
        <v>8.3659999999999997</v>
      </c>
      <c r="DV96">
        <f>DU96-5*LOG10(C96/10)</f>
        <v>4.2551596031599122</v>
      </c>
      <c r="DW96">
        <v>-0.04</v>
      </c>
      <c r="DX96">
        <f t="shared" si="4"/>
        <v>4.2151596031599121</v>
      </c>
      <c r="DY96">
        <f t="shared" si="5"/>
        <v>1.6215717088894854</v>
      </c>
    </row>
    <row r="97" spans="1:129" x14ac:dyDescent="0.3">
      <c r="A97" t="s">
        <v>510</v>
      </c>
      <c r="B97" t="s">
        <v>513</v>
      </c>
      <c r="C97">
        <v>116</v>
      </c>
      <c r="D97">
        <f>10^-6.68</f>
        <v>2.089296130854039E-7</v>
      </c>
      <c r="E97" t="s">
        <v>799</v>
      </c>
      <c r="I97">
        <v>0.43461145200000001</v>
      </c>
      <c r="J97">
        <v>6.8099999000000002</v>
      </c>
      <c r="K97">
        <v>0.36938043799999998</v>
      </c>
      <c r="L97">
        <v>6.5999999000000003</v>
      </c>
      <c r="M97">
        <v>0.27900011800000002</v>
      </c>
      <c r="N97">
        <v>6.5999999000000003</v>
      </c>
      <c r="O97">
        <v>0.20905361</v>
      </c>
      <c r="Q97">
        <v>0.13360569</v>
      </c>
      <c r="R97">
        <v>5.8129999999999997</v>
      </c>
      <c r="S97">
        <v>7.8591583000000007E-2</v>
      </c>
      <c r="T97">
        <v>5.2460000000000004</v>
      </c>
      <c r="U97">
        <v>4.9041148E-2</v>
      </c>
      <c r="V97">
        <v>4.585</v>
      </c>
      <c r="W97">
        <v>3.0021985000000001E-2</v>
      </c>
      <c r="X97" s="2" t="s">
        <v>761</v>
      </c>
      <c r="Y97">
        <v>3.8029999999999999</v>
      </c>
      <c r="Z97">
        <v>1.4722822999999999E-2</v>
      </c>
      <c r="AA97">
        <v>2.8479999999999999</v>
      </c>
      <c r="AB97">
        <v>9.0986460000000002E-3</v>
      </c>
      <c r="AC97" s="1">
        <v>9.2370000000000001</v>
      </c>
      <c r="AD97">
        <v>13.479998999999999</v>
      </c>
      <c r="AE97">
        <v>3</v>
      </c>
      <c r="AF97" t="s">
        <v>58</v>
      </c>
      <c r="AG97">
        <v>0.92700000000000005</v>
      </c>
      <c r="AH97">
        <v>7.6053070000000004E-3</v>
      </c>
      <c r="AI97" t="s">
        <v>58</v>
      </c>
      <c r="AJ97">
        <v>13</v>
      </c>
      <c r="AK97">
        <v>3</v>
      </c>
      <c r="AL97" t="s">
        <v>58</v>
      </c>
      <c r="AM97">
        <v>-0.51800000000000002</v>
      </c>
      <c r="AN97">
        <v>4.9632469999999996E-3</v>
      </c>
      <c r="AO97" s="2" t="s">
        <v>122</v>
      </c>
      <c r="AP97" t="s">
        <v>58</v>
      </c>
      <c r="AQ97" s="1">
        <v>23.05</v>
      </c>
      <c r="AR97">
        <v>3</v>
      </c>
      <c r="AT97" s="1">
        <v>14.72</v>
      </c>
      <c r="AU97">
        <v>3</v>
      </c>
      <c r="AW97">
        <v>10.039999999999999</v>
      </c>
      <c r="AX97">
        <v>3</v>
      </c>
      <c r="AZ97">
        <v>10.17</v>
      </c>
      <c r="BB97">
        <v>8.6</v>
      </c>
      <c r="BC97">
        <v>3</v>
      </c>
      <c r="BE97" s="1">
        <v>9.5760000000000005</v>
      </c>
      <c r="BF97">
        <v>3</v>
      </c>
      <c r="BH97">
        <v>5.1159999999999997</v>
      </c>
      <c r="BI97">
        <v>3</v>
      </c>
      <c r="BK97">
        <v>4.6399999999999997</v>
      </c>
      <c r="BL97">
        <v>3</v>
      </c>
      <c r="CH97">
        <v>9.1999999999999998E-2</v>
      </c>
      <c r="CI97" t="s">
        <v>811</v>
      </c>
      <c r="DN97" t="s">
        <v>510</v>
      </c>
      <c r="DO97" t="s">
        <v>758</v>
      </c>
      <c r="DP97" t="s">
        <v>759</v>
      </c>
      <c r="DR97" t="s">
        <v>511</v>
      </c>
      <c r="DS97" t="s">
        <v>512</v>
      </c>
      <c r="DT97">
        <v>8270</v>
      </c>
      <c r="DU97">
        <f>L97-M97</f>
        <v>6.3209997820000003</v>
      </c>
      <c r="DV97">
        <f>DU97-5*LOG10(C97/10)</f>
        <v>0.99870983586540873</v>
      </c>
      <c r="DW97">
        <v>-0.04</v>
      </c>
      <c r="DX97">
        <f t="shared" si="4"/>
        <v>0.9587098358654087</v>
      </c>
      <c r="DY97">
        <f t="shared" si="5"/>
        <v>32.547382337716549</v>
      </c>
    </row>
    <row r="98" spans="1:129" x14ac:dyDescent="0.3">
      <c r="A98" t="s">
        <v>514</v>
      </c>
      <c r="B98" t="s">
        <v>517</v>
      </c>
      <c r="C98">
        <v>32</v>
      </c>
      <c r="D98">
        <f>10^-5.76</f>
        <v>1.7378008287493753E-6</v>
      </c>
      <c r="E98" t="s">
        <v>799</v>
      </c>
      <c r="I98">
        <v>1.0140914839999999</v>
      </c>
      <c r="J98">
        <v>10.65</v>
      </c>
      <c r="K98">
        <v>0.86188607100000003</v>
      </c>
      <c r="L98">
        <v>10.58</v>
      </c>
      <c r="M98">
        <v>0.65099905400000002</v>
      </c>
      <c r="O98">
        <v>0.48779084</v>
      </c>
      <c r="Q98">
        <v>0.31174602600000001</v>
      </c>
      <c r="R98">
        <v>10.177</v>
      </c>
      <c r="S98">
        <v>0.18338001500000001</v>
      </c>
      <c r="T98">
        <v>9.4239999999999995</v>
      </c>
      <c r="U98">
        <v>0.114429129</v>
      </c>
      <c r="V98">
        <v>7.8049999999999997</v>
      </c>
      <c r="W98">
        <v>7.0051165999999998E-2</v>
      </c>
      <c r="X98" s="2" t="s">
        <v>761</v>
      </c>
      <c r="Y98">
        <v>5.2210000000000001</v>
      </c>
      <c r="Z98">
        <v>3.4353189999999999E-2</v>
      </c>
      <c r="AA98">
        <v>3.2989999999999999</v>
      </c>
      <c r="AB98">
        <v>2.1230134000000001E-2</v>
      </c>
      <c r="AC98" t="s">
        <v>50</v>
      </c>
      <c r="AD98">
        <v>26.82</v>
      </c>
      <c r="AE98">
        <v>3</v>
      </c>
      <c r="AF98" t="s">
        <v>50</v>
      </c>
      <c r="AG98">
        <v>0.13700000000000001</v>
      </c>
      <c r="AH98">
        <v>1.7745684000000001E-2</v>
      </c>
      <c r="AI98" t="s">
        <v>50</v>
      </c>
      <c r="AJ98">
        <v>34.5</v>
      </c>
      <c r="AK98">
        <v>3</v>
      </c>
      <c r="AL98" t="s">
        <v>50</v>
      </c>
      <c r="AM98">
        <v>-1.665</v>
      </c>
      <c r="AN98">
        <v>1.1580887999999999E-2</v>
      </c>
      <c r="AO98" s="2" t="s">
        <v>762</v>
      </c>
      <c r="AP98" t="s">
        <v>50</v>
      </c>
      <c r="AQ98" s="1">
        <v>48.75</v>
      </c>
      <c r="AR98">
        <v>3</v>
      </c>
      <c r="AT98" s="1">
        <v>13.04</v>
      </c>
      <c r="AU98">
        <v>3</v>
      </c>
      <c r="AW98">
        <v>8.0239999999999991</v>
      </c>
      <c r="AX98">
        <v>3</v>
      </c>
      <c r="BB98">
        <v>6.2229999999999999</v>
      </c>
      <c r="BC98">
        <v>3</v>
      </c>
      <c r="BE98" s="1">
        <v>3.3090000000000002</v>
      </c>
      <c r="BF98">
        <v>3</v>
      </c>
      <c r="BH98">
        <v>3.093</v>
      </c>
      <c r="BI98">
        <v>3</v>
      </c>
      <c r="BK98">
        <v>3.0470000000000002</v>
      </c>
      <c r="BL98">
        <v>1</v>
      </c>
      <c r="DN98" t="s">
        <v>514</v>
      </c>
      <c r="DR98" t="s">
        <v>515</v>
      </c>
      <c r="DS98" t="s">
        <v>516</v>
      </c>
      <c r="DT98">
        <v>15700</v>
      </c>
      <c r="DU98">
        <f>L98-M98</f>
        <v>9.9290009460000004</v>
      </c>
      <c r="DV98">
        <f>DU98-5*LOG10(C98/10)</f>
        <v>7.4032510544004699</v>
      </c>
      <c r="DW98">
        <v>-1.35</v>
      </c>
      <c r="DX98">
        <f t="shared" ref="DX98:DX129" si="6">DV98+DW98</f>
        <v>6.0532510544004694</v>
      </c>
      <c r="DY98">
        <f t="shared" ref="DY98:DY129" si="7">10^((4.74-DX98)/2.5)</f>
        <v>0.29833182045509393</v>
      </c>
    </row>
    <row r="99" spans="1:129" x14ac:dyDescent="0.3">
      <c r="A99" t="s">
        <v>518</v>
      </c>
      <c r="B99" t="s">
        <v>521</v>
      </c>
      <c r="C99">
        <v>535</v>
      </c>
      <c r="I99">
        <v>2.5690354929999999</v>
      </c>
      <c r="J99">
        <v>11.000999999999999</v>
      </c>
      <c r="K99">
        <v>2.1834478869999998</v>
      </c>
      <c r="L99">
        <v>10.769</v>
      </c>
      <c r="M99">
        <v>1.6492</v>
      </c>
      <c r="N99">
        <v>10.63</v>
      </c>
      <c r="O99">
        <v>1.2357385919999999</v>
      </c>
      <c r="Q99">
        <v>0.78975774600000004</v>
      </c>
      <c r="R99">
        <v>10.016</v>
      </c>
      <c r="S99">
        <v>0.46456338000000003</v>
      </c>
      <c r="T99">
        <v>9.92</v>
      </c>
      <c r="U99">
        <v>0.28988754900000002</v>
      </c>
      <c r="V99">
        <v>9.7989999999999995</v>
      </c>
      <c r="W99">
        <v>0.17746321100000001</v>
      </c>
      <c r="X99" s="2" t="s">
        <v>761</v>
      </c>
      <c r="Y99">
        <v>8.6440000000000001</v>
      </c>
      <c r="Z99">
        <v>8.7028206999999996E-2</v>
      </c>
      <c r="AA99">
        <v>8.4610000000000003</v>
      </c>
      <c r="AB99">
        <v>5.3783083000000002E-2</v>
      </c>
      <c r="AC99" t="s">
        <v>50</v>
      </c>
      <c r="AD99" t="s">
        <v>56</v>
      </c>
      <c r="AE99" t="s">
        <v>57</v>
      </c>
      <c r="AF99" t="s">
        <v>50</v>
      </c>
      <c r="AG99">
        <v>5.0060000000000002</v>
      </c>
      <c r="AH99">
        <v>4.4955797999999998E-2</v>
      </c>
      <c r="AI99" t="s">
        <v>50</v>
      </c>
      <c r="AJ99" t="s">
        <v>56</v>
      </c>
      <c r="AK99" t="s">
        <v>58</v>
      </c>
      <c r="AL99" t="s">
        <v>50</v>
      </c>
      <c r="AM99">
        <v>1.1180000000000001</v>
      </c>
      <c r="AN99">
        <v>2.9338291999999998E-2</v>
      </c>
      <c r="AO99" s="2" t="s">
        <v>257</v>
      </c>
      <c r="AP99" t="s">
        <v>50</v>
      </c>
      <c r="AQ99" t="s">
        <v>50</v>
      </c>
      <c r="AR99" t="s">
        <v>50</v>
      </c>
      <c r="AT99" t="s">
        <v>50</v>
      </c>
      <c r="AU99" t="s">
        <v>50</v>
      </c>
      <c r="AW99" t="s">
        <v>50</v>
      </c>
      <c r="AX99" t="s">
        <v>50</v>
      </c>
      <c r="BB99" t="s">
        <v>50</v>
      </c>
      <c r="BC99" t="s">
        <v>50</v>
      </c>
      <c r="BE99" t="s">
        <v>50</v>
      </c>
      <c r="BF99" t="s">
        <v>50</v>
      </c>
      <c r="BH99" t="s">
        <v>50</v>
      </c>
      <c r="BI99" t="s">
        <v>50</v>
      </c>
      <c r="BK99" t="s">
        <v>50</v>
      </c>
      <c r="BL99" t="s">
        <v>50</v>
      </c>
      <c r="DN99" t="s">
        <v>518</v>
      </c>
      <c r="DR99" t="s">
        <v>519</v>
      </c>
      <c r="DS99" t="s">
        <v>520</v>
      </c>
      <c r="DT99">
        <v>31500</v>
      </c>
      <c r="DU99">
        <f>L99-M99</f>
        <v>9.1197999999999997</v>
      </c>
      <c r="DV99">
        <f>DU99-5*LOG10(C99/10)</f>
        <v>0.47803108989385734</v>
      </c>
      <c r="DW99">
        <v>-3.02</v>
      </c>
      <c r="DX99">
        <f t="shared" si="6"/>
        <v>-2.5419689101061427</v>
      </c>
      <c r="DY99">
        <f t="shared" si="7"/>
        <v>818.06453245480645</v>
      </c>
    </row>
    <row r="100" spans="1:129" x14ac:dyDescent="0.3">
      <c r="A100" t="s">
        <v>106</v>
      </c>
      <c r="B100" t="s">
        <v>109</v>
      </c>
      <c r="C100">
        <v>161</v>
      </c>
      <c r="I100">
        <v>0.22696366200000001</v>
      </c>
      <c r="J100">
        <v>6.383</v>
      </c>
      <c r="K100">
        <v>0.19289859200000001</v>
      </c>
      <c r="L100">
        <v>6.2759999999999998</v>
      </c>
      <c r="M100">
        <v>0.1457</v>
      </c>
      <c r="N100">
        <v>6.22</v>
      </c>
      <c r="O100">
        <v>0.10917239400000001</v>
      </c>
      <c r="Q100">
        <v>6.9771831000000006E-2</v>
      </c>
      <c r="R100">
        <v>6.1520000000000001</v>
      </c>
      <c r="S100">
        <v>4.1042254E-2</v>
      </c>
      <c r="T100">
        <v>6.2110000000000003</v>
      </c>
      <c r="U100">
        <v>2.5610365999999999E-2</v>
      </c>
      <c r="V100">
        <v>6.1970000000000001</v>
      </c>
      <c r="W100">
        <v>1.5678141E-2</v>
      </c>
      <c r="X100" s="2" t="s">
        <v>761</v>
      </c>
      <c r="Y100">
        <v>6.2030000000000003</v>
      </c>
      <c r="Z100">
        <v>7.6885820000000002E-3</v>
      </c>
      <c r="AA100">
        <v>6.12</v>
      </c>
      <c r="AB100">
        <v>4.7515129999999997E-3</v>
      </c>
      <c r="AC100" t="s">
        <v>50</v>
      </c>
      <c r="AD100">
        <v>0.1933</v>
      </c>
      <c r="AE100">
        <v>3</v>
      </c>
      <c r="AF100" t="s">
        <v>50</v>
      </c>
      <c r="AG100">
        <v>6.2460000000000004</v>
      </c>
      <c r="AH100">
        <v>3.9716589999999998E-3</v>
      </c>
      <c r="AI100" t="s">
        <v>50</v>
      </c>
      <c r="AJ100" t="s">
        <v>56</v>
      </c>
      <c r="AK100">
        <v>0</v>
      </c>
      <c r="AL100" t="s">
        <v>50</v>
      </c>
      <c r="AM100">
        <v>6.056</v>
      </c>
      <c r="AN100">
        <v>2.591917E-3</v>
      </c>
      <c r="AO100" s="2" t="s">
        <v>762</v>
      </c>
      <c r="AP100" t="s">
        <v>50</v>
      </c>
      <c r="AQ100" t="s">
        <v>50</v>
      </c>
      <c r="AR100" t="s">
        <v>50</v>
      </c>
      <c r="AT100" t="s">
        <v>50</v>
      </c>
      <c r="AU100" t="s">
        <v>50</v>
      </c>
      <c r="AW100" t="s">
        <v>50</v>
      </c>
      <c r="AX100" t="s">
        <v>50</v>
      </c>
      <c r="BB100" t="s">
        <v>50</v>
      </c>
      <c r="BC100" t="s">
        <v>50</v>
      </c>
      <c r="BE100" t="s">
        <v>50</v>
      </c>
      <c r="BF100" t="s">
        <v>51</v>
      </c>
      <c r="BH100" t="s">
        <v>50</v>
      </c>
      <c r="BI100" t="s">
        <v>50</v>
      </c>
      <c r="BK100" t="s">
        <v>50</v>
      </c>
      <c r="BL100" t="s">
        <v>50</v>
      </c>
      <c r="DN100" t="s">
        <v>106</v>
      </c>
      <c r="DR100" t="s">
        <v>107</v>
      </c>
      <c r="DS100" t="s">
        <v>108</v>
      </c>
      <c r="DT100">
        <v>8840</v>
      </c>
      <c r="DU100">
        <f>L100-M100</f>
        <v>6.1303000000000001</v>
      </c>
      <c r="DV100">
        <f>DU100-5*LOG10(C100/10)</f>
        <v>9.6170619840751037E-2</v>
      </c>
      <c r="DW100">
        <v>-0.1</v>
      </c>
      <c r="DX100">
        <f t="shared" si="6"/>
        <v>-3.8293801592489685E-3</v>
      </c>
      <c r="DY100">
        <f t="shared" si="7"/>
        <v>78.982659295543783</v>
      </c>
    </row>
    <row r="101" spans="1:129" x14ac:dyDescent="0.3">
      <c r="A101" t="s">
        <v>522</v>
      </c>
      <c r="B101" t="s">
        <v>162</v>
      </c>
      <c r="C101">
        <v>39</v>
      </c>
      <c r="H101">
        <v>10.199999999999999</v>
      </c>
      <c r="I101">
        <v>3.959793576</v>
      </c>
      <c r="J101">
        <v>10.54</v>
      </c>
      <c r="K101">
        <v>3.3654665110000002</v>
      </c>
      <c r="L101">
        <v>9.9799994999999999</v>
      </c>
      <c r="M101">
        <v>2.542001301</v>
      </c>
      <c r="O101">
        <v>1.9047108340000001</v>
      </c>
      <c r="Q101">
        <v>1.217296398</v>
      </c>
      <c r="R101">
        <v>7.9429999999999996</v>
      </c>
      <c r="S101">
        <v>0.71605670399999999</v>
      </c>
      <c r="T101">
        <v>7.62</v>
      </c>
      <c r="U101">
        <v>0.44681938399999999</v>
      </c>
      <c r="V101">
        <v>7.2759999999999998</v>
      </c>
      <c r="W101">
        <v>0.27353366099999998</v>
      </c>
      <c r="X101" s="2" t="s">
        <v>761</v>
      </c>
      <c r="Y101">
        <v>6.7469999999999999</v>
      </c>
      <c r="Z101">
        <v>0.134141289</v>
      </c>
      <c r="AA101">
        <v>6.4340000000000002</v>
      </c>
      <c r="AB101">
        <v>8.2898780000000005E-2</v>
      </c>
      <c r="AC101" t="s">
        <v>50</v>
      </c>
      <c r="AD101">
        <v>0.28249999999999997</v>
      </c>
      <c r="AE101">
        <v>3</v>
      </c>
      <c r="AF101" t="s">
        <v>50</v>
      </c>
      <c r="AG101">
        <v>5.6529999999999996</v>
      </c>
      <c r="AH101">
        <v>6.9292806999999998E-2</v>
      </c>
      <c r="AI101" t="s">
        <v>50</v>
      </c>
      <c r="AJ101" t="s">
        <v>56</v>
      </c>
      <c r="AK101">
        <v>0</v>
      </c>
      <c r="AL101" t="s">
        <v>50</v>
      </c>
      <c r="AM101">
        <v>4.3949999999999996</v>
      </c>
      <c r="AN101">
        <v>4.5220699000000003E-2</v>
      </c>
      <c r="AO101" s="2" t="s">
        <v>525</v>
      </c>
      <c r="AP101" t="s">
        <v>50</v>
      </c>
      <c r="AQ101" t="s">
        <v>50</v>
      </c>
      <c r="AR101" t="s">
        <v>50</v>
      </c>
      <c r="AT101" t="s">
        <v>50</v>
      </c>
      <c r="AU101" t="s">
        <v>50</v>
      </c>
      <c r="AW101" t="s">
        <v>50</v>
      </c>
      <c r="AX101" t="s">
        <v>50</v>
      </c>
      <c r="BB101" t="s">
        <v>50</v>
      </c>
      <c r="BC101" t="s">
        <v>50</v>
      </c>
      <c r="BE101" t="s">
        <v>50</v>
      </c>
      <c r="BF101" t="s">
        <v>50</v>
      </c>
      <c r="BH101" t="s">
        <v>50</v>
      </c>
      <c r="BI101" t="s">
        <v>50</v>
      </c>
      <c r="BK101" t="s">
        <v>50</v>
      </c>
      <c r="BL101" t="s">
        <v>50</v>
      </c>
      <c r="DN101" t="s">
        <v>522</v>
      </c>
      <c r="DR101" t="s">
        <v>523</v>
      </c>
      <c r="DS101" t="s">
        <v>524</v>
      </c>
      <c r="DT101">
        <v>26000</v>
      </c>
      <c r="DU101">
        <f>L101-M101</f>
        <v>7.4379981989999999</v>
      </c>
      <c r="DV101">
        <f>DU101-5*LOG10(C101/10)</f>
        <v>4.482675163867504</v>
      </c>
      <c r="DW101">
        <v>-2.61</v>
      </c>
      <c r="DX101">
        <f t="shared" si="6"/>
        <v>1.8726751638675041</v>
      </c>
      <c r="DY101">
        <f t="shared" si="7"/>
        <v>14.025874042392383</v>
      </c>
    </row>
    <row r="102" spans="1:129" x14ac:dyDescent="0.3">
      <c r="A102" t="s">
        <v>526</v>
      </c>
      <c r="B102" t="s">
        <v>388</v>
      </c>
      <c r="C102">
        <v>700</v>
      </c>
      <c r="I102">
        <v>3.0422788729999999</v>
      </c>
      <c r="J102">
        <v>13.63</v>
      </c>
      <c r="K102">
        <v>2.585661972</v>
      </c>
      <c r="L102">
        <v>13.13</v>
      </c>
      <c r="M102">
        <v>1.9530000000000001</v>
      </c>
      <c r="O102">
        <v>1.4633746480000001</v>
      </c>
      <c r="Q102">
        <v>0.93523943700000001</v>
      </c>
      <c r="R102">
        <v>9.75</v>
      </c>
      <c r="S102">
        <v>0.55014084500000004</v>
      </c>
      <c r="T102">
        <v>8.7469999999999999</v>
      </c>
      <c r="U102">
        <v>0.34328788700000001</v>
      </c>
      <c r="V102">
        <v>7.8220000000000001</v>
      </c>
      <c r="W102">
        <v>0.210153803</v>
      </c>
      <c r="X102" s="2" t="s">
        <v>761</v>
      </c>
      <c r="Y102">
        <v>6.4829999999999997</v>
      </c>
      <c r="Z102">
        <v>0.10305971799999999</v>
      </c>
      <c r="AA102">
        <v>5.4459999999999997</v>
      </c>
      <c r="AB102">
        <v>6.3690493000000001E-2</v>
      </c>
      <c r="AC102" s="1">
        <v>1.389</v>
      </c>
      <c r="AD102">
        <v>1.7150000000000001</v>
      </c>
      <c r="AE102">
        <v>3</v>
      </c>
      <c r="AF102" t="s">
        <v>58</v>
      </c>
      <c r="AG102">
        <v>2.95</v>
      </c>
      <c r="AH102">
        <v>5.3237130000000001E-2</v>
      </c>
      <c r="AI102" t="s">
        <v>58</v>
      </c>
      <c r="AJ102">
        <v>3.7330000000000001</v>
      </c>
      <c r="AK102">
        <v>3</v>
      </c>
      <c r="AL102" t="s">
        <v>58</v>
      </c>
      <c r="AM102">
        <v>0.60899999999999999</v>
      </c>
      <c r="AN102">
        <v>3.4742715E-2</v>
      </c>
      <c r="AO102" s="2" t="s">
        <v>188</v>
      </c>
      <c r="AP102" t="s">
        <v>58</v>
      </c>
      <c r="AQ102" t="s">
        <v>50</v>
      </c>
      <c r="AR102" t="s">
        <v>50</v>
      </c>
      <c r="AT102" t="s">
        <v>50</v>
      </c>
      <c r="AU102" t="s">
        <v>50</v>
      </c>
      <c r="AW102">
        <v>6.766</v>
      </c>
      <c r="AX102">
        <v>3</v>
      </c>
      <c r="BB102">
        <v>8.5809999999999995</v>
      </c>
      <c r="BC102">
        <v>3</v>
      </c>
      <c r="BE102" t="s">
        <v>50</v>
      </c>
      <c r="BF102" t="s">
        <v>50</v>
      </c>
      <c r="BH102">
        <v>9.391</v>
      </c>
      <c r="BI102">
        <v>3</v>
      </c>
      <c r="BK102">
        <v>12.49</v>
      </c>
      <c r="BL102">
        <v>3</v>
      </c>
      <c r="DN102" t="s">
        <v>526</v>
      </c>
      <c r="DO102" t="s">
        <v>12</v>
      </c>
      <c r="DP102" t="s">
        <v>760</v>
      </c>
      <c r="DR102" t="s">
        <v>527</v>
      </c>
      <c r="DS102" t="s">
        <v>528</v>
      </c>
      <c r="DT102">
        <v>14500</v>
      </c>
      <c r="DU102">
        <f>L102-M102</f>
        <v>11.177000000000001</v>
      </c>
      <c r="DV102">
        <f>DU102-5*LOG10(C102/10)</f>
        <v>1.9515097999287168</v>
      </c>
      <c r="DW102">
        <v>-1.1599999999999999</v>
      </c>
      <c r="DX102">
        <f t="shared" si="6"/>
        <v>0.79150979992871684</v>
      </c>
      <c r="DY102">
        <f t="shared" si="7"/>
        <v>37.966108106005372</v>
      </c>
    </row>
    <row r="103" spans="1:129" x14ac:dyDescent="0.3">
      <c r="A103" t="s">
        <v>529</v>
      </c>
      <c r="B103" t="s">
        <v>532</v>
      </c>
      <c r="C103">
        <v>376</v>
      </c>
      <c r="D103">
        <f>10^-6.71</f>
        <v>1.9498445997580421E-7</v>
      </c>
      <c r="E103" t="s">
        <v>799</v>
      </c>
      <c r="I103">
        <v>0.57948371600000004</v>
      </c>
      <c r="J103">
        <v>9</v>
      </c>
      <c r="K103">
        <v>0.49250876399999999</v>
      </c>
      <c r="L103">
        <v>8.9399996000000002</v>
      </c>
      <c r="M103">
        <v>0.37200130100000001</v>
      </c>
      <c r="O103">
        <v>0.27873900299999999</v>
      </c>
      <c r="Q103">
        <v>0.178141468</v>
      </c>
      <c r="R103">
        <v>8.7349999999999994</v>
      </c>
      <c r="S103">
        <v>0.104789099</v>
      </c>
      <c r="T103">
        <v>8.6639999999999997</v>
      </c>
      <c r="U103">
        <v>6.5388398E-2</v>
      </c>
      <c r="V103">
        <v>8.6229999999999993</v>
      </c>
      <c r="W103">
        <v>4.0029436000000002E-2</v>
      </c>
      <c r="X103" s="2" t="s">
        <v>533</v>
      </c>
      <c r="Y103">
        <v>5.9550000000000001</v>
      </c>
      <c r="Z103">
        <v>1.9630491E-2</v>
      </c>
      <c r="AA103">
        <v>5.7240000000000002</v>
      </c>
      <c r="AB103">
        <v>1.2131565E-2</v>
      </c>
      <c r="AC103" s="1">
        <v>2.971E-2</v>
      </c>
      <c r="AD103">
        <v>0.51200000000000001</v>
      </c>
      <c r="AE103">
        <v>3</v>
      </c>
      <c r="AF103" t="s">
        <v>58</v>
      </c>
      <c r="AG103">
        <v>4.6529999999999996</v>
      </c>
      <c r="AH103">
        <v>1.0140441E-2</v>
      </c>
      <c r="AI103" t="s">
        <v>58</v>
      </c>
      <c r="AJ103">
        <v>0.35880000000000001</v>
      </c>
      <c r="AK103">
        <v>3</v>
      </c>
      <c r="AL103" t="s">
        <v>58</v>
      </c>
      <c r="AM103">
        <v>3.5670000000000002</v>
      </c>
      <c r="AN103">
        <v>6.6176830000000001E-3</v>
      </c>
      <c r="AO103" s="2" t="s">
        <v>49</v>
      </c>
      <c r="AP103" t="s">
        <v>58</v>
      </c>
      <c r="AQ103" t="s">
        <v>50</v>
      </c>
      <c r="AR103" t="s">
        <v>50</v>
      </c>
      <c r="AT103" t="s">
        <v>50</v>
      </c>
      <c r="AU103" t="s">
        <v>50</v>
      </c>
      <c r="AW103" t="s">
        <v>50</v>
      </c>
      <c r="AX103" t="s">
        <v>50</v>
      </c>
      <c r="BB103" t="s">
        <v>50</v>
      </c>
      <c r="BC103" t="s">
        <v>50</v>
      </c>
      <c r="BE103" t="s">
        <v>50</v>
      </c>
      <c r="BF103" t="s">
        <v>50</v>
      </c>
      <c r="BH103" t="s">
        <v>50</v>
      </c>
      <c r="BI103" t="s">
        <v>50</v>
      </c>
      <c r="BK103" t="s">
        <v>50</v>
      </c>
      <c r="BL103" t="s">
        <v>50</v>
      </c>
      <c r="DN103" t="s">
        <v>529</v>
      </c>
      <c r="DR103" t="s">
        <v>530</v>
      </c>
      <c r="DS103" t="s">
        <v>531</v>
      </c>
      <c r="DT103">
        <v>10700</v>
      </c>
      <c r="DU103">
        <f>L103-M103</f>
        <v>8.567998299000001</v>
      </c>
      <c r="DV103">
        <f>DU103-5*LOG10(C103/10)</f>
        <v>0.69205907436169589</v>
      </c>
      <c r="DW103">
        <v>-0.42</v>
      </c>
      <c r="DX103">
        <f t="shared" si="6"/>
        <v>0.27205907436169591</v>
      </c>
      <c r="DY103">
        <f t="shared" si="7"/>
        <v>61.25991223264537</v>
      </c>
    </row>
    <row r="104" spans="1:129" x14ac:dyDescent="0.3">
      <c r="A104" t="s">
        <v>625</v>
      </c>
      <c r="B104" t="s">
        <v>628</v>
      </c>
      <c r="C104">
        <v>140</v>
      </c>
      <c r="D104">
        <f>10^-7.37</f>
        <v>4.2657951880159239E-8</v>
      </c>
      <c r="E104" t="s">
        <v>799</v>
      </c>
      <c r="I104">
        <v>0.54084957746499995</v>
      </c>
      <c r="J104">
        <v>9.2100000000000009</v>
      </c>
      <c r="K104">
        <v>0.459673239437</v>
      </c>
      <c r="L104">
        <v>8.7080000000000002</v>
      </c>
      <c r="M104">
        <v>0.34720000000000001</v>
      </c>
      <c r="N104">
        <v>8.6999999999999993</v>
      </c>
      <c r="O104">
        <v>0.260155492958</v>
      </c>
      <c r="Q104">
        <v>0.16626478873200001</v>
      </c>
      <c r="R104">
        <v>7.2789999999999999</v>
      </c>
      <c r="S104">
        <v>9.7802816901399997E-2</v>
      </c>
      <c r="T104">
        <v>6.5869999999999997</v>
      </c>
      <c r="U104">
        <v>6.1028957746500002E-2</v>
      </c>
      <c r="V104">
        <v>5.843</v>
      </c>
      <c r="W104">
        <v>3.7360676056300002E-2</v>
      </c>
      <c r="X104" s="2" t="s">
        <v>761</v>
      </c>
      <c r="Y104">
        <v>4.9640000000000004</v>
      </c>
      <c r="Z104">
        <v>1.8321727699499999E-2</v>
      </c>
      <c r="AA104">
        <v>4.2080000000000002</v>
      </c>
      <c r="AB104">
        <v>1.13227543662E-2</v>
      </c>
      <c r="AC104" t="s">
        <v>50</v>
      </c>
      <c r="AD104">
        <v>1.7270000000000001</v>
      </c>
      <c r="AE104">
        <v>3</v>
      </c>
      <c r="AF104" t="s">
        <v>50</v>
      </c>
      <c r="AG104">
        <v>3.3740000000000001</v>
      </c>
      <c r="AH104">
        <v>9.4643785915500007E-3</v>
      </c>
      <c r="AI104" t="s">
        <v>50</v>
      </c>
      <c r="AJ104">
        <v>3.2850000000000001</v>
      </c>
      <c r="AK104">
        <v>3</v>
      </c>
      <c r="AL104" t="s">
        <v>50</v>
      </c>
      <c r="AM104">
        <v>0.42899999999999999</v>
      </c>
      <c r="AN104">
        <v>6.17648261408E-3</v>
      </c>
      <c r="AO104" s="2" t="s">
        <v>629</v>
      </c>
      <c r="AP104" t="s">
        <v>50</v>
      </c>
      <c r="AQ104" s="1">
        <v>6.7069999999999999</v>
      </c>
      <c r="AR104">
        <v>3</v>
      </c>
      <c r="AT104" s="1">
        <v>25.61</v>
      </c>
      <c r="AU104">
        <v>3</v>
      </c>
      <c r="AW104">
        <v>24.41</v>
      </c>
      <c r="AX104">
        <v>3</v>
      </c>
      <c r="AZ104">
        <v>30.45</v>
      </c>
      <c r="BB104">
        <v>23.65</v>
      </c>
      <c r="BC104">
        <v>3</v>
      </c>
      <c r="BE104" s="1">
        <v>29.05</v>
      </c>
      <c r="BF104">
        <v>3</v>
      </c>
      <c r="BH104">
        <v>23.73</v>
      </c>
      <c r="BI104">
        <v>3</v>
      </c>
      <c r="BK104">
        <v>20.82</v>
      </c>
      <c r="BL104">
        <v>3</v>
      </c>
      <c r="BN104">
        <v>5.8</v>
      </c>
      <c r="BP104">
        <v>3.18</v>
      </c>
      <c r="BV104">
        <v>0.56999999999999995</v>
      </c>
      <c r="BX104">
        <v>0.49</v>
      </c>
      <c r="CD104">
        <v>0.20899999999999999</v>
      </c>
      <c r="CH104">
        <v>0.14199999999999999</v>
      </c>
      <c r="CL104">
        <v>7.5999999999999998E-2</v>
      </c>
      <c r="DN104" t="s">
        <v>625</v>
      </c>
      <c r="DO104" t="s">
        <v>12</v>
      </c>
      <c r="DP104" t="s">
        <v>759</v>
      </c>
      <c r="DQ104" t="s">
        <v>630</v>
      </c>
      <c r="DR104" t="s">
        <v>626</v>
      </c>
      <c r="DS104" t="s">
        <v>627</v>
      </c>
      <c r="DT104">
        <v>6640</v>
      </c>
      <c r="DU104">
        <f>L104-M104</f>
        <v>8.3607999999999993</v>
      </c>
      <c r="DV104">
        <f>DU104-5*LOG10(C104/10)</f>
        <v>2.6301598216088093</v>
      </c>
      <c r="DW104">
        <v>-0.04</v>
      </c>
      <c r="DX104">
        <f t="shared" si="6"/>
        <v>2.5901598216088093</v>
      </c>
      <c r="DY104">
        <f t="shared" si="7"/>
        <v>7.2432933012287402</v>
      </c>
    </row>
    <row r="105" spans="1:129" x14ac:dyDescent="0.3">
      <c r="A105" t="s">
        <v>603</v>
      </c>
      <c r="B105" t="s">
        <v>606</v>
      </c>
      <c r="C105">
        <v>140</v>
      </c>
      <c r="D105">
        <f>10^-7.63</f>
        <v>2.3442288153199181E-8</v>
      </c>
      <c r="E105" t="s">
        <v>799</v>
      </c>
      <c r="I105">
        <v>0.125554366</v>
      </c>
      <c r="J105">
        <v>8.4649999999999999</v>
      </c>
      <c r="K105">
        <v>0.106709859</v>
      </c>
      <c r="L105">
        <v>8.2490000000000006</v>
      </c>
      <c r="M105">
        <v>8.0600000000000005E-2</v>
      </c>
      <c r="N105">
        <v>8.41</v>
      </c>
      <c r="O105">
        <v>6.0393239000000001E-2</v>
      </c>
      <c r="Q105">
        <v>3.8597183E-2</v>
      </c>
      <c r="R105">
        <v>7.6689999999999996</v>
      </c>
      <c r="S105">
        <v>2.2704225000000001E-2</v>
      </c>
      <c r="T105">
        <v>7.3330000000000002</v>
      </c>
      <c r="U105">
        <v>1.4167437E-2</v>
      </c>
      <c r="V105">
        <v>6.7480000000000002</v>
      </c>
      <c r="W105">
        <v>8.6730139999999997E-3</v>
      </c>
      <c r="X105" s="2" t="s">
        <v>761</v>
      </c>
      <c r="Y105">
        <v>5.8920000000000003</v>
      </c>
      <c r="Z105">
        <v>4.2532580000000002E-3</v>
      </c>
      <c r="AA105">
        <v>5.2220000000000004</v>
      </c>
      <c r="AB105">
        <v>2.628497E-3</v>
      </c>
      <c r="AC105" t="s">
        <v>50</v>
      </c>
      <c r="AD105">
        <v>2.3860000000000001</v>
      </c>
      <c r="AE105">
        <v>3</v>
      </c>
      <c r="AF105" t="s">
        <v>50</v>
      </c>
      <c r="AG105">
        <v>2.0470000000000002</v>
      </c>
      <c r="AH105">
        <v>2.1970879999999998E-3</v>
      </c>
      <c r="AI105" t="s">
        <v>50</v>
      </c>
      <c r="AJ105">
        <v>10.57</v>
      </c>
      <c r="AK105">
        <v>3</v>
      </c>
      <c r="AL105" t="s">
        <v>50</v>
      </c>
      <c r="AM105">
        <v>-0.66700000000000004</v>
      </c>
      <c r="AN105">
        <v>1.433826E-3</v>
      </c>
      <c r="AO105" s="2" t="s">
        <v>762</v>
      </c>
      <c r="AP105" t="s">
        <v>50</v>
      </c>
      <c r="AQ105" s="1">
        <v>18.14</v>
      </c>
      <c r="AR105">
        <v>3</v>
      </c>
      <c r="AT105" s="1">
        <v>19.3</v>
      </c>
      <c r="AU105">
        <v>3</v>
      </c>
      <c r="AW105">
        <v>16.989999999999998</v>
      </c>
      <c r="AX105">
        <v>3</v>
      </c>
      <c r="AZ105">
        <v>18.68</v>
      </c>
      <c r="BB105">
        <v>16.200001</v>
      </c>
      <c r="BC105">
        <v>3</v>
      </c>
      <c r="BE105" s="1">
        <v>16.940000000000001</v>
      </c>
      <c r="BF105">
        <v>3</v>
      </c>
      <c r="BH105">
        <v>13.19</v>
      </c>
      <c r="BI105">
        <v>3</v>
      </c>
      <c r="BK105">
        <v>12.79</v>
      </c>
      <c r="BL105">
        <v>3</v>
      </c>
      <c r="BV105">
        <v>0.60799999999999998</v>
      </c>
      <c r="CD105">
        <v>0.27200000000000002</v>
      </c>
      <c r="CH105">
        <v>0.24199999999999999</v>
      </c>
      <c r="CL105">
        <v>0.08</v>
      </c>
      <c r="DN105" t="s">
        <v>603</v>
      </c>
      <c r="DO105" t="s">
        <v>12</v>
      </c>
      <c r="DP105" t="s">
        <v>759</v>
      </c>
      <c r="DR105" t="s">
        <v>604</v>
      </c>
      <c r="DS105" t="s">
        <v>605</v>
      </c>
      <c r="DT105">
        <v>7800</v>
      </c>
      <c r="DU105">
        <f>L105-M105</f>
        <v>8.1684000000000001</v>
      </c>
      <c r="DV105">
        <f>DU105-5*LOG10(C105/10)</f>
        <v>2.4377598216088101</v>
      </c>
      <c r="DW105">
        <v>0</v>
      </c>
      <c r="DX105">
        <f t="shared" si="6"/>
        <v>2.4377598216088101</v>
      </c>
      <c r="DY105">
        <f t="shared" si="7"/>
        <v>8.3348170479197954</v>
      </c>
    </row>
    <row r="106" spans="1:129" ht="13.8" customHeight="1" x14ac:dyDescent="0.3">
      <c r="A106" t="s">
        <v>534</v>
      </c>
      <c r="B106" t="s">
        <v>43</v>
      </c>
      <c r="C106">
        <v>99</v>
      </c>
      <c r="D106">
        <f>10^-6.89</f>
        <v>1.288249551693134E-7</v>
      </c>
      <c r="E106" t="s">
        <v>796</v>
      </c>
      <c r="F106">
        <v>55</v>
      </c>
      <c r="G106" t="s">
        <v>800</v>
      </c>
      <c r="H106">
        <v>7.2199998000000001</v>
      </c>
      <c r="I106">
        <v>0.38632075799999999</v>
      </c>
      <c r="J106">
        <v>7.1999997999999996</v>
      </c>
      <c r="K106">
        <v>0.32833771499999997</v>
      </c>
      <c r="L106">
        <v>7.1199998999999998</v>
      </c>
      <c r="M106">
        <v>0.24799976300000001</v>
      </c>
      <c r="N106">
        <v>7</v>
      </c>
      <c r="O106">
        <v>0.18582517500000001</v>
      </c>
      <c r="P106">
        <v>7.04</v>
      </c>
      <c r="Q106">
        <v>0.11876045</v>
      </c>
      <c r="R106">
        <v>6.8719999999999999</v>
      </c>
      <c r="S106">
        <v>6.9859088E-2</v>
      </c>
      <c r="T106">
        <v>6.8609999999999998</v>
      </c>
      <c r="U106">
        <v>4.3592071000000003E-2</v>
      </c>
      <c r="V106">
        <v>6.8209999999999997</v>
      </c>
      <c r="W106">
        <v>2.6686172000000001E-2</v>
      </c>
      <c r="X106" s="2" t="s">
        <v>761</v>
      </c>
      <c r="Y106">
        <v>6.0609999999999999</v>
      </c>
      <c r="Z106">
        <v>1.3086936E-2</v>
      </c>
      <c r="AA106">
        <v>6.0949999999999998</v>
      </c>
      <c r="AB106">
        <v>8.0876739999999996E-3</v>
      </c>
      <c r="AC106" t="s">
        <v>50</v>
      </c>
      <c r="AD106">
        <v>0.51780000000000004</v>
      </c>
      <c r="AE106">
        <v>3</v>
      </c>
      <c r="AF106" t="s">
        <v>50</v>
      </c>
      <c r="AG106">
        <v>4.7009999999999996</v>
      </c>
      <c r="AH106">
        <v>6.7602640000000002E-3</v>
      </c>
      <c r="AI106" t="s">
        <v>50</v>
      </c>
      <c r="AJ106">
        <v>0.86550000000000005</v>
      </c>
      <c r="AK106">
        <v>3</v>
      </c>
      <c r="AL106" t="s">
        <v>50</v>
      </c>
      <c r="AM106">
        <v>1.861</v>
      </c>
      <c r="AN106">
        <v>4.4117690000000003E-3</v>
      </c>
      <c r="AO106" s="2" t="s">
        <v>762</v>
      </c>
      <c r="AP106">
        <v>1.47</v>
      </c>
      <c r="AQ106" s="1">
        <v>1.873</v>
      </c>
      <c r="AR106">
        <v>3</v>
      </c>
      <c r="AT106" s="1">
        <v>5.5350000000000001</v>
      </c>
      <c r="AU106">
        <v>3</v>
      </c>
      <c r="AW106">
        <v>6.5209999999999999</v>
      </c>
      <c r="AX106">
        <v>3</v>
      </c>
      <c r="AZ106">
        <v>4.7</v>
      </c>
      <c r="BB106">
        <v>3.9169999999999998</v>
      </c>
      <c r="BC106">
        <v>3</v>
      </c>
      <c r="BE106" s="1">
        <v>3.29</v>
      </c>
      <c r="BF106">
        <v>3</v>
      </c>
      <c r="BH106">
        <v>3.915</v>
      </c>
      <c r="BI106">
        <v>3</v>
      </c>
      <c r="BK106">
        <v>1.28</v>
      </c>
      <c r="BL106">
        <v>3</v>
      </c>
      <c r="BP106">
        <v>6.4899999999999999E-2</v>
      </c>
      <c r="BV106">
        <v>0.36659999999999998</v>
      </c>
      <c r="BX106">
        <v>1.09E-2</v>
      </c>
      <c r="CD106">
        <v>3.5999999999999997E-2</v>
      </c>
      <c r="CH106">
        <v>1.24E-2</v>
      </c>
      <c r="DN106" t="s">
        <v>534</v>
      </c>
      <c r="DO106" t="s">
        <v>758</v>
      </c>
      <c r="DP106" t="s">
        <v>759</v>
      </c>
      <c r="DR106" t="s">
        <v>535</v>
      </c>
      <c r="DS106" t="s">
        <v>536</v>
      </c>
      <c r="DT106">
        <v>9700</v>
      </c>
      <c r="DU106">
        <f>L106-M106</f>
        <v>6.8720001369999997</v>
      </c>
      <c r="DV106">
        <f>DU106-5*LOG10(C106/10)</f>
        <v>1.8938241640122504</v>
      </c>
      <c r="DW106">
        <v>-0.24</v>
      </c>
      <c r="DX106">
        <f t="shared" si="6"/>
        <v>1.6538241640122504</v>
      </c>
      <c r="DY106">
        <f t="shared" si="7"/>
        <v>17.158145029822013</v>
      </c>
    </row>
    <row r="107" spans="1:129" x14ac:dyDescent="0.3">
      <c r="A107" t="s">
        <v>537</v>
      </c>
      <c r="B107" t="s">
        <v>433</v>
      </c>
      <c r="C107">
        <v>150.1</v>
      </c>
      <c r="D107" s="1">
        <v>1.86209E-7</v>
      </c>
      <c r="E107" t="s">
        <v>796</v>
      </c>
      <c r="F107">
        <v>48.6</v>
      </c>
      <c r="G107" t="s">
        <v>801</v>
      </c>
      <c r="H107">
        <v>9.4099997999999996</v>
      </c>
      <c r="I107">
        <v>1.5452845070422401</v>
      </c>
      <c r="J107">
        <v>9.3699998999999998</v>
      </c>
      <c r="K107">
        <v>1.3133521126760499</v>
      </c>
      <c r="L107">
        <v>8.8199997000000003</v>
      </c>
      <c r="M107">
        <v>0.991999999999996</v>
      </c>
      <c r="N107">
        <v>8.3100003999999998</v>
      </c>
      <c r="O107">
        <v>0.74330140845070103</v>
      </c>
      <c r="P107">
        <v>8.0100002000000003</v>
      </c>
      <c r="Q107">
        <v>0.475042253521125</v>
      </c>
      <c r="R107">
        <v>7.351</v>
      </c>
      <c r="S107">
        <v>0.27943661971830802</v>
      </c>
      <c r="T107">
        <v>6.7389999999999999</v>
      </c>
      <c r="U107">
        <v>0.17436845070422399</v>
      </c>
      <c r="V107">
        <v>6.077</v>
      </c>
      <c r="W107">
        <v>0.106744788732394</v>
      </c>
      <c r="X107" s="2" t="s">
        <v>761</v>
      </c>
      <c r="Y107">
        <v>5.2210000000000001</v>
      </c>
      <c r="Z107">
        <v>5.2347793427136698E-2</v>
      </c>
      <c r="AA107">
        <v>4.3730000000000002</v>
      </c>
      <c r="AB107">
        <v>3.2350726760563199E-2</v>
      </c>
      <c r="AC107" t="s">
        <v>50</v>
      </c>
      <c r="AD107">
        <v>5.1520000000000001</v>
      </c>
      <c r="AE107">
        <v>3</v>
      </c>
      <c r="AF107" t="s">
        <v>50</v>
      </c>
      <c r="AG107">
        <v>1.601</v>
      </c>
      <c r="AH107">
        <v>2.70410816901407E-2</v>
      </c>
      <c r="AI107" t="s">
        <v>50</v>
      </c>
      <c r="AJ107">
        <v>6.5780000000000003</v>
      </c>
      <c r="AK107">
        <v>3</v>
      </c>
      <c r="AL107" t="s">
        <v>50</v>
      </c>
      <c r="AM107">
        <v>-6.2E-2</v>
      </c>
      <c r="AN107">
        <v>1.7647093183098501E-2</v>
      </c>
      <c r="AO107" s="2" t="s">
        <v>762</v>
      </c>
      <c r="AP107" t="s">
        <v>50</v>
      </c>
      <c r="AQ107" s="1">
        <v>11.21</v>
      </c>
      <c r="AR107">
        <v>3</v>
      </c>
      <c r="AS107" t="s">
        <v>815</v>
      </c>
      <c r="AT107" s="1">
        <v>7.23</v>
      </c>
      <c r="AU107">
        <v>3</v>
      </c>
      <c r="AV107" t="s">
        <v>815</v>
      </c>
      <c r="AW107">
        <v>5.2590000000000003</v>
      </c>
      <c r="AX107">
        <v>3</v>
      </c>
      <c r="AY107" t="s">
        <v>816</v>
      </c>
      <c r="AZ107">
        <v>6.56</v>
      </c>
      <c r="BA107" t="s">
        <v>817</v>
      </c>
      <c r="BB107">
        <v>5.7290000000000001</v>
      </c>
      <c r="BC107">
        <v>3</v>
      </c>
      <c r="BD107" t="s">
        <v>816</v>
      </c>
      <c r="BE107" s="1">
        <v>5.91</v>
      </c>
      <c r="BF107">
        <v>3</v>
      </c>
      <c r="BG107" t="s">
        <v>817</v>
      </c>
      <c r="BH107">
        <v>5.9660000000000002</v>
      </c>
      <c r="BI107">
        <v>3</v>
      </c>
      <c r="BJ107" t="s">
        <v>816</v>
      </c>
      <c r="BK107">
        <v>4.33</v>
      </c>
      <c r="BL107">
        <v>3</v>
      </c>
      <c r="BM107" t="s">
        <v>817</v>
      </c>
      <c r="BP107">
        <v>1.1399999999999999</v>
      </c>
      <c r="BQ107" t="s">
        <v>820</v>
      </c>
      <c r="BV107">
        <v>0.35099999999999998</v>
      </c>
      <c r="BW107" t="s">
        <v>818</v>
      </c>
      <c r="BX107">
        <v>0.313</v>
      </c>
      <c r="BY107" t="s">
        <v>821</v>
      </c>
      <c r="CD107">
        <v>0.18</v>
      </c>
      <c r="CE107" t="s">
        <v>821</v>
      </c>
      <c r="CF107">
        <v>0.10249999999999999</v>
      </c>
      <c r="CG107" t="s">
        <v>824</v>
      </c>
      <c r="CH107">
        <v>9.9000000000000005E-2</v>
      </c>
      <c r="CI107" t="s">
        <v>824</v>
      </c>
      <c r="CL107">
        <v>6.3E-2</v>
      </c>
      <c r="CM107" t="s">
        <v>819</v>
      </c>
      <c r="CT107">
        <v>1.2999999999999999E-2</v>
      </c>
      <c r="CU107" t="s">
        <v>822</v>
      </c>
      <c r="CX107">
        <v>1.0999999999999999E-2</v>
      </c>
      <c r="CY107" t="s">
        <v>822</v>
      </c>
      <c r="DF107">
        <v>1.6999999999999999E-3</v>
      </c>
      <c r="DG107" t="s">
        <v>822</v>
      </c>
      <c r="DJ107">
        <v>2.0000000000000001E-4</v>
      </c>
      <c r="DK107" t="s">
        <v>823</v>
      </c>
      <c r="DN107" t="s">
        <v>537</v>
      </c>
      <c r="DO107" t="s">
        <v>758</v>
      </c>
      <c r="DP107" t="s">
        <v>759</v>
      </c>
      <c r="DR107" t="s">
        <v>538</v>
      </c>
      <c r="DS107" t="s">
        <v>539</v>
      </c>
      <c r="DT107" s="3">
        <v>7580</v>
      </c>
      <c r="DU107">
        <f>L107-M107</f>
        <v>7.8279997000000048</v>
      </c>
      <c r="DV107">
        <f>DU107-5*LOG10(C107/10)</f>
        <v>1.9460962387836522</v>
      </c>
      <c r="DW107">
        <v>-0.1</v>
      </c>
      <c r="DX107">
        <f t="shared" si="6"/>
        <v>1.8460962387836521</v>
      </c>
      <c r="DY107">
        <f>10^((4.74-DX107)/2.5)</f>
        <v>14.373465949818948</v>
      </c>
    </row>
    <row r="108" spans="1:129" x14ac:dyDescent="0.3">
      <c r="A108" t="s">
        <v>607</v>
      </c>
      <c r="B108" t="s">
        <v>192</v>
      </c>
      <c r="C108">
        <v>198</v>
      </c>
      <c r="D108">
        <f>10^-7.16</f>
        <v>6.9183097091893466E-8</v>
      </c>
      <c r="E108" t="s">
        <v>798</v>
      </c>
      <c r="I108">
        <v>0.99477690100000005</v>
      </c>
      <c r="J108">
        <v>9.0139999999999993</v>
      </c>
      <c r="K108">
        <v>0.84547042299999997</v>
      </c>
      <c r="L108">
        <v>8.3480000000000008</v>
      </c>
      <c r="M108">
        <v>0.63859999999999995</v>
      </c>
      <c r="N108">
        <v>7.91</v>
      </c>
      <c r="O108">
        <v>0.478500282</v>
      </c>
      <c r="Q108">
        <v>0.30580845099999998</v>
      </c>
      <c r="R108">
        <v>6.5030000000000001</v>
      </c>
      <c r="S108">
        <v>0.17988732399999999</v>
      </c>
      <c r="T108">
        <v>5.7149999999999999</v>
      </c>
      <c r="U108">
        <v>0.11224969</v>
      </c>
      <c r="V108">
        <v>4.9800000000000004</v>
      </c>
      <c r="W108">
        <v>6.8716957999999995E-2</v>
      </c>
      <c r="X108" s="2" t="s">
        <v>761</v>
      </c>
      <c r="Y108">
        <v>4.28</v>
      </c>
      <c r="Z108">
        <v>3.3698892000000001E-2</v>
      </c>
      <c r="AA108">
        <v>3.343</v>
      </c>
      <c r="AB108">
        <v>2.0825779999999999E-2</v>
      </c>
      <c r="AC108" s="1">
        <v>8.0709999999999997</v>
      </c>
      <c r="AD108">
        <v>9.0950000000000006</v>
      </c>
      <c r="AE108">
        <v>3</v>
      </c>
      <c r="AF108" t="s">
        <v>58</v>
      </c>
      <c r="AG108">
        <v>1.276</v>
      </c>
      <c r="AH108">
        <v>1.7407696E-2</v>
      </c>
      <c r="AI108" t="s">
        <v>58</v>
      </c>
      <c r="AJ108">
        <v>11.1</v>
      </c>
      <c r="AK108">
        <v>3</v>
      </c>
      <c r="AL108" t="s">
        <v>58</v>
      </c>
      <c r="AM108">
        <v>-0.78500000000000003</v>
      </c>
      <c r="AN108">
        <v>1.1360316000000001E-2</v>
      </c>
      <c r="AO108" s="2" t="s">
        <v>610</v>
      </c>
      <c r="AP108" t="s">
        <v>58</v>
      </c>
      <c r="AQ108" s="1">
        <v>21.23</v>
      </c>
      <c r="AR108">
        <v>3</v>
      </c>
      <c r="AT108" s="1">
        <v>105.1</v>
      </c>
      <c r="AU108">
        <v>3</v>
      </c>
      <c r="AW108" t="s">
        <v>50</v>
      </c>
      <c r="AX108" t="s">
        <v>50</v>
      </c>
      <c r="AZ108">
        <v>113.25</v>
      </c>
      <c r="BB108" t="s">
        <v>50</v>
      </c>
      <c r="BC108" t="s">
        <v>50</v>
      </c>
      <c r="BE108" s="1">
        <v>98.74</v>
      </c>
      <c r="BF108">
        <v>3</v>
      </c>
      <c r="BH108" t="s">
        <v>50</v>
      </c>
      <c r="BI108" t="s">
        <v>50</v>
      </c>
      <c r="BK108">
        <v>63.71</v>
      </c>
      <c r="BL108">
        <v>3</v>
      </c>
      <c r="BV108">
        <v>4.1604999999999999</v>
      </c>
      <c r="CH108">
        <v>1.1902999999999999</v>
      </c>
      <c r="DN108" t="s">
        <v>607</v>
      </c>
      <c r="DO108" t="s">
        <v>12</v>
      </c>
      <c r="DP108" t="s">
        <v>759</v>
      </c>
      <c r="DR108" t="s">
        <v>608</v>
      </c>
      <c r="DS108" t="s">
        <v>609</v>
      </c>
      <c r="DT108">
        <v>6340</v>
      </c>
      <c r="DU108">
        <f>L108-M108</f>
        <v>7.7094000000000005</v>
      </c>
      <c r="DV108">
        <f>DU108-5*LOG10(C108/10)</f>
        <v>1.2260740486923449</v>
      </c>
      <c r="DW108">
        <v>-0.05</v>
      </c>
      <c r="DX108">
        <f t="shared" si="6"/>
        <v>1.1760740486923449</v>
      </c>
      <c r="DY108">
        <f t="shared" si="7"/>
        <v>26.642218179610694</v>
      </c>
    </row>
    <row r="109" spans="1:129" x14ac:dyDescent="0.3">
      <c r="A109" t="s">
        <v>540</v>
      </c>
      <c r="B109" t="s">
        <v>543</v>
      </c>
      <c r="C109">
        <v>145</v>
      </c>
      <c r="D109" s="1">
        <v>6.0255999999999994E-8</v>
      </c>
      <c r="E109" t="s">
        <v>796</v>
      </c>
      <c r="F109">
        <v>30</v>
      </c>
      <c r="G109" t="s">
        <v>800</v>
      </c>
      <c r="H109">
        <v>8.4700003000000006</v>
      </c>
      <c r="I109">
        <v>0.33803146899999997</v>
      </c>
      <c r="J109">
        <v>8.5299996999999994</v>
      </c>
      <c r="K109">
        <v>0.28729618499999998</v>
      </c>
      <c r="L109">
        <v>8.1899996000000002</v>
      </c>
      <c r="M109">
        <v>0.21700031</v>
      </c>
      <c r="N109">
        <v>7.8200002</v>
      </c>
      <c r="O109">
        <v>0.162597415</v>
      </c>
      <c r="P109">
        <v>7.5300001999999999</v>
      </c>
      <c r="Q109">
        <v>0.103915641</v>
      </c>
      <c r="R109">
        <v>7.0949999999999998</v>
      </c>
      <c r="S109">
        <v>6.1126847999999998E-2</v>
      </c>
      <c r="T109">
        <v>6.5380000000000003</v>
      </c>
      <c r="U109">
        <v>3.8143152999999999E-2</v>
      </c>
      <c r="V109">
        <v>5.8879999999999999</v>
      </c>
      <c r="W109">
        <v>2.3350455999999999E-2</v>
      </c>
      <c r="X109" s="2" t="s">
        <v>761</v>
      </c>
      <c r="Y109">
        <v>5.359</v>
      </c>
      <c r="Z109">
        <v>1.1451095999999999E-2</v>
      </c>
      <c r="AA109">
        <v>4.5709999999999997</v>
      </c>
      <c r="AB109">
        <v>7.0767319999999996E-3</v>
      </c>
      <c r="AC109" t="s">
        <v>50</v>
      </c>
      <c r="AD109" t="s">
        <v>84</v>
      </c>
      <c r="AE109">
        <v>0</v>
      </c>
      <c r="AF109">
        <v>7.5330000000000004</v>
      </c>
      <c r="AG109">
        <v>1.792</v>
      </c>
      <c r="AH109">
        <v>5.9152450000000004E-3</v>
      </c>
      <c r="AI109" t="s">
        <v>50</v>
      </c>
      <c r="AJ109">
        <v>7.3259999999999996</v>
      </c>
      <c r="AK109">
        <v>3</v>
      </c>
      <c r="AL109" t="s">
        <v>50</v>
      </c>
      <c r="AM109">
        <v>5.0999999999999997E-2</v>
      </c>
      <c r="AN109">
        <v>3.8603069999999999E-3</v>
      </c>
      <c r="AO109" s="2" t="s">
        <v>544</v>
      </c>
      <c r="AP109" t="s">
        <v>50</v>
      </c>
      <c r="AQ109" s="1">
        <v>9.359</v>
      </c>
      <c r="AR109">
        <v>3</v>
      </c>
      <c r="AT109" s="1">
        <v>5.7649999999999997</v>
      </c>
      <c r="AU109">
        <v>3</v>
      </c>
      <c r="AW109">
        <v>5.29</v>
      </c>
      <c r="AX109">
        <v>3</v>
      </c>
      <c r="BB109">
        <v>4.9160000000000004</v>
      </c>
      <c r="BC109">
        <v>3</v>
      </c>
      <c r="BE109" s="1">
        <v>3.2869999999999999</v>
      </c>
      <c r="BF109">
        <v>3</v>
      </c>
      <c r="BH109">
        <v>3.698</v>
      </c>
      <c r="BI109">
        <v>1</v>
      </c>
      <c r="BK109">
        <v>3.431</v>
      </c>
      <c r="BL109">
        <v>1</v>
      </c>
      <c r="BV109">
        <v>0.10299999999999999</v>
      </c>
      <c r="BX109">
        <v>0.129</v>
      </c>
      <c r="CD109">
        <v>6.9000000000000006E-2</v>
      </c>
      <c r="CH109">
        <v>4.4600000000000001E-2</v>
      </c>
      <c r="DN109" t="s">
        <v>540</v>
      </c>
      <c r="DO109" t="s">
        <v>758</v>
      </c>
      <c r="DP109" t="s">
        <v>759</v>
      </c>
      <c r="DR109" t="s">
        <v>541</v>
      </c>
      <c r="DS109" t="s">
        <v>542</v>
      </c>
      <c r="DT109">
        <v>7440</v>
      </c>
      <c r="DU109">
        <f>L109-M109</f>
        <v>7.9729992899999997</v>
      </c>
      <c r="DV109">
        <f>DU109-5*LOG10(C109/10)</f>
        <v>2.166159278825126</v>
      </c>
      <c r="DW109">
        <v>0</v>
      </c>
      <c r="DX109">
        <f t="shared" si="6"/>
        <v>2.166159278825126</v>
      </c>
      <c r="DY109">
        <f t="shared" si="7"/>
        <v>10.703758168773934</v>
      </c>
    </row>
    <row r="110" spans="1:129" x14ac:dyDescent="0.3">
      <c r="A110" t="s">
        <v>545</v>
      </c>
      <c r="B110" t="s">
        <v>548</v>
      </c>
      <c r="C110">
        <v>208</v>
      </c>
      <c r="D110">
        <f>10^-6.25</f>
        <v>5.6234132519034872E-7</v>
      </c>
      <c r="E110" t="s">
        <v>799</v>
      </c>
      <c r="H110">
        <v>7.6599997999999996</v>
      </c>
      <c r="I110">
        <v>0.82093073599999999</v>
      </c>
      <c r="J110">
        <v>7.4099997999999996</v>
      </c>
      <c r="K110">
        <v>0.69771690099999994</v>
      </c>
      <c r="L110">
        <v>7.0500002000000004</v>
      </c>
      <c r="M110">
        <v>0.52699893600000003</v>
      </c>
      <c r="N110">
        <v>6.9200001000000002</v>
      </c>
      <c r="O110">
        <v>0.39487807600000002</v>
      </c>
      <c r="Q110">
        <v>0.25236568799999998</v>
      </c>
      <c r="R110">
        <v>5.907</v>
      </c>
      <c r="S110">
        <v>0.14845040400000001</v>
      </c>
      <c r="T110">
        <v>5.22</v>
      </c>
      <c r="U110">
        <v>9.2633051999999994E-2</v>
      </c>
      <c r="V110">
        <v>4.3860000000000001</v>
      </c>
      <c r="W110">
        <v>5.6708054000000001E-2</v>
      </c>
      <c r="X110" s="2" t="s">
        <v>761</v>
      </c>
      <c r="Y110">
        <v>2.4380000000000002</v>
      </c>
      <c r="Z110">
        <v>2.7809708999999998E-2</v>
      </c>
      <c r="AA110">
        <v>1.1040000000000001</v>
      </c>
      <c r="AB110">
        <v>1.7186289E-2</v>
      </c>
      <c r="AC110" t="s">
        <v>50</v>
      </c>
      <c r="AD110">
        <v>16.82</v>
      </c>
      <c r="AE110">
        <v>3</v>
      </c>
      <c r="AF110" t="s">
        <v>50</v>
      </c>
      <c r="AG110">
        <v>0.70599999999999996</v>
      </c>
      <c r="AH110">
        <v>1.4365546E-2</v>
      </c>
      <c r="AI110" t="s">
        <v>50</v>
      </c>
      <c r="AJ110" t="s">
        <v>56</v>
      </c>
      <c r="AK110">
        <v>0</v>
      </c>
      <c r="AL110" t="s">
        <v>50</v>
      </c>
      <c r="AM110">
        <v>-0.55200000000000005</v>
      </c>
      <c r="AN110">
        <v>9.3749990000000002E-3</v>
      </c>
      <c r="AO110" s="2" t="s">
        <v>60</v>
      </c>
      <c r="AP110">
        <v>2.89</v>
      </c>
      <c r="AQ110">
        <v>16.8</v>
      </c>
      <c r="AR110">
        <v>3</v>
      </c>
      <c r="AT110">
        <v>14.2</v>
      </c>
      <c r="AU110">
        <v>3</v>
      </c>
      <c r="AW110">
        <v>5.4569999999999999</v>
      </c>
      <c r="AX110">
        <v>3</v>
      </c>
      <c r="AZ110">
        <v>5.47</v>
      </c>
      <c r="BB110">
        <v>5.8120000000000003</v>
      </c>
      <c r="BC110">
        <v>3</v>
      </c>
      <c r="BE110">
        <v>3.38</v>
      </c>
      <c r="BF110">
        <v>3</v>
      </c>
      <c r="BH110">
        <v>2.6230000000000002</v>
      </c>
      <c r="BI110">
        <v>3</v>
      </c>
      <c r="BK110">
        <v>1.5</v>
      </c>
      <c r="BL110">
        <v>3</v>
      </c>
      <c r="BX110">
        <v>6.4000000000000001E-2</v>
      </c>
      <c r="CH110">
        <v>0.02</v>
      </c>
      <c r="CI110" t="s">
        <v>813</v>
      </c>
      <c r="CP110">
        <v>0.04</v>
      </c>
      <c r="DN110" t="s">
        <v>545</v>
      </c>
      <c r="DO110" t="s">
        <v>758</v>
      </c>
      <c r="DP110" t="s">
        <v>759</v>
      </c>
      <c r="DR110" t="s">
        <v>546</v>
      </c>
      <c r="DS110" t="s">
        <v>547</v>
      </c>
      <c r="DT110">
        <v>7800</v>
      </c>
      <c r="DU110">
        <f>L110-M110</f>
        <v>6.5230012640000004</v>
      </c>
      <c r="DV110">
        <f>DU110-5*LOG10(C110/10)</f>
        <v>-6.7315410813807652E-2</v>
      </c>
      <c r="DW110">
        <v>0</v>
      </c>
      <c r="DX110">
        <f t="shared" si="6"/>
        <v>-6.7315410813807652E-2</v>
      </c>
      <c r="DY110">
        <f t="shared" si="7"/>
        <v>83.738690342866292</v>
      </c>
    </row>
    <row r="111" spans="1:129" x14ac:dyDescent="0.3">
      <c r="A111" t="s">
        <v>711</v>
      </c>
      <c r="B111" t="s">
        <v>433</v>
      </c>
      <c r="C111">
        <v>145</v>
      </c>
      <c r="E111">
        <v>32</v>
      </c>
      <c r="G111" t="s">
        <v>800</v>
      </c>
      <c r="I111">
        <v>0.96580281700000004</v>
      </c>
      <c r="J111">
        <v>9.2899999999999991</v>
      </c>
      <c r="K111">
        <v>0.82084506999999995</v>
      </c>
      <c r="L111">
        <v>8.86</v>
      </c>
      <c r="M111">
        <v>0.62</v>
      </c>
      <c r="O111">
        <v>0.46456338000000003</v>
      </c>
      <c r="Q111">
        <v>0.29690140799999998</v>
      </c>
      <c r="R111">
        <v>7.69</v>
      </c>
      <c r="S111">
        <v>0.174647887</v>
      </c>
      <c r="T111">
        <v>7.2629999999999999</v>
      </c>
      <c r="U111">
        <v>0.108980282</v>
      </c>
      <c r="V111">
        <v>6.6929999999999996</v>
      </c>
      <c r="W111">
        <v>6.6715493000000001E-2</v>
      </c>
      <c r="X111" s="2" t="s">
        <v>761</v>
      </c>
      <c r="Y111">
        <v>5.7889999999999997</v>
      </c>
      <c r="Z111">
        <v>3.2717371000000002E-2</v>
      </c>
      <c r="AA111">
        <v>4.9329999999999998</v>
      </c>
      <c r="AB111">
        <v>2.0219204000000001E-2</v>
      </c>
      <c r="AC111" t="s">
        <v>50</v>
      </c>
      <c r="AD111">
        <v>4.1669999999999998</v>
      </c>
      <c r="AE111">
        <v>3</v>
      </c>
      <c r="AF111" t="s">
        <v>50</v>
      </c>
      <c r="AG111">
        <v>2.0779999999999998</v>
      </c>
      <c r="AH111">
        <v>1.6900676E-2</v>
      </c>
      <c r="AI111" t="s">
        <v>50</v>
      </c>
      <c r="AJ111">
        <v>3.8149999999999999</v>
      </c>
      <c r="AK111">
        <v>3</v>
      </c>
      <c r="AL111" t="s">
        <v>50</v>
      </c>
      <c r="AM111">
        <v>0.58699999999999997</v>
      </c>
      <c r="AN111">
        <v>1.1029433E-2</v>
      </c>
      <c r="AO111" s="2" t="s">
        <v>762</v>
      </c>
      <c r="AP111" t="s">
        <v>50</v>
      </c>
      <c r="AQ111" t="s">
        <v>50</v>
      </c>
      <c r="AR111" t="s">
        <v>50</v>
      </c>
      <c r="AT111" t="s">
        <v>50</v>
      </c>
      <c r="AU111" t="s">
        <v>50</v>
      </c>
      <c r="AW111">
        <v>3.7429999999999999</v>
      </c>
      <c r="AX111">
        <v>3</v>
      </c>
      <c r="BB111">
        <v>4.5389999999999997</v>
      </c>
      <c r="BC111">
        <v>3</v>
      </c>
      <c r="BE111" t="s">
        <v>50</v>
      </c>
      <c r="BF111" t="s">
        <v>50</v>
      </c>
      <c r="BH111" t="s">
        <v>58</v>
      </c>
      <c r="BI111">
        <v>1</v>
      </c>
      <c r="BK111" t="s">
        <v>58</v>
      </c>
      <c r="BL111">
        <v>1</v>
      </c>
      <c r="DN111" t="s">
        <v>711</v>
      </c>
      <c r="DQ111" t="s">
        <v>638</v>
      </c>
      <c r="DR111" t="s">
        <v>712</v>
      </c>
      <c r="DS111" t="s">
        <v>713</v>
      </c>
      <c r="DT111">
        <v>7580</v>
      </c>
      <c r="DU111">
        <f>L111-M111</f>
        <v>8.24</v>
      </c>
      <c r="DV111">
        <f>DU111-5*LOG10(C111/10)</f>
        <v>2.4331599888251265</v>
      </c>
      <c r="DW111">
        <v>0</v>
      </c>
      <c r="DX111">
        <f t="shared" si="6"/>
        <v>2.4331599888251265</v>
      </c>
      <c r="DY111">
        <f t="shared" si="7"/>
        <v>8.3702032608872763</v>
      </c>
    </row>
    <row r="112" spans="1:129" x14ac:dyDescent="0.3">
      <c r="A112" t="s">
        <v>549</v>
      </c>
      <c r="B112" t="s">
        <v>552</v>
      </c>
      <c r="I112">
        <v>0.86922253500000002</v>
      </c>
      <c r="J112">
        <v>13.26</v>
      </c>
      <c r="K112">
        <v>0.73876056300000004</v>
      </c>
      <c r="L112">
        <v>13.38</v>
      </c>
      <c r="M112">
        <v>0.55800000000000005</v>
      </c>
      <c r="N112">
        <v>11.42</v>
      </c>
      <c r="O112">
        <v>0.41810704199999998</v>
      </c>
      <c r="Q112">
        <v>0.267211268</v>
      </c>
      <c r="R112">
        <v>10.086</v>
      </c>
      <c r="S112">
        <v>0.15718309899999999</v>
      </c>
      <c r="T112">
        <v>8.1270000000000007</v>
      </c>
      <c r="U112">
        <v>9.8082253999999994E-2</v>
      </c>
      <c r="V112">
        <v>6.3040000000000003</v>
      </c>
      <c r="W112">
        <v>6.0043944000000002E-2</v>
      </c>
      <c r="X112" s="2" t="s">
        <v>761</v>
      </c>
      <c r="Y112">
        <v>4.1459999999999999</v>
      </c>
      <c r="Z112">
        <v>2.9445633999999998E-2</v>
      </c>
      <c r="AA112">
        <v>2.7109999999999999</v>
      </c>
      <c r="AB112">
        <v>1.8197284000000001E-2</v>
      </c>
      <c r="AC112" t="s">
        <v>50</v>
      </c>
      <c r="AD112">
        <v>19.709999</v>
      </c>
      <c r="AE112">
        <v>3</v>
      </c>
      <c r="AF112" t="s">
        <v>50</v>
      </c>
      <c r="AG112">
        <v>0.56000000000000005</v>
      </c>
      <c r="AH112">
        <v>1.5210608E-2</v>
      </c>
      <c r="AI112" t="s">
        <v>50</v>
      </c>
      <c r="AJ112">
        <v>14.84</v>
      </c>
      <c r="AK112">
        <v>3</v>
      </c>
      <c r="AL112" t="s">
        <v>50</v>
      </c>
      <c r="AM112">
        <v>-0.65500000000000003</v>
      </c>
      <c r="AN112">
        <v>9.9264899999999996E-3</v>
      </c>
      <c r="AO112" s="2" t="s">
        <v>60</v>
      </c>
      <c r="AP112" t="s">
        <v>50</v>
      </c>
      <c r="AQ112" s="1">
        <v>17.670000000000002</v>
      </c>
      <c r="AR112">
        <v>3</v>
      </c>
      <c r="AT112" s="1">
        <v>19.47</v>
      </c>
      <c r="AU112">
        <v>3</v>
      </c>
      <c r="AW112" t="s">
        <v>50</v>
      </c>
      <c r="AX112" t="s">
        <v>50</v>
      </c>
      <c r="BB112" t="s">
        <v>50</v>
      </c>
      <c r="BC112" t="s">
        <v>50</v>
      </c>
      <c r="BE112" s="1">
        <v>228.1</v>
      </c>
      <c r="BF112">
        <v>1</v>
      </c>
      <c r="BH112" t="s">
        <v>50</v>
      </c>
      <c r="BI112" t="s">
        <v>50</v>
      </c>
      <c r="BK112" t="s">
        <v>50</v>
      </c>
      <c r="BL112" t="s">
        <v>50</v>
      </c>
      <c r="DN112" t="s">
        <v>549</v>
      </c>
      <c r="DO112" t="s">
        <v>758</v>
      </c>
      <c r="DP112" t="s">
        <v>759</v>
      </c>
      <c r="DR112" t="s">
        <v>550</v>
      </c>
      <c r="DS112" t="s">
        <v>551</v>
      </c>
      <c r="DT112">
        <v>31500</v>
      </c>
      <c r="DU112">
        <f>L112-M112</f>
        <v>12.822000000000001</v>
      </c>
      <c r="DV112" t="e">
        <f>DU112-5*LOG10(C112/10)</f>
        <v>#NUM!</v>
      </c>
      <c r="DW112">
        <v>-3.02</v>
      </c>
      <c r="DX112" t="e">
        <f t="shared" si="6"/>
        <v>#NUM!</v>
      </c>
      <c r="DY112" t="e">
        <f t="shared" si="7"/>
        <v>#NUM!</v>
      </c>
    </row>
    <row r="113" spans="1:129" x14ac:dyDescent="0.3">
      <c r="A113" t="s">
        <v>621</v>
      </c>
      <c r="B113" t="s">
        <v>318</v>
      </c>
      <c r="C113">
        <v>120</v>
      </c>
      <c r="I113">
        <v>15.742585915492899</v>
      </c>
      <c r="J113">
        <v>21</v>
      </c>
      <c r="K113">
        <v>13.379774647887301</v>
      </c>
      <c r="L113">
        <v>17.739999999999998</v>
      </c>
      <c r="M113">
        <v>10.106</v>
      </c>
      <c r="N113">
        <v>17.440000000000001</v>
      </c>
      <c r="O113">
        <v>7.5723830985915503</v>
      </c>
      <c r="Q113">
        <v>4.8394929577464803</v>
      </c>
      <c r="R113">
        <v>10.566000000000001</v>
      </c>
      <c r="S113">
        <v>2.8467605633802799</v>
      </c>
      <c r="T113">
        <v>8.8149999999999995</v>
      </c>
      <c r="U113">
        <v>1.77637859154929</v>
      </c>
      <c r="V113">
        <v>7.5819999999999999</v>
      </c>
      <c r="W113">
        <v>1.0874625352112599</v>
      </c>
      <c r="X113" s="2" t="s">
        <v>761</v>
      </c>
      <c r="Y113">
        <v>5.7859999999999996</v>
      </c>
      <c r="Z113">
        <v>0.53329314553895701</v>
      </c>
      <c r="AA113">
        <v>4.7149999999999999</v>
      </c>
      <c r="AB113">
        <v>0.32957302887323903</v>
      </c>
      <c r="AC113" s="1">
        <v>7.1230000000000002</v>
      </c>
      <c r="AD113" t="s">
        <v>58</v>
      </c>
      <c r="AE113">
        <v>0</v>
      </c>
      <c r="AF113" t="s">
        <v>58</v>
      </c>
      <c r="AG113">
        <v>1.823</v>
      </c>
      <c r="AH113">
        <v>0.27548101971831002</v>
      </c>
      <c r="AI113" t="s">
        <v>58</v>
      </c>
      <c r="AJ113">
        <v>21.049999</v>
      </c>
      <c r="AK113">
        <v>3</v>
      </c>
      <c r="AL113" t="s">
        <v>58</v>
      </c>
      <c r="AM113">
        <v>-1.665</v>
      </c>
      <c r="AN113">
        <v>0.17977976180281699</v>
      </c>
      <c r="AO113" s="2" t="s">
        <v>602</v>
      </c>
      <c r="AP113" t="s">
        <v>58</v>
      </c>
      <c r="AQ113" t="s">
        <v>50</v>
      </c>
      <c r="AR113" t="s">
        <v>50</v>
      </c>
      <c r="AT113" t="s">
        <v>50</v>
      </c>
      <c r="AU113" t="s">
        <v>50</v>
      </c>
      <c r="AW113" t="s">
        <v>50</v>
      </c>
      <c r="AX113" t="s">
        <v>50</v>
      </c>
      <c r="BB113" t="s">
        <v>50</v>
      </c>
      <c r="BC113" t="s">
        <v>50</v>
      </c>
      <c r="BE113" t="s">
        <v>50</v>
      </c>
      <c r="BF113" t="s">
        <v>50</v>
      </c>
      <c r="BH113" t="s">
        <v>50</v>
      </c>
      <c r="BI113" t="s">
        <v>50</v>
      </c>
      <c r="BK113" t="s">
        <v>50</v>
      </c>
      <c r="BL113" t="s">
        <v>50</v>
      </c>
      <c r="DN113" t="s">
        <v>621</v>
      </c>
      <c r="DQ113" t="s">
        <v>624</v>
      </c>
      <c r="DR113" t="s">
        <v>622</v>
      </c>
      <c r="DS113" t="s">
        <v>623</v>
      </c>
      <c r="DT113">
        <v>9700</v>
      </c>
      <c r="DU113">
        <f>L113-M113</f>
        <v>7.6339999999999986</v>
      </c>
      <c r="DV113">
        <f>DU113-5*LOG10(C113/10)</f>
        <v>2.2380937697618739</v>
      </c>
      <c r="DW113">
        <v>-0.24</v>
      </c>
      <c r="DX113">
        <f t="shared" si="6"/>
        <v>1.9980937697618739</v>
      </c>
      <c r="DY113">
        <f t="shared" si="7"/>
        <v>12.495754727872539</v>
      </c>
    </row>
    <row r="114" spans="1:129" x14ac:dyDescent="0.3">
      <c r="A114" t="s">
        <v>115</v>
      </c>
      <c r="B114" t="s">
        <v>43</v>
      </c>
      <c r="C114">
        <v>150</v>
      </c>
      <c r="D114" s="1">
        <v>7.5857799999999995E-7</v>
      </c>
      <c r="E114" t="s">
        <v>796</v>
      </c>
      <c r="F114">
        <v>38</v>
      </c>
      <c r="G114" t="s">
        <v>800</v>
      </c>
      <c r="H114">
        <v>9.6899996000000002</v>
      </c>
      <c r="I114">
        <v>2.5593761750000001</v>
      </c>
      <c r="J114">
        <v>9.3199997000000003</v>
      </c>
      <c r="K114">
        <v>2.175238341</v>
      </c>
      <c r="L114">
        <v>8.7899999999999991</v>
      </c>
      <c r="M114">
        <v>1.6429991719999999</v>
      </c>
      <c r="N114">
        <v>8.4099997999999996</v>
      </c>
      <c r="O114">
        <v>1.231092337</v>
      </c>
      <c r="Q114">
        <v>0.78678833599999998</v>
      </c>
      <c r="R114">
        <v>6.9470000000000001</v>
      </c>
      <c r="S114">
        <v>0.46281666799999999</v>
      </c>
      <c r="T114">
        <v>6.2140000000000004</v>
      </c>
      <c r="U114">
        <v>0.28879760100000001</v>
      </c>
      <c r="V114">
        <v>5.476</v>
      </c>
      <c r="W114">
        <v>0.176795967</v>
      </c>
      <c r="X114" s="2" t="s">
        <v>761</v>
      </c>
      <c r="Y114">
        <v>4.4409999999999998</v>
      </c>
      <c r="Z114">
        <v>8.6700989000000006E-2</v>
      </c>
      <c r="AA114">
        <v>3.552</v>
      </c>
      <c r="AB114">
        <v>5.3580863999999999E-2</v>
      </c>
      <c r="AC114" t="s">
        <v>50</v>
      </c>
      <c r="AD114">
        <v>13</v>
      </c>
      <c r="AE114">
        <v>3</v>
      </c>
      <c r="AF114" s="1">
        <v>17.61</v>
      </c>
      <c r="AG114">
        <v>1.03</v>
      </c>
      <c r="AH114">
        <v>4.4786768999999997E-2</v>
      </c>
      <c r="AI114" t="s">
        <v>50</v>
      </c>
      <c r="AJ114" t="s">
        <v>56</v>
      </c>
      <c r="AK114">
        <v>0</v>
      </c>
      <c r="AL114" t="s">
        <v>50</v>
      </c>
      <c r="AM114">
        <v>-0.56699999999999995</v>
      </c>
      <c r="AN114">
        <v>2.9227982999999999E-2</v>
      </c>
      <c r="AO114" s="2" t="s">
        <v>60</v>
      </c>
      <c r="AP114" t="s">
        <v>50</v>
      </c>
      <c r="AQ114">
        <v>16</v>
      </c>
      <c r="AR114">
        <v>3</v>
      </c>
      <c r="AT114">
        <v>8.9</v>
      </c>
      <c r="AU114">
        <v>3</v>
      </c>
      <c r="AW114">
        <v>5.8390000000000004</v>
      </c>
      <c r="AX114">
        <v>3</v>
      </c>
      <c r="AZ114">
        <v>3.05</v>
      </c>
      <c r="BB114">
        <v>6.0190000000000001</v>
      </c>
      <c r="BC114">
        <v>3</v>
      </c>
      <c r="BE114">
        <v>4.3</v>
      </c>
      <c r="BF114">
        <v>3</v>
      </c>
      <c r="BH114">
        <v>2.7229999999999999</v>
      </c>
      <c r="BI114">
        <v>1</v>
      </c>
      <c r="BK114">
        <v>2.34</v>
      </c>
      <c r="BL114">
        <v>3</v>
      </c>
      <c r="BP114">
        <v>0.17</v>
      </c>
      <c r="BX114">
        <v>0.10100000000000001</v>
      </c>
      <c r="CH114">
        <v>4.4999999999999998E-2</v>
      </c>
      <c r="CN114">
        <v>1.37E-2</v>
      </c>
      <c r="DF114">
        <v>6.9999999999999999E-4</v>
      </c>
      <c r="DJ114">
        <v>2.0000000000000001E-4</v>
      </c>
      <c r="DN114" t="s">
        <v>115</v>
      </c>
      <c r="DO114" t="s">
        <v>758</v>
      </c>
      <c r="DP114" t="s">
        <v>759</v>
      </c>
      <c r="DR114" t="s">
        <v>116</v>
      </c>
      <c r="DS114" t="s">
        <v>117</v>
      </c>
      <c r="DT114">
        <v>9700</v>
      </c>
      <c r="DU114">
        <f>L114-M114</f>
        <v>7.1470008279999995</v>
      </c>
      <c r="DV114">
        <f>DU114-5*LOG10(C114/10)</f>
        <v>1.2665445327215927</v>
      </c>
      <c r="DW114">
        <v>-0.24</v>
      </c>
      <c r="DX114">
        <f t="shared" si="6"/>
        <v>1.0265445327215927</v>
      </c>
      <c r="DY114">
        <f t="shared" si="7"/>
        <v>30.576106816925318</v>
      </c>
    </row>
    <row r="115" spans="1:129" x14ac:dyDescent="0.3">
      <c r="A115" t="s">
        <v>45</v>
      </c>
      <c r="B115" t="s">
        <v>48</v>
      </c>
      <c r="C115">
        <v>145</v>
      </c>
      <c r="D115">
        <f>10^-7.9</f>
        <v>1.2589254117941638E-8</v>
      </c>
      <c r="E115" t="s">
        <v>799</v>
      </c>
      <c r="H115">
        <v>9.8000001999999995</v>
      </c>
      <c r="I115">
        <v>1.0140935099999999</v>
      </c>
      <c r="J115">
        <v>9.6300001000000002</v>
      </c>
      <c r="K115">
        <v>0.86188779400000004</v>
      </c>
      <c r="L115">
        <v>9</v>
      </c>
      <c r="M115">
        <v>0.65100035499999998</v>
      </c>
      <c r="N115">
        <v>9.1999998000000005</v>
      </c>
      <c r="O115">
        <v>0.48779181500000002</v>
      </c>
      <c r="Q115">
        <v>0.31174664899999999</v>
      </c>
      <c r="R115">
        <v>7.6760000000000002</v>
      </c>
      <c r="S115">
        <v>0.18338038200000001</v>
      </c>
      <c r="T115">
        <v>7.0590000000000002</v>
      </c>
      <c r="U115">
        <v>0.11442935799999999</v>
      </c>
      <c r="V115">
        <v>6.5030000000000001</v>
      </c>
      <c r="W115">
        <v>7.0051305999999994E-2</v>
      </c>
      <c r="X115" s="2" t="s">
        <v>761</v>
      </c>
      <c r="Y115">
        <v>5.4820000000000002</v>
      </c>
      <c r="Z115">
        <v>3.4353257999999998E-2</v>
      </c>
      <c r="AA115">
        <v>5.0640000000000001</v>
      </c>
      <c r="AB115">
        <v>2.1230176E-2</v>
      </c>
      <c r="AC115" s="1">
        <v>1.4790000000000001</v>
      </c>
      <c r="AD115">
        <v>2.032</v>
      </c>
      <c r="AE115">
        <v>3</v>
      </c>
      <c r="AF115" s="1">
        <v>2.109</v>
      </c>
      <c r="AG115">
        <v>3.0129999999999999</v>
      </c>
      <c r="AH115">
        <v>1.774572E-2</v>
      </c>
      <c r="AI115" s="1">
        <v>2.1419999999999999</v>
      </c>
      <c r="AJ115">
        <v>2.87</v>
      </c>
      <c r="AK115">
        <v>3</v>
      </c>
      <c r="AL115" s="1">
        <v>3.7930000000000001</v>
      </c>
      <c r="AM115">
        <v>0.89900000000000002</v>
      </c>
      <c r="AN115">
        <v>1.1580910999999999E-2</v>
      </c>
      <c r="AO115" s="2" t="s">
        <v>49</v>
      </c>
      <c r="AP115" s="1">
        <v>3.75</v>
      </c>
      <c r="AQ115" s="1">
        <v>3.798</v>
      </c>
      <c r="AR115">
        <v>3</v>
      </c>
      <c r="AT115" t="s">
        <v>50</v>
      </c>
      <c r="AU115" t="s">
        <v>50</v>
      </c>
      <c r="AW115">
        <v>5.468</v>
      </c>
      <c r="AX115">
        <v>3</v>
      </c>
      <c r="BB115">
        <v>4.944</v>
      </c>
      <c r="BC115">
        <v>3</v>
      </c>
      <c r="BE115" t="s">
        <v>50</v>
      </c>
      <c r="BF115" t="s">
        <v>51</v>
      </c>
      <c r="BH115">
        <v>3.5649999999999999</v>
      </c>
      <c r="BI115">
        <v>1</v>
      </c>
      <c r="BK115">
        <v>2.149</v>
      </c>
      <c r="BL115">
        <v>1</v>
      </c>
      <c r="BP115">
        <v>0.24</v>
      </c>
      <c r="BX115">
        <v>8.3000000000000004E-2</v>
      </c>
      <c r="CD115">
        <v>3.5999999999999997E-2</v>
      </c>
      <c r="DN115" t="s">
        <v>45</v>
      </c>
      <c r="DO115" t="s">
        <v>758</v>
      </c>
      <c r="DP115" t="s">
        <v>759</v>
      </c>
      <c r="DR115" t="s">
        <v>46</v>
      </c>
      <c r="DS115" t="s">
        <v>47</v>
      </c>
      <c r="DT115">
        <v>6510</v>
      </c>
      <c r="DU115">
        <f>L115-M115</f>
        <v>8.3489996449999992</v>
      </c>
      <c r="DV115">
        <f>DU115-5*LOG10(C115/10)</f>
        <v>2.5421596338251256</v>
      </c>
      <c r="DW115">
        <v>-0.04</v>
      </c>
      <c r="DX115">
        <f t="shared" si="6"/>
        <v>2.5021596338251255</v>
      </c>
      <c r="DY115">
        <f t="shared" si="7"/>
        <v>7.8548183580078987</v>
      </c>
    </row>
    <row r="116" spans="1:129" x14ac:dyDescent="0.3">
      <c r="A116" t="s">
        <v>553</v>
      </c>
      <c r="B116" t="s">
        <v>556</v>
      </c>
      <c r="C116">
        <v>29</v>
      </c>
      <c r="H116">
        <v>12.16</v>
      </c>
      <c r="I116">
        <v>7.6298409639999996</v>
      </c>
      <c r="J116">
        <v>12.28</v>
      </c>
      <c r="K116">
        <v>6.4846749600000004</v>
      </c>
      <c r="L116">
        <v>11</v>
      </c>
      <c r="M116">
        <v>4.8979991719999996</v>
      </c>
      <c r="O116">
        <v>3.6700500840000001</v>
      </c>
      <c r="Q116">
        <v>2.3455207300000001</v>
      </c>
      <c r="R116">
        <v>7.2350000000000003</v>
      </c>
      <c r="S116">
        <v>1.3797180769999999</v>
      </c>
      <c r="T116">
        <v>5.9180000000000001</v>
      </c>
      <c r="U116">
        <v>0.86094408</v>
      </c>
      <c r="V116">
        <v>4.5199999999999996</v>
      </c>
      <c r="W116">
        <v>0.527052305</v>
      </c>
      <c r="X116" s="2" t="s">
        <v>280</v>
      </c>
      <c r="Y116">
        <v>-0.125</v>
      </c>
      <c r="Z116">
        <v>0.25846718600000002</v>
      </c>
      <c r="AA116">
        <v>-0.96799999999999997</v>
      </c>
      <c r="AB116">
        <v>0.15973168600000001</v>
      </c>
      <c r="AC116" t="s">
        <v>50</v>
      </c>
      <c r="AD116">
        <v>131.89999399999999</v>
      </c>
      <c r="AE116">
        <v>3</v>
      </c>
      <c r="AF116" t="s">
        <v>50</v>
      </c>
      <c r="AG116">
        <v>-1.6220000000000001</v>
      </c>
      <c r="AH116">
        <v>0.13351531799999999</v>
      </c>
      <c r="AI116" t="s">
        <v>50</v>
      </c>
      <c r="AJ116">
        <v>136.5</v>
      </c>
      <c r="AK116">
        <v>3</v>
      </c>
      <c r="AL116" t="s">
        <v>50</v>
      </c>
      <c r="AM116">
        <v>-4.5110000000000001</v>
      </c>
      <c r="AN116">
        <v>8.7132507999999997E-2</v>
      </c>
      <c r="AO116" s="2" t="s">
        <v>60</v>
      </c>
      <c r="AP116" t="s">
        <v>50</v>
      </c>
      <c r="AQ116">
        <v>288</v>
      </c>
      <c r="AR116">
        <v>3</v>
      </c>
      <c r="AT116" s="1">
        <v>1918</v>
      </c>
      <c r="AU116">
        <v>3</v>
      </c>
      <c r="AW116">
        <v>1089</v>
      </c>
      <c r="AX116">
        <v>3</v>
      </c>
      <c r="BB116">
        <v>601.29998799999998</v>
      </c>
      <c r="BC116">
        <v>3</v>
      </c>
      <c r="BE116" s="1">
        <v>2213</v>
      </c>
      <c r="BF116">
        <v>3</v>
      </c>
      <c r="BH116">
        <v>1371</v>
      </c>
      <c r="BI116">
        <v>3</v>
      </c>
      <c r="BK116">
        <v>2182</v>
      </c>
      <c r="BL116">
        <v>3</v>
      </c>
      <c r="BN116">
        <v>9.48</v>
      </c>
      <c r="BP116">
        <v>5.41</v>
      </c>
      <c r="BR116">
        <v>1.33</v>
      </c>
      <c r="BT116">
        <v>0.88800000000000001</v>
      </c>
      <c r="BV116">
        <v>1.08</v>
      </c>
      <c r="BX116">
        <v>0.68899999999999995</v>
      </c>
      <c r="CD116">
        <v>0.25</v>
      </c>
      <c r="CH116">
        <v>0.42499999999999999</v>
      </c>
      <c r="CI116" t="s">
        <v>811</v>
      </c>
      <c r="CP116">
        <v>0.27</v>
      </c>
      <c r="DN116" t="s">
        <v>553</v>
      </c>
      <c r="DO116" t="s">
        <v>12</v>
      </c>
      <c r="DP116" t="s">
        <v>759</v>
      </c>
      <c r="DR116" t="s">
        <v>554</v>
      </c>
      <c r="DS116" t="s">
        <v>555</v>
      </c>
      <c r="DT116">
        <v>31500</v>
      </c>
      <c r="DU116">
        <f>L116-M116</f>
        <v>6.1020008280000004</v>
      </c>
      <c r="DV116">
        <f>DU116-5*LOG10(C116/10)</f>
        <v>3.79001083850522</v>
      </c>
      <c r="DW116">
        <v>-3.02</v>
      </c>
      <c r="DX116">
        <f t="shared" si="6"/>
        <v>0.77001083850522001</v>
      </c>
      <c r="DY116">
        <f t="shared" si="7"/>
        <v>38.725377909026946</v>
      </c>
    </row>
    <row r="117" spans="1:129" x14ac:dyDescent="0.3">
      <c r="A117" t="s">
        <v>139</v>
      </c>
      <c r="B117" t="s">
        <v>142</v>
      </c>
      <c r="C117">
        <v>160</v>
      </c>
      <c r="D117">
        <f>10^-5.85</f>
        <v>1.4125375446227531E-6</v>
      </c>
      <c r="E117" t="s">
        <v>796</v>
      </c>
      <c r="H117">
        <v>12.58</v>
      </c>
      <c r="I117">
        <v>2.511087324</v>
      </c>
      <c r="J117">
        <v>12.11</v>
      </c>
      <c r="K117">
        <v>2.1341971829999999</v>
      </c>
      <c r="L117">
        <v>11.45</v>
      </c>
      <c r="M117">
        <v>1.6120000000000001</v>
      </c>
      <c r="N117">
        <v>10.61</v>
      </c>
      <c r="O117">
        <v>1.207864789</v>
      </c>
      <c r="P117">
        <v>9.8800000000000008</v>
      </c>
      <c r="Q117">
        <v>0.77194366199999997</v>
      </c>
      <c r="R117">
        <v>9.0719999999999992</v>
      </c>
      <c r="S117">
        <v>0.45408450700000003</v>
      </c>
      <c r="T117">
        <v>7.2329999999999997</v>
      </c>
      <c r="U117">
        <v>0.28334873199999999</v>
      </c>
      <c r="V117">
        <v>5.7949999999999999</v>
      </c>
      <c r="W117">
        <v>0.17346028199999999</v>
      </c>
      <c r="X117" s="2" t="s">
        <v>761</v>
      </c>
      <c r="Y117">
        <v>4.4409999999999998</v>
      </c>
      <c r="Z117">
        <v>8.5065163999999999E-2</v>
      </c>
      <c r="AA117">
        <v>3.504</v>
      </c>
      <c r="AB117">
        <v>5.2569931E-2</v>
      </c>
      <c r="AC117" t="s">
        <v>50</v>
      </c>
      <c r="AD117">
        <v>9.1</v>
      </c>
      <c r="AE117">
        <v>3</v>
      </c>
      <c r="AF117" t="s">
        <v>50</v>
      </c>
      <c r="AG117">
        <v>1.379</v>
      </c>
      <c r="AH117">
        <v>4.3941757999999997E-2</v>
      </c>
      <c r="AI117" t="s">
        <v>50</v>
      </c>
      <c r="AJ117">
        <v>8.2759999999999998</v>
      </c>
      <c r="AK117">
        <v>3</v>
      </c>
      <c r="AL117" t="s">
        <v>50</v>
      </c>
      <c r="AM117">
        <v>-0.01</v>
      </c>
      <c r="AN117">
        <v>2.8676526000000001E-2</v>
      </c>
      <c r="AO117" s="2" t="s">
        <v>44</v>
      </c>
      <c r="AP117" t="s">
        <v>50</v>
      </c>
      <c r="AQ117">
        <v>11.1</v>
      </c>
      <c r="AR117">
        <v>3</v>
      </c>
      <c r="AT117">
        <v>6.7</v>
      </c>
      <c r="AU117">
        <v>3</v>
      </c>
      <c r="AW117">
        <v>3.9049999999999998</v>
      </c>
      <c r="AX117">
        <v>3</v>
      </c>
      <c r="AZ117">
        <v>4.6500000000000004</v>
      </c>
      <c r="BB117">
        <v>4.431</v>
      </c>
      <c r="BC117">
        <v>3</v>
      </c>
      <c r="BE117" s="1">
        <v>3.29</v>
      </c>
      <c r="BF117">
        <v>3</v>
      </c>
      <c r="BH117">
        <v>2.3959999999999999</v>
      </c>
      <c r="BI117">
        <v>1</v>
      </c>
      <c r="BK117">
        <v>1.72</v>
      </c>
      <c r="BL117">
        <v>3</v>
      </c>
      <c r="BV117">
        <v>0.11899999999999999</v>
      </c>
      <c r="BX117">
        <v>9.0999999999999998E-2</v>
      </c>
      <c r="CD117">
        <v>3.5999999999999997E-2</v>
      </c>
      <c r="CH117">
        <v>5.1999999999999998E-2</v>
      </c>
      <c r="CI117" t="s">
        <v>811</v>
      </c>
      <c r="DN117" t="s">
        <v>139</v>
      </c>
      <c r="DR117" t="s">
        <v>140</v>
      </c>
      <c r="DS117" t="s">
        <v>141</v>
      </c>
      <c r="DT117">
        <v>8080</v>
      </c>
      <c r="DU117">
        <f>L117-M117</f>
        <v>9.8379999999999992</v>
      </c>
      <c r="DV117">
        <f>DU117-5*LOG10(C117/10)</f>
        <v>3.817400086720375</v>
      </c>
      <c r="DW117">
        <v>-0.03</v>
      </c>
      <c r="DX117">
        <f t="shared" si="6"/>
        <v>3.7874000867203752</v>
      </c>
      <c r="DY117">
        <f t="shared" si="7"/>
        <v>2.4045840681431048</v>
      </c>
    </row>
    <row r="118" spans="1:129" x14ac:dyDescent="0.3">
      <c r="A118" t="s">
        <v>681</v>
      </c>
      <c r="B118" t="s">
        <v>318</v>
      </c>
      <c r="I118">
        <v>2.7042478870000002</v>
      </c>
      <c r="J118">
        <v>13.33</v>
      </c>
      <c r="K118">
        <v>2.298366197</v>
      </c>
      <c r="L118">
        <v>12.77</v>
      </c>
      <c r="M118">
        <v>1.736</v>
      </c>
      <c r="O118">
        <v>1.3007774649999999</v>
      </c>
      <c r="Q118">
        <v>0.83132394399999998</v>
      </c>
      <c r="R118">
        <v>11.228</v>
      </c>
      <c r="S118">
        <v>0.48901408499999999</v>
      </c>
      <c r="T118">
        <v>10.782999999999999</v>
      </c>
      <c r="U118">
        <v>0.30514478900000003</v>
      </c>
      <c r="V118">
        <v>10.353999999999999</v>
      </c>
      <c r="W118">
        <v>0.18680337999999999</v>
      </c>
      <c r="X118" s="2" t="s">
        <v>761</v>
      </c>
      <c r="Y118">
        <v>9.6389999999999993</v>
      </c>
      <c r="Z118">
        <v>9.1608638000000006E-2</v>
      </c>
      <c r="AA118">
        <v>9.1859999999999999</v>
      </c>
      <c r="AB118">
        <v>5.6613772E-2</v>
      </c>
      <c r="AC118" t="s">
        <v>50</v>
      </c>
      <c r="AD118">
        <v>0.43490000000000001</v>
      </c>
      <c r="AE118">
        <v>3</v>
      </c>
      <c r="AF118" t="s">
        <v>50</v>
      </c>
      <c r="AG118">
        <v>4.8810000000000002</v>
      </c>
      <c r="AH118">
        <v>4.7321892999999997E-2</v>
      </c>
      <c r="AI118" t="s">
        <v>50</v>
      </c>
      <c r="AJ118">
        <v>0.4037</v>
      </c>
      <c r="AK118">
        <v>3</v>
      </c>
      <c r="AL118" t="s">
        <v>50</v>
      </c>
      <c r="AM118">
        <v>3.1869999999999998</v>
      </c>
      <c r="AN118">
        <v>3.0882413000000001E-2</v>
      </c>
      <c r="AO118" s="2" t="s">
        <v>762</v>
      </c>
      <c r="AP118" t="s">
        <v>50</v>
      </c>
      <c r="AQ118" s="1">
        <v>0.70660000000000001</v>
      </c>
      <c r="AR118">
        <v>3</v>
      </c>
      <c r="AT118" s="1">
        <v>5.6660000000000004</v>
      </c>
      <c r="AU118">
        <v>3</v>
      </c>
      <c r="AW118">
        <v>3.0059999999999998</v>
      </c>
      <c r="AX118">
        <v>3</v>
      </c>
      <c r="BB118">
        <v>10.53</v>
      </c>
      <c r="BC118">
        <v>1</v>
      </c>
      <c r="BE118" s="1">
        <v>25.06</v>
      </c>
      <c r="BF118">
        <v>3</v>
      </c>
      <c r="BH118">
        <v>20.610001</v>
      </c>
      <c r="BI118">
        <v>3</v>
      </c>
      <c r="BK118">
        <v>20.59</v>
      </c>
      <c r="BL118">
        <v>3</v>
      </c>
      <c r="DN118" t="s">
        <v>681</v>
      </c>
      <c r="DQ118" t="s">
        <v>638</v>
      </c>
      <c r="DR118" t="s">
        <v>682</v>
      </c>
      <c r="DS118" t="s">
        <v>683</v>
      </c>
      <c r="DT118">
        <v>9700</v>
      </c>
      <c r="DU118">
        <f>L118-M118</f>
        <v>11.033999999999999</v>
      </c>
      <c r="DV118" t="e">
        <f>DU118-5*LOG10(C118/10)</f>
        <v>#NUM!</v>
      </c>
      <c r="DW118">
        <v>-0.24</v>
      </c>
      <c r="DX118" t="e">
        <f t="shared" si="6"/>
        <v>#NUM!</v>
      </c>
      <c r="DY118" t="e">
        <f t="shared" si="7"/>
        <v>#NUM!</v>
      </c>
    </row>
    <row r="119" spans="1:129" x14ac:dyDescent="0.3">
      <c r="A119" t="s">
        <v>118</v>
      </c>
      <c r="B119" t="s">
        <v>121</v>
      </c>
      <c r="C119">
        <v>122</v>
      </c>
      <c r="D119" s="1">
        <v>3.0199499999999999E-8</v>
      </c>
      <c r="E119" t="s">
        <v>796</v>
      </c>
      <c r="F119">
        <v>46</v>
      </c>
      <c r="G119" t="s">
        <v>802</v>
      </c>
      <c r="H119">
        <v>7</v>
      </c>
      <c r="I119">
        <v>0.24145033599999999</v>
      </c>
      <c r="J119">
        <v>6.9299998</v>
      </c>
      <c r="K119">
        <v>0.205210954</v>
      </c>
      <c r="L119">
        <v>6.8499999000000003</v>
      </c>
      <c r="M119">
        <v>0.15499976300000001</v>
      </c>
      <c r="N119">
        <v>6.8600000999999997</v>
      </c>
      <c r="O119">
        <v>0.116140668</v>
      </c>
      <c r="P119">
        <v>6.6700001000000002</v>
      </c>
      <c r="Q119">
        <v>7.4225238999999998E-2</v>
      </c>
      <c r="R119">
        <v>6.1950000000000003</v>
      </c>
      <c r="S119">
        <v>4.3661905000000001E-2</v>
      </c>
      <c r="T119">
        <v>5.5309999999999997</v>
      </c>
      <c r="U119">
        <v>2.7245029E-2</v>
      </c>
      <c r="V119">
        <v>4.7789999999999999</v>
      </c>
      <c r="W119">
        <v>1.6678848E-2</v>
      </c>
      <c r="X119" s="2" t="s">
        <v>761</v>
      </c>
      <c r="Y119">
        <v>3.7370000000000001</v>
      </c>
      <c r="Z119">
        <v>8.1793300000000003E-3</v>
      </c>
      <c r="AA119">
        <v>2.9180000000000001</v>
      </c>
      <c r="AB119">
        <v>5.0547930000000001E-3</v>
      </c>
      <c r="AC119" t="s">
        <v>50</v>
      </c>
      <c r="AD119">
        <v>15.020001000000001</v>
      </c>
      <c r="AE119">
        <v>3</v>
      </c>
      <c r="AF119" s="1">
        <v>18.2</v>
      </c>
      <c r="AG119">
        <v>0.63800000000000001</v>
      </c>
      <c r="AH119">
        <v>4.2251629999999997E-3</v>
      </c>
      <c r="AI119" t="s">
        <v>50</v>
      </c>
      <c r="AJ119" t="s">
        <v>56</v>
      </c>
      <c r="AK119">
        <v>0</v>
      </c>
      <c r="AL119" t="s">
        <v>50</v>
      </c>
      <c r="AM119">
        <v>-0.76400000000000001</v>
      </c>
      <c r="AN119">
        <v>2.7573540000000001E-3</v>
      </c>
      <c r="AO119" s="2" t="s">
        <v>122</v>
      </c>
      <c r="AP119" t="s">
        <v>50</v>
      </c>
      <c r="AQ119">
        <v>24.2</v>
      </c>
      <c r="AR119">
        <v>3</v>
      </c>
      <c r="AT119">
        <v>30</v>
      </c>
      <c r="AU119">
        <v>3</v>
      </c>
      <c r="AW119" t="s">
        <v>50</v>
      </c>
      <c r="AX119" t="s">
        <v>50</v>
      </c>
      <c r="AZ119">
        <v>18.91</v>
      </c>
      <c r="BB119" t="s">
        <v>50</v>
      </c>
      <c r="BC119" t="s">
        <v>50</v>
      </c>
      <c r="BE119">
        <v>32.4</v>
      </c>
      <c r="BF119">
        <v>3</v>
      </c>
      <c r="BH119" t="s">
        <v>50</v>
      </c>
      <c r="BI119" t="s">
        <v>50</v>
      </c>
      <c r="BK119">
        <v>21</v>
      </c>
      <c r="BL119">
        <v>3</v>
      </c>
      <c r="BN119">
        <v>10.66</v>
      </c>
      <c r="BP119">
        <v>8.6999999999999993</v>
      </c>
      <c r="BR119">
        <v>3.38</v>
      </c>
      <c r="BT119">
        <v>2.65</v>
      </c>
      <c r="BV119">
        <v>2.3199999999999998</v>
      </c>
      <c r="BX119">
        <v>1.92</v>
      </c>
      <c r="CD119">
        <v>1.02</v>
      </c>
      <c r="CH119">
        <v>0.441</v>
      </c>
      <c r="DF119">
        <v>6.0000000000000001E-3</v>
      </c>
      <c r="DH119">
        <v>8.9999999999999998E-4</v>
      </c>
      <c r="DJ119">
        <v>4.2000000000000002E-4</v>
      </c>
      <c r="DL119">
        <v>2.5000000000000001E-4</v>
      </c>
      <c r="DN119" t="s">
        <v>118</v>
      </c>
      <c r="DO119" t="s">
        <v>758</v>
      </c>
      <c r="DP119" t="s">
        <v>759</v>
      </c>
      <c r="DR119" t="s">
        <v>119</v>
      </c>
      <c r="DS119" t="s">
        <v>120</v>
      </c>
      <c r="DT119">
        <v>9200</v>
      </c>
      <c r="DU119">
        <f>L119-M119</f>
        <v>6.6950001370000001</v>
      </c>
      <c r="DV119">
        <f>DU119-5*LOG10(C119/10)</f>
        <v>1.263200983626259</v>
      </c>
      <c r="DW119">
        <v>-0.15</v>
      </c>
      <c r="DX119">
        <f t="shared" si="6"/>
        <v>1.1132009836262591</v>
      </c>
      <c r="DY119">
        <f t="shared" si="7"/>
        <v>28.230567369126543</v>
      </c>
    </row>
    <row r="120" spans="1:129" x14ac:dyDescent="0.3">
      <c r="A120" t="s">
        <v>143</v>
      </c>
      <c r="B120" t="s">
        <v>146</v>
      </c>
      <c r="H120">
        <v>9.4099997999999996</v>
      </c>
      <c r="I120">
        <v>1.868827566</v>
      </c>
      <c r="J120">
        <v>10.183</v>
      </c>
      <c r="K120">
        <v>1.58833446</v>
      </c>
      <c r="L120">
        <v>10.016</v>
      </c>
      <c r="M120">
        <v>1.1996994320000001</v>
      </c>
      <c r="O120">
        <v>0.89892971600000005</v>
      </c>
      <c r="P120">
        <v>9.6239995999999994</v>
      </c>
      <c r="Q120">
        <v>0.57450395399999998</v>
      </c>
      <c r="R120">
        <v>9.0850000000000009</v>
      </c>
      <c r="S120">
        <v>0.33794350200000001</v>
      </c>
      <c r="T120">
        <v>8.8620000000000001</v>
      </c>
      <c r="U120">
        <v>0.210876745</v>
      </c>
      <c r="V120">
        <v>8.5619999999999994</v>
      </c>
      <c r="W120">
        <v>0.12909441799999999</v>
      </c>
      <c r="X120" s="2" t="s">
        <v>761</v>
      </c>
      <c r="Y120">
        <v>7.5129999999999999</v>
      </c>
      <c r="Z120">
        <v>6.3308083000000001E-2</v>
      </c>
      <c r="AA120">
        <v>6.9950000000000001</v>
      </c>
      <c r="AB120">
        <v>3.9124142000000001E-2</v>
      </c>
      <c r="AC120" t="s">
        <v>50</v>
      </c>
      <c r="AD120" t="s">
        <v>56</v>
      </c>
      <c r="AE120" t="s">
        <v>57</v>
      </c>
      <c r="AF120" t="s">
        <v>50</v>
      </c>
      <c r="AG120">
        <v>4.593</v>
      </c>
      <c r="AH120">
        <v>3.2702793000000001E-2</v>
      </c>
      <c r="AI120" t="s">
        <v>50</v>
      </c>
      <c r="AJ120" t="s">
        <v>56</v>
      </c>
      <c r="AK120" t="s">
        <v>58</v>
      </c>
      <c r="AL120" t="s">
        <v>50</v>
      </c>
      <c r="AM120">
        <v>0.77300000000000002</v>
      </c>
      <c r="AN120">
        <v>2.1341942999999999E-2</v>
      </c>
      <c r="AO120" s="2" t="s">
        <v>147</v>
      </c>
      <c r="AP120" t="s">
        <v>50</v>
      </c>
      <c r="AQ120" t="s">
        <v>50</v>
      </c>
      <c r="AR120" t="s">
        <v>50</v>
      </c>
      <c r="AT120" t="s">
        <v>50</v>
      </c>
      <c r="AU120" t="s">
        <v>50</v>
      </c>
      <c r="AW120" t="s">
        <v>50</v>
      </c>
      <c r="AX120" t="s">
        <v>50</v>
      </c>
      <c r="BB120" t="s">
        <v>50</v>
      </c>
      <c r="BC120" t="s">
        <v>50</v>
      </c>
      <c r="BE120" t="s">
        <v>50</v>
      </c>
      <c r="BF120" t="s">
        <v>50</v>
      </c>
      <c r="BH120" t="s">
        <v>50</v>
      </c>
      <c r="BI120" t="s">
        <v>50</v>
      </c>
      <c r="BK120" t="s">
        <v>50</v>
      </c>
      <c r="BL120" t="s">
        <v>50</v>
      </c>
      <c r="DN120" t="s">
        <v>143</v>
      </c>
      <c r="DR120" t="s">
        <v>144</v>
      </c>
      <c r="DS120" t="s">
        <v>145</v>
      </c>
      <c r="DT120">
        <v>20600</v>
      </c>
      <c r="DU120">
        <f>L120-M120</f>
        <v>8.8163005679999991</v>
      </c>
      <c r="DV120" t="e">
        <f>DU120-5*LOG10(C120/10)</f>
        <v>#NUM!</v>
      </c>
      <c r="DW120">
        <v>-2.06</v>
      </c>
      <c r="DX120" t="e">
        <f t="shared" si="6"/>
        <v>#NUM!</v>
      </c>
      <c r="DY120" t="e">
        <f t="shared" si="7"/>
        <v>#NUM!</v>
      </c>
    </row>
    <row r="121" spans="1:129" x14ac:dyDescent="0.3">
      <c r="A121" t="s">
        <v>148</v>
      </c>
      <c r="B121" t="s">
        <v>151</v>
      </c>
      <c r="I121">
        <v>2.6124954410000001</v>
      </c>
      <c r="J121">
        <v>12.38</v>
      </c>
      <c r="K121">
        <v>2.2203849130000002</v>
      </c>
      <c r="L121">
        <v>11.949</v>
      </c>
      <c r="M121">
        <v>1.677099243</v>
      </c>
      <c r="O121">
        <v>1.2566433770000001</v>
      </c>
      <c r="P121">
        <v>11.198</v>
      </c>
      <c r="Q121">
        <v>0.80311794700000005</v>
      </c>
      <c r="R121">
        <v>10.452999999999999</v>
      </c>
      <c r="S121">
        <v>0.47242232200000001</v>
      </c>
      <c r="T121">
        <v>10.162000000000001</v>
      </c>
      <c r="U121">
        <v>0.294791529</v>
      </c>
      <c r="V121">
        <v>9.7279999999999998</v>
      </c>
      <c r="W121">
        <v>0.18046532700000001</v>
      </c>
      <c r="X121" s="2" t="s">
        <v>152</v>
      </c>
      <c r="Y121">
        <v>9.1620000000000008</v>
      </c>
      <c r="Z121">
        <v>8.8500447999999995E-2</v>
      </c>
      <c r="AA121">
        <v>8.5329999999999995</v>
      </c>
      <c r="AB121">
        <v>5.4692922999999997E-2</v>
      </c>
      <c r="AC121" s="1">
        <v>8.8489999999999999E-2</v>
      </c>
      <c r="AD121" t="s">
        <v>56</v>
      </c>
      <c r="AE121" t="s">
        <v>57</v>
      </c>
      <c r="AF121" s="1">
        <v>0.217</v>
      </c>
      <c r="AG121">
        <v>4.6829999999999998</v>
      </c>
      <c r="AH121">
        <v>4.5716307999999997E-2</v>
      </c>
      <c r="AI121" s="1">
        <v>0.49740000000000001</v>
      </c>
      <c r="AJ121" t="s">
        <v>56</v>
      </c>
      <c r="AK121" t="s">
        <v>58</v>
      </c>
      <c r="AL121" s="1">
        <v>1.2</v>
      </c>
      <c r="AM121">
        <v>1.1599999999999999</v>
      </c>
      <c r="AN121">
        <v>2.9834603000000001E-2</v>
      </c>
      <c r="AO121" s="2" t="s">
        <v>153</v>
      </c>
      <c r="AP121" s="1">
        <v>1.1859999999999999</v>
      </c>
      <c r="AQ121" s="1">
        <v>1.2050000000000001</v>
      </c>
      <c r="AR121">
        <v>3</v>
      </c>
      <c r="AT121" t="s">
        <v>50</v>
      </c>
      <c r="AU121" t="s">
        <v>50</v>
      </c>
      <c r="AW121" t="s">
        <v>50</v>
      </c>
      <c r="AX121" t="s">
        <v>50</v>
      </c>
      <c r="BB121" t="s">
        <v>50</v>
      </c>
      <c r="BC121" t="s">
        <v>50</v>
      </c>
      <c r="BE121" t="s">
        <v>50</v>
      </c>
      <c r="BF121" t="s">
        <v>50</v>
      </c>
      <c r="BH121" t="s">
        <v>50</v>
      </c>
      <c r="BI121" t="s">
        <v>50</v>
      </c>
      <c r="BK121" t="s">
        <v>50</v>
      </c>
      <c r="BL121" t="s">
        <v>50</v>
      </c>
      <c r="DN121" t="s">
        <v>148</v>
      </c>
      <c r="DR121" t="s">
        <v>149</v>
      </c>
      <c r="DS121" t="s">
        <v>150</v>
      </c>
      <c r="DT121">
        <v>14000</v>
      </c>
      <c r="DU121">
        <f>L121-M121</f>
        <v>10.271900756999999</v>
      </c>
      <c r="DV121" t="e">
        <f>DU121-5*LOG10(C121/10)</f>
        <v>#NUM!</v>
      </c>
      <c r="DW121">
        <v>-1.07</v>
      </c>
      <c r="DX121" t="e">
        <f t="shared" si="6"/>
        <v>#NUM!</v>
      </c>
      <c r="DY121" t="e">
        <f t="shared" si="7"/>
        <v>#NUM!</v>
      </c>
    </row>
    <row r="122" spans="1:129" x14ac:dyDescent="0.3">
      <c r="A122" t="s">
        <v>154</v>
      </c>
      <c r="B122" t="s">
        <v>157</v>
      </c>
      <c r="C122">
        <v>815</v>
      </c>
      <c r="H122">
        <v>11.85</v>
      </c>
      <c r="I122">
        <v>5.4567859150000002</v>
      </c>
      <c r="J122">
        <v>12.07</v>
      </c>
      <c r="K122">
        <v>4.6377746479999997</v>
      </c>
      <c r="L122">
        <v>11.2</v>
      </c>
      <c r="M122">
        <v>3.5030000000000001</v>
      </c>
      <c r="N122">
        <v>10.18</v>
      </c>
      <c r="O122">
        <v>2.6247830990000001</v>
      </c>
      <c r="P122">
        <v>9.4700000000000006</v>
      </c>
      <c r="Q122">
        <v>1.677492958</v>
      </c>
      <c r="R122">
        <v>8.7210000000000001</v>
      </c>
      <c r="S122">
        <v>0.98676056300000003</v>
      </c>
      <c r="T122">
        <v>8.2479999999999993</v>
      </c>
      <c r="U122">
        <v>0.61573859200000003</v>
      </c>
      <c r="V122">
        <v>7.9</v>
      </c>
      <c r="W122">
        <v>0.37694253500000002</v>
      </c>
      <c r="X122" s="2" t="s">
        <v>761</v>
      </c>
      <c r="Y122">
        <v>7.3490000000000002</v>
      </c>
      <c r="Z122">
        <v>0.184853146</v>
      </c>
      <c r="AA122">
        <v>7.09</v>
      </c>
      <c r="AB122">
        <v>0.114238504</v>
      </c>
      <c r="AC122" t="s">
        <v>50</v>
      </c>
      <c r="AD122" t="s">
        <v>56</v>
      </c>
      <c r="AE122" t="s">
        <v>57</v>
      </c>
      <c r="AF122" t="s">
        <v>50</v>
      </c>
      <c r="AG122">
        <v>6.6070000000000002</v>
      </c>
      <c r="AH122">
        <v>9.5488820000000002E-2</v>
      </c>
      <c r="AI122" t="s">
        <v>50</v>
      </c>
      <c r="AJ122" t="s">
        <v>56</v>
      </c>
      <c r="AK122" t="s">
        <v>58</v>
      </c>
      <c r="AL122" t="s">
        <v>50</v>
      </c>
      <c r="AM122">
        <v>5.4749999999999996</v>
      </c>
      <c r="AN122">
        <v>6.2316297999999999E-2</v>
      </c>
      <c r="AO122" s="2" t="s">
        <v>158</v>
      </c>
      <c r="AP122" t="s">
        <v>50</v>
      </c>
      <c r="AQ122" t="s">
        <v>50</v>
      </c>
      <c r="AR122" t="s">
        <v>50</v>
      </c>
      <c r="AT122" t="s">
        <v>50</v>
      </c>
      <c r="AU122" t="s">
        <v>50</v>
      </c>
      <c r="AW122" t="s">
        <v>50</v>
      </c>
      <c r="AX122" t="s">
        <v>50</v>
      </c>
      <c r="BB122" t="s">
        <v>50</v>
      </c>
      <c r="BC122" t="s">
        <v>50</v>
      </c>
      <c r="BE122" t="s">
        <v>50</v>
      </c>
      <c r="BF122" t="s">
        <v>51</v>
      </c>
      <c r="BH122" t="s">
        <v>50</v>
      </c>
      <c r="BI122" t="s">
        <v>50</v>
      </c>
      <c r="BK122" t="s">
        <v>50</v>
      </c>
      <c r="BL122" t="s">
        <v>50</v>
      </c>
      <c r="CH122">
        <v>-1.0999999999999999E-2</v>
      </c>
      <c r="CI122" t="s">
        <v>813</v>
      </c>
      <c r="DN122" t="s">
        <v>154</v>
      </c>
      <c r="DR122" t="s">
        <v>155</v>
      </c>
      <c r="DS122" t="s">
        <v>156</v>
      </c>
      <c r="DT122">
        <v>26000</v>
      </c>
      <c r="DU122">
        <f>L122-M122</f>
        <v>7.6969999999999992</v>
      </c>
      <c r="DV122">
        <f>DU122-5*LOG10(C122/10)</f>
        <v>-1.8587880436998834</v>
      </c>
      <c r="DW122">
        <v>-2.61</v>
      </c>
      <c r="DX122">
        <f t="shared" si="6"/>
        <v>-4.4687880436998828</v>
      </c>
      <c r="DY122">
        <f t="shared" si="7"/>
        <v>4825.1988703958759</v>
      </c>
    </row>
    <row r="123" spans="1:129" x14ac:dyDescent="0.3">
      <c r="A123" t="s">
        <v>159</v>
      </c>
      <c r="B123" t="s">
        <v>162</v>
      </c>
      <c r="I123">
        <v>12.43470924</v>
      </c>
      <c r="J123">
        <v>13</v>
      </c>
      <c r="K123">
        <v>10.568378559999999</v>
      </c>
      <c r="L123">
        <v>10.685</v>
      </c>
      <c r="M123">
        <v>7.9824986989999998</v>
      </c>
      <c r="N123">
        <v>17.299999</v>
      </c>
      <c r="O123">
        <v>5.9812525460000003</v>
      </c>
      <c r="Q123">
        <v>3.8226050109999998</v>
      </c>
      <c r="R123">
        <v>9.859</v>
      </c>
      <c r="S123">
        <v>2.2485911829999998</v>
      </c>
      <c r="T123">
        <v>9.4540000000000006</v>
      </c>
      <c r="U123">
        <v>1.4031208980000001</v>
      </c>
      <c r="V123">
        <v>9.2140000000000004</v>
      </c>
      <c r="W123">
        <v>0.85896183199999998</v>
      </c>
      <c r="X123" s="2" t="s">
        <v>761</v>
      </c>
      <c r="Y123">
        <v>8.6649999999999991</v>
      </c>
      <c r="Z123">
        <v>0.42123608200000001</v>
      </c>
      <c r="AA123">
        <v>8.3840000000000003</v>
      </c>
      <c r="AB123">
        <v>0.260322212</v>
      </c>
      <c r="AC123" t="s">
        <v>50</v>
      </c>
      <c r="AD123" t="s">
        <v>56</v>
      </c>
      <c r="AE123" t="s">
        <v>57</v>
      </c>
      <c r="AF123" t="s">
        <v>50</v>
      </c>
      <c r="AG123">
        <v>7.74</v>
      </c>
      <c r="AH123">
        <v>0.21759616900000001</v>
      </c>
      <c r="AI123" t="s">
        <v>50</v>
      </c>
      <c r="AJ123" t="s">
        <v>56</v>
      </c>
      <c r="AK123" t="s">
        <v>58</v>
      </c>
      <c r="AL123" t="s">
        <v>50</v>
      </c>
      <c r="AM123">
        <v>7.9930000000000003</v>
      </c>
      <c r="AN123">
        <v>0.14200393</v>
      </c>
      <c r="AO123" s="2" t="s">
        <v>114</v>
      </c>
      <c r="AP123" t="s">
        <v>50</v>
      </c>
      <c r="AQ123" t="s">
        <v>50</v>
      </c>
      <c r="AR123" t="s">
        <v>50</v>
      </c>
      <c r="AT123" t="s">
        <v>50</v>
      </c>
      <c r="AU123" t="s">
        <v>50</v>
      </c>
      <c r="AW123" t="s">
        <v>50</v>
      </c>
      <c r="AX123" t="s">
        <v>50</v>
      </c>
      <c r="BB123" t="s">
        <v>50</v>
      </c>
      <c r="BC123" t="s">
        <v>50</v>
      </c>
      <c r="BE123" t="s">
        <v>50</v>
      </c>
      <c r="BF123" t="s">
        <v>51</v>
      </c>
      <c r="BH123" t="s">
        <v>50</v>
      </c>
      <c r="BI123" t="s">
        <v>50</v>
      </c>
      <c r="BK123" t="s">
        <v>50</v>
      </c>
      <c r="BL123" t="s">
        <v>50</v>
      </c>
      <c r="CH123">
        <v>-9.0999999999999998E-2</v>
      </c>
      <c r="CI123" t="s">
        <v>813</v>
      </c>
      <c r="DN123" t="s">
        <v>159</v>
      </c>
      <c r="DR123" t="s">
        <v>160</v>
      </c>
      <c r="DS123" t="s">
        <v>161</v>
      </c>
      <c r="DT123">
        <v>26000</v>
      </c>
      <c r="DU123">
        <f>L123-M123</f>
        <v>2.7025013010000007</v>
      </c>
      <c r="DV123" t="e">
        <f>DU123-5*LOG10(C123/10)</f>
        <v>#NUM!</v>
      </c>
      <c r="DW123">
        <v>-2.61</v>
      </c>
      <c r="DX123" t="e">
        <f t="shared" si="6"/>
        <v>#NUM!</v>
      </c>
      <c r="DY123" t="e">
        <f t="shared" si="7"/>
        <v>#NUM!</v>
      </c>
    </row>
    <row r="124" spans="1:129" x14ac:dyDescent="0.3">
      <c r="A124" t="s">
        <v>611</v>
      </c>
      <c r="B124" t="s">
        <v>406</v>
      </c>
      <c r="C124">
        <v>145</v>
      </c>
      <c r="D124">
        <f>10^-7.4</f>
        <v>3.981071705534957E-8</v>
      </c>
      <c r="E124" t="s">
        <v>825</v>
      </c>
      <c r="I124">
        <v>0.28008281699999998</v>
      </c>
      <c r="J124">
        <v>8.4109999999999996</v>
      </c>
      <c r="K124">
        <v>0.23804507</v>
      </c>
      <c r="L124">
        <v>8.1630000000000003</v>
      </c>
      <c r="M124">
        <v>0.17979999999999999</v>
      </c>
      <c r="N124">
        <v>8</v>
      </c>
      <c r="O124">
        <v>0.13472338</v>
      </c>
      <c r="Q124">
        <v>8.6101408000000004E-2</v>
      </c>
      <c r="R124">
        <v>7.31</v>
      </c>
      <c r="S124">
        <v>5.0647887000000003E-2</v>
      </c>
      <c r="T124">
        <v>6.9109999999999996</v>
      </c>
      <c r="U124">
        <v>3.1604281999999997E-2</v>
      </c>
      <c r="V124">
        <v>6.41</v>
      </c>
      <c r="W124">
        <v>1.9347493E-2</v>
      </c>
      <c r="X124" s="2" t="s">
        <v>761</v>
      </c>
      <c r="Y124">
        <v>5.9950000000000001</v>
      </c>
      <c r="Z124">
        <v>9.4880380000000007E-3</v>
      </c>
      <c r="AA124">
        <v>5.593</v>
      </c>
      <c r="AB124">
        <v>5.8635689999999999E-3</v>
      </c>
      <c r="AC124" t="s">
        <v>50</v>
      </c>
      <c r="AD124" t="s">
        <v>56</v>
      </c>
      <c r="AE124" t="s">
        <v>57</v>
      </c>
      <c r="AF124" t="s">
        <v>50</v>
      </c>
      <c r="AG124">
        <v>2.7250000000000001</v>
      </c>
      <c r="AH124">
        <v>4.901196E-3</v>
      </c>
      <c r="AI124" t="s">
        <v>50</v>
      </c>
      <c r="AJ124">
        <v>8.8960000000000008</v>
      </c>
      <c r="AK124">
        <v>3</v>
      </c>
      <c r="AL124" t="s">
        <v>50</v>
      </c>
      <c r="AM124">
        <v>-0.56100000000000005</v>
      </c>
      <c r="AN124">
        <v>3.1985360000000001E-3</v>
      </c>
      <c r="AO124" s="2" t="s">
        <v>762</v>
      </c>
      <c r="AP124" t="s">
        <v>50</v>
      </c>
      <c r="AQ124">
        <v>18.399999999999999</v>
      </c>
      <c r="AR124">
        <v>3</v>
      </c>
      <c r="AT124">
        <v>29.6</v>
      </c>
      <c r="AU124">
        <v>3</v>
      </c>
      <c r="AW124">
        <v>24.450001</v>
      </c>
      <c r="AX124">
        <v>3</v>
      </c>
      <c r="AZ124">
        <v>27.84</v>
      </c>
      <c r="BB124">
        <v>19.989999999999998</v>
      </c>
      <c r="BC124">
        <v>3</v>
      </c>
      <c r="BE124" s="1">
        <v>23.42</v>
      </c>
      <c r="BF124">
        <v>3</v>
      </c>
      <c r="BH124">
        <v>13.32</v>
      </c>
      <c r="BI124">
        <v>3</v>
      </c>
      <c r="BK124">
        <v>11.91</v>
      </c>
      <c r="BL124">
        <v>3</v>
      </c>
      <c r="BP124">
        <v>3.34</v>
      </c>
      <c r="BV124">
        <v>0.55400000000000005</v>
      </c>
      <c r="BX124">
        <v>0.56499999999999995</v>
      </c>
      <c r="CD124">
        <v>0.28699999999999998</v>
      </c>
      <c r="CH124">
        <v>0.19700000000000001</v>
      </c>
      <c r="CL124">
        <v>7.0000000000000007E-2</v>
      </c>
      <c r="DN124" t="s">
        <v>611</v>
      </c>
      <c r="DO124" t="s">
        <v>12</v>
      </c>
      <c r="DP124" t="s">
        <v>759</v>
      </c>
      <c r="DR124" t="s">
        <v>612</v>
      </c>
      <c r="DS124" t="s">
        <v>613</v>
      </c>
      <c r="DT124">
        <v>7800</v>
      </c>
      <c r="DU124">
        <f>L124-M124</f>
        <v>7.9832000000000001</v>
      </c>
      <c r="DV124">
        <f>DU124-5*LOG10(C124/10)</f>
        <v>2.1763599888251264</v>
      </c>
      <c r="DW124">
        <v>0</v>
      </c>
      <c r="DX124">
        <f t="shared" si="6"/>
        <v>2.1763599888251264</v>
      </c>
      <c r="DY124">
        <f t="shared" si="7"/>
        <v>10.603665141433025</v>
      </c>
    </row>
    <row r="125" spans="1:129" x14ac:dyDescent="0.3">
      <c r="A125" t="s">
        <v>285</v>
      </c>
      <c r="B125" t="s">
        <v>288</v>
      </c>
      <c r="I125">
        <v>9.0302563379999992</v>
      </c>
      <c r="J125">
        <v>14.56</v>
      </c>
      <c r="K125">
        <v>7.6749014080000002</v>
      </c>
      <c r="L125">
        <v>12.83</v>
      </c>
      <c r="M125">
        <v>5.7969999999999997</v>
      </c>
      <c r="N125">
        <v>10.69</v>
      </c>
      <c r="O125">
        <v>4.3436676060000003</v>
      </c>
      <c r="Q125">
        <v>2.7760281689999999</v>
      </c>
      <c r="R125">
        <v>6.6520000000000001</v>
      </c>
      <c r="S125">
        <v>1.632957746</v>
      </c>
      <c r="T125">
        <v>5.81</v>
      </c>
      <c r="U125">
        <v>1.018965634</v>
      </c>
      <c r="V125">
        <v>5.2619999999999996</v>
      </c>
      <c r="W125">
        <v>0.62378985899999995</v>
      </c>
      <c r="X125" s="2" t="s">
        <v>761</v>
      </c>
      <c r="Y125">
        <v>3.9079999999999999</v>
      </c>
      <c r="Z125">
        <v>0.30590741799999999</v>
      </c>
      <c r="AA125">
        <v>3.2669999999999999</v>
      </c>
      <c r="AB125">
        <v>0.18904956000000001</v>
      </c>
      <c r="AC125" s="1">
        <v>3.57</v>
      </c>
      <c r="AD125">
        <v>3.2509999999999999</v>
      </c>
      <c r="AE125">
        <v>3</v>
      </c>
      <c r="AF125" s="1">
        <v>2.0950000000000002</v>
      </c>
      <c r="AG125">
        <v>3.0139999999999998</v>
      </c>
      <c r="AH125">
        <v>0.15802132099999999</v>
      </c>
      <c r="AI125" s="1">
        <v>1.5129999999999999</v>
      </c>
      <c r="AJ125" t="s">
        <v>56</v>
      </c>
      <c r="AK125">
        <v>0</v>
      </c>
      <c r="AL125" s="1">
        <v>1.07</v>
      </c>
      <c r="AM125">
        <v>2.012</v>
      </c>
      <c r="AN125">
        <v>0.103125201</v>
      </c>
      <c r="AO125" s="2" t="s">
        <v>762</v>
      </c>
      <c r="AP125" s="1">
        <v>1.0269999999999999</v>
      </c>
      <c r="AQ125" s="1">
        <v>1.111</v>
      </c>
      <c r="AR125">
        <v>3</v>
      </c>
      <c r="AT125" s="1">
        <v>38.24</v>
      </c>
      <c r="AU125">
        <v>3</v>
      </c>
      <c r="AW125" t="s">
        <v>50</v>
      </c>
      <c r="AX125" t="s">
        <v>50</v>
      </c>
      <c r="BB125" t="s">
        <v>50</v>
      </c>
      <c r="BC125" t="s">
        <v>50</v>
      </c>
      <c r="BE125" s="1">
        <v>35.130000000000003</v>
      </c>
      <c r="BF125">
        <v>3</v>
      </c>
      <c r="BH125" t="s">
        <v>50</v>
      </c>
      <c r="BI125" t="s">
        <v>50</v>
      </c>
      <c r="BK125" t="s">
        <v>50</v>
      </c>
      <c r="BL125" t="s">
        <v>50</v>
      </c>
      <c r="DN125" t="s">
        <v>285</v>
      </c>
      <c r="DR125" t="s">
        <v>286</v>
      </c>
      <c r="DS125" t="s">
        <v>287</v>
      </c>
      <c r="DT125">
        <v>15700</v>
      </c>
      <c r="DU125">
        <f>L125-M125</f>
        <v>7.0330000000000004</v>
      </c>
      <c r="DV125" t="e">
        <f>DU125-5*LOG10(C125/10)</f>
        <v>#NUM!</v>
      </c>
      <c r="DW125">
        <v>-1.35</v>
      </c>
      <c r="DX125" t="e">
        <f t="shared" si="6"/>
        <v>#NUM!</v>
      </c>
      <c r="DY125" t="e">
        <f t="shared" si="7"/>
        <v>#NUM!</v>
      </c>
    </row>
    <row r="126" spans="1:129" x14ac:dyDescent="0.3">
      <c r="A126" t="s">
        <v>277</v>
      </c>
      <c r="B126" t="s">
        <v>126</v>
      </c>
      <c r="C126">
        <v>450</v>
      </c>
      <c r="D126">
        <f>10^-5.16</f>
        <v>6.9183097091893498E-6</v>
      </c>
      <c r="E126" t="s">
        <v>799</v>
      </c>
      <c r="H126">
        <v>15.57</v>
      </c>
      <c r="I126">
        <v>10.72041127</v>
      </c>
      <c r="J126">
        <v>14.34</v>
      </c>
      <c r="K126">
        <v>9.1113802820000007</v>
      </c>
      <c r="L126">
        <v>12.31</v>
      </c>
      <c r="M126">
        <v>6.8819999999999997</v>
      </c>
      <c r="N126">
        <v>11.34</v>
      </c>
      <c r="O126">
        <v>5.156653521</v>
      </c>
      <c r="Q126">
        <v>3.2956056340000002</v>
      </c>
      <c r="R126">
        <v>6.1269999999999998</v>
      </c>
      <c r="S126">
        <v>1.9385915490000001</v>
      </c>
      <c r="T126">
        <v>4.3869999999999996</v>
      </c>
      <c r="U126">
        <v>1.2096811270000001</v>
      </c>
      <c r="V126">
        <v>3.0409999999999999</v>
      </c>
      <c r="W126">
        <v>0.74054197200000005</v>
      </c>
      <c r="X126" s="2" t="s">
        <v>280</v>
      </c>
      <c r="Y126">
        <v>-1.163</v>
      </c>
      <c r="Z126">
        <v>0.36316281700000003</v>
      </c>
      <c r="AA126">
        <v>-1.865</v>
      </c>
      <c r="AB126">
        <v>0.22443316699999999</v>
      </c>
      <c r="AC126" t="s">
        <v>50</v>
      </c>
      <c r="AD126" t="s">
        <v>84</v>
      </c>
      <c r="AE126">
        <v>0</v>
      </c>
      <c r="AF126" t="s">
        <v>50</v>
      </c>
      <c r="AG126">
        <v>-2.0219999999999998</v>
      </c>
      <c r="AH126">
        <v>0.187597504</v>
      </c>
      <c r="AI126" t="s">
        <v>50</v>
      </c>
      <c r="AJ126">
        <v>218.300003</v>
      </c>
      <c r="AK126">
        <v>3</v>
      </c>
      <c r="AL126" t="s">
        <v>50</v>
      </c>
      <c r="AM126">
        <v>-4.7210000000000001</v>
      </c>
      <c r="AN126">
        <v>0.12242670899999999</v>
      </c>
      <c r="AO126" s="2" t="s">
        <v>60</v>
      </c>
      <c r="AP126" t="s">
        <v>50</v>
      </c>
      <c r="AQ126">
        <v>224</v>
      </c>
      <c r="AR126">
        <v>3</v>
      </c>
      <c r="AT126" t="s">
        <v>50</v>
      </c>
      <c r="AU126" t="s">
        <v>50</v>
      </c>
      <c r="AW126" t="s">
        <v>50</v>
      </c>
      <c r="AX126" t="s">
        <v>50</v>
      </c>
      <c r="BB126" t="s">
        <v>50</v>
      </c>
      <c r="BC126" t="s">
        <v>50</v>
      </c>
      <c r="BE126">
        <v>2200</v>
      </c>
      <c r="BF126">
        <v>2</v>
      </c>
      <c r="BH126" t="s">
        <v>50</v>
      </c>
      <c r="BI126" t="s">
        <v>50</v>
      </c>
      <c r="BK126" t="s">
        <v>50</v>
      </c>
      <c r="BL126" t="s">
        <v>50</v>
      </c>
      <c r="BN126">
        <v>4.18</v>
      </c>
      <c r="BP126">
        <v>1.45</v>
      </c>
      <c r="BR126">
        <v>0.97099999999999997</v>
      </c>
      <c r="BT126">
        <v>0.84299999999999997</v>
      </c>
      <c r="BV126">
        <v>0.69899999999999995</v>
      </c>
      <c r="BX126">
        <v>0.56999999999999995</v>
      </c>
      <c r="CD126">
        <v>0.45200000000000001</v>
      </c>
      <c r="CH126">
        <v>0.23699999999999999</v>
      </c>
      <c r="CI126" t="s">
        <v>811</v>
      </c>
      <c r="DN126" t="s">
        <v>277</v>
      </c>
      <c r="DO126" t="s">
        <v>782</v>
      </c>
      <c r="DP126" t="s">
        <v>783</v>
      </c>
      <c r="DR126" t="s">
        <v>278</v>
      </c>
      <c r="DS126" t="s">
        <v>279</v>
      </c>
      <c r="DT126">
        <v>17000</v>
      </c>
      <c r="DU126">
        <f>L126-M126</f>
        <v>5.4280000000000008</v>
      </c>
      <c r="DV126">
        <f>DU126-5*LOG10(C126/10)</f>
        <v>-2.8380625688767172</v>
      </c>
      <c r="DW126">
        <v>-1.58</v>
      </c>
      <c r="DX126">
        <f t="shared" si="6"/>
        <v>-4.4180625688767172</v>
      </c>
      <c r="DY126">
        <f t="shared" si="7"/>
        <v>4604.9511505641876</v>
      </c>
    </row>
    <row r="127" spans="1:129" x14ac:dyDescent="0.3">
      <c r="A127" t="s">
        <v>385</v>
      </c>
      <c r="B127" t="s">
        <v>388</v>
      </c>
      <c r="C127">
        <v>330</v>
      </c>
      <c r="D127" s="1">
        <v>3.2000000000000002E-8</v>
      </c>
      <c r="E127" t="s">
        <v>797</v>
      </c>
      <c r="H127">
        <v>13.32</v>
      </c>
      <c r="I127">
        <v>5.263625352</v>
      </c>
      <c r="J127">
        <v>12.88</v>
      </c>
      <c r="K127">
        <v>4.4736056340000001</v>
      </c>
      <c r="L127">
        <v>11.92</v>
      </c>
      <c r="M127">
        <v>3.379</v>
      </c>
      <c r="N127">
        <v>10.84</v>
      </c>
      <c r="O127">
        <v>2.531870423</v>
      </c>
      <c r="P127">
        <v>10.15</v>
      </c>
      <c r="Q127">
        <v>1.618112676</v>
      </c>
      <c r="R127">
        <v>8.673</v>
      </c>
      <c r="S127">
        <v>0.95183098600000005</v>
      </c>
      <c r="T127">
        <v>7.4349999999999996</v>
      </c>
      <c r="U127">
        <v>0.59394253500000005</v>
      </c>
      <c r="V127">
        <v>6.3209999999999997</v>
      </c>
      <c r="W127">
        <v>0.36359943700000003</v>
      </c>
      <c r="X127" s="2" t="s">
        <v>761</v>
      </c>
      <c r="Y127">
        <v>5.1790000000000003</v>
      </c>
      <c r="Z127">
        <v>0.178309671</v>
      </c>
      <c r="AA127">
        <v>4.1440000000000001</v>
      </c>
      <c r="AB127">
        <v>0.110194663</v>
      </c>
      <c r="AC127" s="1">
        <v>3.5510000000000002</v>
      </c>
      <c r="AD127">
        <v>4.2610000000000001</v>
      </c>
      <c r="AE127">
        <v>3</v>
      </c>
      <c r="AF127" t="s">
        <v>58</v>
      </c>
      <c r="AG127">
        <v>2.3540000000000001</v>
      </c>
      <c r="AH127">
        <v>9.2108684999999996E-2</v>
      </c>
      <c r="AI127" t="s">
        <v>58</v>
      </c>
      <c r="AJ127">
        <v>3.2589999999999999</v>
      </c>
      <c r="AK127">
        <v>3</v>
      </c>
      <c r="AL127" t="s">
        <v>58</v>
      </c>
      <c r="AM127">
        <v>0.98799999999999999</v>
      </c>
      <c r="AN127">
        <v>6.0110411000000002E-2</v>
      </c>
      <c r="AO127" s="2" t="s">
        <v>188</v>
      </c>
      <c r="AP127" t="s">
        <v>58</v>
      </c>
      <c r="AQ127">
        <v>3.9</v>
      </c>
      <c r="AR127">
        <v>3</v>
      </c>
      <c r="AT127">
        <v>5.7</v>
      </c>
      <c r="AU127">
        <v>3</v>
      </c>
      <c r="AW127" t="s">
        <v>50</v>
      </c>
      <c r="AX127" t="s">
        <v>50</v>
      </c>
      <c r="BB127" t="s">
        <v>50</v>
      </c>
      <c r="BC127" t="s">
        <v>50</v>
      </c>
      <c r="BE127">
        <v>26.9</v>
      </c>
      <c r="BF127">
        <v>3</v>
      </c>
      <c r="BH127" t="s">
        <v>50</v>
      </c>
      <c r="BI127" t="s">
        <v>50</v>
      </c>
      <c r="BK127" t="s">
        <v>50</v>
      </c>
      <c r="BL127" t="s">
        <v>50</v>
      </c>
      <c r="CH127">
        <v>1.4800000000000001E-2</v>
      </c>
      <c r="CP127">
        <v>0.02</v>
      </c>
      <c r="CV127">
        <v>1.8E-3</v>
      </c>
      <c r="DD127">
        <v>6.9999999999999999E-4</v>
      </c>
      <c r="DN127" t="s">
        <v>385</v>
      </c>
      <c r="DO127" t="s">
        <v>758</v>
      </c>
      <c r="DP127" t="s">
        <v>759</v>
      </c>
      <c r="DR127" t="s">
        <v>386</v>
      </c>
      <c r="DS127" t="s">
        <v>387</v>
      </c>
      <c r="DT127">
        <v>14500</v>
      </c>
      <c r="DU127">
        <f>L127-M127</f>
        <v>8.5410000000000004</v>
      </c>
      <c r="DV127">
        <f>DU127-5*LOG10(C127/10)</f>
        <v>0.94843030061056233</v>
      </c>
      <c r="DW127">
        <v>-1.1599999999999999</v>
      </c>
      <c r="DX127">
        <f t="shared" si="6"/>
        <v>-0.21156969938943759</v>
      </c>
      <c r="DY127">
        <f t="shared" si="7"/>
        <v>95.637426180892973</v>
      </c>
    </row>
    <row r="128" spans="1:129" x14ac:dyDescent="0.3">
      <c r="A128" t="s">
        <v>557</v>
      </c>
      <c r="B128" t="s">
        <v>560</v>
      </c>
      <c r="H128">
        <v>12.55</v>
      </c>
      <c r="I128">
        <v>6.4225872590000002</v>
      </c>
      <c r="J128">
        <v>12.67</v>
      </c>
      <c r="K128">
        <v>5.4586184659999999</v>
      </c>
      <c r="L128">
        <v>11.6</v>
      </c>
      <c r="M128">
        <v>4.1229990540000001</v>
      </c>
      <c r="O128">
        <v>3.08934577</v>
      </c>
      <c r="Q128">
        <v>1.9743939129999999</v>
      </c>
      <c r="R128">
        <v>9.3089999999999993</v>
      </c>
      <c r="S128">
        <v>1.1614081839999999</v>
      </c>
      <c r="T128">
        <v>8.1590000000000007</v>
      </c>
      <c r="U128">
        <v>0.72471870699999996</v>
      </c>
      <c r="V128">
        <v>6.2080000000000002</v>
      </c>
      <c r="W128">
        <v>0.44365792599999998</v>
      </c>
      <c r="X128" s="2" t="s">
        <v>761</v>
      </c>
      <c r="Y128">
        <v>3.5059999999999998</v>
      </c>
      <c r="Z128">
        <v>0.21757046699999999</v>
      </c>
      <c r="AA128">
        <v>-0.09</v>
      </c>
      <c r="AB128">
        <v>0.134457677</v>
      </c>
      <c r="AC128" t="s">
        <v>50</v>
      </c>
      <c r="AD128">
        <v>77.559997999999993</v>
      </c>
      <c r="AE128">
        <v>3</v>
      </c>
      <c r="AF128" t="s">
        <v>50</v>
      </c>
      <c r="AG128">
        <v>-0.76500000000000001</v>
      </c>
      <c r="AH128">
        <v>0.11238947000000001</v>
      </c>
      <c r="AI128" t="s">
        <v>50</v>
      </c>
      <c r="AJ128">
        <v>95.940002000000007</v>
      </c>
      <c r="AK128">
        <v>3</v>
      </c>
      <c r="AL128" t="s">
        <v>50</v>
      </c>
      <c r="AM128">
        <v>-2.6930000000000001</v>
      </c>
      <c r="AN128">
        <v>7.3345714000000006E-2</v>
      </c>
      <c r="AO128" s="2" t="s">
        <v>60</v>
      </c>
      <c r="AP128" t="s">
        <v>50</v>
      </c>
      <c r="AQ128" s="1">
        <v>112.9</v>
      </c>
      <c r="AR128">
        <v>3</v>
      </c>
      <c r="AT128" s="1">
        <v>41.09</v>
      </c>
      <c r="AU128">
        <v>3</v>
      </c>
      <c r="AW128">
        <v>33.020001000000001</v>
      </c>
      <c r="AX128">
        <v>3</v>
      </c>
      <c r="BB128">
        <v>22.469999000000001</v>
      </c>
      <c r="BC128">
        <v>3</v>
      </c>
      <c r="BE128" s="1">
        <v>33.229999999999997</v>
      </c>
      <c r="BF128">
        <v>1</v>
      </c>
      <c r="BH128">
        <v>10.63</v>
      </c>
      <c r="BI128">
        <v>3</v>
      </c>
      <c r="BK128">
        <v>11.26</v>
      </c>
      <c r="BL128">
        <v>1</v>
      </c>
      <c r="CH128">
        <v>5.3999999999999999E-2</v>
      </c>
      <c r="CI128" t="s">
        <v>811</v>
      </c>
      <c r="DN128" t="s">
        <v>557</v>
      </c>
      <c r="DR128" t="s">
        <v>558</v>
      </c>
      <c r="DS128" t="s">
        <v>559</v>
      </c>
      <c r="DT128">
        <v>26000</v>
      </c>
      <c r="DU128">
        <f>L128-M128</f>
        <v>7.4770009459999995</v>
      </c>
      <c r="DV128" t="e">
        <f>DU128-5*LOG10(C128/10)</f>
        <v>#NUM!</v>
      </c>
      <c r="DW128">
        <v>-2.61</v>
      </c>
      <c r="DX128" t="e">
        <f t="shared" si="6"/>
        <v>#NUM!</v>
      </c>
      <c r="DY128" t="e">
        <f t="shared" si="7"/>
        <v>#NUM!</v>
      </c>
    </row>
    <row r="129" spans="1:129" x14ac:dyDescent="0.3">
      <c r="A129" t="s">
        <v>52</v>
      </c>
      <c r="B129" t="s">
        <v>55</v>
      </c>
      <c r="C129">
        <v>901</v>
      </c>
      <c r="H129">
        <v>13.51</v>
      </c>
      <c r="I129">
        <v>6.4225887320000004</v>
      </c>
      <c r="J129">
        <v>13.52</v>
      </c>
      <c r="K129">
        <v>5.4586197179999996</v>
      </c>
      <c r="L129">
        <v>12.45</v>
      </c>
      <c r="M129">
        <v>4.1230000000000002</v>
      </c>
      <c r="N129">
        <v>11.28</v>
      </c>
      <c r="O129">
        <v>3.089346479</v>
      </c>
      <c r="P129">
        <v>10.62</v>
      </c>
      <c r="Q129">
        <v>1.9743943660000001</v>
      </c>
      <c r="R129">
        <v>8.0399999999999991</v>
      </c>
      <c r="S129">
        <v>1.161408451</v>
      </c>
      <c r="T129">
        <v>7.27</v>
      </c>
      <c r="U129">
        <v>0.72471887300000004</v>
      </c>
      <c r="V129">
        <v>6.39</v>
      </c>
      <c r="W129">
        <v>0.44365802799999998</v>
      </c>
      <c r="X129" s="2" t="s">
        <v>761</v>
      </c>
      <c r="Y129">
        <v>7.0990000000000002</v>
      </c>
      <c r="Z129">
        <v>0.21757051599999999</v>
      </c>
      <c r="AA129">
        <v>6.3319999999999999</v>
      </c>
      <c r="AB129">
        <v>0.13445770800000001</v>
      </c>
      <c r="AC129" t="s">
        <v>50</v>
      </c>
      <c r="AD129" t="s">
        <v>56</v>
      </c>
      <c r="AE129" t="s">
        <v>57</v>
      </c>
      <c r="AF129" t="s">
        <v>50</v>
      </c>
      <c r="AG129">
        <v>0.223</v>
      </c>
      <c r="AH129">
        <v>0.11238949600000001</v>
      </c>
      <c r="AI129" t="s">
        <v>50</v>
      </c>
      <c r="AJ129" t="s">
        <v>56</v>
      </c>
      <c r="AK129" t="s">
        <v>58</v>
      </c>
      <c r="AL129" t="s">
        <v>50</v>
      </c>
      <c r="AM129" t="s">
        <v>59</v>
      </c>
      <c r="AN129">
        <v>7.3345730999999997E-2</v>
      </c>
      <c r="AO129" s="2" t="s">
        <v>60</v>
      </c>
      <c r="AP129" t="s">
        <v>50</v>
      </c>
      <c r="AQ129" s="1">
        <v>93.3</v>
      </c>
      <c r="AR129">
        <v>3</v>
      </c>
      <c r="AT129" s="1">
        <v>685</v>
      </c>
      <c r="AU129">
        <v>3</v>
      </c>
      <c r="AW129" t="s">
        <v>50</v>
      </c>
      <c r="AX129" t="s">
        <v>50</v>
      </c>
      <c r="BB129" t="s">
        <v>50</v>
      </c>
      <c r="BC129" t="s">
        <v>50</v>
      </c>
      <c r="BE129" s="1">
        <v>1310</v>
      </c>
      <c r="BF129">
        <v>1</v>
      </c>
      <c r="BH129" t="s">
        <v>50</v>
      </c>
      <c r="BI129" t="s">
        <v>50</v>
      </c>
      <c r="BK129" t="s">
        <v>50</v>
      </c>
      <c r="BL129" t="s">
        <v>50</v>
      </c>
      <c r="CH129">
        <v>0.19900000000000001</v>
      </c>
      <c r="CI129" t="s">
        <v>811</v>
      </c>
      <c r="DN129" t="s">
        <v>52</v>
      </c>
      <c r="DR129" t="s">
        <v>53</v>
      </c>
      <c r="DS129" t="s">
        <v>54</v>
      </c>
      <c r="DT129">
        <v>26000</v>
      </c>
      <c r="DU129">
        <f>L129-M129</f>
        <v>8.3269999999999982</v>
      </c>
      <c r="DV129">
        <f>DU129-5*LOG10(C129/10)</f>
        <v>-1.4466239548953173</v>
      </c>
      <c r="DW129">
        <v>-2.61</v>
      </c>
      <c r="DX129">
        <f t="shared" si="6"/>
        <v>-4.0566239548953167</v>
      </c>
      <c r="DY129">
        <f t="shared" si="7"/>
        <v>3301.0308414970677</v>
      </c>
    </row>
    <row r="130" spans="1:129" x14ac:dyDescent="0.3">
      <c r="A130" t="s">
        <v>684</v>
      </c>
      <c r="B130" t="s">
        <v>157</v>
      </c>
      <c r="H130">
        <v>15.03</v>
      </c>
      <c r="I130">
        <v>11.106732389999999</v>
      </c>
      <c r="J130">
        <v>14.56</v>
      </c>
      <c r="K130">
        <v>9.4397183099999999</v>
      </c>
      <c r="L130">
        <v>12.52</v>
      </c>
      <c r="M130">
        <v>7.13</v>
      </c>
      <c r="O130">
        <v>5.3424788730000001</v>
      </c>
      <c r="Q130">
        <v>3.4143661970000001</v>
      </c>
      <c r="R130">
        <v>8.3829999999999991</v>
      </c>
      <c r="S130">
        <v>2.0084507039999999</v>
      </c>
      <c r="T130">
        <v>7.899</v>
      </c>
      <c r="U130">
        <v>1.2532732390000001</v>
      </c>
      <c r="V130">
        <v>7.4980000000000002</v>
      </c>
      <c r="W130">
        <v>0.76722816900000002</v>
      </c>
      <c r="X130" s="2" t="s">
        <v>761</v>
      </c>
      <c r="Y130">
        <v>6.57</v>
      </c>
      <c r="Z130">
        <v>0.37624976500000001</v>
      </c>
      <c r="AA130">
        <v>5.5949999999999998</v>
      </c>
      <c r="AB130">
        <v>0.232520849</v>
      </c>
      <c r="AC130" s="1">
        <v>1.514</v>
      </c>
      <c r="AD130">
        <v>2.7749999999999999</v>
      </c>
      <c r="AE130">
        <v>3</v>
      </c>
      <c r="AF130" t="s">
        <v>58</v>
      </c>
      <c r="AG130">
        <v>2.7349999999999999</v>
      </c>
      <c r="AH130">
        <v>0.19435777500000001</v>
      </c>
      <c r="AI130" t="s">
        <v>58</v>
      </c>
      <c r="AJ130">
        <v>20.73</v>
      </c>
      <c r="AK130">
        <v>3</v>
      </c>
      <c r="AL130" t="s">
        <v>58</v>
      </c>
      <c r="AM130">
        <v>-0.754</v>
      </c>
      <c r="AN130">
        <v>0.126838482</v>
      </c>
      <c r="AO130" s="2" t="s">
        <v>687</v>
      </c>
      <c r="AP130" t="s">
        <v>58</v>
      </c>
      <c r="AQ130" s="1">
        <v>24.67</v>
      </c>
      <c r="AR130">
        <v>3</v>
      </c>
      <c r="AT130" s="1">
        <v>36</v>
      </c>
      <c r="AU130">
        <v>3</v>
      </c>
      <c r="AW130" t="s">
        <v>50</v>
      </c>
      <c r="AX130" t="s">
        <v>50</v>
      </c>
      <c r="BB130" t="s">
        <v>50</v>
      </c>
      <c r="BC130" t="s">
        <v>50</v>
      </c>
      <c r="BE130" s="1">
        <v>31.32</v>
      </c>
      <c r="BF130">
        <v>3</v>
      </c>
      <c r="BH130" t="s">
        <v>50</v>
      </c>
      <c r="BI130" t="s">
        <v>50</v>
      </c>
      <c r="BK130" t="s">
        <v>50</v>
      </c>
      <c r="BL130" t="s">
        <v>50</v>
      </c>
      <c r="DN130" t="s">
        <v>684</v>
      </c>
      <c r="DQ130" t="s">
        <v>638</v>
      </c>
      <c r="DR130" t="s">
        <v>685</v>
      </c>
      <c r="DS130" t="s">
        <v>686</v>
      </c>
      <c r="DT130">
        <v>26000</v>
      </c>
      <c r="DU130">
        <f>L130-M130</f>
        <v>5.39</v>
      </c>
      <c r="DV130" t="e">
        <f>DU130-5*LOG10(C130/10)</f>
        <v>#NUM!</v>
      </c>
      <c r="DW130">
        <v>-2.61</v>
      </c>
      <c r="DX130" t="e">
        <f t="shared" ref="DX130:DX161" si="8">DV130+DW130</f>
        <v>#NUM!</v>
      </c>
      <c r="DY130" t="e">
        <f t="shared" ref="DY130:DY161" si="9">10^((4.74-DX130)/2.5)</f>
        <v>#NUM!</v>
      </c>
    </row>
    <row r="131" spans="1:129" x14ac:dyDescent="0.3">
      <c r="A131" t="s">
        <v>691</v>
      </c>
      <c r="B131" t="s">
        <v>126</v>
      </c>
      <c r="C131">
        <v>540</v>
      </c>
      <c r="I131">
        <v>3.138859155</v>
      </c>
      <c r="J131">
        <v>9.35</v>
      </c>
      <c r="K131">
        <v>2.6677464789999998</v>
      </c>
      <c r="L131">
        <v>8.89</v>
      </c>
      <c r="M131">
        <v>2.0150000000000001</v>
      </c>
      <c r="O131">
        <v>1.5098309860000001</v>
      </c>
      <c r="Q131">
        <v>0.96492957700000004</v>
      </c>
      <c r="R131">
        <v>7.4329999999999998</v>
      </c>
      <c r="S131">
        <v>0.56760563399999997</v>
      </c>
      <c r="T131">
        <v>7.2329999999999997</v>
      </c>
      <c r="U131">
        <v>0.35418591500000002</v>
      </c>
      <c r="V131">
        <v>7.0789999999999997</v>
      </c>
      <c r="W131">
        <v>0.216825352</v>
      </c>
      <c r="X131" s="2" t="s">
        <v>694</v>
      </c>
      <c r="Y131">
        <v>7.3490000000000002</v>
      </c>
      <c r="Z131">
        <v>0.10633145500000001</v>
      </c>
      <c r="AA131">
        <v>7.29</v>
      </c>
      <c r="AB131">
        <v>6.5712413999999997E-2</v>
      </c>
      <c r="AC131" s="1">
        <v>0.1295</v>
      </c>
      <c r="AD131">
        <v>0.21690000000000001</v>
      </c>
      <c r="AE131">
        <v>3</v>
      </c>
      <c r="AF131" s="1">
        <v>8.6209999999999995E-2</v>
      </c>
      <c r="AG131">
        <v>6.843</v>
      </c>
      <c r="AH131">
        <v>5.4927196999999997E-2</v>
      </c>
      <c r="AI131" s="1">
        <v>6.3369999999999996E-2</v>
      </c>
      <c r="AJ131" t="s">
        <v>58</v>
      </c>
      <c r="AK131">
        <v>0</v>
      </c>
      <c r="AL131" s="1">
        <v>5.9270000000000003E-2</v>
      </c>
      <c r="AM131">
        <v>5.2110000000000003</v>
      </c>
      <c r="AN131">
        <v>3.5845658000000002E-2</v>
      </c>
      <c r="AO131" s="2" t="s">
        <v>762</v>
      </c>
      <c r="AP131" s="1">
        <v>5.7860000000000002E-2</v>
      </c>
      <c r="AQ131" s="1">
        <v>6.0859999999999997E-2</v>
      </c>
      <c r="AR131">
        <v>3</v>
      </c>
      <c r="AT131" t="s">
        <v>50</v>
      </c>
      <c r="AU131" t="s">
        <v>50</v>
      </c>
      <c r="AW131" t="s">
        <v>50</v>
      </c>
      <c r="AX131" t="s">
        <v>50</v>
      </c>
      <c r="BB131" t="s">
        <v>50</v>
      </c>
      <c r="BC131" t="s">
        <v>50</v>
      </c>
      <c r="BE131" t="s">
        <v>50</v>
      </c>
      <c r="BF131" t="s">
        <v>50</v>
      </c>
      <c r="BH131" t="s">
        <v>50</v>
      </c>
      <c r="BI131" t="s">
        <v>50</v>
      </c>
      <c r="BK131" t="s">
        <v>50</v>
      </c>
      <c r="BL131" t="s">
        <v>50</v>
      </c>
      <c r="DN131" t="s">
        <v>691</v>
      </c>
      <c r="DQ131" t="s">
        <v>638</v>
      </c>
      <c r="DR131" t="s">
        <v>692</v>
      </c>
      <c r="DS131" t="s">
        <v>693</v>
      </c>
      <c r="DT131">
        <v>17000</v>
      </c>
      <c r="DU131">
        <f>L131-M131</f>
        <v>6.875</v>
      </c>
      <c r="DV131">
        <f>DU131-5*LOG10(C131/10)</f>
        <v>-1.7869687991148435</v>
      </c>
      <c r="DW131">
        <v>-1.58</v>
      </c>
      <c r="DX131">
        <f t="shared" si="8"/>
        <v>-3.3669687991148436</v>
      </c>
      <c r="DY131">
        <f t="shared" si="9"/>
        <v>1748.9907783610686</v>
      </c>
    </row>
    <row r="132" spans="1:129" x14ac:dyDescent="0.3">
      <c r="A132" t="s">
        <v>330</v>
      </c>
      <c r="B132" t="s">
        <v>64</v>
      </c>
      <c r="C132">
        <v>130</v>
      </c>
      <c r="D132">
        <f>10^-8.31</f>
        <v>4.8977881936844509E-9</v>
      </c>
      <c r="E132" t="s">
        <v>825</v>
      </c>
      <c r="I132">
        <v>2.4145070419999999</v>
      </c>
      <c r="J132">
        <v>9.9619999999999997</v>
      </c>
      <c r="K132">
        <v>2.0521126760000001</v>
      </c>
      <c r="L132">
        <v>9.5220000000000002</v>
      </c>
      <c r="M132">
        <v>1.55</v>
      </c>
      <c r="N132">
        <v>9.23</v>
      </c>
      <c r="O132">
        <v>1.161408451</v>
      </c>
      <c r="Q132">
        <v>0.74225352099999997</v>
      </c>
      <c r="R132">
        <v>7.4859999999999998</v>
      </c>
      <c r="S132">
        <v>0.43661971799999999</v>
      </c>
      <c r="T132">
        <v>6.97</v>
      </c>
      <c r="U132">
        <v>0.27245070399999999</v>
      </c>
      <c r="V132">
        <v>6.673</v>
      </c>
      <c r="W132">
        <v>0.166788732</v>
      </c>
      <c r="X132" s="2" t="s">
        <v>761</v>
      </c>
      <c r="Y132">
        <v>5.6619999999999999</v>
      </c>
      <c r="Z132">
        <v>8.1793427000000002E-2</v>
      </c>
      <c r="AA132">
        <v>4.5469999999999997</v>
      </c>
      <c r="AB132">
        <v>5.0548010999999997E-2</v>
      </c>
      <c r="AC132" t="s">
        <v>50</v>
      </c>
      <c r="AD132" t="s">
        <v>84</v>
      </c>
      <c r="AE132">
        <v>0</v>
      </c>
      <c r="AF132" t="s">
        <v>50</v>
      </c>
      <c r="AG132">
        <v>-1.732</v>
      </c>
      <c r="AH132">
        <v>4.2251690000000001E-2</v>
      </c>
      <c r="AI132" t="s">
        <v>50</v>
      </c>
      <c r="AJ132">
        <v>54.09</v>
      </c>
      <c r="AK132">
        <v>3</v>
      </c>
      <c r="AL132" t="s">
        <v>50</v>
      </c>
      <c r="AM132">
        <v>-2.2530000000000001</v>
      </c>
      <c r="AN132">
        <v>2.7573582999999999E-2</v>
      </c>
      <c r="AO132" s="2" t="s">
        <v>60</v>
      </c>
      <c r="AP132" t="s">
        <v>50</v>
      </c>
      <c r="AQ132">
        <v>57</v>
      </c>
      <c r="AR132">
        <v>3</v>
      </c>
      <c r="AT132">
        <v>497</v>
      </c>
      <c r="AU132">
        <v>3</v>
      </c>
      <c r="AW132">
        <v>370.20001200000002</v>
      </c>
      <c r="AX132">
        <v>1</v>
      </c>
      <c r="BB132">
        <v>348.29998799999998</v>
      </c>
      <c r="BC132">
        <v>1</v>
      </c>
      <c r="BE132">
        <v>720</v>
      </c>
      <c r="BF132">
        <v>3</v>
      </c>
      <c r="BH132">
        <v>337.29998799999998</v>
      </c>
      <c r="BI132">
        <v>3</v>
      </c>
      <c r="BK132">
        <v>255.5</v>
      </c>
      <c r="BL132">
        <v>1</v>
      </c>
      <c r="CH132">
        <v>1.7999999999999999E-2</v>
      </c>
      <c r="CP132">
        <v>0.13</v>
      </c>
      <c r="DN132" t="s">
        <v>330</v>
      </c>
      <c r="DO132" t="s">
        <v>12</v>
      </c>
      <c r="DP132" t="s">
        <v>781</v>
      </c>
      <c r="DR132" t="s">
        <v>331</v>
      </c>
      <c r="DS132" t="s">
        <v>332</v>
      </c>
      <c r="DT132">
        <v>10700</v>
      </c>
      <c r="DU132">
        <f>L132-M132</f>
        <v>7.9720000000000004</v>
      </c>
      <c r="DV132">
        <f>DU132-5*LOG10(C132/10)</f>
        <v>2.4022832384658166</v>
      </c>
      <c r="DW132">
        <v>-0.42</v>
      </c>
      <c r="DX132">
        <f t="shared" si="8"/>
        <v>1.9822832384658167</v>
      </c>
      <c r="DY132">
        <f t="shared" si="9"/>
        <v>12.679049711636134</v>
      </c>
    </row>
    <row r="133" spans="1:129" x14ac:dyDescent="0.3">
      <c r="A133" t="s">
        <v>307</v>
      </c>
      <c r="B133" t="s">
        <v>310</v>
      </c>
      <c r="C133">
        <v>24.43</v>
      </c>
      <c r="H133">
        <v>12.781000000000001</v>
      </c>
      <c r="I133">
        <v>4.2205593050000001</v>
      </c>
      <c r="J133">
        <v>12.651</v>
      </c>
      <c r="K133">
        <v>3.5870938030000001</v>
      </c>
      <c r="L133">
        <v>11.917</v>
      </c>
      <c r="M133">
        <v>2.7094006390000001</v>
      </c>
      <c r="N133">
        <v>11.242000000000001</v>
      </c>
      <c r="O133">
        <v>2.03014245</v>
      </c>
      <c r="P133">
        <v>10.412000000000001</v>
      </c>
      <c r="Q133">
        <v>1.2974594610000001</v>
      </c>
      <c r="R133">
        <v>6.9349999999999996</v>
      </c>
      <c r="S133">
        <v>0.76321144699999999</v>
      </c>
      <c r="T133">
        <v>4.9509999999999996</v>
      </c>
      <c r="U133">
        <v>0.476243943</v>
      </c>
      <c r="V133">
        <v>2.8580000000000001</v>
      </c>
      <c r="W133">
        <v>0.29154677299999998</v>
      </c>
      <c r="X133" s="2" t="s">
        <v>761</v>
      </c>
      <c r="Y133">
        <v>-0.27600000000000002</v>
      </c>
      <c r="Z133">
        <v>0.14297494399999999</v>
      </c>
      <c r="AA133">
        <v>-1.26</v>
      </c>
      <c r="AB133">
        <v>8.8357942999999994E-2</v>
      </c>
      <c r="AC133" t="s">
        <v>50</v>
      </c>
      <c r="AD133">
        <v>88.349997999999999</v>
      </c>
      <c r="AE133">
        <v>3</v>
      </c>
      <c r="AF133" t="s">
        <v>50</v>
      </c>
      <c r="AG133">
        <v>-1.2390000000000001</v>
      </c>
      <c r="AH133">
        <v>7.3855972000000006E-2</v>
      </c>
      <c r="AI133" t="s">
        <v>50</v>
      </c>
      <c r="AJ133" t="s">
        <v>56</v>
      </c>
      <c r="AK133">
        <v>0</v>
      </c>
      <c r="AL133" t="s">
        <v>50</v>
      </c>
      <c r="AM133">
        <v>-4.016</v>
      </c>
      <c r="AN133">
        <v>4.8198634999999997E-2</v>
      </c>
      <c r="AO133" s="2" t="s">
        <v>60</v>
      </c>
      <c r="AP133" t="s">
        <v>50</v>
      </c>
      <c r="AQ133">
        <v>263</v>
      </c>
      <c r="AR133">
        <v>3</v>
      </c>
      <c r="AT133">
        <v>612</v>
      </c>
      <c r="AU133">
        <v>3</v>
      </c>
      <c r="AW133" t="s">
        <v>50</v>
      </c>
      <c r="AX133" t="s">
        <v>50</v>
      </c>
      <c r="BB133" t="s">
        <v>50</v>
      </c>
      <c r="BC133" t="s">
        <v>50</v>
      </c>
      <c r="BE133">
        <v>1210</v>
      </c>
      <c r="BF133">
        <v>3</v>
      </c>
      <c r="BH133" t="s">
        <v>50</v>
      </c>
      <c r="BI133" t="s">
        <v>50</v>
      </c>
      <c r="BK133" t="s">
        <v>50</v>
      </c>
      <c r="BL133" t="s">
        <v>50</v>
      </c>
      <c r="BN133">
        <v>10.82</v>
      </c>
      <c r="BP133">
        <v>6.56</v>
      </c>
      <c r="BR133">
        <v>2.5</v>
      </c>
      <c r="BT133">
        <v>1.05</v>
      </c>
      <c r="BV133">
        <v>0.82699999999999996</v>
      </c>
      <c r="BX133">
        <v>0.96899999999999997</v>
      </c>
      <c r="CD133">
        <v>0.34399999999999997</v>
      </c>
      <c r="CH133">
        <v>0.82099999999999995</v>
      </c>
      <c r="CI133" t="s">
        <v>814</v>
      </c>
      <c r="DN133" t="s">
        <v>307</v>
      </c>
      <c r="DO133" t="s">
        <v>758</v>
      </c>
      <c r="DP133" t="s">
        <v>759</v>
      </c>
      <c r="DR133" t="s">
        <v>308</v>
      </c>
      <c r="DS133" t="s">
        <v>309</v>
      </c>
      <c r="DT133">
        <v>15700</v>
      </c>
      <c r="DU133">
        <f>L133-M133</f>
        <v>9.2075993609999998</v>
      </c>
      <c r="DV133">
        <f>DU133-5*LOG10(C133/10)</f>
        <v>7.2679820261328167</v>
      </c>
      <c r="DW133">
        <v>-1.35</v>
      </c>
      <c r="DX133">
        <f t="shared" si="8"/>
        <v>5.9179820261328171</v>
      </c>
      <c r="DY133">
        <f t="shared" si="9"/>
        <v>0.33791478141635328</v>
      </c>
    </row>
    <row r="134" spans="1:129" x14ac:dyDescent="0.3">
      <c r="A134" t="s">
        <v>319</v>
      </c>
      <c r="B134" t="s">
        <v>301</v>
      </c>
      <c r="C134">
        <v>130</v>
      </c>
      <c r="I134">
        <v>4.2012422540000003</v>
      </c>
      <c r="J134">
        <v>14.02</v>
      </c>
      <c r="K134">
        <v>3.5706760559999999</v>
      </c>
      <c r="L134">
        <v>12.84</v>
      </c>
      <c r="M134">
        <v>2.6970000000000001</v>
      </c>
      <c r="N134">
        <v>11.84</v>
      </c>
      <c r="O134">
        <v>2.0208507039999999</v>
      </c>
      <c r="Q134">
        <v>1.291521127</v>
      </c>
      <c r="R134">
        <v>8.9280000000000008</v>
      </c>
      <c r="S134">
        <v>0.75971831000000001</v>
      </c>
      <c r="T134">
        <v>7.7030000000000003</v>
      </c>
      <c r="U134">
        <v>0.47406422500000001</v>
      </c>
      <c r="V134">
        <v>6.5979999999999999</v>
      </c>
      <c r="W134">
        <v>0.29021239399999998</v>
      </c>
      <c r="X134" s="2" t="s">
        <v>761</v>
      </c>
      <c r="Y134">
        <v>6.92</v>
      </c>
      <c r="Z134">
        <v>0.14232056300000001</v>
      </c>
      <c r="AA134">
        <v>5.5869999999999997</v>
      </c>
      <c r="AB134">
        <v>8.7953537999999998E-2</v>
      </c>
      <c r="AC134" s="1">
        <v>3.28</v>
      </c>
      <c r="AD134">
        <v>4.6740000000000004</v>
      </c>
      <c r="AE134">
        <v>3</v>
      </c>
      <c r="AF134" s="1">
        <v>4.8070000000000004</v>
      </c>
      <c r="AG134">
        <v>2.3010000000000002</v>
      </c>
      <c r="AH134">
        <v>7.3517941000000003E-2</v>
      </c>
      <c r="AI134" s="1">
        <v>9.9339999999999993</v>
      </c>
      <c r="AJ134" t="s">
        <v>56</v>
      </c>
      <c r="AK134">
        <v>0</v>
      </c>
      <c r="AL134" s="1">
        <v>21.23</v>
      </c>
      <c r="AM134">
        <v>-1.1100000000000001</v>
      </c>
      <c r="AN134">
        <v>4.7978035000000002E-2</v>
      </c>
      <c r="AO134" s="2" t="s">
        <v>60</v>
      </c>
      <c r="AP134" s="1">
        <v>21.32</v>
      </c>
      <c r="AQ134" s="1">
        <v>21.69</v>
      </c>
      <c r="AR134">
        <v>3</v>
      </c>
      <c r="AT134" t="s">
        <v>50</v>
      </c>
      <c r="AU134" t="s">
        <v>50</v>
      </c>
      <c r="AW134" t="s">
        <v>50</v>
      </c>
      <c r="AX134" t="s">
        <v>50</v>
      </c>
      <c r="BB134" t="s">
        <v>50</v>
      </c>
      <c r="BC134" t="s">
        <v>50</v>
      </c>
      <c r="BE134" t="s">
        <v>50</v>
      </c>
      <c r="BF134" t="s">
        <v>50</v>
      </c>
      <c r="BH134" t="s">
        <v>50</v>
      </c>
      <c r="BI134" t="s">
        <v>50</v>
      </c>
      <c r="BK134" t="s">
        <v>50</v>
      </c>
      <c r="BL134" t="s">
        <v>50</v>
      </c>
      <c r="CH134">
        <v>0.219</v>
      </c>
      <c r="CI134" t="s">
        <v>814</v>
      </c>
      <c r="DN134" t="s">
        <v>319</v>
      </c>
      <c r="DO134" t="s">
        <v>12</v>
      </c>
      <c r="DP134" t="s">
        <v>759</v>
      </c>
      <c r="DR134" t="s">
        <v>320</v>
      </c>
      <c r="DS134" t="s">
        <v>321</v>
      </c>
      <c r="DT134">
        <v>7200</v>
      </c>
      <c r="DU134">
        <f>L134-M134</f>
        <v>10.143000000000001</v>
      </c>
      <c r="DV134">
        <f>DU134-5*LOG10(C134/10)</f>
        <v>4.5732832384658169</v>
      </c>
      <c r="DW134">
        <v>-0.01</v>
      </c>
      <c r="DX134">
        <f t="shared" si="8"/>
        <v>4.5632832384658171</v>
      </c>
      <c r="DY134">
        <f t="shared" si="9"/>
        <v>1.1767567675289536</v>
      </c>
    </row>
    <row r="135" spans="1:129" x14ac:dyDescent="0.3">
      <c r="A135" t="s">
        <v>561</v>
      </c>
      <c r="B135" t="s">
        <v>43</v>
      </c>
      <c r="C135">
        <v>244</v>
      </c>
      <c r="D135" s="1">
        <v>5.0118699999999997E-8</v>
      </c>
      <c r="E135" t="s">
        <v>796</v>
      </c>
      <c r="H135">
        <v>7.5500002000000004</v>
      </c>
      <c r="I135">
        <v>0.41529504499999997</v>
      </c>
      <c r="J135">
        <v>7.4759998000000003</v>
      </c>
      <c r="K135">
        <v>0.35296323899999998</v>
      </c>
      <c r="L135">
        <v>7.3899999000000003</v>
      </c>
      <c r="M135">
        <v>0.266599894</v>
      </c>
      <c r="N135">
        <v>7.25</v>
      </c>
      <c r="O135">
        <v>0.19976217399999999</v>
      </c>
      <c r="P135">
        <v>7.21</v>
      </c>
      <c r="Q135">
        <v>0.12766755499999999</v>
      </c>
      <c r="R135">
        <v>6.9939999999999998</v>
      </c>
      <c r="S135">
        <v>7.5098561999999994E-2</v>
      </c>
      <c r="T135">
        <v>6.6449999999999996</v>
      </c>
      <c r="U135">
        <v>4.6861501999999999E-2</v>
      </c>
      <c r="V135">
        <v>5.9950000000000001</v>
      </c>
      <c r="W135">
        <v>2.8687651000000002E-2</v>
      </c>
      <c r="X135" s="2" t="s">
        <v>761</v>
      </c>
      <c r="Y135">
        <v>4.8410000000000002</v>
      </c>
      <c r="Z135">
        <v>1.4068463999999999E-2</v>
      </c>
      <c r="AA135">
        <v>3.8719999999999999</v>
      </c>
      <c r="AB135">
        <v>8.6942540000000002E-3</v>
      </c>
      <c r="AC135" t="s">
        <v>50</v>
      </c>
      <c r="AD135">
        <v>14.74</v>
      </c>
      <c r="AE135">
        <v>3</v>
      </c>
      <c r="AF135" t="s">
        <v>50</v>
      </c>
      <c r="AG135">
        <v>0.29899999999999999</v>
      </c>
      <c r="AH135">
        <v>7.2672880000000002E-3</v>
      </c>
      <c r="AI135" t="s">
        <v>50</v>
      </c>
      <c r="AJ135">
        <v>27.879999000000002</v>
      </c>
      <c r="AK135">
        <v>3</v>
      </c>
      <c r="AL135" t="s">
        <v>50</v>
      </c>
      <c r="AM135">
        <v>-1.6140000000000001</v>
      </c>
      <c r="AN135">
        <v>4.7426539999999998E-3</v>
      </c>
      <c r="AO135" s="2" t="s">
        <v>122</v>
      </c>
      <c r="AP135" t="s">
        <v>50</v>
      </c>
      <c r="AQ135" s="1">
        <v>43.63</v>
      </c>
      <c r="AR135">
        <v>3</v>
      </c>
      <c r="AT135" s="1">
        <v>29.92</v>
      </c>
      <c r="AU135">
        <v>3</v>
      </c>
      <c r="AW135">
        <v>19.43</v>
      </c>
      <c r="AX135">
        <v>3</v>
      </c>
      <c r="AZ135">
        <v>22.74</v>
      </c>
      <c r="BB135">
        <v>16.799999</v>
      </c>
      <c r="BC135">
        <v>3</v>
      </c>
      <c r="BE135" s="1">
        <v>17.350000000000001</v>
      </c>
      <c r="BF135">
        <v>3</v>
      </c>
      <c r="BH135">
        <v>9.2629999999999999</v>
      </c>
      <c r="BI135">
        <v>3</v>
      </c>
      <c r="BK135">
        <v>6.84</v>
      </c>
      <c r="BL135">
        <v>3</v>
      </c>
      <c r="CH135">
        <v>7.0800000000000002E-2</v>
      </c>
      <c r="CN135">
        <v>7.6E-3</v>
      </c>
      <c r="DN135" t="s">
        <v>561</v>
      </c>
      <c r="DO135" t="s">
        <v>12</v>
      </c>
      <c r="DP135" t="s">
        <v>759</v>
      </c>
      <c r="DR135" t="s">
        <v>562</v>
      </c>
      <c r="DS135" t="s">
        <v>563</v>
      </c>
      <c r="DT135">
        <v>9700</v>
      </c>
      <c r="DU135">
        <f>L135-M135</f>
        <v>7.1234000060000007</v>
      </c>
      <c r="DV135">
        <f>DU135-5*LOG10(C135/10)</f>
        <v>0.18645087430635332</v>
      </c>
      <c r="DW135">
        <v>-0.24</v>
      </c>
      <c r="DX135">
        <f t="shared" si="8"/>
        <v>-5.3549125693646671E-2</v>
      </c>
      <c r="DY135">
        <f t="shared" si="9"/>
        <v>82.683651967714596</v>
      </c>
    </row>
    <row r="136" spans="1:129" x14ac:dyDescent="0.3">
      <c r="A136" t="s">
        <v>398</v>
      </c>
      <c r="B136" t="s">
        <v>401</v>
      </c>
      <c r="C136">
        <v>440</v>
      </c>
      <c r="D136" s="1">
        <v>4.1686900000000003E-7</v>
      </c>
      <c r="E136" t="s">
        <v>796</v>
      </c>
      <c r="H136">
        <v>11.56</v>
      </c>
      <c r="I136">
        <v>1.641864789</v>
      </c>
      <c r="J136">
        <v>11.14</v>
      </c>
      <c r="K136">
        <v>1.3954366199999999</v>
      </c>
      <c r="L136">
        <v>10.74</v>
      </c>
      <c r="M136">
        <v>1.054</v>
      </c>
      <c r="N136">
        <v>10.34</v>
      </c>
      <c r="O136">
        <v>0.78975774600000004</v>
      </c>
      <c r="P136">
        <v>9.59</v>
      </c>
      <c r="Q136">
        <v>0.50473239400000003</v>
      </c>
      <c r="R136">
        <v>9.0920000000000005</v>
      </c>
      <c r="S136">
        <v>0.29690140799999998</v>
      </c>
      <c r="T136">
        <v>8.1809999999999992</v>
      </c>
      <c r="U136">
        <v>0.18526647900000001</v>
      </c>
      <c r="V136">
        <v>7.2779999999999996</v>
      </c>
      <c r="W136">
        <v>0.11341633800000001</v>
      </c>
      <c r="X136" s="2" t="s">
        <v>761</v>
      </c>
      <c r="Y136">
        <v>6.5739999999999998</v>
      </c>
      <c r="Z136">
        <v>5.5619531E-2</v>
      </c>
      <c r="AA136">
        <v>5.907</v>
      </c>
      <c r="AB136">
        <v>3.4372646999999999E-2</v>
      </c>
      <c r="AC136" s="1">
        <v>0.90559999999999996</v>
      </c>
      <c r="AD136">
        <v>1.502</v>
      </c>
      <c r="AE136">
        <v>3</v>
      </c>
      <c r="AF136" t="s">
        <v>58</v>
      </c>
      <c r="AG136">
        <v>3.3220000000000001</v>
      </c>
      <c r="AH136">
        <v>2.8731149000000001E-2</v>
      </c>
      <c r="AI136" t="s">
        <v>58</v>
      </c>
      <c r="AJ136">
        <v>1.786</v>
      </c>
      <c r="AK136">
        <v>3</v>
      </c>
      <c r="AL136" t="s">
        <v>58</v>
      </c>
      <c r="AM136">
        <v>1.56</v>
      </c>
      <c r="AN136">
        <v>1.8750037000000001E-2</v>
      </c>
      <c r="AO136" s="2" t="s">
        <v>402</v>
      </c>
      <c r="AP136" t="s">
        <v>58</v>
      </c>
      <c r="AQ136" s="1">
        <v>2.206</v>
      </c>
      <c r="AR136">
        <v>3</v>
      </c>
      <c r="AT136" s="1">
        <v>1.5580000000000001</v>
      </c>
      <c r="AU136">
        <v>3</v>
      </c>
      <c r="AW136">
        <v>0.75770000000000004</v>
      </c>
      <c r="AX136">
        <v>1</v>
      </c>
      <c r="BB136">
        <v>1.357</v>
      </c>
      <c r="BC136">
        <v>3</v>
      </c>
      <c r="BE136" s="1">
        <v>9.593</v>
      </c>
      <c r="BF136">
        <v>1</v>
      </c>
      <c r="BH136">
        <v>0.36209999999999998</v>
      </c>
      <c r="BI136">
        <v>1</v>
      </c>
      <c r="BK136" t="s">
        <v>58</v>
      </c>
      <c r="BL136">
        <v>1</v>
      </c>
      <c r="CH136">
        <v>1.0500000000000001E-2</v>
      </c>
      <c r="DN136" t="s">
        <v>398</v>
      </c>
      <c r="DO136" t="s">
        <v>758</v>
      </c>
      <c r="DP136" t="s">
        <v>759</v>
      </c>
      <c r="DR136" t="s">
        <v>399</v>
      </c>
      <c r="DS136" t="s">
        <v>400</v>
      </c>
      <c r="DT136">
        <v>8840</v>
      </c>
      <c r="DU136">
        <f>L136-M136</f>
        <v>9.6859999999999999</v>
      </c>
      <c r="DV136">
        <f>DU136-5*LOG10(C136/10)</f>
        <v>1.4687366175690624</v>
      </c>
      <c r="DW136">
        <v>-0.1</v>
      </c>
      <c r="DX136">
        <f t="shared" si="8"/>
        <v>1.3687366175690623</v>
      </c>
      <c r="DY136">
        <f t="shared" si="9"/>
        <v>22.310297062582094</v>
      </c>
    </row>
    <row r="137" spans="1:129" x14ac:dyDescent="0.3">
      <c r="A137" t="s">
        <v>747</v>
      </c>
      <c r="B137" t="s">
        <v>265</v>
      </c>
      <c r="C137">
        <v>420</v>
      </c>
      <c r="D137" s="1">
        <v>1.9054599999999999E-7</v>
      </c>
      <c r="E137" t="s">
        <v>796</v>
      </c>
      <c r="I137">
        <v>1.7867352110000001</v>
      </c>
      <c r="J137">
        <v>12.57</v>
      </c>
      <c r="K137">
        <v>1.51856338</v>
      </c>
      <c r="L137">
        <v>11.83</v>
      </c>
      <c r="M137">
        <v>1.147</v>
      </c>
      <c r="O137">
        <v>0.85944225399999996</v>
      </c>
      <c r="Q137">
        <v>0.54926760600000002</v>
      </c>
      <c r="R137">
        <v>9.3239999999999998</v>
      </c>
      <c r="S137">
        <v>0.32309859200000002</v>
      </c>
      <c r="T137">
        <v>8.5459999999999994</v>
      </c>
      <c r="U137">
        <v>0.20161352099999999</v>
      </c>
      <c r="V137">
        <v>7.91</v>
      </c>
      <c r="W137">
        <v>0.123423662</v>
      </c>
      <c r="X137" s="2" t="s">
        <v>761</v>
      </c>
      <c r="Y137">
        <v>6.8109999999999999</v>
      </c>
      <c r="Z137">
        <v>6.0527136000000002E-2</v>
      </c>
      <c r="AA137">
        <v>6.226</v>
      </c>
      <c r="AB137">
        <v>3.7405528E-2</v>
      </c>
      <c r="AC137" s="1">
        <v>0.36990000000000001</v>
      </c>
      <c r="AD137">
        <v>0.43319999999999997</v>
      </c>
      <c r="AE137">
        <v>3</v>
      </c>
      <c r="AF137" s="1">
        <v>0.44679999999999997</v>
      </c>
      <c r="AG137">
        <v>4.7530000000000001</v>
      </c>
      <c r="AH137">
        <v>3.1266251000000002E-2</v>
      </c>
      <c r="AI137" s="1">
        <v>0.56799999999999995</v>
      </c>
      <c r="AJ137">
        <v>0.56889999999999996</v>
      </c>
      <c r="AK137">
        <v>3</v>
      </c>
      <c r="AL137" s="1">
        <v>0.69710000000000005</v>
      </c>
      <c r="AM137">
        <v>2.7429999999999999</v>
      </c>
      <c r="AN137">
        <v>2.0404451000000001E-2</v>
      </c>
      <c r="AO137" s="2" t="s">
        <v>762</v>
      </c>
      <c r="AP137" s="1">
        <v>0.67110000000000003</v>
      </c>
      <c r="AQ137" s="1">
        <v>0.68820000000000003</v>
      </c>
      <c r="AR137">
        <v>3</v>
      </c>
      <c r="AT137" s="1">
        <v>46.1</v>
      </c>
      <c r="AU137">
        <v>1</v>
      </c>
      <c r="AW137" t="s">
        <v>50</v>
      </c>
      <c r="AX137" t="s">
        <v>50</v>
      </c>
      <c r="BB137" t="s">
        <v>50</v>
      </c>
      <c r="BC137" t="s">
        <v>50</v>
      </c>
      <c r="BE137" s="1">
        <v>5.0599999999999996</v>
      </c>
      <c r="BF137">
        <v>1</v>
      </c>
      <c r="BH137" t="s">
        <v>50</v>
      </c>
      <c r="BI137" t="s">
        <v>50</v>
      </c>
      <c r="BK137" t="s">
        <v>50</v>
      </c>
      <c r="BL137" t="s">
        <v>50</v>
      </c>
      <c r="DN137" t="s">
        <v>747</v>
      </c>
      <c r="DQ137" t="s">
        <v>734</v>
      </c>
      <c r="DR137" t="s">
        <v>748</v>
      </c>
      <c r="DS137" t="s">
        <v>749</v>
      </c>
      <c r="DT137">
        <v>6720</v>
      </c>
      <c r="DU137">
        <f>L137-M137</f>
        <v>10.683</v>
      </c>
      <c r="DV137">
        <f>DU137-5*LOG10(C137/10)</f>
        <v>2.5667535480104977</v>
      </c>
      <c r="DW137">
        <v>-0.03</v>
      </c>
      <c r="DX137">
        <f t="shared" si="8"/>
        <v>2.5367535480104979</v>
      </c>
      <c r="DY137">
        <f t="shared" si="9"/>
        <v>7.6084918683377047</v>
      </c>
    </row>
    <row r="138" spans="1:129" x14ac:dyDescent="0.3">
      <c r="A138" t="s">
        <v>688</v>
      </c>
      <c r="B138" t="s">
        <v>157</v>
      </c>
      <c r="H138">
        <v>12.13</v>
      </c>
      <c r="I138">
        <v>4.1529521129999996</v>
      </c>
      <c r="J138">
        <v>12.35</v>
      </c>
      <c r="K138">
        <v>3.5296338029999998</v>
      </c>
      <c r="L138">
        <v>11.75</v>
      </c>
      <c r="M138">
        <v>2.6659999999999999</v>
      </c>
      <c r="N138">
        <v>11.54</v>
      </c>
      <c r="O138">
        <v>1.9976225350000001</v>
      </c>
      <c r="Q138">
        <v>1.2766760559999999</v>
      </c>
      <c r="R138">
        <v>9.9079999999999995</v>
      </c>
      <c r="S138">
        <v>0.750985915</v>
      </c>
      <c r="T138">
        <v>7.9290000000000003</v>
      </c>
      <c r="U138">
        <v>0.46861521099999998</v>
      </c>
      <c r="V138">
        <v>6.2089999999999996</v>
      </c>
      <c r="W138">
        <v>0.28687662000000003</v>
      </c>
      <c r="X138" s="2" t="s">
        <v>761</v>
      </c>
      <c r="Y138">
        <v>4.2119999999999997</v>
      </c>
      <c r="Z138">
        <v>0.140684695</v>
      </c>
      <c r="AA138">
        <v>2.4910000000000001</v>
      </c>
      <c r="AB138">
        <v>8.6942578000000006E-2</v>
      </c>
      <c r="AC138" t="s">
        <v>50</v>
      </c>
      <c r="AD138" t="s">
        <v>58</v>
      </c>
      <c r="AE138">
        <v>0</v>
      </c>
      <c r="AF138" t="s">
        <v>50</v>
      </c>
      <c r="AG138">
        <v>0.53500000000000003</v>
      </c>
      <c r="AH138">
        <v>7.2672906999999995E-2</v>
      </c>
      <c r="AI138" t="s">
        <v>50</v>
      </c>
      <c r="AJ138">
        <v>29.030000999999999</v>
      </c>
      <c r="AK138">
        <v>3</v>
      </c>
      <c r="AL138" t="s">
        <v>50</v>
      </c>
      <c r="AM138">
        <v>-1.8220000000000001</v>
      </c>
      <c r="AN138">
        <v>4.7426562999999998E-2</v>
      </c>
      <c r="AO138" s="2" t="s">
        <v>602</v>
      </c>
      <c r="AP138" t="s">
        <v>50</v>
      </c>
      <c r="AQ138" s="1">
        <v>59.76</v>
      </c>
      <c r="AR138">
        <v>3</v>
      </c>
      <c r="AT138" s="1">
        <v>118.4</v>
      </c>
      <c r="AU138">
        <v>3</v>
      </c>
      <c r="AW138" t="s">
        <v>50</v>
      </c>
      <c r="AX138" t="s">
        <v>50</v>
      </c>
      <c r="BB138" t="s">
        <v>50</v>
      </c>
      <c r="BC138" t="s">
        <v>50</v>
      </c>
      <c r="BE138" s="1">
        <v>67.989999999999995</v>
      </c>
      <c r="BF138">
        <v>3</v>
      </c>
      <c r="BH138" t="s">
        <v>50</v>
      </c>
      <c r="BI138" t="s">
        <v>50</v>
      </c>
      <c r="BK138" t="s">
        <v>50</v>
      </c>
      <c r="BL138" t="s">
        <v>50</v>
      </c>
      <c r="DN138" t="s">
        <v>688</v>
      </c>
      <c r="DQ138" t="s">
        <v>638</v>
      </c>
      <c r="DR138" t="s">
        <v>689</v>
      </c>
      <c r="DS138" t="s">
        <v>690</v>
      </c>
      <c r="DT138">
        <v>26000</v>
      </c>
      <c r="DU138">
        <f>L138-M138</f>
        <v>9.0839999999999996</v>
      </c>
      <c r="DV138" t="e">
        <f>DU138-5*LOG10(C138/10)</f>
        <v>#NUM!</v>
      </c>
      <c r="DW138">
        <v>-2.61</v>
      </c>
      <c r="DX138" t="e">
        <f t="shared" si="8"/>
        <v>#NUM!</v>
      </c>
      <c r="DY138" t="e">
        <f t="shared" si="9"/>
        <v>#NUM!</v>
      </c>
    </row>
    <row r="139" spans="1:129" x14ac:dyDescent="0.3">
      <c r="A139" t="s">
        <v>564</v>
      </c>
      <c r="B139" t="s">
        <v>401</v>
      </c>
      <c r="C139">
        <v>290</v>
      </c>
      <c r="D139">
        <v>1.0000000000000001E-5</v>
      </c>
      <c r="E139" t="s">
        <v>796</v>
      </c>
      <c r="F139">
        <v>45</v>
      </c>
      <c r="G139" t="s">
        <v>800</v>
      </c>
      <c r="H139">
        <v>7.9099997999999996</v>
      </c>
      <c r="I139">
        <v>0.33803153899999999</v>
      </c>
      <c r="J139">
        <v>7.8600000999999997</v>
      </c>
      <c r="K139">
        <v>0.28729624399999998</v>
      </c>
      <c r="L139">
        <v>7.73</v>
      </c>
      <c r="M139">
        <v>0.21700035500000001</v>
      </c>
      <c r="N139">
        <v>7.8000002000000004</v>
      </c>
      <c r="O139">
        <v>0.16259744900000001</v>
      </c>
      <c r="P139">
        <v>7.6500000999999997</v>
      </c>
      <c r="Q139">
        <v>0.10391566300000001</v>
      </c>
      <c r="R139">
        <v>7.194</v>
      </c>
      <c r="S139">
        <v>6.1126859999999998E-2</v>
      </c>
      <c r="T139">
        <v>6.6470000000000002</v>
      </c>
      <c r="U139">
        <v>3.8143161000000002E-2</v>
      </c>
      <c r="V139">
        <v>5.8550000000000004</v>
      </c>
      <c r="W139">
        <v>2.3350460999999999E-2</v>
      </c>
      <c r="X139" s="2" t="s">
        <v>761</v>
      </c>
      <c r="Y139">
        <v>4.7240000000000002</v>
      </c>
      <c r="Z139">
        <v>1.1451098999999999E-2</v>
      </c>
      <c r="AA139">
        <v>3.7050000000000001</v>
      </c>
      <c r="AB139">
        <v>7.076733E-3</v>
      </c>
      <c r="AC139" s="1">
        <v>4.2889999999999997</v>
      </c>
      <c r="AD139">
        <v>5.734</v>
      </c>
      <c r="AE139">
        <v>3</v>
      </c>
      <c r="AF139" t="s">
        <v>58</v>
      </c>
      <c r="AG139">
        <v>1.746</v>
      </c>
      <c r="AH139">
        <v>5.9152459999999999E-3</v>
      </c>
      <c r="AI139" t="s">
        <v>58</v>
      </c>
      <c r="AJ139">
        <v>4.4569999999999999</v>
      </c>
      <c r="AK139">
        <v>3</v>
      </c>
      <c r="AL139" t="s">
        <v>58</v>
      </c>
      <c r="AM139">
        <v>0.59599999999999997</v>
      </c>
      <c r="AN139">
        <v>3.8603079999999998E-3</v>
      </c>
      <c r="AO139" s="2" t="s">
        <v>188</v>
      </c>
      <c r="AP139" t="s">
        <v>58</v>
      </c>
      <c r="AQ139" s="1">
        <v>5.5289999999999999</v>
      </c>
      <c r="AR139">
        <v>3</v>
      </c>
      <c r="AT139" s="1">
        <v>1.923</v>
      </c>
      <c r="AU139">
        <v>3</v>
      </c>
      <c r="AW139">
        <v>1.2549999999999999</v>
      </c>
      <c r="AX139">
        <v>1</v>
      </c>
      <c r="BB139">
        <v>1.119</v>
      </c>
      <c r="BC139">
        <v>3</v>
      </c>
      <c r="BE139" s="1">
        <v>1</v>
      </c>
      <c r="BF139">
        <v>1</v>
      </c>
      <c r="BH139">
        <v>1.7190000000000001</v>
      </c>
      <c r="BI139">
        <v>1</v>
      </c>
      <c r="BK139" t="s">
        <v>58</v>
      </c>
      <c r="BL139">
        <v>1</v>
      </c>
      <c r="DN139" t="s">
        <v>564</v>
      </c>
      <c r="DO139" t="s">
        <v>758</v>
      </c>
      <c r="DP139" t="s">
        <v>760</v>
      </c>
      <c r="DR139" t="s">
        <v>565</v>
      </c>
      <c r="DS139" t="s">
        <v>566</v>
      </c>
      <c r="DT139">
        <v>8840</v>
      </c>
      <c r="DU139">
        <f>L139-M139</f>
        <v>7.5129996450000007</v>
      </c>
      <c r="DV139">
        <f>DU139-5*LOG10(C139/10)</f>
        <v>0.20100965550522076</v>
      </c>
      <c r="DW139">
        <v>-0.1</v>
      </c>
      <c r="DX139">
        <f t="shared" si="8"/>
        <v>0.10100965550522076</v>
      </c>
      <c r="DY139">
        <f t="shared" si="9"/>
        <v>71.712710518291061</v>
      </c>
    </row>
    <row r="140" spans="1:129" x14ac:dyDescent="0.3">
      <c r="A140" t="s">
        <v>377</v>
      </c>
      <c r="B140" t="s">
        <v>83</v>
      </c>
      <c r="C140">
        <v>980</v>
      </c>
      <c r="F140">
        <v>41</v>
      </c>
      <c r="G140" t="s">
        <v>800</v>
      </c>
      <c r="H140">
        <v>11.2</v>
      </c>
      <c r="I140">
        <v>4.5875633799999997</v>
      </c>
      <c r="J140">
        <v>11.48</v>
      </c>
      <c r="K140">
        <v>3.8990140850000001</v>
      </c>
      <c r="L140">
        <v>10.69</v>
      </c>
      <c r="M140">
        <v>2.9449999999999998</v>
      </c>
      <c r="N140">
        <v>9.6300000000000008</v>
      </c>
      <c r="O140">
        <v>2.2066760560000001</v>
      </c>
      <c r="P140">
        <v>8.8000000000000007</v>
      </c>
      <c r="Q140">
        <v>1.4102816899999999</v>
      </c>
      <c r="R140">
        <v>7.9039999999999999</v>
      </c>
      <c r="S140">
        <v>0.82957746499999996</v>
      </c>
      <c r="T140">
        <v>6.7919999999999998</v>
      </c>
      <c r="U140">
        <v>0.51765633799999999</v>
      </c>
      <c r="V140">
        <v>5.766</v>
      </c>
      <c r="W140">
        <v>0.31689859199999998</v>
      </c>
      <c r="X140" s="2" t="s">
        <v>761</v>
      </c>
      <c r="Y140" t="s">
        <v>59</v>
      </c>
      <c r="Z140">
        <v>0.155407512</v>
      </c>
      <c r="AA140" t="s">
        <v>59</v>
      </c>
      <c r="AB140">
        <v>9.6041219999999997E-2</v>
      </c>
      <c r="AC140" t="s">
        <v>50</v>
      </c>
      <c r="AD140">
        <v>23.77</v>
      </c>
      <c r="AE140">
        <v>3</v>
      </c>
      <c r="AF140" t="s">
        <v>50</v>
      </c>
      <c r="AG140" t="s">
        <v>59</v>
      </c>
      <c r="AH140">
        <v>8.0278211000000002E-2</v>
      </c>
      <c r="AI140" t="s">
        <v>50</v>
      </c>
      <c r="AJ140">
        <v>24.219999000000001</v>
      </c>
      <c r="AK140">
        <v>3</v>
      </c>
      <c r="AL140" t="s">
        <v>50</v>
      </c>
      <c r="AM140">
        <v>-1.3380000000000001</v>
      </c>
      <c r="AN140">
        <v>5.2389808000000003E-2</v>
      </c>
      <c r="AO140" s="2" t="s">
        <v>147</v>
      </c>
      <c r="AP140" t="s">
        <v>50</v>
      </c>
      <c r="AQ140" t="s">
        <v>50</v>
      </c>
      <c r="AR140" t="s">
        <v>50</v>
      </c>
      <c r="AT140" t="s">
        <v>50</v>
      </c>
      <c r="AU140" t="s">
        <v>50</v>
      </c>
      <c r="AW140">
        <v>322.5</v>
      </c>
      <c r="AX140">
        <v>3</v>
      </c>
      <c r="BB140">
        <v>222.5</v>
      </c>
      <c r="BC140">
        <v>3</v>
      </c>
      <c r="BE140" t="s">
        <v>50</v>
      </c>
      <c r="BF140" t="s">
        <v>50</v>
      </c>
      <c r="BH140">
        <v>255.800003</v>
      </c>
      <c r="BI140">
        <v>3</v>
      </c>
      <c r="BK140">
        <v>431.89999399999999</v>
      </c>
      <c r="BL140">
        <v>3</v>
      </c>
      <c r="CH140">
        <v>3.31</v>
      </c>
      <c r="CP140">
        <v>0.22</v>
      </c>
      <c r="DN140" t="s">
        <v>377</v>
      </c>
      <c r="DO140" t="s">
        <v>12</v>
      </c>
      <c r="DP140" t="s">
        <v>759</v>
      </c>
      <c r="DR140" t="s">
        <v>378</v>
      </c>
      <c r="DS140" t="s">
        <v>379</v>
      </c>
      <c r="DT140">
        <v>16700</v>
      </c>
      <c r="DU140">
        <f>L140-M140</f>
        <v>7.7449999999999992</v>
      </c>
      <c r="DV140">
        <f>DU140-5*LOG10(C140/10)</f>
        <v>-2.2111303784624745</v>
      </c>
      <c r="DW140">
        <v>-1.53</v>
      </c>
      <c r="DX140">
        <f t="shared" si="8"/>
        <v>-3.7411303784624748</v>
      </c>
      <c r="DY140">
        <f t="shared" si="9"/>
        <v>2468.6081097712172</v>
      </c>
    </row>
    <row r="141" spans="1:129" x14ac:dyDescent="0.3">
      <c r="A141" t="s">
        <v>380</v>
      </c>
      <c r="B141" t="s">
        <v>383</v>
      </c>
      <c r="C141">
        <v>980</v>
      </c>
      <c r="D141" s="1">
        <v>5.8884399999999996E-6</v>
      </c>
      <c r="E141" t="s">
        <v>796</v>
      </c>
      <c r="H141">
        <v>16.260000000000002</v>
      </c>
      <c r="I141">
        <v>4.0563718309999999</v>
      </c>
      <c r="J141">
        <v>15.42</v>
      </c>
      <c r="K141">
        <v>3.447549296</v>
      </c>
      <c r="L141">
        <v>14.06</v>
      </c>
      <c r="M141">
        <v>2.6040000000000001</v>
      </c>
      <c r="N141">
        <v>12.64</v>
      </c>
      <c r="O141">
        <v>1.951166197</v>
      </c>
      <c r="P141">
        <v>11.58</v>
      </c>
      <c r="Q141">
        <v>1.246985915</v>
      </c>
      <c r="R141">
        <v>9.3780000000000001</v>
      </c>
      <c r="S141">
        <v>0.73352112700000005</v>
      </c>
      <c r="T141">
        <v>7.6909999999999998</v>
      </c>
      <c r="U141">
        <v>0.45771718300000003</v>
      </c>
      <c r="V141">
        <v>6.3449999999999998</v>
      </c>
      <c r="W141">
        <v>0.28020507</v>
      </c>
      <c r="X141" s="2" t="s">
        <v>761</v>
      </c>
      <c r="Y141" t="s">
        <v>384</v>
      </c>
      <c r="Z141">
        <v>0.137412958</v>
      </c>
      <c r="AA141" t="s">
        <v>384</v>
      </c>
      <c r="AB141">
        <v>8.4920657999999996E-2</v>
      </c>
      <c r="AC141" t="s">
        <v>50</v>
      </c>
      <c r="AD141" t="s">
        <v>56</v>
      </c>
      <c r="AE141" t="s">
        <v>57</v>
      </c>
      <c r="AF141" t="s">
        <v>50</v>
      </c>
      <c r="AG141" t="s">
        <v>384</v>
      </c>
      <c r="AH141">
        <v>7.0982839000000006E-2</v>
      </c>
      <c r="AI141" t="s">
        <v>50</v>
      </c>
      <c r="AJ141" t="s">
        <v>56</v>
      </c>
      <c r="AK141" t="s">
        <v>58</v>
      </c>
      <c r="AL141" t="s">
        <v>50</v>
      </c>
      <c r="AM141" t="s">
        <v>384</v>
      </c>
      <c r="AN141">
        <v>4.6323620000000003E-2</v>
      </c>
      <c r="AO141" s="2" t="s">
        <v>50</v>
      </c>
      <c r="AP141" t="s">
        <v>50</v>
      </c>
      <c r="AQ141">
        <v>119</v>
      </c>
      <c r="AR141">
        <v>3</v>
      </c>
      <c r="AT141">
        <v>474</v>
      </c>
      <c r="AU141">
        <v>3</v>
      </c>
      <c r="AW141" t="s">
        <v>50</v>
      </c>
      <c r="AX141" t="s">
        <v>50</v>
      </c>
      <c r="BB141" t="s">
        <v>50</v>
      </c>
      <c r="BC141" t="s">
        <v>50</v>
      </c>
      <c r="BE141">
        <v>880</v>
      </c>
      <c r="BF141">
        <v>3</v>
      </c>
      <c r="BH141" t="s">
        <v>50</v>
      </c>
      <c r="BI141" t="s">
        <v>50</v>
      </c>
      <c r="BK141" t="s">
        <v>50</v>
      </c>
      <c r="BL141" t="s">
        <v>50</v>
      </c>
      <c r="CH141">
        <v>4</v>
      </c>
      <c r="CP141">
        <v>2.9999999999999997E-4</v>
      </c>
      <c r="DN141" t="s">
        <v>380</v>
      </c>
      <c r="DO141" t="s">
        <v>758</v>
      </c>
      <c r="DP141" t="s">
        <v>759</v>
      </c>
      <c r="DR141" t="s">
        <v>381</v>
      </c>
      <c r="DS141" t="s">
        <v>382</v>
      </c>
      <c r="DT141">
        <v>6150</v>
      </c>
      <c r="DU141">
        <f>L141-M141</f>
        <v>11.456</v>
      </c>
      <c r="DV141">
        <f>DU141-5*LOG10(C141/10)</f>
        <v>1.4998696215375258</v>
      </c>
      <c r="DW141">
        <v>-7.0000000000000007E-2</v>
      </c>
      <c r="DX141">
        <f t="shared" si="8"/>
        <v>1.4298696215375257</v>
      </c>
      <c r="DY141">
        <f t="shared" si="9"/>
        <v>21.088813755346525</v>
      </c>
    </row>
    <row r="142" spans="1:129" x14ac:dyDescent="0.3">
      <c r="A142" t="s">
        <v>369</v>
      </c>
      <c r="B142" t="s">
        <v>372</v>
      </c>
      <c r="C142">
        <v>1400</v>
      </c>
      <c r="I142">
        <v>7.774712676</v>
      </c>
      <c r="J142">
        <v>16.82</v>
      </c>
      <c r="K142">
        <v>6.6078281690000003</v>
      </c>
      <c r="L142">
        <v>15.09</v>
      </c>
      <c r="M142">
        <v>4.9909999999999997</v>
      </c>
      <c r="O142">
        <v>3.7397352110000002</v>
      </c>
      <c r="Q142">
        <v>2.3900563379999999</v>
      </c>
      <c r="R142">
        <v>14.302</v>
      </c>
      <c r="S142">
        <v>1.405915493</v>
      </c>
      <c r="T142">
        <v>12.242000000000001</v>
      </c>
      <c r="U142">
        <v>0.87729126800000001</v>
      </c>
      <c r="V142">
        <v>10.022</v>
      </c>
      <c r="W142">
        <v>0.53705971799999996</v>
      </c>
      <c r="X142" s="2" t="s">
        <v>373</v>
      </c>
      <c r="Y142">
        <v>1.91</v>
      </c>
      <c r="Z142">
        <v>0.263374836</v>
      </c>
      <c r="AA142">
        <v>0.30399999999999999</v>
      </c>
      <c r="AB142">
        <v>0.16276459400000001</v>
      </c>
      <c r="AC142" t="s">
        <v>50</v>
      </c>
      <c r="AD142">
        <v>38.729998999999999</v>
      </c>
      <c r="AE142">
        <v>3</v>
      </c>
      <c r="AF142" t="s">
        <v>50</v>
      </c>
      <c r="AG142">
        <v>-1.6910000000000001</v>
      </c>
      <c r="AH142">
        <v>0.13605044199999999</v>
      </c>
      <c r="AI142" t="s">
        <v>50</v>
      </c>
      <c r="AJ142">
        <v>79.529999000000004</v>
      </c>
      <c r="AK142">
        <v>3</v>
      </c>
      <c r="AL142" t="s">
        <v>50</v>
      </c>
      <c r="AM142">
        <v>-3.1589999999999998</v>
      </c>
      <c r="AN142">
        <v>8.8786937999999996E-2</v>
      </c>
      <c r="AO142" s="2" t="s">
        <v>60</v>
      </c>
      <c r="AP142" t="s">
        <v>50</v>
      </c>
      <c r="AQ142" s="1">
        <v>109.2</v>
      </c>
      <c r="AR142">
        <v>3</v>
      </c>
      <c r="AT142" s="1">
        <v>462.6</v>
      </c>
      <c r="AU142">
        <v>1</v>
      </c>
      <c r="AW142" t="s">
        <v>50</v>
      </c>
      <c r="AX142" t="s">
        <v>50</v>
      </c>
      <c r="AZ142">
        <v>85.68</v>
      </c>
      <c r="BB142" t="s">
        <v>50</v>
      </c>
      <c r="BC142" t="s">
        <v>50</v>
      </c>
      <c r="BE142" s="1">
        <v>763.2</v>
      </c>
      <c r="BF142">
        <v>2</v>
      </c>
      <c r="BH142" t="s">
        <v>50</v>
      </c>
      <c r="BI142" t="s">
        <v>50</v>
      </c>
      <c r="BK142" t="s">
        <v>50</v>
      </c>
      <c r="BL142" t="s">
        <v>50</v>
      </c>
      <c r="BP142">
        <v>10.199999999999999</v>
      </c>
      <c r="BX142">
        <v>2.0499999999999998</v>
      </c>
      <c r="CH142">
        <v>0.69</v>
      </c>
      <c r="CP142">
        <v>2.4E-2</v>
      </c>
      <c r="DN142" t="s">
        <v>369</v>
      </c>
      <c r="DR142" t="s">
        <v>370</v>
      </c>
      <c r="DS142" t="s">
        <v>371</v>
      </c>
      <c r="DT142">
        <v>8270</v>
      </c>
      <c r="DU142">
        <f>L142-M142</f>
        <v>10.099</v>
      </c>
      <c r="DV142">
        <f>DU142-5*LOG10(C142/10)</f>
        <v>-0.63164017839119069</v>
      </c>
      <c r="DW142">
        <v>-0.04</v>
      </c>
      <c r="DX142">
        <f t="shared" si="8"/>
        <v>-0.67164017839119072</v>
      </c>
      <c r="DY142">
        <f t="shared" si="9"/>
        <v>146.10196982228223</v>
      </c>
    </row>
    <row r="143" spans="1:129" x14ac:dyDescent="0.3">
      <c r="A143" t="s">
        <v>281</v>
      </c>
      <c r="B143" t="s">
        <v>284</v>
      </c>
      <c r="H143">
        <v>11.62</v>
      </c>
      <c r="I143">
        <v>5.0221728060000004</v>
      </c>
      <c r="J143">
        <v>11.5</v>
      </c>
      <c r="K143">
        <v>4.2683928010000001</v>
      </c>
      <c r="L143">
        <v>10.6</v>
      </c>
      <c r="M143">
        <v>3.223998817</v>
      </c>
      <c r="O143">
        <v>2.415728691</v>
      </c>
      <c r="Q143">
        <v>1.543886758</v>
      </c>
      <c r="R143">
        <v>6.9790000000000001</v>
      </c>
      <c r="S143">
        <v>0.90816868100000003</v>
      </c>
      <c r="T143">
        <v>5.8</v>
      </c>
      <c r="U143">
        <v>0.56669725699999995</v>
      </c>
      <c r="V143">
        <v>4.6790000000000003</v>
      </c>
      <c r="W143">
        <v>0.346920436</v>
      </c>
      <c r="X143" s="2" t="s">
        <v>761</v>
      </c>
      <c r="Y143">
        <v>2.1</v>
      </c>
      <c r="Z143">
        <v>0.170130266</v>
      </c>
      <c r="AA143">
        <v>0.246</v>
      </c>
      <c r="AB143">
        <v>0.10513982299999999</v>
      </c>
      <c r="AC143" t="s">
        <v>50</v>
      </c>
      <c r="AD143">
        <v>46.57</v>
      </c>
      <c r="AE143">
        <v>3</v>
      </c>
      <c r="AF143" t="s">
        <v>50</v>
      </c>
      <c r="AG143">
        <v>-0.24099999999999999</v>
      </c>
      <c r="AH143">
        <v>8.7883482999999998E-2</v>
      </c>
      <c r="AI143" t="s">
        <v>50</v>
      </c>
      <c r="AJ143">
        <v>44.919998</v>
      </c>
      <c r="AK143">
        <v>3</v>
      </c>
      <c r="AL143" t="s">
        <v>50</v>
      </c>
      <c r="AM143">
        <v>-1.8169999999999999</v>
      </c>
      <c r="AN143">
        <v>5.7353031999999998E-2</v>
      </c>
      <c r="AO143" s="2" t="s">
        <v>60</v>
      </c>
      <c r="AP143" t="s">
        <v>50</v>
      </c>
      <c r="AQ143" s="1">
        <v>48.59</v>
      </c>
      <c r="AR143">
        <v>3</v>
      </c>
      <c r="AT143" s="1">
        <v>8.89</v>
      </c>
      <c r="AU143">
        <v>3</v>
      </c>
      <c r="AW143" t="s">
        <v>50</v>
      </c>
      <c r="AX143" t="s">
        <v>50</v>
      </c>
      <c r="BB143" t="s">
        <v>50</v>
      </c>
      <c r="BC143" t="s">
        <v>50</v>
      </c>
      <c r="BE143" s="1">
        <v>68.16</v>
      </c>
      <c r="BF143">
        <v>1</v>
      </c>
      <c r="BH143" t="s">
        <v>50</v>
      </c>
      <c r="BI143" t="s">
        <v>50</v>
      </c>
      <c r="BK143" t="s">
        <v>50</v>
      </c>
      <c r="BL143" t="s">
        <v>50</v>
      </c>
      <c r="DN143" t="s">
        <v>281</v>
      </c>
      <c r="DR143" t="s">
        <v>282</v>
      </c>
      <c r="DS143" t="s">
        <v>283</v>
      </c>
      <c r="DT143">
        <v>99.99</v>
      </c>
      <c r="DU143">
        <f>L143-M143</f>
        <v>7.3760011829999996</v>
      </c>
      <c r="DV143" t="e">
        <f>DU143-5*LOG10(C143/10)</f>
        <v>#NUM!</v>
      </c>
      <c r="DW143">
        <v>99.99</v>
      </c>
      <c r="DX143" t="e">
        <f t="shared" si="8"/>
        <v>#NUM!</v>
      </c>
      <c r="DY143" t="e">
        <f t="shared" si="9"/>
        <v>#NUM!</v>
      </c>
    </row>
    <row r="144" spans="1:129" x14ac:dyDescent="0.3">
      <c r="A144" t="s">
        <v>75</v>
      </c>
      <c r="B144" t="s">
        <v>78</v>
      </c>
      <c r="C144">
        <v>980</v>
      </c>
      <c r="I144">
        <v>0.719523099</v>
      </c>
      <c r="J144">
        <v>9.94</v>
      </c>
      <c r="K144">
        <v>0.61152957699999999</v>
      </c>
      <c r="L144">
        <v>9.9309999999999992</v>
      </c>
      <c r="M144">
        <v>0.46189999999999998</v>
      </c>
      <c r="N144">
        <v>9.93</v>
      </c>
      <c r="O144">
        <v>0.346099718</v>
      </c>
      <c r="Q144">
        <v>0.22119154899999999</v>
      </c>
      <c r="R144">
        <v>9.6289999999999996</v>
      </c>
      <c r="S144">
        <v>0.13011267600000001</v>
      </c>
      <c r="T144">
        <v>9.6240000000000006</v>
      </c>
      <c r="U144">
        <v>8.1190310000000002E-2</v>
      </c>
      <c r="V144">
        <v>9.6319999999999997</v>
      </c>
      <c r="W144">
        <v>4.9703042000000003E-2</v>
      </c>
      <c r="X144" s="2" t="s">
        <v>761</v>
      </c>
      <c r="Y144">
        <v>9.5090000000000003</v>
      </c>
      <c r="Z144">
        <v>2.4374441E-2</v>
      </c>
      <c r="AA144">
        <v>9.4260000000000002</v>
      </c>
      <c r="AB144">
        <v>1.5063307E-2</v>
      </c>
      <c r="AC144" t="s">
        <v>50</v>
      </c>
      <c r="AD144" t="s">
        <v>56</v>
      </c>
      <c r="AE144" t="s">
        <v>57</v>
      </c>
      <c r="AF144" t="s">
        <v>50</v>
      </c>
      <c r="AG144">
        <v>8.0419999999999998</v>
      </c>
      <c r="AH144">
        <v>1.2591003999999999E-2</v>
      </c>
      <c r="AI144" t="s">
        <v>50</v>
      </c>
      <c r="AJ144" t="s">
        <v>56</v>
      </c>
      <c r="AK144" t="s">
        <v>58</v>
      </c>
      <c r="AL144" t="s">
        <v>50</v>
      </c>
      <c r="AM144">
        <v>5.36</v>
      </c>
      <c r="AN144">
        <v>8.2169280000000001E-3</v>
      </c>
      <c r="AO144" s="2" t="s">
        <v>79</v>
      </c>
      <c r="AP144" t="s">
        <v>50</v>
      </c>
      <c r="AQ144" t="s">
        <v>50</v>
      </c>
      <c r="AR144" t="s">
        <v>50</v>
      </c>
      <c r="AT144" t="s">
        <v>50</v>
      </c>
      <c r="AU144" t="s">
        <v>50</v>
      </c>
      <c r="AW144" t="s">
        <v>50</v>
      </c>
      <c r="AX144" t="s">
        <v>50</v>
      </c>
      <c r="BB144" t="s">
        <v>50</v>
      </c>
      <c r="BC144" t="s">
        <v>50</v>
      </c>
      <c r="BE144" t="s">
        <v>50</v>
      </c>
      <c r="BF144" t="s">
        <v>51</v>
      </c>
      <c r="BH144" t="s">
        <v>50</v>
      </c>
      <c r="BI144" t="s">
        <v>50</v>
      </c>
      <c r="BK144" t="s">
        <v>50</v>
      </c>
      <c r="BL144" t="s">
        <v>50</v>
      </c>
      <c r="DN144" t="s">
        <v>75</v>
      </c>
      <c r="DR144" t="s">
        <v>76</v>
      </c>
      <c r="DS144" t="s">
        <v>77</v>
      </c>
      <c r="DT144">
        <v>15700</v>
      </c>
      <c r="DU144">
        <f>L144-M144</f>
        <v>9.4690999999999992</v>
      </c>
      <c r="DV144">
        <f>DU144-5*LOG10(C144/10)</f>
        <v>-0.48703037846247454</v>
      </c>
      <c r="DW144">
        <v>-1.35</v>
      </c>
      <c r="DX144">
        <f t="shared" si="8"/>
        <v>-1.8370303784624746</v>
      </c>
      <c r="DY144">
        <f t="shared" si="9"/>
        <v>427.37798919394857</v>
      </c>
    </row>
    <row r="145" spans="1:129" x14ac:dyDescent="0.3">
      <c r="A145" t="s">
        <v>571</v>
      </c>
      <c r="B145" t="s">
        <v>142</v>
      </c>
      <c r="C145">
        <v>500</v>
      </c>
      <c r="I145">
        <v>8.0644601530000006</v>
      </c>
      <c r="J145">
        <v>19.27</v>
      </c>
      <c r="K145">
        <v>6.8540619740000004</v>
      </c>
      <c r="L145">
        <v>17.459999</v>
      </c>
      <c r="M145">
        <v>5.1770042570000001</v>
      </c>
      <c r="N145">
        <v>15.98</v>
      </c>
      <c r="O145">
        <v>3.879107415</v>
      </c>
      <c r="P145">
        <v>14.6</v>
      </c>
      <c r="Q145">
        <v>2.4791287990000002</v>
      </c>
      <c r="R145">
        <v>12.452999999999999</v>
      </c>
      <c r="S145">
        <v>1.458311058</v>
      </c>
      <c r="T145">
        <v>9.4969999999999999</v>
      </c>
      <c r="U145">
        <v>0.90998610000000002</v>
      </c>
      <c r="V145">
        <v>7.2910000000000004</v>
      </c>
      <c r="W145">
        <v>0.55707482399999997</v>
      </c>
      <c r="X145" s="2" t="s">
        <v>761</v>
      </c>
      <c r="Y145">
        <v>5.3440000000000003</v>
      </c>
      <c r="Z145">
        <v>0.27319027200000001</v>
      </c>
      <c r="AA145">
        <v>3.61</v>
      </c>
      <c r="AB145">
        <v>0.168830494</v>
      </c>
      <c r="AC145" t="s">
        <v>50</v>
      </c>
      <c r="AD145">
        <v>9.4049999999999994</v>
      </c>
      <c r="AE145">
        <v>3</v>
      </c>
      <c r="AF145" t="s">
        <v>50</v>
      </c>
      <c r="AG145">
        <v>0.78500000000000003</v>
      </c>
      <c r="AH145">
        <v>0.14112076100000001</v>
      </c>
      <c r="AI145" t="s">
        <v>50</v>
      </c>
      <c r="AJ145">
        <v>20.65</v>
      </c>
      <c r="AK145">
        <v>3</v>
      </c>
      <c r="AL145" t="s">
        <v>50</v>
      </c>
      <c r="AM145">
        <v>-1.2250000000000001</v>
      </c>
      <c r="AN145">
        <v>9.2095842999999997E-2</v>
      </c>
      <c r="AO145" s="2" t="s">
        <v>60</v>
      </c>
      <c r="AP145" t="s">
        <v>50</v>
      </c>
      <c r="AQ145" s="1">
        <v>32.93</v>
      </c>
      <c r="AR145">
        <v>3</v>
      </c>
      <c r="AT145" s="1">
        <v>48.85</v>
      </c>
      <c r="AU145">
        <v>3</v>
      </c>
      <c r="AW145">
        <v>51.560001</v>
      </c>
      <c r="AX145">
        <v>3</v>
      </c>
      <c r="BB145">
        <v>39.209999000000003</v>
      </c>
      <c r="BC145">
        <v>3</v>
      </c>
      <c r="BE145" s="1">
        <v>57.92</v>
      </c>
      <c r="BF145">
        <v>3</v>
      </c>
      <c r="BH145">
        <v>43.650002000000001</v>
      </c>
      <c r="BI145">
        <v>3</v>
      </c>
      <c r="BK145">
        <v>46.439999</v>
      </c>
      <c r="BL145">
        <v>3</v>
      </c>
      <c r="BN145">
        <v>1.7600000000000001E-2</v>
      </c>
      <c r="BP145">
        <v>6.55</v>
      </c>
      <c r="BT145">
        <v>1.41E-3</v>
      </c>
      <c r="BV145">
        <v>1.16E-3</v>
      </c>
      <c r="BX145">
        <v>1</v>
      </c>
      <c r="CD145">
        <v>4.6999999999999999E-4</v>
      </c>
      <c r="CH145">
        <v>0.20799999999999999</v>
      </c>
      <c r="DN145" t="s">
        <v>571</v>
      </c>
      <c r="DO145" t="s">
        <v>782</v>
      </c>
      <c r="DP145" t="s">
        <v>783</v>
      </c>
      <c r="DR145" t="s">
        <v>572</v>
      </c>
      <c r="DS145" t="s">
        <v>573</v>
      </c>
      <c r="DT145">
        <v>8080</v>
      </c>
      <c r="DU145">
        <f>L145-M145</f>
        <v>12.282994743</v>
      </c>
      <c r="DV145">
        <f>DU145-5*LOG10(C145/10)</f>
        <v>3.788144721319906</v>
      </c>
      <c r="DW145">
        <v>-0.03</v>
      </c>
      <c r="DX145">
        <f t="shared" si="8"/>
        <v>3.7581447213199062</v>
      </c>
      <c r="DY145">
        <f t="shared" si="9"/>
        <v>2.4702568455010323</v>
      </c>
    </row>
    <row r="146" spans="1:129" x14ac:dyDescent="0.3">
      <c r="A146" t="s">
        <v>163</v>
      </c>
      <c r="B146" t="s">
        <v>166</v>
      </c>
      <c r="I146">
        <v>5.6982366200000003</v>
      </c>
      <c r="J146">
        <v>14.5</v>
      </c>
      <c r="K146">
        <v>4.8429859149999999</v>
      </c>
      <c r="L146">
        <v>13.46</v>
      </c>
      <c r="M146">
        <v>3.6579999999999999</v>
      </c>
      <c r="N146">
        <v>13.9</v>
      </c>
      <c r="O146">
        <v>2.7409239439999999</v>
      </c>
      <c r="Q146">
        <v>1.75171831</v>
      </c>
      <c r="R146">
        <v>11.153</v>
      </c>
      <c r="S146">
        <v>1.030422535</v>
      </c>
      <c r="T146">
        <v>10.738</v>
      </c>
      <c r="U146">
        <v>0.64298366200000001</v>
      </c>
      <c r="V146">
        <v>10.382</v>
      </c>
      <c r="W146">
        <v>0.39362140800000001</v>
      </c>
      <c r="X146" s="2" t="s">
        <v>761</v>
      </c>
      <c r="Y146">
        <v>10.48</v>
      </c>
      <c r="Z146">
        <v>0.193032488</v>
      </c>
      <c r="AA146">
        <v>10.214</v>
      </c>
      <c r="AB146">
        <v>0.119293305</v>
      </c>
      <c r="AC146" t="s">
        <v>50</v>
      </c>
      <c r="AD146" t="s">
        <v>56</v>
      </c>
      <c r="AE146" t="s">
        <v>57</v>
      </c>
      <c r="AF146" t="s">
        <v>50</v>
      </c>
      <c r="AG146">
        <v>8.8960000000000008</v>
      </c>
      <c r="AH146">
        <v>9.9713989000000003E-2</v>
      </c>
      <c r="AI146" t="s">
        <v>50</v>
      </c>
      <c r="AJ146" t="s">
        <v>56</v>
      </c>
      <c r="AK146" t="s">
        <v>58</v>
      </c>
      <c r="AL146" t="s">
        <v>50</v>
      </c>
      <c r="AM146">
        <v>7.0490000000000004</v>
      </c>
      <c r="AN146">
        <v>6.5073655999999994E-2</v>
      </c>
      <c r="AO146" s="2" t="s">
        <v>167</v>
      </c>
      <c r="AP146" t="s">
        <v>50</v>
      </c>
      <c r="AQ146" t="s">
        <v>50</v>
      </c>
      <c r="AR146" t="s">
        <v>50</v>
      </c>
      <c r="AT146" t="s">
        <v>50</v>
      </c>
      <c r="AU146" t="s">
        <v>50</v>
      </c>
      <c r="AW146" t="s">
        <v>50</v>
      </c>
      <c r="AX146" t="s">
        <v>50</v>
      </c>
      <c r="BB146" t="s">
        <v>50</v>
      </c>
      <c r="BC146" t="s">
        <v>50</v>
      </c>
      <c r="BE146" t="s">
        <v>50</v>
      </c>
      <c r="BF146" t="s">
        <v>51</v>
      </c>
      <c r="BH146" t="s">
        <v>50</v>
      </c>
      <c r="BI146" t="s">
        <v>50</v>
      </c>
      <c r="BK146" t="s">
        <v>50</v>
      </c>
      <c r="BL146" t="s">
        <v>50</v>
      </c>
      <c r="DN146" t="s">
        <v>163</v>
      </c>
      <c r="DR146" t="s">
        <v>164</v>
      </c>
      <c r="DS146" t="s">
        <v>165</v>
      </c>
      <c r="DT146">
        <v>99.99</v>
      </c>
      <c r="DU146">
        <f>L146-M146</f>
        <v>9.8020000000000014</v>
      </c>
      <c r="DV146" t="e">
        <f>DU146-5*LOG10(C146/10)</f>
        <v>#NUM!</v>
      </c>
      <c r="DW146">
        <v>99.99</v>
      </c>
      <c r="DX146" t="e">
        <f t="shared" si="8"/>
        <v>#NUM!</v>
      </c>
      <c r="DY146" t="e">
        <f t="shared" si="9"/>
        <v>#NUM!</v>
      </c>
    </row>
    <row r="147" spans="1:129" x14ac:dyDescent="0.3">
      <c r="A147" t="s">
        <v>168</v>
      </c>
      <c r="B147" t="s">
        <v>83</v>
      </c>
      <c r="I147">
        <v>4.9738845979999997</v>
      </c>
      <c r="J147">
        <v>16</v>
      </c>
      <c r="K147">
        <v>4.2273521130000002</v>
      </c>
      <c r="L147">
        <v>15.13</v>
      </c>
      <c r="M147">
        <v>3.1930000000000001</v>
      </c>
      <c r="N147">
        <v>15.3</v>
      </c>
      <c r="O147">
        <v>2.3925014080000002</v>
      </c>
      <c r="Q147">
        <v>1.5290422539999999</v>
      </c>
      <c r="R147">
        <v>12.6</v>
      </c>
      <c r="S147">
        <v>0.89943662000000002</v>
      </c>
      <c r="T147">
        <v>12.202</v>
      </c>
      <c r="U147">
        <v>0.56124845099999998</v>
      </c>
      <c r="V147">
        <v>11.945</v>
      </c>
      <c r="W147">
        <v>0.343584789</v>
      </c>
      <c r="X147" s="2" t="s">
        <v>761</v>
      </c>
      <c r="Y147">
        <v>11.723000000000001</v>
      </c>
      <c r="Z147">
        <v>0.16849446000000001</v>
      </c>
      <c r="AA147">
        <v>11.587999999999999</v>
      </c>
      <c r="AB147">
        <v>0.104128902</v>
      </c>
      <c r="AC147" t="s">
        <v>50</v>
      </c>
      <c r="AD147" t="s">
        <v>56</v>
      </c>
      <c r="AE147" t="s">
        <v>57</v>
      </c>
      <c r="AF147" t="s">
        <v>50</v>
      </c>
      <c r="AG147">
        <v>11.278</v>
      </c>
      <c r="AH147">
        <v>8.7038482E-2</v>
      </c>
      <c r="AI147" t="s">
        <v>50</v>
      </c>
      <c r="AJ147" t="s">
        <v>56</v>
      </c>
      <c r="AK147" t="s">
        <v>58</v>
      </c>
      <c r="AL147" t="s">
        <v>50</v>
      </c>
      <c r="AM147">
        <v>8.7360000000000007</v>
      </c>
      <c r="AN147">
        <v>5.6801580999999997E-2</v>
      </c>
      <c r="AO147" s="2" t="s">
        <v>171</v>
      </c>
      <c r="AP147" t="s">
        <v>50</v>
      </c>
      <c r="AQ147" t="s">
        <v>50</v>
      </c>
      <c r="AR147" t="s">
        <v>50</v>
      </c>
      <c r="AT147" t="s">
        <v>50</v>
      </c>
      <c r="AU147" t="s">
        <v>50</v>
      </c>
      <c r="AW147" t="s">
        <v>50</v>
      </c>
      <c r="AX147" t="s">
        <v>50</v>
      </c>
      <c r="BB147" t="s">
        <v>50</v>
      </c>
      <c r="BC147" t="s">
        <v>50</v>
      </c>
      <c r="BE147" t="s">
        <v>50</v>
      </c>
      <c r="BF147" t="s">
        <v>51</v>
      </c>
      <c r="BH147" t="s">
        <v>50</v>
      </c>
      <c r="BI147" t="s">
        <v>50</v>
      </c>
      <c r="BK147" t="s">
        <v>50</v>
      </c>
      <c r="BL147" t="s">
        <v>50</v>
      </c>
      <c r="DN147" t="s">
        <v>168</v>
      </c>
      <c r="DR147" t="s">
        <v>169</v>
      </c>
      <c r="DS147" t="s">
        <v>170</v>
      </c>
      <c r="DT147">
        <v>16700</v>
      </c>
      <c r="DU147">
        <f>L147-M147</f>
        <v>11.937000000000001</v>
      </c>
      <c r="DV147" t="e">
        <f>DU147-5*LOG10(C147/10)</f>
        <v>#NUM!</v>
      </c>
      <c r="DW147">
        <v>-1.53</v>
      </c>
      <c r="DX147" t="e">
        <f t="shared" si="8"/>
        <v>#NUM!</v>
      </c>
      <c r="DY147" t="e">
        <f t="shared" si="9"/>
        <v>#NUM!</v>
      </c>
    </row>
    <row r="148" spans="1:129" x14ac:dyDescent="0.3">
      <c r="A148" t="s">
        <v>61</v>
      </c>
      <c r="B148" t="s">
        <v>64</v>
      </c>
      <c r="C148">
        <v>43</v>
      </c>
      <c r="I148">
        <v>3.476894009</v>
      </c>
      <c r="J148">
        <v>12.27</v>
      </c>
      <c r="K148">
        <v>2.9550455410000001</v>
      </c>
      <c r="L148">
        <v>11.61</v>
      </c>
      <c r="M148">
        <v>2.232002483</v>
      </c>
      <c r="O148">
        <v>1.6724300299999999</v>
      </c>
      <c r="Q148">
        <v>1.0688462599999999</v>
      </c>
      <c r="R148">
        <v>10.603</v>
      </c>
      <c r="S148">
        <v>0.62873309399999999</v>
      </c>
      <c r="T148">
        <v>10.236000000000001</v>
      </c>
      <c r="U148">
        <v>0.392329451</v>
      </c>
      <c r="V148">
        <v>9.8149999999999995</v>
      </c>
      <c r="W148">
        <v>0.24017604200000001</v>
      </c>
      <c r="X148" s="2" t="s">
        <v>761</v>
      </c>
      <c r="Y148">
        <v>9.1180000000000003</v>
      </c>
      <c r="Z148">
        <v>0.11778266599999999</v>
      </c>
      <c r="AA148">
        <v>8.0329999999999995</v>
      </c>
      <c r="AB148">
        <v>7.2789216000000004E-2</v>
      </c>
      <c r="AC148" t="s">
        <v>50</v>
      </c>
      <c r="AD148">
        <v>2.0680000000000001</v>
      </c>
      <c r="AE148">
        <v>3</v>
      </c>
      <c r="AF148" t="s">
        <v>50</v>
      </c>
      <c r="AG148">
        <v>2.25</v>
      </c>
      <c r="AH148">
        <v>6.0842501E-2</v>
      </c>
      <c r="AI148" t="s">
        <v>50</v>
      </c>
      <c r="AJ148">
        <v>7.5170000000000003</v>
      </c>
      <c r="AK148">
        <v>3</v>
      </c>
      <c r="AL148" t="s">
        <v>50</v>
      </c>
      <c r="AM148">
        <v>-0.255</v>
      </c>
      <c r="AN148">
        <v>3.9706004000000003E-2</v>
      </c>
      <c r="AO148" s="2" t="s">
        <v>65</v>
      </c>
      <c r="AP148" t="s">
        <v>50</v>
      </c>
      <c r="AQ148" t="s">
        <v>50</v>
      </c>
      <c r="AR148" t="s">
        <v>50</v>
      </c>
      <c r="AT148" t="s">
        <v>50</v>
      </c>
      <c r="AU148" t="s">
        <v>50</v>
      </c>
      <c r="AW148" t="s">
        <v>50</v>
      </c>
      <c r="AX148" t="s">
        <v>50</v>
      </c>
      <c r="BB148" t="s">
        <v>50</v>
      </c>
      <c r="BC148" t="s">
        <v>50</v>
      </c>
      <c r="BE148" t="s">
        <v>50</v>
      </c>
      <c r="BF148" t="s">
        <v>51</v>
      </c>
      <c r="BH148" t="s">
        <v>50</v>
      </c>
      <c r="BI148" t="s">
        <v>50</v>
      </c>
      <c r="BK148" t="s">
        <v>50</v>
      </c>
      <c r="BL148" t="s">
        <v>50</v>
      </c>
      <c r="DN148" t="s">
        <v>61</v>
      </c>
      <c r="DR148" t="s">
        <v>62</v>
      </c>
      <c r="DS148" t="s">
        <v>63</v>
      </c>
      <c r="DT148">
        <v>10700</v>
      </c>
      <c r="DU148">
        <f>L148-M148</f>
        <v>9.377997516999999</v>
      </c>
      <c r="DV148">
        <f>DU148-5*LOG10(C148/10)</f>
        <v>6.2106552391020662</v>
      </c>
      <c r="DW148">
        <v>-0.42</v>
      </c>
      <c r="DX148">
        <f t="shared" si="8"/>
        <v>5.7906552391020663</v>
      </c>
      <c r="DY148">
        <f t="shared" si="9"/>
        <v>0.37996002218478236</v>
      </c>
    </row>
    <row r="149" spans="1:129" x14ac:dyDescent="0.3">
      <c r="A149" t="s">
        <v>352</v>
      </c>
      <c r="B149" t="s">
        <v>355</v>
      </c>
      <c r="I149">
        <v>4.283335493</v>
      </c>
      <c r="J149">
        <v>13.786</v>
      </c>
      <c r="K149">
        <v>3.6404478870000001</v>
      </c>
      <c r="L149">
        <v>12.898999999999999</v>
      </c>
      <c r="M149">
        <v>2.7496999999999998</v>
      </c>
      <c r="O149">
        <v>2.0603385919999999</v>
      </c>
      <c r="Q149">
        <v>1.316757746</v>
      </c>
      <c r="R149">
        <v>10.775</v>
      </c>
      <c r="S149">
        <v>0.77456338000000002</v>
      </c>
      <c r="T149">
        <v>10.18</v>
      </c>
      <c r="U149">
        <v>0.48332754900000002</v>
      </c>
      <c r="V149">
        <v>9.3960000000000008</v>
      </c>
      <c r="W149">
        <v>0.29588321099999998</v>
      </c>
      <c r="X149" s="2" t="s">
        <v>761</v>
      </c>
      <c r="Y149">
        <v>7.9279999999999999</v>
      </c>
      <c r="Z149">
        <v>0.14510154</v>
      </c>
      <c r="AA149">
        <v>7.2089999999999996</v>
      </c>
      <c r="AB149">
        <v>8.9672170999999995E-2</v>
      </c>
      <c r="AC149" t="s">
        <v>50</v>
      </c>
      <c r="AD149">
        <v>0.5625</v>
      </c>
      <c r="AE149">
        <v>3</v>
      </c>
      <c r="AF149" t="s">
        <v>50</v>
      </c>
      <c r="AG149">
        <v>4.5430000000000001</v>
      </c>
      <c r="AH149">
        <v>7.4954497999999994E-2</v>
      </c>
      <c r="AI149" t="s">
        <v>50</v>
      </c>
      <c r="AJ149">
        <v>0.58040000000000003</v>
      </c>
      <c r="AK149">
        <v>3</v>
      </c>
      <c r="AL149" t="s">
        <v>50</v>
      </c>
      <c r="AM149">
        <v>2.9580000000000002</v>
      </c>
      <c r="AN149">
        <v>4.8915536000000003E-2</v>
      </c>
      <c r="AO149" s="2" t="s">
        <v>356</v>
      </c>
      <c r="AP149" t="s">
        <v>50</v>
      </c>
      <c r="AQ149" t="s">
        <v>50</v>
      </c>
      <c r="AR149" t="s">
        <v>50</v>
      </c>
      <c r="AT149" t="s">
        <v>50</v>
      </c>
      <c r="AU149" t="s">
        <v>50</v>
      </c>
      <c r="AW149" t="s">
        <v>50</v>
      </c>
      <c r="AX149" t="s">
        <v>50</v>
      </c>
      <c r="BB149" t="s">
        <v>50</v>
      </c>
      <c r="BC149" t="s">
        <v>50</v>
      </c>
      <c r="BE149" t="s">
        <v>50</v>
      </c>
      <c r="BF149" t="s">
        <v>50</v>
      </c>
      <c r="BH149" t="s">
        <v>50</v>
      </c>
      <c r="BI149" t="s">
        <v>50</v>
      </c>
      <c r="BK149" t="s">
        <v>50</v>
      </c>
      <c r="BL149" t="s">
        <v>50</v>
      </c>
      <c r="DN149" t="s">
        <v>352</v>
      </c>
      <c r="DR149" t="s">
        <v>353</v>
      </c>
      <c r="DS149" t="s">
        <v>354</v>
      </c>
      <c r="DT149">
        <v>9700</v>
      </c>
      <c r="DU149">
        <f>L149-M149</f>
        <v>10.1493</v>
      </c>
      <c r="DV149" t="e">
        <f>DU149-5*LOG10(C149/10)</f>
        <v>#NUM!</v>
      </c>
      <c r="DW149">
        <v>-0.24</v>
      </c>
      <c r="DX149" t="e">
        <f t="shared" si="8"/>
        <v>#NUM!</v>
      </c>
      <c r="DY149" t="e">
        <f t="shared" si="9"/>
        <v>#NUM!</v>
      </c>
    </row>
    <row r="150" spans="1:129" x14ac:dyDescent="0.3">
      <c r="A150" t="s">
        <v>66</v>
      </c>
      <c r="B150" t="s">
        <v>69</v>
      </c>
      <c r="C150">
        <v>826</v>
      </c>
      <c r="D150" s="1">
        <v>8.3176399999999992E-6</v>
      </c>
      <c r="E150" t="s">
        <v>796</v>
      </c>
      <c r="H150">
        <v>11.9</v>
      </c>
      <c r="I150">
        <v>3.621764432</v>
      </c>
      <c r="J150">
        <v>11.56</v>
      </c>
      <c r="K150">
        <v>3.078172302</v>
      </c>
      <c r="L150">
        <v>10.9</v>
      </c>
      <c r="M150">
        <v>2.325002483</v>
      </c>
      <c r="N150">
        <v>10.18</v>
      </c>
      <c r="O150">
        <v>1.742114537</v>
      </c>
      <c r="P150">
        <v>9.9499998000000005</v>
      </c>
      <c r="Q150">
        <v>1.1133814710000001</v>
      </c>
      <c r="R150">
        <v>8.6530000000000005</v>
      </c>
      <c r="S150">
        <v>0.65493027699999995</v>
      </c>
      <c r="T150">
        <v>7.7009999999999996</v>
      </c>
      <c r="U150">
        <v>0.40867649299999997</v>
      </c>
      <c r="V150">
        <v>6.6230000000000002</v>
      </c>
      <c r="W150">
        <v>0.25018336600000002</v>
      </c>
      <c r="X150" s="2" t="s">
        <v>761</v>
      </c>
      <c r="Y150">
        <v>5.335</v>
      </c>
      <c r="Z150">
        <v>0.122690272</v>
      </c>
      <c r="AA150">
        <v>4.32</v>
      </c>
      <c r="AB150">
        <v>7.5822097000000005E-2</v>
      </c>
      <c r="AC150" s="1">
        <v>2.2959999999999998</v>
      </c>
      <c r="AD150">
        <v>2.5569999999999999</v>
      </c>
      <c r="AE150">
        <v>3</v>
      </c>
      <c r="AF150" s="1">
        <v>2.093</v>
      </c>
      <c r="AG150">
        <v>2.9740000000000002</v>
      </c>
      <c r="AH150">
        <v>6.3377603000000005E-2</v>
      </c>
      <c r="AI150" s="1">
        <v>2.2610000000000001</v>
      </c>
      <c r="AJ150">
        <v>2.298</v>
      </c>
      <c r="AK150">
        <v>3</v>
      </c>
      <c r="AL150" s="1">
        <v>2.5750000000000002</v>
      </c>
      <c r="AM150">
        <v>1.357</v>
      </c>
      <c r="AN150">
        <v>4.1360419000000002E-2</v>
      </c>
      <c r="AO150" s="2" t="s">
        <v>70</v>
      </c>
      <c r="AP150" s="1">
        <v>2.4710000000000001</v>
      </c>
      <c r="AQ150" s="1">
        <v>2.5249999999999999</v>
      </c>
      <c r="AR150">
        <v>3</v>
      </c>
      <c r="AT150" t="s">
        <v>50</v>
      </c>
      <c r="AU150" t="s">
        <v>50</v>
      </c>
      <c r="AW150" t="s">
        <v>50</v>
      </c>
      <c r="AX150" t="s">
        <v>50</v>
      </c>
      <c r="BB150" t="s">
        <v>50</v>
      </c>
      <c r="BC150" t="s">
        <v>50</v>
      </c>
      <c r="BE150" t="s">
        <v>50</v>
      </c>
      <c r="BF150" t="s">
        <v>51</v>
      </c>
      <c r="BH150" t="s">
        <v>50</v>
      </c>
      <c r="BI150" t="s">
        <v>50</v>
      </c>
      <c r="BK150" t="s">
        <v>50</v>
      </c>
      <c r="BL150" t="s">
        <v>50</v>
      </c>
      <c r="DN150" t="s">
        <v>66</v>
      </c>
      <c r="DR150" t="s">
        <v>67</v>
      </c>
      <c r="DS150" t="s">
        <v>68</v>
      </c>
      <c r="DT150">
        <v>12500</v>
      </c>
      <c r="DU150">
        <f>L150-M150</f>
        <v>8.5749975169999999</v>
      </c>
      <c r="DV150">
        <f>DU150-5*LOG10(C150/10)</f>
        <v>-1.0099027196019108</v>
      </c>
      <c r="DW150">
        <v>-0.81</v>
      </c>
      <c r="DX150">
        <f t="shared" si="8"/>
        <v>-1.8199027196019109</v>
      </c>
      <c r="DY150">
        <f t="shared" si="9"/>
        <v>420.68893357404176</v>
      </c>
    </row>
    <row r="151" spans="1:129" x14ac:dyDescent="0.3">
      <c r="A151" t="s">
        <v>172</v>
      </c>
      <c r="B151" t="s">
        <v>126</v>
      </c>
      <c r="C151">
        <v>700</v>
      </c>
      <c r="I151">
        <v>2.6076676060000001</v>
      </c>
      <c r="J151">
        <v>11.77</v>
      </c>
      <c r="K151">
        <v>2.2162816900000002</v>
      </c>
      <c r="L151">
        <v>11.42</v>
      </c>
      <c r="M151">
        <v>1.6739999999999999</v>
      </c>
      <c r="O151">
        <v>1.2543211270000001</v>
      </c>
      <c r="Q151">
        <v>0.80163380299999998</v>
      </c>
      <c r="R151">
        <v>9.4570000000000007</v>
      </c>
      <c r="S151">
        <v>0.47154929600000001</v>
      </c>
      <c r="T151">
        <v>8.8670000000000009</v>
      </c>
      <c r="U151">
        <v>0.29424676100000002</v>
      </c>
      <c r="V151">
        <v>8.24</v>
      </c>
      <c r="W151">
        <v>0.18013183099999999</v>
      </c>
      <c r="X151" s="2" t="s">
        <v>175</v>
      </c>
      <c r="Y151">
        <v>7.1689999999999996</v>
      </c>
      <c r="Z151">
        <v>8.8336900999999995E-2</v>
      </c>
      <c r="AA151">
        <v>6.5540000000000003</v>
      </c>
      <c r="AB151">
        <v>5.4591850999999997E-2</v>
      </c>
      <c r="AC151" t="s">
        <v>50</v>
      </c>
      <c r="AD151">
        <v>3.444</v>
      </c>
      <c r="AE151">
        <v>3</v>
      </c>
      <c r="AF151" t="s">
        <v>50</v>
      </c>
      <c r="AG151" t="s">
        <v>59</v>
      </c>
      <c r="AH151">
        <v>4.5631825000000001E-2</v>
      </c>
      <c r="AI151" t="s">
        <v>50</v>
      </c>
      <c r="AJ151">
        <v>10.64</v>
      </c>
      <c r="AK151">
        <v>3</v>
      </c>
      <c r="AL151" t="s">
        <v>50</v>
      </c>
      <c r="AM151">
        <v>-0.61899999999999999</v>
      </c>
      <c r="AN151">
        <v>2.9779469999999999E-2</v>
      </c>
      <c r="AO151" s="2" t="s">
        <v>122</v>
      </c>
      <c r="AP151" t="s">
        <v>50</v>
      </c>
      <c r="AQ151" t="s">
        <v>50</v>
      </c>
      <c r="AR151" t="s">
        <v>50</v>
      </c>
      <c r="AT151" t="s">
        <v>50</v>
      </c>
      <c r="AU151" t="s">
        <v>50</v>
      </c>
      <c r="AW151" t="s">
        <v>50</v>
      </c>
      <c r="AX151" t="s">
        <v>50</v>
      </c>
      <c r="BB151" t="s">
        <v>50</v>
      </c>
      <c r="BC151" t="s">
        <v>50</v>
      </c>
      <c r="BE151" t="s">
        <v>50</v>
      </c>
      <c r="BF151" t="s">
        <v>51</v>
      </c>
      <c r="BH151" t="s">
        <v>50</v>
      </c>
      <c r="BI151" t="s">
        <v>50</v>
      </c>
      <c r="BK151" t="s">
        <v>50</v>
      </c>
      <c r="BL151" t="s">
        <v>50</v>
      </c>
      <c r="DN151" t="s">
        <v>172</v>
      </c>
      <c r="DR151" t="s">
        <v>173</v>
      </c>
      <c r="DS151" t="s">
        <v>174</v>
      </c>
      <c r="DT151">
        <v>17000</v>
      </c>
      <c r="DU151">
        <f>L151-M151</f>
        <v>9.7460000000000004</v>
      </c>
      <c r="DV151">
        <f>DU151-5*LOG10(C151/10)</f>
        <v>0.52050979992871582</v>
      </c>
      <c r="DW151">
        <v>-1.58</v>
      </c>
      <c r="DX151">
        <f t="shared" si="8"/>
        <v>-1.0594902000712842</v>
      </c>
      <c r="DY151">
        <f t="shared" si="9"/>
        <v>208.83153465783883</v>
      </c>
    </row>
    <row r="152" spans="1:129" x14ac:dyDescent="0.3">
      <c r="A152" t="s">
        <v>176</v>
      </c>
      <c r="B152" t="s">
        <v>151</v>
      </c>
      <c r="C152">
        <v>739</v>
      </c>
      <c r="I152">
        <v>2.9456985919999998</v>
      </c>
      <c r="J152">
        <v>11.6</v>
      </c>
      <c r="K152">
        <v>2.5035774649999998</v>
      </c>
      <c r="L152">
        <v>11.1</v>
      </c>
      <c r="M152">
        <v>1.891</v>
      </c>
      <c r="O152">
        <v>1.41691831</v>
      </c>
      <c r="Q152">
        <v>0.905549296</v>
      </c>
      <c r="R152">
        <v>8.7170000000000005</v>
      </c>
      <c r="S152">
        <v>0.53267605600000001</v>
      </c>
      <c r="T152">
        <v>7.7450000000000001</v>
      </c>
      <c r="U152">
        <v>0.33238985900000001</v>
      </c>
      <c r="V152">
        <v>6.782</v>
      </c>
      <c r="W152">
        <v>0.203482254</v>
      </c>
      <c r="X152" s="2" t="s">
        <v>761</v>
      </c>
      <c r="Y152">
        <v>5.3949999999999996</v>
      </c>
      <c r="Z152">
        <v>9.9787980999999998E-2</v>
      </c>
      <c r="AA152">
        <v>4.4009999999999998</v>
      </c>
      <c r="AB152">
        <v>6.1668572999999997E-2</v>
      </c>
      <c r="AC152" t="s">
        <v>50</v>
      </c>
      <c r="AD152">
        <v>3.3530000000000002</v>
      </c>
      <c r="AE152">
        <v>3</v>
      </c>
      <c r="AF152" t="s">
        <v>50</v>
      </c>
      <c r="AG152">
        <v>2.4990000000000001</v>
      </c>
      <c r="AH152">
        <v>5.1547061999999998E-2</v>
      </c>
      <c r="AI152" t="s">
        <v>50</v>
      </c>
      <c r="AJ152">
        <v>3.4649999999999999</v>
      </c>
      <c r="AK152">
        <v>3</v>
      </c>
      <c r="AL152" t="s">
        <v>50</v>
      </c>
      <c r="AM152">
        <v>0.82099999999999995</v>
      </c>
      <c r="AN152">
        <v>3.3639770999999999E-2</v>
      </c>
      <c r="AO152" s="2" t="s">
        <v>179</v>
      </c>
      <c r="AP152" t="s">
        <v>50</v>
      </c>
      <c r="AQ152" t="s">
        <v>50</v>
      </c>
      <c r="AR152" t="s">
        <v>50</v>
      </c>
      <c r="AT152" t="s">
        <v>50</v>
      </c>
      <c r="AU152" t="s">
        <v>50</v>
      </c>
      <c r="AW152" t="s">
        <v>50</v>
      </c>
      <c r="AX152" t="s">
        <v>50</v>
      </c>
      <c r="BB152" t="s">
        <v>50</v>
      </c>
      <c r="BC152" t="s">
        <v>50</v>
      </c>
      <c r="BE152" t="s">
        <v>50</v>
      </c>
      <c r="BF152" t="s">
        <v>51</v>
      </c>
      <c r="BH152" t="s">
        <v>50</v>
      </c>
      <c r="BI152" t="s">
        <v>50</v>
      </c>
      <c r="BK152" t="s">
        <v>50</v>
      </c>
      <c r="BL152" t="s">
        <v>50</v>
      </c>
      <c r="DN152" t="s">
        <v>176</v>
      </c>
      <c r="DR152" t="s">
        <v>177</v>
      </c>
      <c r="DS152" t="s">
        <v>178</v>
      </c>
      <c r="DT152">
        <v>14000</v>
      </c>
      <c r="DU152">
        <f>L152-M152</f>
        <v>9.2089999999999996</v>
      </c>
      <c r="DV152">
        <f>DU152-5*LOG10(C152/10)</f>
        <v>-0.13422219197412844</v>
      </c>
      <c r="DW152">
        <v>-1.07</v>
      </c>
      <c r="DX152">
        <f t="shared" si="8"/>
        <v>-1.2042221919741285</v>
      </c>
      <c r="DY152">
        <f t="shared" si="9"/>
        <v>238.61012969403703</v>
      </c>
    </row>
    <row r="153" spans="1:129" x14ac:dyDescent="0.3">
      <c r="A153" t="s">
        <v>180</v>
      </c>
      <c r="B153" t="s">
        <v>183</v>
      </c>
      <c r="I153">
        <v>8.3831720609999998</v>
      </c>
      <c r="J153">
        <v>15.869</v>
      </c>
      <c r="K153">
        <v>7.1249382800000003</v>
      </c>
      <c r="L153">
        <v>14.353</v>
      </c>
      <c r="M153">
        <v>5.3816023179999997</v>
      </c>
      <c r="O153">
        <v>4.0324118779999996</v>
      </c>
      <c r="P153">
        <v>12.147</v>
      </c>
      <c r="Q153">
        <v>2.5771053350000002</v>
      </c>
      <c r="R153">
        <v>10.565</v>
      </c>
      <c r="S153">
        <v>1.515944315</v>
      </c>
      <c r="T153">
        <v>9.9969999999999999</v>
      </c>
      <c r="U153">
        <v>0.94594925200000002</v>
      </c>
      <c r="V153">
        <v>9.4830000000000005</v>
      </c>
      <c r="W153">
        <v>0.57909072800000005</v>
      </c>
      <c r="X153" s="2" t="s">
        <v>761</v>
      </c>
      <c r="Y153">
        <v>8.9589999999999996</v>
      </c>
      <c r="Z153">
        <v>0.28398690199999999</v>
      </c>
      <c r="AA153">
        <v>8.5670000000000002</v>
      </c>
      <c r="AB153">
        <v>0.175502768</v>
      </c>
      <c r="AC153" t="s">
        <v>50</v>
      </c>
      <c r="AD153" t="s">
        <v>56</v>
      </c>
      <c r="AE153" t="s">
        <v>57</v>
      </c>
      <c r="AF153" t="s">
        <v>50</v>
      </c>
      <c r="AG153">
        <v>7.625</v>
      </c>
      <c r="AH153">
        <v>0.146697931</v>
      </c>
      <c r="AI153" t="s">
        <v>50</v>
      </c>
      <c r="AJ153" t="s">
        <v>56</v>
      </c>
      <c r="AK153" t="s">
        <v>58</v>
      </c>
      <c r="AL153" t="s">
        <v>50</v>
      </c>
      <c r="AM153">
        <v>6.3819999999999997</v>
      </c>
      <c r="AN153">
        <v>9.5735522000000003E-2</v>
      </c>
      <c r="AO153" s="2" t="s">
        <v>762</v>
      </c>
      <c r="AP153" t="s">
        <v>50</v>
      </c>
      <c r="AQ153" t="s">
        <v>50</v>
      </c>
      <c r="AR153" t="s">
        <v>50</v>
      </c>
      <c r="AT153" t="s">
        <v>50</v>
      </c>
      <c r="AU153" t="s">
        <v>50</v>
      </c>
      <c r="AW153" t="s">
        <v>50</v>
      </c>
      <c r="AX153" t="s">
        <v>50</v>
      </c>
      <c r="BB153" t="s">
        <v>50</v>
      </c>
      <c r="BC153" t="s">
        <v>50</v>
      </c>
      <c r="BE153" t="s">
        <v>50</v>
      </c>
      <c r="BF153" t="s">
        <v>51</v>
      </c>
      <c r="BH153" t="s">
        <v>50</v>
      </c>
      <c r="BI153" t="s">
        <v>50</v>
      </c>
      <c r="BK153" t="s">
        <v>50</v>
      </c>
      <c r="BL153" t="s">
        <v>50</v>
      </c>
      <c r="DN153" t="s">
        <v>180</v>
      </c>
      <c r="DR153" t="s">
        <v>181</v>
      </c>
      <c r="DS153" t="s">
        <v>182</v>
      </c>
      <c r="DT153">
        <v>20600</v>
      </c>
      <c r="DU153">
        <f>L153-M153</f>
        <v>8.9713976819999992</v>
      </c>
      <c r="DV153" t="e">
        <f>DU153-5*LOG10(C153/10)</f>
        <v>#NUM!</v>
      </c>
      <c r="DW153">
        <v>-2.06</v>
      </c>
      <c r="DX153" t="e">
        <f t="shared" si="8"/>
        <v>#NUM!</v>
      </c>
      <c r="DY153" t="e">
        <f t="shared" si="9"/>
        <v>#NUM!</v>
      </c>
    </row>
    <row r="154" spans="1:129" x14ac:dyDescent="0.3">
      <c r="A154" t="s">
        <v>184</v>
      </c>
      <c r="B154" t="s">
        <v>187</v>
      </c>
      <c r="H154">
        <v>17</v>
      </c>
      <c r="I154">
        <v>9.1751267609999996</v>
      </c>
      <c r="J154">
        <v>17.27</v>
      </c>
      <c r="K154">
        <v>7.7980281690000002</v>
      </c>
      <c r="L154">
        <v>15.34</v>
      </c>
      <c r="M154">
        <v>5.89</v>
      </c>
      <c r="N154">
        <v>13.49</v>
      </c>
      <c r="O154">
        <v>4.4133521130000002</v>
      </c>
      <c r="Q154">
        <v>2.8205633799999998</v>
      </c>
      <c r="R154">
        <v>10.234</v>
      </c>
      <c r="S154">
        <v>1.6591549299999999</v>
      </c>
      <c r="T154">
        <v>9.0589999999999993</v>
      </c>
      <c r="U154">
        <v>1.035312676</v>
      </c>
      <c r="V154">
        <v>8.1199999999999992</v>
      </c>
      <c r="W154">
        <v>0.63379718299999999</v>
      </c>
      <c r="X154" s="2" t="s">
        <v>761</v>
      </c>
      <c r="Y154">
        <v>6.4820000000000002</v>
      </c>
      <c r="Z154">
        <v>0.31081502300000002</v>
      </c>
      <c r="AA154">
        <v>5.6459999999999999</v>
      </c>
      <c r="AB154">
        <v>0.19208243999999999</v>
      </c>
      <c r="AC154" t="s">
        <v>50</v>
      </c>
      <c r="AD154">
        <v>1.5780000000000001</v>
      </c>
      <c r="AE154">
        <v>3</v>
      </c>
      <c r="AF154" t="s">
        <v>50</v>
      </c>
      <c r="AG154">
        <v>3.3290000000000002</v>
      </c>
      <c r="AH154">
        <v>0.160556423</v>
      </c>
      <c r="AI154" t="s">
        <v>50</v>
      </c>
      <c r="AJ154">
        <v>1.401</v>
      </c>
      <c r="AK154">
        <v>3</v>
      </c>
      <c r="AL154" t="s">
        <v>50</v>
      </c>
      <c r="AM154">
        <v>1.84</v>
      </c>
      <c r="AN154">
        <v>0.10477961600000001</v>
      </c>
      <c r="AO154" s="2" t="s">
        <v>188</v>
      </c>
      <c r="AP154" t="s">
        <v>50</v>
      </c>
      <c r="AQ154" t="s">
        <v>50</v>
      </c>
      <c r="AR154" t="s">
        <v>50</v>
      </c>
      <c r="AT154" t="s">
        <v>50</v>
      </c>
      <c r="AU154" t="s">
        <v>50</v>
      </c>
      <c r="AW154" t="s">
        <v>50</v>
      </c>
      <c r="AX154" t="s">
        <v>50</v>
      </c>
      <c r="BB154" t="s">
        <v>50</v>
      </c>
      <c r="BC154" t="s">
        <v>50</v>
      </c>
      <c r="BE154" t="s">
        <v>50</v>
      </c>
      <c r="BF154" t="s">
        <v>51</v>
      </c>
      <c r="BH154" t="s">
        <v>50</v>
      </c>
      <c r="BI154" t="s">
        <v>50</v>
      </c>
      <c r="BK154" t="s">
        <v>50</v>
      </c>
      <c r="BL154" t="s">
        <v>50</v>
      </c>
      <c r="DN154" t="s">
        <v>184</v>
      </c>
      <c r="DR154" t="s">
        <v>185</v>
      </c>
      <c r="DS154" t="s">
        <v>186</v>
      </c>
      <c r="DT154">
        <v>9200</v>
      </c>
      <c r="DU154">
        <f>L154-M154</f>
        <v>9.4499999999999993</v>
      </c>
      <c r="DV154" t="e">
        <f>DU154-5*LOG10(C154/10)</f>
        <v>#NUM!</v>
      </c>
      <c r="DW154">
        <v>-0.15</v>
      </c>
      <c r="DX154" t="e">
        <f t="shared" si="8"/>
        <v>#NUM!</v>
      </c>
      <c r="DY154" t="e">
        <f t="shared" si="9"/>
        <v>#NUM!</v>
      </c>
    </row>
    <row r="155" spans="1:129" x14ac:dyDescent="0.3">
      <c r="A155" t="s">
        <v>189</v>
      </c>
      <c r="B155" t="s">
        <v>192</v>
      </c>
      <c r="C155">
        <v>700</v>
      </c>
      <c r="H155">
        <v>15.78</v>
      </c>
      <c r="I155">
        <v>3.621760563</v>
      </c>
      <c r="J155">
        <v>14.73</v>
      </c>
      <c r="K155">
        <v>3.0781690140000002</v>
      </c>
      <c r="L155">
        <v>13.48</v>
      </c>
      <c r="M155">
        <v>2.3250000000000002</v>
      </c>
      <c r="N155">
        <v>12.27</v>
      </c>
      <c r="O155">
        <v>1.7421126760000001</v>
      </c>
      <c r="Q155">
        <v>1.1133802820000001</v>
      </c>
      <c r="R155">
        <v>10.265000000000001</v>
      </c>
      <c r="S155">
        <v>0.65492957699999998</v>
      </c>
      <c r="T155">
        <v>9.2289999999999992</v>
      </c>
      <c r="U155">
        <v>0.40867605600000001</v>
      </c>
      <c r="V155">
        <v>8.3379999999999992</v>
      </c>
      <c r="W155">
        <v>0.25018309900000002</v>
      </c>
      <c r="X155" s="2" t="s">
        <v>761</v>
      </c>
      <c r="Y155">
        <v>6.9039999999999999</v>
      </c>
      <c r="Z155">
        <v>0.122690141</v>
      </c>
      <c r="AA155">
        <v>6.2210000000000001</v>
      </c>
      <c r="AB155">
        <v>7.5822016000000006E-2</v>
      </c>
      <c r="AC155" s="1">
        <v>0.65759999999999996</v>
      </c>
      <c r="AD155">
        <v>1.0209999999999999</v>
      </c>
      <c r="AE155">
        <v>3</v>
      </c>
      <c r="AF155" s="1">
        <v>1.0569999999999999</v>
      </c>
      <c r="AG155">
        <v>3.7330000000000001</v>
      </c>
      <c r="AH155">
        <v>6.3377534999999999E-2</v>
      </c>
      <c r="AI155" s="1">
        <v>1.1539999999999999</v>
      </c>
      <c r="AJ155">
        <v>1.3069999999999999</v>
      </c>
      <c r="AK155">
        <v>3</v>
      </c>
      <c r="AL155" s="1">
        <v>1.6120000000000001</v>
      </c>
      <c r="AM155">
        <v>1.726</v>
      </c>
      <c r="AN155">
        <v>4.1360374999999998E-2</v>
      </c>
      <c r="AO155" s="2" t="s">
        <v>188</v>
      </c>
      <c r="AP155" s="1">
        <v>1.546</v>
      </c>
      <c r="AQ155" s="1">
        <v>1.5760000000000001</v>
      </c>
      <c r="AR155">
        <v>3</v>
      </c>
      <c r="AT155" t="s">
        <v>50</v>
      </c>
      <c r="AU155" t="s">
        <v>50</v>
      </c>
      <c r="AW155" t="s">
        <v>50</v>
      </c>
      <c r="AX155" t="s">
        <v>50</v>
      </c>
      <c r="BB155" t="s">
        <v>50</v>
      </c>
      <c r="BC155" t="s">
        <v>50</v>
      </c>
      <c r="BE155" t="s">
        <v>50</v>
      </c>
      <c r="BF155" t="s">
        <v>51</v>
      </c>
      <c r="BH155" t="s">
        <v>50</v>
      </c>
      <c r="BI155" t="s">
        <v>50</v>
      </c>
      <c r="BK155" t="s">
        <v>50</v>
      </c>
      <c r="BL155" t="s">
        <v>50</v>
      </c>
      <c r="DN155" t="s">
        <v>189</v>
      </c>
      <c r="DR155" t="s">
        <v>190</v>
      </c>
      <c r="DS155" t="s">
        <v>191</v>
      </c>
      <c r="DT155">
        <v>6340</v>
      </c>
      <c r="DU155">
        <f>L155-M155</f>
        <v>11.155000000000001</v>
      </c>
      <c r="DV155">
        <f>DU155-5*LOG10(C155/10)</f>
        <v>1.9295097999287165</v>
      </c>
      <c r="DW155">
        <v>-0.05</v>
      </c>
      <c r="DX155">
        <f t="shared" si="8"/>
        <v>1.8795097999287165</v>
      </c>
      <c r="DY155">
        <f t="shared" si="9"/>
        <v>13.93785942649478</v>
      </c>
    </row>
    <row r="156" spans="1:129" x14ac:dyDescent="0.3">
      <c r="A156" t="s">
        <v>193</v>
      </c>
      <c r="B156" t="s">
        <v>196</v>
      </c>
      <c r="C156">
        <v>264</v>
      </c>
      <c r="I156">
        <v>4.7807248649999998</v>
      </c>
      <c r="J156">
        <v>11.1</v>
      </c>
      <c r="K156">
        <v>4.0631838809999996</v>
      </c>
      <c r="L156">
        <v>10.3</v>
      </c>
      <c r="M156">
        <v>3.069000591</v>
      </c>
      <c r="O156">
        <v>2.2995891749999999</v>
      </c>
      <c r="Q156">
        <v>1.469662255</v>
      </c>
      <c r="R156">
        <v>8.9009999999999998</v>
      </c>
      <c r="S156">
        <v>0.864507209</v>
      </c>
      <c r="T156">
        <v>8.6980000000000004</v>
      </c>
      <c r="U156">
        <v>0.53945249799999995</v>
      </c>
      <c r="V156">
        <v>8.6229999999999993</v>
      </c>
      <c r="W156">
        <v>0.330241754</v>
      </c>
      <c r="X156" s="2" t="s">
        <v>761</v>
      </c>
      <c r="Y156">
        <v>8.5489999999999995</v>
      </c>
      <c r="Z156">
        <v>0.161951017</v>
      </c>
      <c r="AA156">
        <v>8.5449999999999999</v>
      </c>
      <c r="AB156">
        <v>0.10008508000000001</v>
      </c>
      <c r="AC156" t="s">
        <v>50</v>
      </c>
      <c r="AD156" t="s">
        <v>56</v>
      </c>
      <c r="AE156" t="s">
        <v>57</v>
      </c>
      <c r="AF156" t="s">
        <v>50</v>
      </c>
      <c r="AG156">
        <v>7.8710000000000004</v>
      </c>
      <c r="AH156">
        <v>8.3658362999999999E-2</v>
      </c>
      <c r="AI156" t="s">
        <v>50</v>
      </c>
      <c r="AJ156" t="s">
        <v>56</v>
      </c>
      <c r="AK156" t="s">
        <v>58</v>
      </c>
      <c r="AL156" t="s">
        <v>50</v>
      </c>
      <c r="AM156">
        <v>4.3929999999999998</v>
      </c>
      <c r="AN156">
        <v>5.4595705000000001E-2</v>
      </c>
      <c r="AO156" s="2" t="s">
        <v>188</v>
      </c>
      <c r="AP156" t="s">
        <v>50</v>
      </c>
      <c r="AQ156" t="s">
        <v>50</v>
      </c>
      <c r="AR156" t="s">
        <v>50</v>
      </c>
      <c r="AT156" t="s">
        <v>50</v>
      </c>
      <c r="AU156" t="s">
        <v>50</v>
      </c>
      <c r="AW156" t="s">
        <v>50</v>
      </c>
      <c r="AX156" t="s">
        <v>50</v>
      </c>
      <c r="BB156" t="s">
        <v>50</v>
      </c>
      <c r="BC156" t="s">
        <v>50</v>
      </c>
      <c r="BE156" t="s">
        <v>50</v>
      </c>
      <c r="BF156" t="s">
        <v>51</v>
      </c>
      <c r="BH156" t="s">
        <v>50</v>
      </c>
      <c r="BI156" t="s">
        <v>50</v>
      </c>
      <c r="BK156" t="s">
        <v>50</v>
      </c>
      <c r="BL156" t="s">
        <v>50</v>
      </c>
      <c r="DN156" t="s">
        <v>193</v>
      </c>
      <c r="DR156" t="s">
        <v>194</v>
      </c>
      <c r="DS156" t="s">
        <v>195</v>
      </c>
      <c r="DT156">
        <v>17000</v>
      </c>
      <c r="DU156">
        <f>L156-M156</f>
        <v>7.2309994090000007</v>
      </c>
      <c r="DV156">
        <f>DU156-5*LOG10(C156/10)</f>
        <v>0.12297977465084564</v>
      </c>
      <c r="DW156">
        <v>-1.58</v>
      </c>
      <c r="DX156">
        <f t="shared" si="8"/>
        <v>-1.4570202253491544</v>
      </c>
      <c r="DY156">
        <f t="shared" si="9"/>
        <v>301.16749047441112</v>
      </c>
    </row>
    <row r="157" spans="1:129" x14ac:dyDescent="0.3">
      <c r="A157" t="s">
        <v>614</v>
      </c>
      <c r="B157" t="s">
        <v>237</v>
      </c>
      <c r="I157">
        <v>1.110673239</v>
      </c>
      <c r="J157">
        <v>14.24</v>
      </c>
      <c r="K157">
        <v>0.94397183100000004</v>
      </c>
      <c r="L157">
        <v>14.01</v>
      </c>
      <c r="M157">
        <v>0.71299999999999997</v>
      </c>
      <c r="N157">
        <v>13.95</v>
      </c>
      <c r="O157">
        <v>0.53424788700000003</v>
      </c>
      <c r="Q157">
        <v>0.34143662000000002</v>
      </c>
      <c r="R157">
        <v>13.622</v>
      </c>
      <c r="S157">
        <v>0.20084506999999999</v>
      </c>
      <c r="T157">
        <v>13.429</v>
      </c>
      <c r="U157">
        <v>0.12532732399999999</v>
      </c>
      <c r="V157">
        <v>13.237</v>
      </c>
      <c r="W157">
        <v>7.6722816999999999E-2</v>
      </c>
      <c r="X157" s="2" t="s">
        <v>761</v>
      </c>
      <c r="Y157">
        <v>12.804</v>
      </c>
      <c r="Z157">
        <v>3.7624976999999997E-2</v>
      </c>
      <c r="AA157">
        <v>12.584</v>
      </c>
      <c r="AB157">
        <v>2.3252084999999999E-2</v>
      </c>
      <c r="AC157" t="s">
        <v>50</v>
      </c>
      <c r="AD157" t="s">
        <v>56</v>
      </c>
      <c r="AE157" t="s">
        <v>58</v>
      </c>
      <c r="AF157" t="s">
        <v>50</v>
      </c>
      <c r="AG157">
        <v>11.022</v>
      </c>
      <c r="AH157">
        <v>1.9435777000000001E-2</v>
      </c>
      <c r="AI157" t="s">
        <v>50</v>
      </c>
      <c r="AJ157" t="s">
        <v>56</v>
      </c>
      <c r="AK157" t="s">
        <v>58</v>
      </c>
      <c r="AL157" t="s">
        <v>50</v>
      </c>
      <c r="AM157">
        <v>8.56</v>
      </c>
      <c r="AN157">
        <v>1.2683847999999999E-2</v>
      </c>
      <c r="AO157" s="2" t="s">
        <v>219</v>
      </c>
      <c r="AP157" t="s">
        <v>50</v>
      </c>
      <c r="AQ157" t="s">
        <v>50</v>
      </c>
      <c r="AR157" t="s">
        <v>50</v>
      </c>
      <c r="AT157" t="s">
        <v>50</v>
      </c>
      <c r="AU157" t="s">
        <v>50</v>
      </c>
      <c r="AW157" t="s">
        <v>50</v>
      </c>
      <c r="AX157" t="s">
        <v>50</v>
      </c>
      <c r="BB157" t="s">
        <v>50</v>
      </c>
      <c r="BC157" t="s">
        <v>50</v>
      </c>
      <c r="BE157" t="s">
        <v>50</v>
      </c>
      <c r="BF157" t="s">
        <v>50</v>
      </c>
      <c r="BH157" t="s">
        <v>50</v>
      </c>
      <c r="BI157" t="s">
        <v>50</v>
      </c>
      <c r="BK157" t="s">
        <v>50</v>
      </c>
      <c r="BL157" t="s">
        <v>50</v>
      </c>
      <c r="DN157" t="s">
        <v>614</v>
      </c>
      <c r="DR157" t="s">
        <v>615</v>
      </c>
      <c r="DS157" t="s">
        <v>616</v>
      </c>
      <c r="DT157">
        <v>9700</v>
      </c>
      <c r="DU157">
        <f>L157-M157</f>
        <v>13.297000000000001</v>
      </c>
      <c r="DV157" t="e">
        <f>DU157-5*LOG10(C157/10)</f>
        <v>#NUM!</v>
      </c>
      <c r="DW157">
        <v>-0.24</v>
      </c>
      <c r="DX157" t="e">
        <f t="shared" si="8"/>
        <v>#NUM!</v>
      </c>
      <c r="DY157" t="e">
        <f t="shared" si="9"/>
        <v>#NUM!</v>
      </c>
    </row>
    <row r="158" spans="1:129" x14ac:dyDescent="0.3">
      <c r="A158" t="s">
        <v>197</v>
      </c>
      <c r="B158" t="s">
        <v>200</v>
      </c>
      <c r="I158">
        <v>4.4040577499999998</v>
      </c>
      <c r="J158">
        <v>12.872</v>
      </c>
      <c r="K158">
        <v>3.7430508910000002</v>
      </c>
      <c r="L158">
        <v>12.1</v>
      </c>
      <c r="M158">
        <v>2.8271980129999998</v>
      </c>
      <c r="O158">
        <v>2.1184075249999998</v>
      </c>
      <c r="P158">
        <v>10.992000000000001</v>
      </c>
      <c r="Q158">
        <v>1.3538694710000001</v>
      </c>
      <c r="R158">
        <v>10.215999999999999</v>
      </c>
      <c r="S158">
        <v>0.79639380699999995</v>
      </c>
      <c r="T158">
        <v>9.9420000000000002</v>
      </c>
      <c r="U158">
        <v>0.496949735</v>
      </c>
      <c r="V158">
        <v>9.6639999999999997</v>
      </c>
      <c r="W158">
        <v>0.30422243399999999</v>
      </c>
      <c r="X158" s="2" t="s">
        <v>761</v>
      </c>
      <c r="Y158">
        <v>9.1289999999999996</v>
      </c>
      <c r="Z158">
        <v>0.14919110599999999</v>
      </c>
      <c r="AA158">
        <v>8.7460000000000004</v>
      </c>
      <c r="AB158">
        <v>9.2199506000000001E-2</v>
      </c>
      <c r="AC158" t="s">
        <v>50</v>
      </c>
      <c r="AD158" t="s">
        <v>56</v>
      </c>
      <c r="AE158" t="s">
        <v>57</v>
      </c>
      <c r="AF158" t="s">
        <v>50</v>
      </c>
      <c r="AG158">
        <v>7.6429999999999998</v>
      </c>
      <c r="AH158">
        <v>7.7067028999999995E-2</v>
      </c>
      <c r="AI158" t="s">
        <v>50</v>
      </c>
      <c r="AJ158" t="s">
        <v>56</v>
      </c>
      <c r="AK158" t="s">
        <v>58</v>
      </c>
      <c r="AL158" t="s">
        <v>50</v>
      </c>
      <c r="AM158">
        <v>6.7729999999999997</v>
      </c>
      <c r="AN158">
        <v>5.0294180000000001E-2</v>
      </c>
      <c r="AO158" s="2" t="s">
        <v>188</v>
      </c>
      <c r="AP158" t="s">
        <v>50</v>
      </c>
      <c r="AQ158" t="s">
        <v>50</v>
      </c>
      <c r="AR158" t="s">
        <v>50</v>
      </c>
      <c r="AT158" t="s">
        <v>50</v>
      </c>
      <c r="AU158" t="s">
        <v>50</v>
      </c>
      <c r="AW158" t="s">
        <v>50</v>
      </c>
      <c r="AX158" t="s">
        <v>50</v>
      </c>
      <c r="BB158" t="s">
        <v>50</v>
      </c>
      <c r="BC158" t="s">
        <v>50</v>
      </c>
      <c r="BE158" t="s">
        <v>50</v>
      </c>
      <c r="BF158" t="s">
        <v>51</v>
      </c>
      <c r="BH158" t="s">
        <v>50</v>
      </c>
      <c r="BI158" t="s">
        <v>50</v>
      </c>
      <c r="BK158" t="s">
        <v>50</v>
      </c>
      <c r="BL158" t="s">
        <v>50</v>
      </c>
      <c r="DN158" t="s">
        <v>197</v>
      </c>
      <c r="DR158" t="s">
        <v>198</v>
      </c>
      <c r="DS158" t="s">
        <v>199</v>
      </c>
      <c r="DT158">
        <v>15700</v>
      </c>
      <c r="DU158">
        <f>L158-M158</f>
        <v>9.2728019869999994</v>
      </c>
      <c r="DV158" t="e">
        <f>DU158-5*LOG10(C158/10)</f>
        <v>#NUM!</v>
      </c>
      <c r="DW158">
        <v>-1.35</v>
      </c>
      <c r="DX158" t="e">
        <f t="shared" si="8"/>
        <v>#NUM!</v>
      </c>
      <c r="DY158" t="e">
        <f t="shared" si="9"/>
        <v>#NUM!</v>
      </c>
    </row>
    <row r="159" spans="1:129" x14ac:dyDescent="0.3">
      <c r="A159" t="s">
        <v>201</v>
      </c>
      <c r="B159" t="s">
        <v>204</v>
      </c>
      <c r="I159">
        <v>4.4426929580000003</v>
      </c>
      <c r="J159">
        <v>12.77</v>
      </c>
      <c r="K159">
        <v>3.7758873240000002</v>
      </c>
      <c r="L159">
        <v>12.11</v>
      </c>
      <c r="M159">
        <v>2.8519999999999999</v>
      </c>
      <c r="N159">
        <v>11.16</v>
      </c>
      <c r="O159">
        <v>2.1369915490000002</v>
      </c>
      <c r="Q159">
        <v>1.365746479</v>
      </c>
      <c r="R159">
        <v>10.303000000000001</v>
      </c>
      <c r="S159">
        <v>0.803380282</v>
      </c>
      <c r="T159">
        <v>9.9890000000000008</v>
      </c>
      <c r="U159">
        <v>0.50130929599999996</v>
      </c>
      <c r="V159">
        <v>9.7110000000000003</v>
      </c>
      <c r="W159">
        <v>0.30689126799999999</v>
      </c>
      <c r="X159" s="2" t="s">
        <v>761</v>
      </c>
      <c r="Y159">
        <v>9.298</v>
      </c>
      <c r="Z159">
        <v>0.15049990599999999</v>
      </c>
      <c r="AA159">
        <v>8.9819999999999993</v>
      </c>
      <c r="AB159">
        <v>9.3008338999999995E-2</v>
      </c>
      <c r="AC159" t="s">
        <v>50</v>
      </c>
      <c r="AD159" t="s">
        <v>56</v>
      </c>
      <c r="AE159" t="s">
        <v>57</v>
      </c>
      <c r="AF159" t="s">
        <v>50</v>
      </c>
      <c r="AG159">
        <v>8.0280000000000005</v>
      </c>
      <c r="AH159">
        <v>7.7743110000000004E-2</v>
      </c>
      <c r="AI159" t="s">
        <v>50</v>
      </c>
      <c r="AJ159" t="s">
        <v>56</v>
      </c>
      <c r="AK159" t="s">
        <v>58</v>
      </c>
      <c r="AL159" t="s">
        <v>50</v>
      </c>
      <c r="AM159">
        <v>6.1589999999999998</v>
      </c>
      <c r="AN159">
        <v>5.0735392999999997E-2</v>
      </c>
      <c r="AO159" s="2" t="s">
        <v>762</v>
      </c>
      <c r="AP159" t="s">
        <v>50</v>
      </c>
      <c r="AQ159" t="s">
        <v>50</v>
      </c>
      <c r="AR159" t="s">
        <v>50</v>
      </c>
      <c r="AT159" t="s">
        <v>50</v>
      </c>
      <c r="AU159" t="s">
        <v>50</v>
      </c>
      <c r="AW159" t="s">
        <v>50</v>
      </c>
      <c r="AX159" t="s">
        <v>50</v>
      </c>
      <c r="BB159" t="s">
        <v>50</v>
      </c>
      <c r="BC159" t="s">
        <v>50</v>
      </c>
      <c r="BE159" t="s">
        <v>50</v>
      </c>
      <c r="BF159" t="s">
        <v>51</v>
      </c>
      <c r="BH159" t="s">
        <v>50</v>
      </c>
      <c r="BI159" t="s">
        <v>50</v>
      </c>
      <c r="BK159" t="s">
        <v>50</v>
      </c>
      <c r="BL159" t="s">
        <v>50</v>
      </c>
      <c r="DN159" t="s">
        <v>201</v>
      </c>
      <c r="DR159" t="s">
        <v>202</v>
      </c>
      <c r="DS159" t="s">
        <v>203</v>
      </c>
      <c r="DT159">
        <v>26000</v>
      </c>
      <c r="DU159">
        <f>L159-M159</f>
        <v>9.2579999999999991</v>
      </c>
      <c r="DV159" t="e">
        <f>DU159-5*LOG10(C159/10)</f>
        <v>#NUM!</v>
      </c>
      <c r="DW159">
        <v>-2.61</v>
      </c>
      <c r="DX159" t="e">
        <f t="shared" si="8"/>
        <v>#NUM!</v>
      </c>
      <c r="DY159" t="e">
        <f t="shared" si="9"/>
        <v>#NUM!</v>
      </c>
    </row>
    <row r="160" spans="1:129" x14ac:dyDescent="0.3">
      <c r="A160" t="s">
        <v>205</v>
      </c>
      <c r="B160" t="s">
        <v>208</v>
      </c>
      <c r="I160">
        <v>8.2141529579999997</v>
      </c>
      <c r="J160">
        <v>15.617000000000001</v>
      </c>
      <c r="K160">
        <v>6.9812873240000002</v>
      </c>
      <c r="L160">
        <v>14.215999999999999</v>
      </c>
      <c r="M160">
        <v>5.2731000000000003</v>
      </c>
      <c r="N160">
        <v>16.5</v>
      </c>
      <c r="O160">
        <v>3.9511115490000002</v>
      </c>
      <c r="P160">
        <v>12.176</v>
      </c>
      <c r="Q160">
        <v>2.525146479</v>
      </c>
      <c r="R160">
        <v>10.393000000000001</v>
      </c>
      <c r="S160">
        <v>1.4853802819999999</v>
      </c>
      <c r="T160">
        <v>9.6999999999999993</v>
      </c>
      <c r="U160">
        <v>0.92687729600000002</v>
      </c>
      <c r="V160">
        <v>9.0839999999999996</v>
      </c>
      <c r="W160">
        <v>0.56741526799999997</v>
      </c>
      <c r="X160" s="2" t="s">
        <v>209</v>
      </c>
      <c r="Y160">
        <v>8.4589999999999996</v>
      </c>
      <c r="Z160">
        <v>0.27826123899999999</v>
      </c>
      <c r="AA160">
        <v>8.141</v>
      </c>
      <c r="AB160">
        <v>0.171964332</v>
      </c>
      <c r="AC160" t="s">
        <v>50</v>
      </c>
      <c r="AD160">
        <v>5.7209999999999997E-2</v>
      </c>
      <c r="AE160">
        <v>3</v>
      </c>
      <c r="AF160" t="s">
        <v>50</v>
      </c>
      <c r="AG160">
        <v>7.3719999999999999</v>
      </c>
      <c r="AH160">
        <v>0.14374025000000001</v>
      </c>
      <c r="AI160" t="s">
        <v>50</v>
      </c>
      <c r="AJ160" t="s">
        <v>56</v>
      </c>
      <c r="AK160">
        <v>0</v>
      </c>
      <c r="AL160" t="s">
        <v>50</v>
      </c>
      <c r="AM160">
        <v>5.9080000000000004</v>
      </c>
      <c r="AN160">
        <v>9.3805330000000006E-2</v>
      </c>
      <c r="AO160" s="2" t="s">
        <v>210</v>
      </c>
      <c r="AP160" t="s">
        <v>50</v>
      </c>
      <c r="AQ160" t="s">
        <v>50</v>
      </c>
      <c r="AR160" t="s">
        <v>50</v>
      </c>
      <c r="AT160" t="s">
        <v>50</v>
      </c>
      <c r="AU160" t="s">
        <v>50</v>
      </c>
      <c r="AW160" t="s">
        <v>50</v>
      </c>
      <c r="AX160" t="s">
        <v>50</v>
      </c>
      <c r="BB160" t="s">
        <v>50</v>
      </c>
      <c r="BC160" t="s">
        <v>50</v>
      </c>
      <c r="BE160" t="s">
        <v>50</v>
      </c>
      <c r="BF160" t="s">
        <v>51</v>
      </c>
      <c r="BH160" t="s">
        <v>50</v>
      </c>
      <c r="BI160" t="s">
        <v>50</v>
      </c>
      <c r="BK160" t="s">
        <v>50</v>
      </c>
      <c r="BL160" t="s">
        <v>50</v>
      </c>
      <c r="DN160" t="s">
        <v>205</v>
      </c>
      <c r="DR160" t="s">
        <v>206</v>
      </c>
      <c r="DS160" t="s">
        <v>207</v>
      </c>
      <c r="DT160">
        <v>31500</v>
      </c>
      <c r="DU160">
        <f>L160-M160</f>
        <v>8.9428999999999981</v>
      </c>
      <c r="DV160" t="e">
        <f>DU160-5*LOG10(C160/10)</f>
        <v>#NUM!</v>
      </c>
      <c r="DW160">
        <v>-3.02</v>
      </c>
      <c r="DX160" t="e">
        <f t="shared" si="8"/>
        <v>#NUM!</v>
      </c>
      <c r="DY160" t="e">
        <f t="shared" si="9"/>
        <v>#NUM!</v>
      </c>
    </row>
    <row r="161" spans="1:129" x14ac:dyDescent="0.3">
      <c r="A161" t="s">
        <v>211</v>
      </c>
      <c r="B161" t="s">
        <v>166</v>
      </c>
      <c r="I161">
        <v>2.2213464790000002</v>
      </c>
      <c r="J161">
        <v>13.99</v>
      </c>
      <c r="K161">
        <v>1.8879436620000001</v>
      </c>
      <c r="L161">
        <v>13.67</v>
      </c>
      <c r="M161">
        <v>1.4259999999999999</v>
      </c>
      <c r="N161">
        <v>11.74</v>
      </c>
      <c r="O161">
        <v>1.0684957749999999</v>
      </c>
      <c r="Q161">
        <v>0.401690141</v>
      </c>
      <c r="R161">
        <v>11.971</v>
      </c>
      <c r="S161">
        <v>0.25065464799999998</v>
      </c>
      <c r="T161">
        <v>11.648</v>
      </c>
      <c r="U161">
        <v>0.153445634</v>
      </c>
      <c r="V161">
        <v>11.42</v>
      </c>
      <c r="W161">
        <v>7.5249952999999994E-2</v>
      </c>
      <c r="X161" s="2" t="s">
        <v>761</v>
      </c>
      <c r="Y161">
        <v>11.034000000000001</v>
      </c>
      <c r="Z161">
        <v>4.6504169999999997E-2</v>
      </c>
      <c r="AA161">
        <v>10.776999999999999</v>
      </c>
      <c r="AB161">
        <v>3.8871555000000002E-2</v>
      </c>
      <c r="AC161" t="s">
        <v>50</v>
      </c>
      <c r="AD161" t="s">
        <v>56</v>
      </c>
      <c r="AE161" t="s">
        <v>57</v>
      </c>
      <c r="AF161" t="s">
        <v>50</v>
      </c>
      <c r="AG161">
        <v>10.446</v>
      </c>
      <c r="AH161">
        <v>2.5367695999999999E-2</v>
      </c>
      <c r="AI161" t="s">
        <v>50</v>
      </c>
      <c r="AJ161" t="s">
        <v>56</v>
      </c>
      <c r="AK161" t="s">
        <v>58</v>
      </c>
      <c r="AL161" t="s">
        <v>50</v>
      </c>
      <c r="AM161">
        <v>8.8249999999999993</v>
      </c>
      <c r="AN161">
        <v>4.7426577999999997E-2</v>
      </c>
      <c r="AO161" s="2" t="s">
        <v>214</v>
      </c>
      <c r="AP161" t="s">
        <v>50</v>
      </c>
      <c r="AQ161" t="s">
        <v>50</v>
      </c>
      <c r="AR161" t="s">
        <v>50</v>
      </c>
      <c r="AT161" t="s">
        <v>50</v>
      </c>
      <c r="AU161" t="s">
        <v>50</v>
      </c>
      <c r="AW161" t="s">
        <v>50</v>
      </c>
      <c r="AX161" t="s">
        <v>50</v>
      </c>
      <c r="BB161" t="s">
        <v>50</v>
      </c>
      <c r="BC161" t="s">
        <v>50</v>
      </c>
      <c r="BE161" t="s">
        <v>50</v>
      </c>
      <c r="BF161" t="s">
        <v>51</v>
      </c>
      <c r="BH161" t="s">
        <v>50</v>
      </c>
      <c r="BI161" t="s">
        <v>50</v>
      </c>
      <c r="BK161" t="s">
        <v>50</v>
      </c>
      <c r="BL161" t="s">
        <v>50</v>
      </c>
      <c r="DN161" t="s">
        <v>211</v>
      </c>
      <c r="DR161" t="s">
        <v>212</v>
      </c>
      <c r="DS161" t="s">
        <v>213</v>
      </c>
      <c r="DT161">
        <v>99.99</v>
      </c>
      <c r="DU161">
        <f>L161-M161</f>
        <v>12.244</v>
      </c>
      <c r="DV161" t="e">
        <f>DU161-5*LOG10(C161/10)</f>
        <v>#NUM!</v>
      </c>
      <c r="DW161">
        <v>99.99</v>
      </c>
      <c r="DX161" t="e">
        <f t="shared" si="8"/>
        <v>#NUM!</v>
      </c>
      <c r="DY161" t="e">
        <f t="shared" si="9"/>
        <v>#NUM!</v>
      </c>
    </row>
    <row r="162" spans="1:129" x14ac:dyDescent="0.3">
      <c r="A162" t="s">
        <v>123</v>
      </c>
      <c r="B162" t="s">
        <v>126</v>
      </c>
      <c r="C162">
        <v>429</v>
      </c>
      <c r="F162">
        <v>55</v>
      </c>
      <c r="G162" t="s">
        <v>800</v>
      </c>
      <c r="H162">
        <v>7.39</v>
      </c>
      <c r="I162">
        <v>2.8491183100000002</v>
      </c>
      <c r="J162">
        <v>7.77</v>
      </c>
      <c r="K162">
        <v>2.421492958</v>
      </c>
      <c r="L162">
        <v>7.37</v>
      </c>
      <c r="M162">
        <v>1.829</v>
      </c>
      <c r="N162">
        <v>6.84</v>
      </c>
      <c r="O162">
        <v>1.370461972</v>
      </c>
      <c r="P162">
        <v>6.35</v>
      </c>
      <c r="Q162">
        <v>0.875859155</v>
      </c>
      <c r="R162">
        <v>6.1109999999999998</v>
      </c>
      <c r="S162">
        <v>0.51521126800000006</v>
      </c>
      <c r="T162">
        <v>5.4649999999999999</v>
      </c>
      <c r="U162">
        <v>0.32149183100000001</v>
      </c>
      <c r="V162">
        <v>4.6509999999999998</v>
      </c>
      <c r="W162">
        <v>0.196810704</v>
      </c>
      <c r="X162" s="2" t="s">
        <v>761</v>
      </c>
      <c r="Y162">
        <v>3.35</v>
      </c>
      <c r="Z162">
        <v>9.6516244000000001E-2</v>
      </c>
      <c r="AA162">
        <v>1.2350000000000001</v>
      </c>
      <c r="AB162">
        <v>5.9646652000000001E-2</v>
      </c>
      <c r="AC162" s="1">
        <v>8.3320000000000007</v>
      </c>
      <c r="AD162">
        <v>11.31</v>
      </c>
      <c r="AE162">
        <v>3</v>
      </c>
      <c r="AF162" t="s">
        <v>58</v>
      </c>
      <c r="AG162">
        <v>1.03</v>
      </c>
      <c r="AH162">
        <v>4.9856994000000002E-2</v>
      </c>
      <c r="AI162" t="s">
        <v>58</v>
      </c>
      <c r="AJ162" t="s">
        <v>56</v>
      </c>
      <c r="AK162">
        <v>0</v>
      </c>
      <c r="AL162" t="s">
        <v>58</v>
      </c>
      <c r="AM162">
        <v>-2.016</v>
      </c>
      <c r="AN162">
        <v>3.2536827999999997E-2</v>
      </c>
      <c r="AO162" s="2" t="s">
        <v>60</v>
      </c>
      <c r="AP162" t="s">
        <v>58</v>
      </c>
      <c r="AQ162">
        <v>89.2</v>
      </c>
      <c r="AR162">
        <v>3</v>
      </c>
      <c r="AT162" t="s">
        <v>50</v>
      </c>
      <c r="AU162" t="s">
        <v>50</v>
      </c>
      <c r="AW162" t="s">
        <v>50</v>
      </c>
      <c r="AX162" t="s">
        <v>50</v>
      </c>
      <c r="BB162" t="s">
        <v>50</v>
      </c>
      <c r="BC162" t="s">
        <v>50</v>
      </c>
      <c r="BE162" t="s">
        <v>50</v>
      </c>
      <c r="BF162" t="s">
        <v>50</v>
      </c>
      <c r="BH162" t="s">
        <v>50</v>
      </c>
      <c r="BI162" t="s">
        <v>50</v>
      </c>
      <c r="BK162" t="s">
        <v>50</v>
      </c>
      <c r="BL162" t="s">
        <v>50</v>
      </c>
      <c r="CH162">
        <v>0.02</v>
      </c>
      <c r="CI162" t="s">
        <v>808</v>
      </c>
      <c r="DN162" t="s">
        <v>123</v>
      </c>
      <c r="DO162" t="s">
        <v>12</v>
      </c>
      <c r="DP162" t="s">
        <v>759</v>
      </c>
      <c r="DR162" t="s">
        <v>124</v>
      </c>
      <c r="DS162" t="s">
        <v>125</v>
      </c>
      <c r="DT162">
        <v>17000</v>
      </c>
      <c r="DU162">
        <f>L162-M162</f>
        <v>5.5410000000000004</v>
      </c>
      <c r="DV162">
        <f>DU162-5*LOG10(C162/10)</f>
        <v>-2.6212864609236206</v>
      </c>
      <c r="DW162">
        <v>-1.58</v>
      </c>
      <c r="DX162">
        <f t="shared" ref="DX162:DX180" si="10">DV162+DW162</f>
        <v>-4.2012864609236207</v>
      </c>
      <c r="DY162">
        <f t="shared" ref="DY162:DY180" si="11">10^((4.74-DX162)/2.5)</f>
        <v>3771.5041017015924</v>
      </c>
    </row>
    <row r="163" spans="1:129" x14ac:dyDescent="0.3">
      <c r="A163" t="s">
        <v>215</v>
      </c>
      <c r="B163" t="s">
        <v>218</v>
      </c>
      <c r="I163">
        <v>2.3179267609999998</v>
      </c>
      <c r="J163">
        <v>14.03</v>
      </c>
      <c r="K163">
        <v>1.9700281690000001</v>
      </c>
      <c r="L163">
        <v>13.74</v>
      </c>
      <c r="M163">
        <v>1.488</v>
      </c>
      <c r="N163">
        <v>12.81</v>
      </c>
      <c r="O163">
        <v>1.114952113</v>
      </c>
      <c r="Q163">
        <v>0.71256337999999997</v>
      </c>
      <c r="R163">
        <v>12.01</v>
      </c>
      <c r="S163">
        <v>0.41915492999999998</v>
      </c>
      <c r="T163">
        <v>11.715999999999999</v>
      </c>
      <c r="U163">
        <v>0.26155267599999998</v>
      </c>
      <c r="V163">
        <v>11.401999999999999</v>
      </c>
      <c r="W163">
        <v>0.160117183</v>
      </c>
      <c r="X163" s="2" t="s">
        <v>761</v>
      </c>
      <c r="Y163">
        <v>10.753</v>
      </c>
      <c r="Z163">
        <v>7.8521690000000005E-2</v>
      </c>
      <c r="AA163">
        <v>10.432</v>
      </c>
      <c r="AB163">
        <v>4.8526090000000001E-2</v>
      </c>
      <c r="AC163" t="s">
        <v>50</v>
      </c>
      <c r="AD163" t="s">
        <v>56</v>
      </c>
      <c r="AE163" t="s">
        <v>57</v>
      </c>
      <c r="AF163" t="s">
        <v>50</v>
      </c>
      <c r="AG163">
        <v>9.4990000000000006</v>
      </c>
      <c r="AH163">
        <v>4.0561622999999998E-2</v>
      </c>
      <c r="AI163" t="s">
        <v>50</v>
      </c>
      <c r="AJ163" t="s">
        <v>56</v>
      </c>
      <c r="AK163" t="s">
        <v>58</v>
      </c>
      <c r="AL163" t="s">
        <v>50</v>
      </c>
      <c r="AM163">
        <v>8.6460000000000008</v>
      </c>
      <c r="AN163">
        <v>2.647064E-2</v>
      </c>
      <c r="AO163" s="2" t="s">
        <v>219</v>
      </c>
      <c r="AP163" t="s">
        <v>50</v>
      </c>
      <c r="AQ163" t="s">
        <v>50</v>
      </c>
      <c r="AR163" t="s">
        <v>50</v>
      </c>
      <c r="AT163" t="s">
        <v>50</v>
      </c>
      <c r="AU163" t="s">
        <v>50</v>
      </c>
      <c r="AW163" t="s">
        <v>50</v>
      </c>
      <c r="AX163" t="s">
        <v>50</v>
      </c>
      <c r="BB163" t="s">
        <v>50</v>
      </c>
      <c r="BC163" t="s">
        <v>50</v>
      </c>
      <c r="BE163" t="s">
        <v>50</v>
      </c>
      <c r="BF163" t="s">
        <v>51</v>
      </c>
      <c r="BH163" t="s">
        <v>50</v>
      </c>
      <c r="BI163" t="s">
        <v>50</v>
      </c>
      <c r="BK163" t="s">
        <v>50</v>
      </c>
      <c r="BL163" t="s">
        <v>50</v>
      </c>
      <c r="DN163" t="s">
        <v>215</v>
      </c>
      <c r="DR163" t="s">
        <v>216</v>
      </c>
      <c r="DS163" t="s">
        <v>217</v>
      </c>
      <c r="DT163">
        <v>17000</v>
      </c>
      <c r="DU163">
        <f>L163-M163</f>
        <v>12.252000000000001</v>
      </c>
      <c r="DV163" t="e">
        <f>DU163-5*LOG10(C163/10)</f>
        <v>#NUM!</v>
      </c>
      <c r="DW163">
        <v>-1.58</v>
      </c>
      <c r="DX163" t="e">
        <f t="shared" si="10"/>
        <v>#NUM!</v>
      </c>
      <c r="DY163" t="e">
        <f t="shared" si="11"/>
        <v>#NUM!</v>
      </c>
    </row>
    <row r="164" spans="1:129" x14ac:dyDescent="0.3">
      <c r="A164" t="s">
        <v>252</v>
      </c>
      <c r="B164" t="s">
        <v>255</v>
      </c>
      <c r="C164">
        <v>780</v>
      </c>
      <c r="H164">
        <v>14.4</v>
      </c>
      <c r="I164">
        <v>5.8431070419999998</v>
      </c>
      <c r="J164">
        <v>13.77</v>
      </c>
      <c r="K164">
        <v>4.9661126759999998</v>
      </c>
      <c r="L164">
        <v>12.65</v>
      </c>
      <c r="M164">
        <v>3.7509999999999999</v>
      </c>
      <c r="N164">
        <v>11.57</v>
      </c>
      <c r="O164">
        <v>2.8106084509999998</v>
      </c>
      <c r="P164">
        <v>10.76</v>
      </c>
      <c r="Q164">
        <v>1.7962535209999999</v>
      </c>
      <c r="R164">
        <v>10.02</v>
      </c>
      <c r="S164">
        <v>1.0566197180000001</v>
      </c>
      <c r="T164">
        <v>9.8149999999999995</v>
      </c>
      <c r="U164">
        <v>0.65933070400000005</v>
      </c>
      <c r="V164">
        <v>9.5739999999999998</v>
      </c>
      <c r="W164">
        <v>0.40362873199999999</v>
      </c>
      <c r="X164" s="2" t="s">
        <v>256</v>
      </c>
      <c r="Y164">
        <v>8.7430000000000003</v>
      </c>
      <c r="Z164">
        <v>0.19794009400000001</v>
      </c>
      <c r="AA164">
        <v>8.1769999999999996</v>
      </c>
      <c r="AB164">
        <v>0.122326186</v>
      </c>
      <c r="AC164" t="s">
        <v>50</v>
      </c>
      <c r="AD164">
        <v>7.476</v>
      </c>
      <c r="AE164">
        <v>3</v>
      </c>
      <c r="AF164" t="s">
        <v>50</v>
      </c>
      <c r="AG164">
        <v>4.1769999999999996</v>
      </c>
      <c r="AH164">
        <v>0.10224909</v>
      </c>
      <c r="AI164" t="s">
        <v>50</v>
      </c>
      <c r="AJ164" t="s">
        <v>56</v>
      </c>
      <c r="AK164">
        <v>0</v>
      </c>
      <c r="AL164" t="s">
        <v>50</v>
      </c>
      <c r="AM164">
        <v>1.968</v>
      </c>
      <c r="AN164">
        <v>6.6728071E-2</v>
      </c>
      <c r="AO164" s="2" t="s">
        <v>257</v>
      </c>
      <c r="AP164" t="s">
        <v>50</v>
      </c>
      <c r="AQ164" t="s">
        <v>50</v>
      </c>
      <c r="AR164" t="s">
        <v>50</v>
      </c>
      <c r="AT164" t="s">
        <v>50</v>
      </c>
      <c r="AU164" t="s">
        <v>50</v>
      </c>
      <c r="AW164" t="s">
        <v>50</v>
      </c>
      <c r="AX164" t="s">
        <v>50</v>
      </c>
      <c r="BB164" t="s">
        <v>50</v>
      </c>
      <c r="BC164" t="s">
        <v>50</v>
      </c>
      <c r="BE164" t="s">
        <v>50</v>
      </c>
      <c r="BF164" t="s">
        <v>50</v>
      </c>
      <c r="BH164" t="s">
        <v>50</v>
      </c>
      <c r="BI164" t="s">
        <v>50</v>
      </c>
      <c r="BK164" t="s">
        <v>50</v>
      </c>
      <c r="BL164" t="s">
        <v>50</v>
      </c>
      <c r="DN164" t="s">
        <v>252</v>
      </c>
      <c r="DR164" t="s">
        <v>253</v>
      </c>
      <c r="DS164" t="s">
        <v>254</v>
      </c>
      <c r="DT164">
        <v>12500</v>
      </c>
      <c r="DU164">
        <f>L164-M164</f>
        <v>8.8990000000000009</v>
      </c>
      <c r="DV164">
        <f>DU164-5*LOG10(C164/10)</f>
        <v>-0.5614730134524013</v>
      </c>
      <c r="DW164">
        <v>-0.81</v>
      </c>
      <c r="DX164">
        <f t="shared" si="10"/>
        <v>-1.3714730134524014</v>
      </c>
      <c r="DY164">
        <f t="shared" si="11"/>
        <v>278.34870516747941</v>
      </c>
    </row>
    <row r="165" spans="1:129" x14ac:dyDescent="0.3">
      <c r="A165" t="s">
        <v>574</v>
      </c>
      <c r="B165" t="s">
        <v>318</v>
      </c>
      <c r="C165">
        <v>420</v>
      </c>
      <c r="I165">
        <v>0.73401014099999995</v>
      </c>
      <c r="J165">
        <v>9.0150000000000006</v>
      </c>
      <c r="K165">
        <v>0.62384225400000004</v>
      </c>
      <c r="L165">
        <v>8.8629999999999995</v>
      </c>
      <c r="M165">
        <v>0.47120000000000001</v>
      </c>
      <c r="N165">
        <v>8.77</v>
      </c>
      <c r="O165">
        <v>0.35306816899999999</v>
      </c>
      <c r="Q165">
        <v>0.22564507</v>
      </c>
      <c r="R165">
        <v>8.3770000000000007</v>
      </c>
      <c r="S165">
        <v>0.132732394</v>
      </c>
      <c r="T165">
        <v>8.2089999999999996</v>
      </c>
      <c r="U165">
        <v>8.2825014000000002E-2</v>
      </c>
      <c r="V165">
        <v>8.1199999999999992</v>
      </c>
      <c r="W165">
        <v>5.0703775E-2</v>
      </c>
      <c r="X165" s="2" t="s">
        <v>761</v>
      </c>
      <c r="Y165">
        <v>7.6070000000000002</v>
      </c>
      <c r="Z165">
        <v>2.4865201999999999E-2</v>
      </c>
      <c r="AA165">
        <v>6.8470000000000004</v>
      </c>
      <c r="AB165">
        <v>1.5366595E-2</v>
      </c>
      <c r="AC165" s="1">
        <v>1.272</v>
      </c>
      <c r="AD165">
        <v>2.1179999999999999</v>
      </c>
      <c r="AE165">
        <v>3</v>
      </c>
      <c r="AF165" t="s">
        <v>58</v>
      </c>
      <c r="AG165">
        <v>2.4079999999999999</v>
      </c>
      <c r="AH165">
        <v>1.2844514E-2</v>
      </c>
      <c r="AI165" t="s">
        <v>58</v>
      </c>
      <c r="AJ165">
        <v>6.9870000000000001</v>
      </c>
      <c r="AK165">
        <v>3</v>
      </c>
      <c r="AL165" t="s">
        <v>58</v>
      </c>
      <c r="AM165">
        <v>-5.5E-2</v>
      </c>
      <c r="AN165">
        <v>8.3823690000000006E-3</v>
      </c>
      <c r="AO165" s="2" t="s">
        <v>762</v>
      </c>
      <c r="AP165" t="s">
        <v>58</v>
      </c>
      <c r="AQ165" s="1">
        <v>10.76</v>
      </c>
      <c r="AR165">
        <v>3</v>
      </c>
      <c r="AT165" s="1">
        <v>4.2560000000000002</v>
      </c>
      <c r="AU165">
        <v>3</v>
      </c>
      <c r="AW165">
        <v>2.17</v>
      </c>
      <c r="AX165">
        <v>1</v>
      </c>
      <c r="BB165">
        <v>1.9419999999999999</v>
      </c>
      <c r="BC165">
        <v>3</v>
      </c>
      <c r="BE165" s="1">
        <v>3.581</v>
      </c>
      <c r="BF165">
        <v>1</v>
      </c>
      <c r="BH165">
        <v>1.452</v>
      </c>
      <c r="BI165">
        <v>1</v>
      </c>
      <c r="BK165" t="s">
        <v>58</v>
      </c>
      <c r="BL165">
        <v>1</v>
      </c>
      <c r="DN165" t="s">
        <v>574</v>
      </c>
      <c r="DO165" t="s">
        <v>12</v>
      </c>
      <c r="DP165" t="s">
        <v>760</v>
      </c>
      <c r="DR165" t="s">
        <v>575</v>
      </c>
      <c r="DS165" t="s">
        <v>576</v>
      </c>
      <c r="DT165">
        <v>9700</v>
      </c>
      <c r="DU165">
        <f>L165-M165</f>
        <v>8.3917999999999999</v>
      </c>
      <c r="DV165">
        <f>DU165-5*LOG10(C165/10)</f>
        <v>0.27555354801049781</v>
      </c>
      <c r="DW165">
        <v>-0.24</v>
      </c>
      <c r="DX165">
        <f t="shared" si="10"/>
        <v>3.5553548010497815E-2</v>
      </c>
      <c r="DY165">
        <f t="shared" si="11"/>
        <v>76.169057331336973</v>
      </c>
    </row>
    <row r="166" spans="1:129" x14ac:dyDescent="0.3">
      <c r="A166" t="s">
        <v>366</v>
      </c>
      <c r="B166" t="s">
        <v>318</v>
      </c>
      <c r="C166">
        <v>3500</v>
      </c>
      <c r="I166">
        <v>5.3119154929999999</v>
      </c>
      <c r="J166">
        <v>14.57</v>
      </c>
      <c r="K166">
        <v>4.5146478869999997</v>
      </c>
      <c r="L166">
        <v>13.47</v>
      </c>
      <c r="M166">
        <v>3.41</v>
      </c>
      <c r="O166">
        <v>2.5550985919999998</v>
      </c>
      <c r="Q166">
        <v>1.632957746</v>
      </c>
      <c r="R166">
        <v>10.942</v>
      </c>
      <c r="S166">
        <v>0.96056337999999997</v>
      </c>
      <c r="T166">
        <v>9.2089999999999996</v>
      </c>
      <c r="U166">
        <v>0.59939154900000002</v>
      </c>
      <c r="V166">
        <v>6.8479999999999999</v>
      </c>
      <c r="W166">
        <v>0.36693521099999998</v>
      </c>
      <c r="X166" s="2" t="s">
        <v>761</v>
      </c>
      <c r="Y166">
        <v>1.59</v>
      </c>
      <c r="Z166">
        <v>0.17994553999999999</v>
      </c>
      <c r="AA166">
        <v>-0.156</v>
      </c>
      <c r="AB166">
        <v>0.111205623</v>
      </c>
      <c r="AC166" t="s">
        <v>50</v>
      </c>
      <c r="AD166">
        <v>67.260002</v>
      </c>
      <c r="AE166">
        <v>3</v>
      </c>
      <c r="AF166" t="s">
        <v>50</v>
      </c>
      <c r="AG166">
        <v>-0.91500000000000004</v>
      </c>
      <c r="AH166">
        <v>9.2953718000000005E-2</v>
      </c>
      <c r="AI166" t="s">
        <v>50</v>
      </c>
      <c r="AJ166">
        <v>143</v>
      </c>
      <c r="AK166">
        <v>3</v>
      </c>
      <c r="AL166" t="s">
        <v>50</v>
      </c>
      <c r="AM166">
        <v>-3.2029999999999998</v>
      </c>
      <c r="AN166">
        <v>6.0661883E-2</v>
      </c>
      <c r="AO166" s="2" t="s">
        <v>60</v>
      </c>
      <c r="AP166" t="s">
        <v>50</v>
      </c>
      <c r="AQ166" s="1">
        <v>219.3</v>
      </c>
      <c r="AR166">
        <v>3</v>
      </c>
      <c r="AT166" s="1">
        <v>370.5</v>
      </c>
      <c r="AU166">
        <v>3</v>
      </c>
      <c r="AW166" t="s">
        <v>50</v>
      </c>
      <c r="AX166" t="s">
        <v>50</v>
      </c>
      <c r="BB166" t="s">
        <v>50</v>
      </c>
      <c r="BC166" t="s">
        <v>50</v>
      </c>
      <c r="BE166" s="1">
        <v>454.6</v>
      </c>
      <c r="BF166">
        <v>3</v>
      </c>
      <c r="BH166" t="s">
        <v>50</v>
      </c>
      <c r="BI166" t="s">
        <v>50</v>
      </c>
      <c r="BK166" t="s">
        <v>50</v>
      </c>
      <c r="BL166" t="s">
        <v>50</v>
      </c>
      <c r="BP166">
        <v>20.8</v>
      </c>
      <c r="BX166">
        <v>2.4</v>
      </c>
      <c r="CP166">
        <v>3.3E-3</v>
      </c>
      <c r="DH166">
        <v>9.1E-4</v>
      </c>
      <c r="DJ166">
        <v>5.5000000000000003E-4</v>
      </c>
      <c r="DN166" t="s">
        <v>366</v>
      </c>
      <c r="DO166" t="s">
        <v>782</v>
      </c>
      <c r="DP166" t="s">
        <v>783</v>
      </c>
      <c r="DR166" t="s">
        <v>367</v>
      </c>
      <c r="DS166" t="s">
        <v>368</v>
      </c>
      <c r="DT166">
        <v>9700</v>
      </c>
      <c r="DU166">
        <f>L166-M166</f>
        <v>10.06</v>
      </c>
      <c r="DV166">
        <f>DU166-5*LOG10(C166/10)</f>
        <v>-2.6603402217513779</v>
      </c>
      <c r="DW166">
        <v>-0.24</v>
      </c>
      <c r="DX166">
        <f t="shared" si="10"/>
        <v>-2.9003402217513781</v>
      </c>
      <c r="DY166">
        <f t="shared" si="11"/>
        <v>1137.9838238054224</v>
      </c>
    </row>
    <row r="167" spans="1:129" x14ac:dyDescent="0.3">
      <c r="A167" t="s">
        <v>80</v>
      </c>
      <c r="B167" t="s">
        <v>83</v>
      </c>
      <c r="C167">
        <v>1250</v>
      </c>
      <c r="H167">
        <v>10.23</v>
      </c>
      <c r="I167">
        <v>2.8008281689999999</v>
      </c>
      <c r="J167">
        <v>10.6</v>
      </c>
      <c r="K167">
        <v>2.3804507039999998</v>
      </c>
      <c r="L167">
        <v>10.18</v>
      </c>
      <c r="M167">
        <v>1.798</v>
      </c>
      <c r="N167">
        <v>9.66</v>
      </c>
      <c r="O167">
        <v>1.347233803</v>
      </c>
      <c r="P167">
        <v>9.39</v>
      </c>
      <c r="Q167">
        <v>0.86101408499999998</v>
      </c>
      <c r="R167">
        <v>8.9730000000000008</v>
      </c>
      <c r="S167">
        <v>0.50647887300000005</v>
      </c>
      <c r="T167">
        <v>8.7289999999999992</v>
      </c>
      <c r="U167">
        <v>0.31604281699999998</v>
      </c>
      <c r="V167">
        <v>8.4740000000000002</v>
      </c>
      <c r="W167">
        <v>0.19347492999999999</v>
      </c>
      <c r="X167" s="2" t="s">
        <v>761</v>
      </c>
      <c r="Y167">
        <v>7.9009999999999998</v>
      </c>
      <c r="Z167">
        <v>9.4880376000000002E-2</v>
      </c>
      <c r="AA167">
        <v>7.5090000000000003</v>
      </c>
      <c r="AB167">
        <v>5.8635692000000003E-2</v>
      </c>
      <c r="AC167" t="s">
        <v>50</v>
      </c>
      <c r="AD167" t="s">
        <v>84</v>
      </c>
      <c r="AE167">
        <v>0</v>
      </c>
      <c r="AF167" t="s">
        <v>50</v>
      </c>
      <c r="AG167">
        <v>6.1740000000000004</v>
      </c>
      <c r="AH167">
        <v>4.9011961E-2</v>
      </c>
      <c r="AI167" t="s">
        <v>50</v>
      </c>
      <c r="AJ167">
        <v>7.8929999999999998</v>
      </c>
      <c r="AK167">
        <v>3</v>
      </c>
      <c r="AL167" t="s">
        <v>50</v>
      </c>
      <c r="AM167">
        <v>0.33900000000000002</v>
      </c>
      <c r="AN167">
        <v>3.1985356E-2</v>
      </c>
      <c r="AO167" s="2" t="s">
        <v>85</v>
      </c>
      <c r="AP167" t="s">
        <v>50</v>
      </c>
      <c r="AQ167" t="s">
        <v>50</v>
      </c>
      <c r="AR167" t="s">
        <v>50</v>
      </c>
      <c r="AT167" t="s">
        <v>50</v>
      </c>
      <c r="AU167" t="s">
        <v>50</v>
      </c>
      <c r="AW167" t="s">
        <v>50</v>
      </c>
      <c r="AX167" t="s">
        <v>50</v>
      </c>
      <c r="BB167" t="s">
        <v>50</v>
      </c>
      <c r="BC167" t="s">
        <v>50</v>
      </c>
      <c r="BE167" t="s">
        <v>50</v>
      </c>
      <c r="BF167" t="s">
        <v>51</v>
      </c>
      <c r="BH167" t="s">
        <v>50</v>
      </c>
      <c r="BI167" t="s">
        <v>50</v>
      </c>
      <c r="BK167" t="s">
        <v>50</v>
      </c>
      <c r="BL167" t="s">
        <v>50</v>
      </c>
      <c r="CH167">
        <v>0.02</v>
      </c>
      <c r="CI167" t="s">
        <v>808</v>
      </c>
      <c r="DN167" t="s">
        <v>80</v>
      </c>
      <c r="DO167" t="s">
        <v>12</v>
      </c>
      <c r="DP167" t="s">
        <v>781</v>
      </c>
      <c r="DR167" t="s">
        <v>81</v>
      </c>
      <c r="DS167" t="s">
        <v>82</v>
      </c>
      <c r="DT167">
        <v>16700</v>
      </c>
      <c r="DU167">
        <f>L167-M167</f>
        <v>8.3819999999999997</v>
      </c>
      <c r="DV167">
        <f>DU167-5*LOG10(C167/10)</f>
        <v>-2.1025500650402815</v>
      </c>
      <c r="DW167">
        <v>-1.53</v>
      </c>
      <c r="DX167">
        <f t="shared" si="10"/>
        <v>-3.6325500650402818</v>
      </c>
      <c r="DY167">
        <f t="shared" si="11"/>
        <v>2233.6752188078717</v>
      </c>
    </row>
    <row r="168" spans="1:129" x14ac:dyDescent="0.3">
      <c r="A168" t="s">
        <v>577</v>
      </c>
      <c r="B168" t="s">
        <v>255</v>
      </c>
      <c r="C168">
        <v>1250</v>
      </c>
      <c r="H168">
        <v>13.65</v>
      </c>
      <c r="I168">
        <v>4.6841436620000003</v>
      </c>
      <c r="J168">
        <v>13.61</v>
      </c>
      <c r="K168">
        <v>3.9810985919999999</v>
      </c>
      <c r="L168">
        <v>12.73</v>
      </c>
      <c r="M168">
        <v>3.0070000000000001</v>
      </c>
      <c r="N168">
        <v>11.98</v>
      </c>
      <c r="O168">
        <v>2.2531323940000001</v>
      </c>
      <c r="P168">
        <v>11.2</v>
      </c>
      <c r="Q168">
        <v>1.439971831</v>
      </c>
      <c r="R168">
        <v>9.5280000000000005</v>
      </c>
      <c r="S168">
        <v>0.84704225399999999</v>
      </c>
      <c r="T168">
        <v>8.2010000000000005</v>
      </c>
      <c r="U168">
        <v>0.52855436600000005</v>
      </c>
      <c r="V168">
        <v>7.0810000000000004</v>
      </c>
      <c r="W168">
        <v>0.32357014099999998</v>
      </c>
      <c r="X168" s="2" t="s">
        <v>761</v>
      </c>
      <c r="Y168">
        <v>4.6879999999999997</v>
      </c>
      <c r="Z168">
        <v>0.15867924899999999</v>
      </c>
      <c r="AA168">
        <v>2.903</v>
      </c>
      <c r="AB168">
        <v>9.8063139999999993E-2</v>
      </c>
      <c r="AC168" t="s">
        <v>50</v>
      </c>
      <c r="AD168">
        <v>5.8440000000000003</v>
      </c>
      <c r="AE168">
        <v>3</v>
      </c>
      <c r="AF168" t="s">
        <v>50</v>
      </c>
      <c r="AG168">
        <v>1.32</v>
      </c>
      <c r="AH168">
        <v>8.1968279000000005E-2</v>
      </c>
      <c r="AI168" t="s">
        <v>50</v>
      </c>
      <c r="AJ168">
        <v>18.719999000000001</v>
      </c>
      <c r="AK168">
        <v>3</v>
      </c>
      <c r="AL168" t="s">
        <v>50</v>
      </c>
      <c r="AM168">
        <v>-1.7490000000000001</v>
      </c>
      <c r="AN168">
        <v>5.3492750999999998E-2</v>
      </c>
      <c r="AO168" s="2" t="s">
        <v>580</v>
      </c>
      <c r="AP168" t="s">
        <v>50</v>
      </c>
      <c r="AQ168">
        <v>75.5</v>
      </c>
      <c r="AR168">
        <v>3</v>
      </c>
      <c r="AT168" t="s">
        <v>50</v>
      </c>
      <c r="AU168" t="s">
        <v>50</v>
      </c>
      <c r="AW168" t="s">
        <v>50</v>
      </c>
      <c r="AX168" t="s">
        <v>50</v>
      </c>
      <c r="BB168" t="s">
        <v>50</v>
      </c>
      <c r="BC168" t="s">
        <v>50</v>
      </c>
      <c r="BE168" t="s">
        <v>50</v>
      </c>
      <c r="BF168" t="s">
        <v>50</v>
      </c>
      <c r="BH168" t="s">
        <v>50</v>
      </c>
      <c r="BI168" t="s">
        <v>50</v>
      </c>
      <c r="BK168" t="s">
        <v>50</v>
      </c>
      <c r="BL168" t="s">
        <v>50</v>
      </c>
      <c r="BP168">
        <v>43.5</v>
      </c>
      <c r="BX168">
        <v>8.69</v>
      </c>
      <c r="CH168">
        <v>2.69</v>
      </c>
      <c r="CP168">
        <v>0.92</v>
      </c>
      <c r="DN168" t="s">
        <v>577</v>
      </c>
      <c r="DO168" t="s">
        <v>12</v>
      </c>
      <c r="DP168" t="s">
        <v>781</v>
      </c>
      <c r="DR168" t="s">
        <v>578</v>
      </c>
      <c r="DS168" t="s">
        <v>579</v>
      </c>
      <c r="DT168">
        <v>12500</v>
      </c>
      <c r="DU168">
        <f>L168-M168</f>
        <v>9.7230000000000008</v>
      </c>
      <c r="DV168">
        <f>DU168-5*LOG10(C168/10)</f>
        <v>-0.76155006504028044</v>
      </c>
      <c r="DW168">
        <v>-0.81</v>
      </c>
      <c r="DX168">
        <f t="shared" si="10"/>
        <v>-1.5715500650402805</v>
      </c>
      <c r="DY168">
        <f t="shared" si="11"/>
        <v>334.67249855033157</v>
      </c>
    </row>
    <row r="169" spans="1:129" x14ac:dyDescent="0.3">
      <c r="A169" t="s">
        <v>374</v>
      </c>
      <c r="B169" t="s">
        <v>318</v>
      </c>
      <c r="C169">
        <v>1200</v>
      </c>
      <c r="H169">
        <v>9.52</v>
      </c>
      <c r="I169">
        <v>0.38632112699999999</v>
      </c>
      <c r="J169">
        <v>9.9700000000000006</v>
      </c>
      <c r="K169">
        <v>0.328338028</v>
      </c>
      <c r="L169">
        <v>9.89</v>
      </c>
      <c r="M169">
        <v>0.248</v>
      </c>
      <c r="N169">
        <v>9.74</v>
      </c>
      <c r="O169">
        <v>0.185825352</v>
      </c>
      <c r="P169">
        <v>9.5</v>
      </c>
      <c r="Q169">
        <v>0.118760563</v>
      </c>
      <c r="R169">
        <v>8.44</v>
      </c>
      <c r="S169">
        <v>6.9859155000000006E-2</v>
      </c>
      <c r="T169">
        <v>7.54</v>
      </c>
      <c r="U169">
        <v>4.3592113000000002E-2</v>
      </c>
      <c r="V169">
        <v>6.58</v>
      </c>
      <c r="W169">
        <v>2.6686196999999998E-2</v>
      </c>
      <c r="X169" s="2" t="s">
        <v>761</v>
      </c>
      <c r="Y169">
        <v>5.3890000000000002</v>
      </c>
      <c r="Z169">
        <v>1.3086947999999999E-2</v>
      </c>
      <c r="AA169">
        <v>4.5519999999999996</v>
      </c>
      <c r="AB169">
        <v>8.0876820000000006E-3</v>
      </c>
      <c r="AC169" t="s">
        <v>50</v>
      </c>
      <c r="AD169" t="s">
        <v>56</v>
      </c>
      <c r="AE169" t="s">
        <v>57</v>
      </c>
      <c r="AF169" t="s">
        <v>50</v>
      </c>
      <c r="AG169">
        <v>3.4929999999999999</v>
      </c>
      <c r="AH169">
        <v>6.7602699999999996E-3</v>
      </c>
      <c r="AI169" t="s">
        <v>50</v>
      </c>
      <c r="AJ169" t="s">
        <v>56</v>
      </c>
      <c r="AK169" t="s">
        <v>58</v>
      </c>
      <c r="AL169" t="s">
        <v>50</v>
      </c>
      <c r="AM169">
        <v>2.0099999999999998</v>
      </c>
      <c r="AN169">
        <v>4.4117729999999999E-3</v>
      </c>
      <c r="AO169" s="2" t="s">
        <v>49</v>
      </c>
      <c r="AP169" t="s">
        <v>50</v>
      </c>
      <c r="AQ169">
        <v>1.8</v>
      </c>
      <c r="AR169">
        <v>3</v>
      </c>
      <c r="AT169" t="s">
        <v>50</v>
      </c>
      <c r="AU169" t="s">
        <v>50</v>
      </c>
      <c r="AW169" t="s">
        <v>50</v>
      </c>
      <c r="AX169" t="s">
        <v>50</v>
      </c>
      <c r="BB169" t="s">
        <v>50</v>
      </c>
      <c r="BC169" t="s">
        <v>50</v>
      </c>
      <c r="BE169" t="s">
        <v>50</v>
      </c>
      <c r="BF169" t="s">
        <v>50</v>
      </c>
      <c r="BH169" t="s">
        <v>50</v>
      </c>
      <c r="BI169" t="s">
        <v>50</v>
      </c>
      <c r="BK169" t="s">
        <v>50</v>
      </c>
      <c r="BL169" t="s">
        <v>50</v>
      </c>
      <c r="CH169">
        <v>0.02</v>
      </c>
      <c r="CI169" t="s">
        <v>808</v>
      </c>
      <c r="CP169">
        <v>0.02</v>
      </c>
      <c r="DN169" t="s">
        <v>374</v>
      </c>
      <c r="DO169" t="s">
        <v>758</v>
      </c>
      <c r="DP169" t="s">
        <v>759</v>
      </c>
      <c r="DR169" t="s">
        <v>375</v>
      </c>
      <c r="DS169" t="s">
        <v>376</v>
      </c>
      <c r="DT169">
        <v>9700</v>
      </c>
      <c r="DU169">
        <f>L169-M169</f>
        <v>9.6420000000000012</v>
      </c>
      <c r="DV169">
        <f>DU169-5*LOG10(C169/10)</f>
        <v>-0.75390623023812253</v>
      </c>
      <c r="DW169">
        <v>-0.24</v>
      </c>
      <c r="DX169">
        <f t="shared" si="10"/>
        <v>-0.99390623023812252</v>
      </c>
      <c r="DY169">
        <f t="shared" si="11"/>
        <v>196.59048408956804</v>
      </c>
    </row>
    <row r="170" spans="1:129" x14ac:dyDescent="0.3">
      <c r="A170" t="s">
        <v>243</v>
      </c>
      <c r="B170" t="s">
        <v>246</v>
      </c>
      <c r="C170">
        <v>9338</v>
      </c>
      <c r="I170">
        <v>2.1730563379999999</v>
      </c>
      <c r="J170">
        <v>13.3</v>
      </c>
      <c r="K170">
        <v>1.8469014079999999</v>
      </c>
      <c r="L170">
        <v>12.99</v>
      </c>
      <c r="M170">
        <v>1.395</v>
      </c>
      <c r="N170">
        <v>12.61</v>
      </c>
      <c r="O170">
        <v>1.0452676059999999</v>
      </c>
      <c r="Q170">
        <v>0.66802816899999995</v>
      </c>
      <c r="R170">
        <v>11.278</v>
      </c>
      <c r="S170">
        <v>0.392957746</v>
      </c>
      <c r="T170">
        <v>10.494</v>
      </c>
      <c r="U170">
        <v>0.24520563400000001</v>
      </c>
      <c r="V170">
        <v>9.7249999999999996</v>
      </c>
      <c r="W170">
        <v>0.15010985900000001</v>
      </c>
      <c r="X170" s="2" t="s">
        <v>761</v>
      </c>
      <c r="Y170">
        <v>8.8670000000000009</v>
      </c>
      <c r="Z170">
        <v>7.3614084999999996E-2</v>
      </c>
      <c r="AA170">
        <v>8.3450000000000006</v>
      </c>
      <c r="AB170">
        <v>4.5493209999999999E-2</v>
      </c>
      <c r="AC170" s="1">
        <v>8.6709999999999995E-2</v>
      </c>
      <c r="AD170">
        <v>9.0020000000000003E-2</v>
      </c>
      <c r="AE170">
        <v>3</v>
      </c>
      <c r="AF170" s="1">
        <v>9.2369999999999994E-2</v>
      </c>
      <c r="AG170">
        <v>6.3289999999999997</v>
      </c>
      <c r="AH170">
        <v>3.8026521000000001E-2</v>
      </c>
      <c r="AI170" s="1">
        <v>0.18590000000000001</v>
      </c>
      <c r="AJ170">
        <v>0.31780000000000003</v>
      </c>
      <c r="AK170">
        <v>3</v>
      </c>
      <c r="AL170" s="1">
        <v>0.49180000000000001</v>
      </c>
      <c r="AM170">
        <v>3.0649999999999999</v>
      </c>
      <c r="AN170">
        <v>2.4816225000000001E-2</v>
      </c>
      <c r="AO170" s="2" t="s">
        <v>247</v>
      </c>
      <c r="AP170" s="1">
        <v>0.51780000000000004</v>
      </c>
      <c r="AQ170" s="1">
        <v>0.51049999999999995</v>
      </c>
      <c r="AR170">
        <v>3</v>
      </c>
      <c r="AT170" t="s">
        <v>50</v>
      </c>
      <c r="AU170" t="s">
        <v>50</v>
      </c>
      <c r="AW170" t="s">
        <v>50</v>
      </c>
      <c r="AX170" t="s">
        <v>50</v>
      </c>
      <c r="BB170" t="s">
        <v>50</v>
      </c>
      <c r="BC170" t="s">
        <v>50</v>
      </c>
      <c r="BE170" t="s">
        <v>50</v>
      </c>
      <c r="BF170" t="s">
        <v>50</v>
      </c>
      <c r="BH170" t="s">
        <v>50</v>
      </c>
      <c r="BI170" t="s">
        <v>50</v>
      </c>
      <c r="BK170" t="s">
        <v>50</v>
      </c>
      <c r="BL170" t="s">
        <v>50</v>
      </c>
      <c r="DN170" t="s">
        <v>243</v>
      </c>
      <c r="DR170" t="s">
        <v>244</v>
      </c>
      <c r="DS170" t="s">
        <v>245</v>
      </c>
      <c r="DT170">
        <v>15700</v>
      </c>
      <c r="DU170">
        <f>L170-M170</f>
        <v>11.595000000000001</v>
      </c>
      <c r="DV170">
        <f>DU170-5*LOG10(C170/10)</f>
        <v>-3.2562693479739337</v>
      </c>
      <c r="DW170">
        <v>-1.35</v>
      </c>
      <c r="DX170">
        <f t="shared" si="10"/>
        <v>-4.6062693479739334</v>
      </c>
      <c r="DY170">
        <f t="shared" si="11"/>
        <v>5476.5586018043214</v>
      </c>
    </row>
    <row r="171" spans="1:129" x14ac:dyDescent="0.3">
      <c r="A171" t="s">
        <v>90</v>
      </c>
      <c r="B171" t="s">
        <v>93</v>
      </c>
      <c r="C171">
        <v>450</v>
      </c>
      <c r="D171" s="1">
        <v>5.0118700000000004E-9</v>
      </c>
      <c r="E171" t="s">
        <v>796</v>
      </c>
      <c r="H171">
        <v>12</v>
      </c>
      <c r="I171">
        <v>1.014092958</v>
      </c>
      <c r="J171">
        <v>11.79</v>
      </c>
      <c r="K171">
        <v>0.86188732400000001</v>
      </c>
      <c r="L171">
        <v>11.16</v>
      </c>
      <c r="M171">
        <v>0.65100000000000002</v>
      </c>
      <c r="N171">
        <v>10.63</v>
      </c>
      <c r="O171">
        <v>0.48779154899999999</v>
      </c>
      <c r="P171">
        <v>9.98</v>
      </c>
      <c r="Q171">
        <v>0.31174647900000002</v>
      </c>
      <c r="R171">
        <v>9.6859999999999999</v>
      </c>
      <c r="S171">
        <v>0.18338028200000001</v>
      </c>
      <c r="T171">
        <v>8.9930000000000003</v>
      </c>
      <c r="U171">
        <v>0.114429296</v>
      </c>
      <c r="V171">
        <v>8.31</v>
      </c>
      <c r="W171">
        <v>7.0051268E-2</v>
      </c>
      <c r="X171" s="2" t="s">
        <v>761</v>
      </c>
      <c r="Y171">
        <v>7.32</v>
      </c>
      <c r="Z171">
        <v>3.4353239000000001E-2</v>
      </c>
      <c r="AA171">
        <v>6.8460000000000001</v>
      </c>
      <c r="AB171">
        <v>2.1230163999999999E-2</v>
      </c>
      <c r="AC171" s="1">
        <v>0.30270000000000002</v>
      </c>
      <c r="AD171">
        <v>0.48070000000000002</v>
      </c>
      <c r="AE171">
        <v>3</v>
      </c>
      <c r="AF171" s="1">
        <v>0.43869999999999998</v>
      </c>
      <c r="AG171">
        <v>4.6840000000000002</v>
      </c>
      <c r="AH171">
        <v>1.7745710000000001E-2</v>
      </c>
      <c r="AI171" s="1">
        <v>0.498</v>
      </c>
      <c r="AJ171">
        <v>0.76690000000000003</v>
      </c>
      <c r="AK171">
        <v>3</v>
      </c>
      <c r="AL171" s="1">
        <v>0.95279999999999998</v>
      </c>
      <c r="AM171">
        <v>2.2250000000000001</v>
      </c>
      <c r="AN171">
        <v>1.1580905000000001E-2</v>
      </c>
      <c r="AO171" s="2" t="s">
        <v>762</v>
      </c>
      <c r="AP171" s="1">
        <v>0.95330000000000004</v>
      </c>
      <c r="AQ171" s="1">
        <v>0.96250000000000002</v>
      </c>
      <c r="AR171">
        <v>3</v>
      </c>
      <c r="AT171" s="1">
        <v>1.39</v>
      </c>
      <c r="AU171">
        <v>3</v>
      </c>
      <c r="AW171">
        <v>1.1479999999999999</v>
      </c>
      <c r="AX171">
        <v>1</v>
      </c>
      <c r="BB171">
        <v>1.169</v>
      </c>
      <c r="BC171">
        <v>3</v>
      </c>
      <c r="BE171" s="1">
        <v>10.6</v>
      </c>
      <c r="BF171">
        <v>1</v>
      </c>
      <c r="BH171">
        <v>1.1240000000000001</v>
      </c>
      <c r="BI171">
        <v>1</v>
      </c>
      <c r="BK171">
        <v>5.7709999999999997E-2</v>
      </c>
      <c r="BL171">
        <v>1</v>
      </c>
      <c r="DN171" t="s">
        <v>90</v>
      </c>
      <c r="DR171" t="s">
        <v>91</v>
      </c>
      <c r="DS171" t="s">
        <v>92</v>
      </c>
      <c r="DT171">
        <v>6510</v>
      </c>
      <c r="DU171">
        <f>L171-M171</f>
        <v>10.509</v>
      </c>
      <c r="DV171">
        <f>DU171-5*LOG10(C171/10)</f>
        <v>2.2429374311232824</v>
      </c>
      <c r="DW171">
        <v>-0.04</v>
      </c>
      <c r="DX171">
        <f t="shared" si="10"/>
        <v>2.2029374311232823</v>
      </c>
      <c r="DY171">
        <f t="shared" si="11"/>
        <v>10.347252033357179</v>
      </c>
    </row>
    <row r="172" spans="1:129" x14ac:dyDescent="0.3">
      <c r="A172" t="s">
        <v>98</v>
      </c>
      <c r="B172" t="s">
        <v>48</v>
      </c>
      <c r="C172">
        <v>400</v>
      </c>
      <c r="D172" s="1">
        <v>1.1749E-7</v>
      </c>
      <c r="E172" t="s">
        <v>796</v>
      </c>
      <c r="H172">
        <v>12.13</v>
      </c>
      <c r="I172">
        <v>0.67606197199999996</v>
      </c>
      <c r="J172">
        <v>12.16</v>
      </c>
      <c r="K172">
        <v>0.57459154899999998</v>
      </c>
      <c r="L172">
        <v>11.6</v>
      </c>
      <c r="M172">
        <v>0.434</v>
      </c>
      <c r="N172">
        <v>11.06</v>
      </c>
      <c r="O172">
        <v>0.32519436600000001</v>
      </c>
      <c r="P172">
        <v>10.58</v>
      </c>
      <c r="Q172">
        <v>0.207830986</v>
      </c>
      <c r="R172">
        <v>10.319000000000001</v>
      </c>
      <c r="S172">
        <v>0.122253521</v>
      </c>
      <c r="T172">
        <v>9.8490000000000002</v>
      </c>
      <c r="U172">
        <v>7.6286197E-2</v>
      </c>
      <c r="V172">
        <v>9.5809999999999995</v>
      </c>
      <c r="W172">
        <v>4.6700844999999998E-2</v>
      </c>
      <c r="X172" s="2" t="s">
        <v>761</v>
      </c>
      <c r="Y172">
        <v>8.8529999999999998</v>
      </c>
      <c r="Z172">
        <v>2.2902160000000001E-2</v>
      </c>
      <c r="AA172">
        <v>8.5009999999999994</v>
      </c>
      <c r="AB172">
        <v>1.4153443E-2</v>
      </c>
      <c r="AC172" s="1">
        <v>7.7530000000000002E-2</v>
      </c>
      <c r="AD172">
        <v>8.4110000000000004E-2</v>
      </c>
      <c r="AE172">
        <v>3</v>
      </c>
      <c r="AF172" s="1">
        <v>5.1229999999999998E-2</v>
      </c>
      <c r="AG172">
        <v>7.0060000000000002</v>
      </c>
      <c r="AH172">
        <v>1.1830472999999999E-2</v>
      </c>
      <c r="AI172" s="1">
        <v>6.9290000000000004E-2</v>
      </c>
      <c r="AJ172">
        <v>0.1178</v>
      </c>
      <c r="AK172">
        <v>3</v>
      </c>
      <c r="AL172" s="1">
        <v>0.2591</v>
      </c>
      <c r="AM172">
        <v>3.855</v>
      </c>
      <c r="AN172">
        <v>7.7206030000000004E-3</v>
      </c>
      <c r="AO172" s="2" t="s">
        <v>101</v>
      </c>
      <c r="AP172" s="1">
        <v>0.29349999999999998</v>
      </c>
      <c r="AQ172" s="1">
        <v>0.30580000000000002</v>
      </c>
      <c r="AR172">
        <v>3</v>
      </c>
      <c r="AT172" s="1">
        <v>1.284</v>
      </c>
      <c r="AU172">
        <v>3</v>
      </c>
      <c r="AW172">
        <v>1.7190000000000001</v>
      </c>
      <c r="AX172">
        <v>1</v>
      </c>
      <c r="BB172">
        <v>1.5660000000000001</v>
      </c>
      <c r="BC172">
        <v>3</v>
      </c>
      <c r="BE172" s="1">
        <v>9.7669999999999995</v>
      </c>
      <c r="BF172">
        <v>1</v>
      </c>
      <c r="BH172" t="s">
        <v>58</v>
      </c>
      <c r="BI172">
        <v>1</v>
      </c>
      <c r="BK172">
        <v>1.696</v>
      </c>
      <c r="BL172">
        <v>1</v>
      </c>
      <c r="DN172" t="s">
        <v>98</v>
      </c>
      <c r="DR172" t="s">
        <v>99</v>
      </c>
      <c r="DS172" t="s">
        <v>100</v>
      </c>
      <c r="DT172">
        <v>6510</v>
      </c>
      <c r="DU172">
        <f>L172-M172</f>
        <v>11.166</v>
      </c>
      <c r="DV172">
        <f>DU172-5*LOG10(C172/10)</f>
        <v>3.1557000433601896</v>
      </c>
      <c r="DW172">
        <v>-0.04</v>
      </c>
      <c r="DX172">
        <f t="shared" si="10"/>
        <v>3.1157000433601896</v>
      </c>
      <c r="DY172">
        <f t="shared" si="11"/>
        <v>4.4639567958532202</v>
      </c>
    </row>
    <row r="173" spans="1:129" x14ac:dyDescent="0.3">
      <c r="A173" t="s">
        <v>315</v>
      </c>
      <c r="B173" t="s">
        <v>318</v>
      </c>
      <c r="C173">
        <v>440</v>
      </c>
      <c r="D173">
        <f>10^-6.3</f>
        <v>5.0118723362727218E-7</v>
      </c>
      <c r="E173" t="s">
        <v>796</v>
      </c>
      <c r="H173">
        <v>11.63</v>
      </c>
      <c r="I173">
        <v>1.883315493</v>
      </c>
      <c r="J173">
        <v>11.37</v>
      </c>
      <c r="K173">
        <v>1.600647887</v>
      </c>
      <c r="L173">
        <v>10.98</v>
      </c>
      <c r="M173">
        <v>1.2090000000000001</v>
      </c>
      <c r="N173">
        <v>10.58</v>
      </c>
      <c r="O173">
        <v>0.905898592</v>
      </c>
      <c r="P173">
        <v>10.039999999999999</v>
      </c>
      <c r="Q173">
        <v>0.57895774600000005</v>
      </c>
      <c r="R173">
        <v>9.35</v>
      </c>
      <c r="S173">
        <v>0.34056338000000003</v>
      </c>
      <c r="T173">
        <v>8.56</v>
      </c>
      <c r="U173">
        <v>0.21251154899999999</v>
      </c>
      <c r="V173">
        <v>7.7439999999999998</v>
      </c>
      <c r="W173">
        <v>0.13009521099999999</v>
      </c>
      <c r="X173" s="2" t="s">
        <v>761</v>
      </c>
      <c r="Y173">
        <v>6.726</v>
      </c>
      <c r="Z173">
        <v>6.3798873000000006E-2</v>
      </c>
      <c r="AA173">
        <v>5.9349999999999996</v>
      </c>
      <c r="AB173">
        <v>3.9427447999999997E-2</v>
      </c>
      <c r="AC173" t="s">
        <v>50</v>
      </c>
      <c r="AD173">
        <v>2.5270000000000001</v>
      </c>
      <c r="AE173">
        <v>3</v>
      </c>
      <c r="AF173" t="s">
        <v>50</v>
      </c>
      <c r="AG173">
        <v>2.5499999999999998</v>
      </c>
      <c r="AH173">
        <v>3.2956317999999998E-2</v>
      </c>
      <c r="AI173" t="s">
        <v>50</v>
      </c>
      <c r="AJ173">
        <v>3.4590000000000001</v>
      </c>
      <c r="AK173">
        <v>3</v>
      </c>
      <c r="AL173" t="s">
        <v>50</v>
      </c>
      <c r="AM173">
        <v>0.74199999999999999</v>
      </c>
      <c r="AN173">
        <v>2.1507394999999999E-2</v>
      </c>
      <c r="AO173" s="2" t="s">
        <v>762</v>
      </c>
      <c r="AP173" t="s">
        <v>50</v>
      </c>
      <c r="AQ173" s="1">
        <v>5.2210000000000001</v>
      </c>
      <c r="AR173">
        <v>3</v>
      </c>
      <c r="AT173" s="1">
        <v>2.665</v>
      </c>
      <c r="AU173">
        <v>3</v>
      </c>
      <c r="AW173">
        <v>2.8879999999999999</v>
      </c>
      <c r="AX173">
        <v>1</v>
      </c>
      <c r="BB173">
        <v>1.8580000000000001</v>
      </c>
      <c r="BC173">
        <v>3</v>
      </c>
      <c r="BE173" s="1">
        <v>1.762</v>
      </c>
      <c r="BF173">
        <v>2</v>
      </c>
      <c r="BH173">
        <v>1.5489999999999999</v>
      </c>
      <c r="BI173">
        <v>1</v>
      </c>
      <c r="BK173">
        <v>0.69889999999999997</v>
      </c>
      <c r="BL173">
        <v>1</v>
      </c>
      <c r="CH173">
        <v>7.0000000000000001E-3</v>
      </c>
      <c r="DN173" t="s">
        <v>315</v>
      </c>
      <c r="DO173" t="s">
        <v>758</v>
      </c>
      <c r="DP173" t="s">
        <v>759</v>
      </c>
      <c r="DR173" t="s">
        <v>316</v>
      </c>
      <c r="DS173" t="s">
        <v>317</v>
      </c>
      <c r="DT173">
        <v>9700</v>
      </c>
      <c r="DU173">
        <f>L173-M173</f>
        <v>9.7710000000000008</v>
      </c>
      <c r="DV173">
        <f>DU173-5*LOG10(C173/10)</f>
        <v>1.5537366175690632</v>
      </c>
      <c r="DW173">
        <v>-0.24</v>
      </c>
      <c r="DX173">
        <f t="shared" si="10"/>
        <v>1.3137366175690632</v>
      </c>
      <c r="DY173">
        <f t="shared" si="11"/>
        <v>23.46958190350659</v>
      </c>
    </row>
    <row r="174" spans="1:129" x14ac:dyDescent="0.3">
      <c r="A174" t="s">
        <v>581</v>
      </c>
      <c r="B174" t="s">
        <v>229</v>
      </c>
      <c r="C174">
        <v>880</v>
      </c>
      <c r="H174">
        <v>15.09</v>
      </c>
      <c r="I174">
        <v>3.525180282</v>
      </c>
      <c r="J174">
        <v>14.41</v>
      </c>
      <c r="K174">
        <v>2.996084507</v>
      </c>
      <c r="L174">
        <v>13.56</v>
      </c>
      <c r="M174">
        <v>2.2629999999999999</v>
      </c>
      <c r="N174">
        <v>12.64</v>
      </c>
      <c r="O174">
        <v>1.695656338</v>
      </c>
      <c r="P174">
        <v>12.11</v>
      </c>
      <c r="Q174">
        <v>1.0836901409999999</v>
      </c>
      <c r="R174">
        <v>11.294</v>
      </c>
      <c r="S174">
        <v>0.63746478900000003</v>
      </c>
      <c r="T174">
        <v>10.307</v>
      </c>
      <c r="U174">
        <v>0.39777802800000001</v>
      </c>
      <c r="V174">
        <v>8.9209999999999994</v>
      </c>
      <c r="W174">
        <v>0.24351154899999999</v>
      </c>
      <c r="X174" s="2" t="s">
        <v>761</v>
      </c>
      <c r="Y174">
        <v>6.5469999999999997</v>
      </c>
      <c r="Z174">
        <v>0.11941840400000001</v>
      </c>
      <c r="AA174">
        <v>5.0309999999999997</v>
      </c>
      <c r="AB174">
        <v>7.3800094999999996E-2</v>
      </c>
      <c r="AC174" t="s">
        <v>50</v>
      </c>
      <c r="AD174">
        <v>2.371</v>
      </c>
      <c r="AE174">
        <v>3</v>
      </c>
      <c r="AF174" t="s">
        <v>50</v>
      </c>
      <c r="AG174">
        <v>2.2330000000000001</v>
      </c>
      <c r="AH174">
        <v>6.1687468000000002E-2</v>
      </c>
      <c r="AI174" t="s">
        <v>50</v>
      </c>
      <c r="AJ174">
        <v>10.220000000000001</v>
      </c>
      <c r="AK174">
        <v>3</v>
      </c>
      <c r="AL174" t="s">
        <v>50</v>
      </c>
      <c r="AM174">
        <v>-0.65500000000000003</v>
      </c>
      <c r="AN174">
        <v>4.0257431000000003E-2</v>
      </c>
      <c r="AO174" s="2" t="s">
        <v>762</v>
      </c>
      <c r="AP174" t="s">
        <v>50</v>
      </c>
      <c r="AQ174">
        <v>21.4</v>
      </c>
      <c r="AR174">
        <v>3</v>
      </c>
      <c r="AT174">
        <v>30.4</v>
      </c>
      <c r="AU174">
        <v>3</v>
      </c>
      <c r="AW174">
        <v>23.049999</v>
      </c>
      <c r="AX174">
        <v>3</v>
      </c>
      <c r="BB174">
        <v>23.17</v>
      </c>
      <c r="BC174">
        <v>3</v>
      </c>
      <c r="BE174">
        <v>63.2</v>
      </c>
      <c r="BF174">
        <v>3</v>
      </c>
      <c r="BH174">
        <v>21.15</v>
      </c>
      <c r="BI174">
        <v>3</v>
      </c>
      <c r="BK174">
        <v>23.530000999999999</v>
      </c>
      <c r="BL174">
        <v>3</v>
      </c>
      <c r="CH174">
        <v>0.04</v>
      </c>
      <c r="CI174" t="s">
        <v>808</v>
      </c>
      <c r="CP174">
        <v>0.04</v>
      </c>
      <c r="DN174" t="s">
        <v>581</v>
      </c>
      <c r="DR174" t="s">
        <v>582</v>
      </c>
      <c r="DS174" t="s">
        <v>583</v>
      </c>
      <c r="DT174">
        <v>8270</v>
      </c>
      <c r="DU174">
        <f>L174-M174</f>
        <v>11.297000000000001</v>
      </c>
      <c r="DV174">
        <f>DU174-5*LOG10(C174/10)</f>
        <v>1.5745866392491568</v>
      </c>
      <c r="DW174">
        <v>-0.04</v>
      </c>
      <c r="DX174">
        <f t="shared" si="10"/>
        <v>1.5345866392491567</v>
      </c>
      <c r="DY174">
        <f t="shared" si="11"/>
        <v>19.149848579880299</v>
      </c>
    </row>
    <row r="175" spans="1:129" x14ac:dyDescent="0.3">
      <c r="A175" t="s">
        <v>266</v>
      </c>
      <c r="B175" t="s">
        <v>241</v>
      </c>
      <c r="C175">
        <v>7663</v>
      </c>
      <c r="H175">
        <v>16.420000000000002</v>
      </c>
      <c r="I175">
        <v>9.7546084509999993</v>
      </c>
      <c r="J175">
        <v>15.97</v>
      </c>
      <c r="K175">
        <v>8.2905352109999999</v>
      </c>
      <c r="L175">
        <v>14.04</v>
      </c>
      <c r="M175">
        <v>6.2619999999999996</v>
      </c>
      <c r="O175">
        <v>4.6920901410000004</v>
      </c>
      <c r="Q175">
        <v>2.998704225</v>
      </c>
      <c r="R175">
        <v>9.5779999999999994</v>
      </c>
      <c r="S175">
        <v>1.763943662</v>
      </c>
      <c r="T175">
        <v>8.8689999999999998</v>
      </c>
      <c r="U175">
        <v>1.100700845</v>
      </c>
      <c r="V175">
        <v>8.3160000000000007</v>
      </c>
      <c r="W175">
        <v>0.67382647900000003</v>
      </c>
      <c r="X175" s="2" t="s">
        <v>761</v>
      </c>
      <c r="Y175">
        <v>7.7770000000000001</v>
      </c>
      <c r="Z175">
        <v>0.33044544599999998</v>
      </c>
      <c r="AA175">
        <v>7.4320000000000004</v>
      </c>
      <c r="AB175">
        <v>0.204213963</v>
      </c>
      <c r="AC175" t="s">
        <v>50</v>
      </c>
      <c r="AD175">
        <v>0.1235</v>
      </c>
      <c r="AE175">
        <v>3</v>
      </c>
      <c r="AF175" t="s">
        <v>50</v>
      </c>
      <c r="AG175">
        <v>6.7480000000000002</v>
      </c>
      <c r="AH175">
        <v>0.17069682799999999</v>
      </c>
      <c r="AI175" t="s">
        <v>50</v>
      </c>
      <c r="AJ175" t="s">
        <v>56</v>
      </c>
      <c r="AK175">
        <v>0</v>
      </c>
      <c r="AL175" t="s">
        <v>50</v>
      </c>
      <c r="AM175">
        <v>6.391</v>
      </c>
      <c r="AN175">
        <v>0.111397276</v>
      </c>
      <c r="AO175" s="2" t="s">
        <v>49</v>
      </c>
      <c r="AP175" t="s">
        <v>50</v>
      </c>
      <c r="AQ175" t="s">
        <v>50</v>
      </c>
      <c r="AR175" t="s">
        <v>50</v>
      </c>
      <c r="AT175" t="s">
        <v>50</v>
      </c>
      <c r="AU175" t="s">
        <v>50</v>
      </c>
      <c r="AW175" t="s">
        <v>50</v>
      </c>
      <c r="AX175" t="s">
        <v>50</v>
      </c>
      <c r="BB175" t="s">
        <v>50</v>
      </c>
      <c r="BC175" t="s">
        <v>50</v>
      </c>
      <c r="BE175" t="s">
        <v>50</v>
      </c>
      <c r="BF175" t="s">
        <v>50</v>
      </c>
      <c r="BH175" t="s">
        <v>50</v>
      </c>
      <c r="BI175" t="s">
        <v>50</v>
      </c>
      <c r="BK175" t="s">
        <v>50</v>
      </c>
      <c r="BL175" t="s">
        <v>50</v>
      </c>
      <c r="DN175" t="s">
        <v>266</v>
      </c>
      <c r="DR175" t="s">
        <v>267</v>
      </c>
      <c r="DS175" t="s">
        <v>268</v>
      </c>
      <c r="DT175">
        <v>12500</v>
      </c>
      <c r="DU175">
        <f>L175-M175</f>
        <v>7.7779999999999996</v>
      </c>
      <c r="DV175">
        <f>DU175-5*LOG10(C175/10)</f>
        <v>-6.643994127783432</v>
      </c>
      <c r="DW175">
        <v>-0.81</v>
      </c>
      <c r="DX175">
        <f t="shared" si="10"/>
        <v>-7.4539941277834316</v>
      </c>
      <c r="DY175">
        <f t="shared" si="11"/>
        <v>75439.300204385625</v>
      </c>
    </row>
    <row r="176" spans="1:129" x14ac:dyDescent="0.3">
      <c r="A176" t="s">
        <v>584</v>
      </c>
      <c r="B176" t="s">
        <v>587</v>
      </c>
      <c r="C176">
        <v>720</v>
      </c>
      <c r="H176">
        <v>9.8299999000000007</v>
      </c>
      <c r="I176">
        <v>3.7183404769999999</v>
      </c>
      <c r="J176">
        <v>9.8900003000000005</v>
      </c>
      <c r="K176">
        <v>3.1602532079999999</v>
      </c>
      <c r="L176">
        <v>9.3100003999999998</v>
      </c>
      <c r="M176">
        <v>2.3869997629999999</v>
      </c>
      <c r="O176">
        <v>1.7885688369999999</v>
      </c>
      <c r="Q176">
        <v>1.1430703090000001</v>
      </c>
      <c r="R176">
        <v>7.5469999999999997</v>
      </c>
      <c r="S176">
        <v>0.6723943</v>
      </c>
      <c r="T176">
        <v>7.2930000000000001</v>
      </c>
      <c r="U176">
        <v>0.41957404300000001</v>
      </c>
      <c r="V176">
        <v>7.0960000000000001</v>
      </c>
      <c r="W176">
        <v>0.25685462199999998</v>
      </c>
      <c r="X176" s="2" t="s">
        <v>761</v>
      </c>
      <c r="Y176">
        <v>5.8339999999999996</v>
      </c>
      <c r="Z176">
        <v>0.12596186500000001</v>
      </c>
      <c r="AA176">
        <v>5.0819999999999999</v>
      </c>
      <c r="AB176">
        <v>7.7843929000000006E-2</v>
      </c>
      <c r="AC176" s="1">
        <v>0.22140000000000001</v>
      </c>
      <c r="AD176">
        <v>1.9390000000000001</v>
      </c>
      <c r="AE176">
        <v>3</v>
      </c>
      <c r="AF176" s="1">
        <v>0.29699999999999999</v>
      </c>
      <c r="AG176">
        <v>2.9329999999999998</v>
      </c>
      <c r="AH176">
        <v>6.5067596000000005E-2</v>
      </c>
      <c r="AI176" s="1">
        <v>1.0720000000000001</v>
      </c>
      <c r="AJ176">
        <v>1.988</v>
      </c>
      <c r="AK176">
        <v>3</v>
      </c>
      <c r="AL176" s="1">
        <v>1.4419999999999999</v>
      </c>
      <c r="AM176">
        <v>1.355</v>
      </c>
      <c r="AN176">
        <v>4.2463314000000002E-2</v>
      </c>
      <c r="AO176" s="2" t="s">
        <v>588</v>
      </c>
      <c r="AP176" s="1">
        <v>1.325</v>
      </c>
      <c r="AQ176" s="1">
        <v>1.365</v>
      </c>
      <c r="AR176">
        <v>3</v>
      </c>
      <c r="AT176" s="1">
        <v>5.2119999999999997</v>
      </c>
      <c r="AU176">
        <v>1</v>
      </c>
      <c r="AW176" t="s">
        <v>50</v>
      </c>
      <c r="AX176" t="s">
        <v>50</v>
      </c>
      <c r="BB176" t="s">
        <v>50</v>
      </c>
      <c r="BC176" t="s">
        <v>50</v>
      </c>
      <c r="BE176" s="1">
        <v>49.19</v>
      </c>
      <c r="BF176">
        <v>1</v>
      </c>
      <c r="BH176" t="s">
        <v>50</v>
      </c>
      <c r="BI176" t="s">
        <v>50</v>
      </c>
      <c r="BK176" t="s">
        <v>50</v>
      </c>
      <c r="BL176" t="s">
        <v>50</v>
      </c>
      <c r="DN176" t="s">
        <v>584</v>
      </c>
      <c r="DR176" t="s">
        <v>585</v>
      </c>
      <c r="DS176" t="s">
        <v>586</v>
      </c>
      <c r="DT176">
        <v>17000</v>
      </c>
      <c r="DU176">
        <f>L176-M176</f>
        <v>6.9230006369999995</v>
      </c>
      <c r="DV176">
        <f>DU176-5*LOG10(C176/10)</f>
        <v>-2.3636618451563436</v>
      </c>
      <c r="DW176">
        <v>-1.58</v>
      </c>
      <c r="DX176">
        <f t="shared" si="10"/>
        <v>-3.9436618451563437</v>
      </c>
      <c r="DY176">
        <f t="shared" si="11"/>
        <v>2974.8477104454901</v>
      </c>
    </row>
    <row r="177" spans="1:129" x14ac:dyDescent="0.3">
      <c r="A177" t="s">
        <v>589</v>
      </c>
      <c r="B177" t="s">
        <v>592</v>
      </c>
      <c r="C177">
        <v>668</v>
      </c>
      <c r="H177">
        <v>10.09</v>
      </c>
      <c r="I177">
        <v>3.5734722649999999</v>
      </c>
      <c r="J177">
        <v>11.5</v>
      </c>
      <c r="K177">
        <v>3.0371283259999999</v>
      </c>
      <c r="L177">
        <v>10.9</v>
      </c>
      <c r="M177">
        <v>2.2940011830000002</v>
      </c>
      <c r="O177">
        <v>1.7188853930000001</v>
      </c>
      <c r="Q177">
        <v>1.098535778</v>
      </c>
      <c r="R177">
        <v>7.9390000000000001</v>
      </c>
      <c r="S177">
        <v>0.64619751599999997</v>
      </c>
      <c r="T177">
        <v>7.52</v>
      </c>
      <c r="U177">
        <v>0.40322724999999998</v>
      </c>
      <c r="V177">
        <v>7.0910000000000002</v>
      </c>
      <c r="W177">
        <v>0.246847451</v>
      </c>
      <c r="X177" s="2" t="s">
        <v>761</v>
      </c>
      <c r="Y177">
        <v>6.97</v>
      </c>
      <c r="Z177">
        <v>0.121054335</v>
      </c>
      <c r="AA177">
        <v>6.6230000000000002</v>
      </c>
      <c r="AB177">
        <v>7.4811093999999995E-2</v>
      </c>
      <c r="AC177" t="s">
        <v>50</v>
      </c>
      <c r="AD177">
        <v>0.32269999999999999</v>
      </c>
      <c r="AE177">
        <v>3</v>
      </c>
      <c r="AF177" t="s">
        <v>50</v>
      </c>
      <c r="AG177">
        <v>5.5810000000000004</v>
      </c>
      <c r="AH177">
        <v>6.2532534000000001E-2</v>
      </c>
      <c r="AI177" t="s">
        <v>50</v>
      </c>
      <c r="AJ177">
        <v>0.22739999999999999</v>
      </c>
      <c r="AK177">
        <v>3</v>
      </c>
      <c r="AL177" t="s">
        <v>50</v>
      </c>
      <c r="AM177">
        <v>3.9039999999999999</v>
      </c>
      <c r="AN177">
        <v>4.0808924000000003E-2</v>
      </c>
      <c r="AO177" s="2" t="s">
        <v>593</v>
      </c>
      <c r="AP177" t="s">
        <v>50</v>
      </c>
      <c r="AQ177" t="s">
        <v>50</v>
      </c>
      <c r="AR177" t="s">
        <v>50</v>
      </c>
      <c r="AT177" t="s">
        <v>50</v>
      </c>
      <c r="AU177" t="s">
        <v>50</v>
      </c>
      <c r="AW177" t="s">
        <v>50</v>
      </c>
      <c r="AX177" t="s">
        <v>50</v>
      </c>
      <c r="BB177" t="s">
        <v>50</v>
      </c>
      <c r="BC177" t="s">
        <v>50</v>
      </c>
      <c r="BE177" t="s">
        <v>50</v>
      </c>
      <c r="BF177" t="s">
        <v>51</v>
      </c>
      <c r="BH177" t="s">
        <v>50</v>
      </c>
      <c r="BI177" t="s">
        <v>50</v>
      </c>
      <c r="BK177" t="s">
        <v>50</v>
      </c>
      <c r="BL177" t="s">
        <v>50</v>
      </c>
      <c r="DN177" t="s">
        <v>589</v>
      </c>
      <c r="DR177" t="s">
        <v>590</v>
      </c>
      <c r="DS177" t="s">
        <v>591</v>
      </c>
      <c r="DT177">
        <v>15700</v>
      </c>
      <c r="DU177">
        <f>L177-M177</f>
        <v>8.6059988169999997</v>
      </c>
      <c r="DV177">
        <f>DU177-5*LOG10(C177/10)</f>
        <v>-0.5178834953777276</v>
      </c>
      <c r="DW177">
        <v>-1.35</v>
      </c>
      <c r="DX177">
        <f t="shared" si="10"/>
        <v>-1.8678834953777277</v>
      </c>
      <c r="DY177">
        <f t="shared" si="11"/>
        <v>439.69689436259728</v>
      </c>
    </row>
    <row r="178" spans="1:129" x14ac:dyDescent="0.3">
      <c r="A178" t="s">
        <v>707</v>
      </c>
      <c r="B178" t="s">
        <v>78</v>
      </c>
      <c r="C178">
        <v>668</v>
      </c>
      <c r="H178">
        <v>10.09</v>
      </c>
      <c r="I178">
        <v>3.5734704229999998</v>
      </c>
      <c r="J178">
        <v>11.5</v>
      </c>
      <c r="K178">
        <v>3.0371267610000001</v>
      </c>
      <c r="L178">
        <v>10.9</v>
      </c>
      <c r="M178">
        <v>2.294</v>
      </c>
      <c r="O178">
        <v>1.7188845070000001</v>
      </c>
      <c r="Q178">
        <v>1.098535211</v>
      </c>
      <c r="R178">
        <v>7.9390000000000001</v>
      </c>
      <c r="S178">
        <v>0.64619718299999995</v>
      </c>
      <c r="T178">
        <v>7.52</v>
      </c>
      <c r="U178">
        <v>0.40322704199999998</v>
      </c>
      <c r="V178">
        <v>7.0910000000000002</v>
      </c>
      <c r="W178">
        <v>0.24684732400000001</v>
      </c>
      <c r="X178" s="2" t="s">
        <v>761</v>
      </c>
      <c r="Y178">
        <v>6.97</v>
      </c>
      <c r="Z178">
        <v>0.121054272</v>
      </c>
      <c r="AA178">
        <v>6.6230000000000002</v>
      </c>
      <c r="AB178">
        <v>7.4811056000000001E-2</v>
      </c>
      <c r="AC178" t="s">
        <v>50</v>
      </c>
      <c r="AD178">
        <v>0.32269999999999999</v>
      </c>
      <c r="AE178">
        <v>3</v>
      </c>
      <c r="AF178" t="s">
        <v>50</v>
      </c>
      <c r="AG178">
        <v>5.5810000000000004</v>
      </c>
      <c r="AH178">
        <v>6.2532501000000004E-2</v>
      </c>
      <c r="AI178" t="s">
        <v>50</v>
      </c>
      <c r="AJ178">
        <v>0.22739999999999999</v>
      </c>
      <c r="AK178">
        <v>3</v>
      </c>
      <c r="AL178" t="s">
        <v>50</v>
      </c>
      <c r="AM178">
        <v>3.9039999999999999</v>
      </c>
      <c r="AN178">
        <v>4.0808903000000001E-2</v>
      </c>
      <c r="AO178" s="2" t="s">
        <v>710</v>
      </c>
      <c r="AP178" t="s">
        <v>50</v>
      </c>
      <c r="AQ178" t="s">
        <v>50</v>
      </c>
      <c r="AR178" t="s">
        <v>50</v>
      </c>
      <c r="AT178" t="s">
        <v>50</v>
      </c>
      <c r="AU178" t="s">
        <v>50</v>
      </c>
      <c r="AW178" t="s">
        <v>50</v>
      </c>
      <c r="AX178" t="s">
        <v>50</v>
      </c>
      <c r="BB178" t="s">
        <v>50</v>
      </c>
      <c r="BC178" t="s">
        <v>50</v>
      </c>
      <c r="BE178" t="s">
        <v>50</v>
      </c>
      <c r="BF178" t="s">
        <v>50</v>
      </c>
      <c r="BH178" t="s">
        <v>50</v>
      </c>
      <c r="BI178" t="s">
        <v>50</v>
      </c>
      <c r="BK178" t="s">
        <v>50</v>
      </c>
      <c r="BL178" t="s">
        <v>50</v>
      </c>
      <c r="DN178" t="s">
        <v>707</v>
      </c>
      <c r="DQ178" t="s">
        <v>638</v>
      </c>
      <c r="DR178" t="s">
        <v>708</v>
      </c>
      <c r="DS178" t="s">
        <v>709</v>
      </c>
      <c r="DT178">
        <v>15700</v>
      </c>
      <c r="DU178">
        <f>L178-M178</f>
        <v>8.6059999999999999</v>
      </c>
      <c r="DV178">
        <f>DU178-5*LOG10(C178/10)</f>
        <v>-0.51788231237772742</v>
      </c>
      <c r="DW178">
        <v>-1.35</v>
      </c>
      <c r="DX178">
        <f t="shared" si="10"/>
        <v>-1.8678823123777275</v>
      </c>
      <c r="DY178">
        <f t="shared" si="11"/>
        <v>439.69641527647991</v>
      </c>
    </row>
    <row r="179" spans="1:129" x14ac:dyDescent="0.3">
      <c r="A179" t="s">
        <v>289</v>
      </c>
      <c r="B179" t="s">
        <v>292</v>
      </c>
      <c r="C179">
        <v>2200</v>
      </c>
      <c r="F179">
        <v>83</v>
      </c>
      <c r="G179" t="s">
        <v>800</v>
      </c>
      <c r="H179">
        <v>13.02</v>
      </c>
      <c r="I179">
        <v>8.0161633800000001</v>
      </c>
      <c r="J179">
        <v>12.88</v>
      </c>
      <c r="K179">
        <v>6.8130140849999998</v>
      </c>
      <c r="L179">
        <v>11.52</v>
      </c>
      <c r="M179">
        <v>5.1459999999999999</v>
      </c>
      <c r="N179">
        <v>9.98</v>
      </c>
      <c r="O179">
        <v>3.8558760560000001</v>
      </c>
      <c r="P179">
        <v>8.73</v>
      </c>
      <c r="Q179">
        <v>2.46428169</v>
      </c>
      <c r="R179">
        <v>7.4610000000000003</v>
      </c>
      <c r="S179">
        <v>1.449577465</v>
      </c>
      <c r="T179">
        <v>5.98</v>
      </c>
      <c r="U179">
        <v>0.904536338</v>
      </c>
      <c r="V179">
        <v>4.8259999999999996</v>
      </c>
      <c r="W179">
        <v>0.55373859199999997</v>
      </c>
      <c r="X179" s="2" t="s">
        <v>761</v>
      </c>
      <c r="Y179">
        <v>2.21</v>
      </c>
      <c r="Z179">
        <v>0.27155417799999998</v>
      </c>
      <c r="AA179">
        <v>0.79500000000000004</v>
      </c>
      <c r="AB179">
        <v>0.16781939500000001</v>
      </c>
      <c r="AC179" s="1">
        <v>16.95</v>
      </c>
      <c r="AD179">
        <v>21.6</v>
      </c>
      <c r="AE179">
        <v>3</v>
      </c>
      <c r="AF179" s="1">
        <v>15.29</v>
      </c>
      <c r="AG179">
        <v>0.34399999999999997</v>
      </c>
      <c r="AH179">
        <v>0.14027561099999999</v>
      </c>
      <c r="AI179" s="1">
        <v>13.94</v>
      </c>
      <c r="AJ179">
        <v>17.239999999999998</v>
      </c>
      <c r="AK179">
        <v>3</v>
      </c>
      <c r="AL179" s="1">
        <v>17.010000000000002</v>
      </c>
      <c r="AM179">
        <v>-0.98399999999999999</v>
      </c>
      <c r="AN179">
        <v>9.1544295999999997E-2</v>
      </c>
      <c r="AO179" s="2" t="s">
        <v>179</v>
      </c>
      <c r="AP179" s="1">
        <v>17.239999999999998</v>
      </c>
      <c r="AQ179">
        <v>28.4</v>
      </c>
      <c r="AR179">
        <v>3</v>
      </c>
      <c r="AT179" s="1">
        <v>147.4</v>
      </c>
      <c r="AU179">
        <v>3</v>
      </c>
      <c r="AW179">
        <v>158.60000600000001</v>
      </c>
      <c r="AX179">
        <v>3</v>
      </c>
      <c r="BB179">
        <v>122.599998</v>
      </c>
      <c r="BC179">
        <v>3</v>
      </c>
      <c r="BE179">
        <v>246.2</v>
      </c>
      <c r="BF179">
        <v>1</v>
      </c>
      <c r="BH179">
        <v>162.199997</v>
      </c>
      <c r="BI179">
        <v>3</v>
      </c>
      <c r="BK179">
        <v>219</v>
      </c>
      <c r="BL179">
        <v>3</v>
      </c>
      <c r="BP179">
        <v>3.79</v>
      </c>
      <c r="BR179">
        <v>1.61</v>
      </c>
      <c r="BT179">
        <v>0.77400000000000002</v>
      </c>
      <c r="BV179">
        <v>0.63800000000000001</v>
      </c>
      <c r="BX179">
        <v>0.25</v>
      </c>
      <c r="CD179">
        <v>0.246</v>
      </c>
      <c r="CH179">
        <v>0.54</v>
      </c>
      <c r="CI179" t="s">
        <v>809</v>
      </c>
      <c r="CJ179">
        <v>2.0999999999999999E-3</v>
      </c>
      <c r="CP179">
        <v>1.0999999999999999E-2</v>
      </c>
      <c r="DN179" t="s">
        <v>289</v>
      </c>
      <c r="DO179" t="s">
        <v>12</v>
      </c>
      <c r="DP179" t="s">
        <v>759</v>
      </c>
      <c r="DR179" t="s">
        <v>290</v>
      </c>
      <c r="DS179" t="s">
        <v>291</v>
      </c>
      <c r="DT179">
        <v>31500</v>
      </c>
      <c r="DU179">
        <f>L179-M179</f>
        <v>6.3739999999999997</v>
      </c>
      <c r="DV179">
        <f>DU179-5*LOG10(C179/10)</f>
        <v>-5.3381134041110316</v>
      </c>
      <c r="DW179">
        <v>-3.02</v>
      </c>
      <c r="DX179">
        <f t="shared" si="10"/>
        <v>-8.3581134041110321</v>
      </c>
      <c r="DY179">
        <f t="shared" si="11"/>
        <v>173478.38149315817</v>
      </c>
    </row>
    <row r="180" spans="1:129" x14ac:dyDescent="0.3">
      <c r="A180" t="s">
        <v>248</v>
      </c>
      <c r="B180" t="s">
        <v>251</v>
      </c>
      <c r="H180">
        <v>16.75</v>
      </c>
      <c r="I180">
        <v>6.0845577459999998</v>
      </c>
      <c r="J180">
        <v>16.55</v>
      </c>
      <c r="K180">
        <v>5.1713239440000001</v>
      </c>
      <c r="L180">
        <v>15.02</v>
      </c>
      <c r="M180">
        <v>3.9060000000000001</v>
      </c>
      <c r="N180">
        <v>13.34</v>
      </c>
      <c r="O180">
        <v>2.9267492960000001</v>
      </c>
      <c r="Q180">
        <v>1.8704788729999999</v>
      </c>
      <c r="R180">
        <v>10.692</v>
      </c>
      <c r="S180">
        <v>1.1002816900000001</v>
      </c>
      <c r="T180">
        <v>9.8889999999999993</v>
      </c>
      <c r="U180">
        <v>0.686575775</v>
      </c>
      <c r="V180">
        <v>9.2650000000000006</v>
      </c>
      <c r="W180">
        <v>0.420307606</v>
      </c>
      <c r="X180" s="2" t="s">
        <v>761</v>
      </c>
      <c r="Y180">
        <v>7.99</v>
      </c>
      <c r="Z180">
        <v>0.20611943699999999</v>
      </c>
      <c r="AA180">
        <v>7.0659999999999998</v>
      </c>
      <c r="AB180">
        <v>0.127380987</v>
      </c>
      <c r="AC180" t="s">
        <v>50</v>
      </c>
      <c r="AD180">
        <v>9.8919999999999995</v>
      </c>
      <c r="AE180">
        <v>3</v>
      </c>
      <c r="AF180" t="s">
        <v>50</v>
      </c>
      <c r="AG180">
        <v>3.1970000000000001</v>
      </c>
      <c r="AH180">
        <v>0.106474259</v>
      </c>
      <c r="AI180" t="s">
        <v>50</v>
      </c>
      <c r="AJ180">
        <v>10.26</v>
      </c>
      <c r="AK180">
        <v>3</v>
      </c>
      <c r="AL180" t="s">
        <v>50</v>
      </c>
      <c r="AM180">
        <v>0.22700000000000001</v>
      </c>
      <c r="AN180">
        <v>6.9485429000000001E-2</v>
      </c>
      <c r="AO180" s="2" t="s">
        <v>242</v>
      </c>
      <c r="AP180" t="s">
        <v>50</v>
      </c>
      <c r="AQ180" s="1">
        <v>11.65</v>
      </c>
      <c r="AR180">
        <v>3</v>
      </c>
      <c r="AT180" s="1">
        <v>96.05</v>
      </c>
      <c r="AU180">
        <v>3</v>
      </c>
      <c r="AW180">
        <v>91.589995999999999</v>
      </c>
      <c r="AX180">
        <v>3</v>
      </c>
      <c r="BB180">
        <v>106.099998</v>
      </c>
      <c r="BC180">
        <v>3</v>
      </c>
      <c r="BE180" s="1">
        <v>199.6</v>
      </c>
      <c r="BF180">
        <v>3</v>
      </c>
      <c r="BH180">
        <v>137.300003</v>
      </c>
      <c r="BI180">
        <v>3</v>
      </c>
      <c r="BK180">
        <v>177.699997</v>
      </c>
      <c r="BL180">
        <v>3</v>
      </c>
      <c r="CN180">
        <v>6.0000000000000001E-3</v>
      </c>
      <c r="DN180" t="s">
        <v>248</v>
      </c>
      <c r="DR180" t="s">
        <v>249</v>
      </c>
      <c r="DS180" t="s">
        <v>250</v>
      </c>
      <c r="DT180">
        <v>7440</v>
      </c>
      <c r="DU180">
        <f>L180-M180</f>
        <v>11.113999999999999</v>
      </c>
      <c r="DV180" t="e">
        <f>DU180-5*LOG10(C180/10)</f>
        <v>#NUM!</v>
      </c>
      <c r="DW180">
        <v>0</v>
      </c>
      <c r="DX180" t="e">
        <f t="shared" si="10"/>
        <v>#NUM!</v>
      </c>
      <c r="DY180" t="e">
        <f t="shared" si="11"/>
        <v>#NUM!</v>
      </c>
    </row>
    <row r="181" spans="1:129" x14ac:dyDescent="0.3">
      <c r="A181" t="s">
        <v>778</v>
      </c>
      <c r="DQ181" t="s">
        <v>754</v>
      </c>
    </row>
    <row r="182" spans="1:129" x14ac:dyDescent="0.3">
      <c r="A182" t="s">
        <v>779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Adam2</dc:creator>
  <cp:lastModifiedBy>Adam2</cp:lastModifiedBy>
  <dcterms:created xsi:type="dcterms:W3CDTF">2016-05-03T15:13:26Z</dcterms:created>
  <dcterms:modified xsi:type="dcterms:W3CDTF">2017-11-24T10:01:03Z</dcterms:modified>
</cp:coreProperties>
</file>