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.juvan-beaulieu\3D Objects\Ines Laptop files\camera specs\"/>
    </mc:Choice>
  </mc:AlternateContent>
  <xr:revisionPtr revIDLastSave="0" documentId="8_{BAE9E687-666D-439E-B694-3869880FE8C5}" xr6:coauthVersionLast="45" xr6:coauthVersionMax="45" xr10:uidLastSave="{00000000-0000-0000-0000-000000000000}"/>
  <bookViews>
    <workbookView xWindow="-23490" yWindow="1560" windowWidth="22800" windowHeight="12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" i="1" l="1"/>
  <c r="Q4" i="1"/>
  <c r="P4" i="1"/>
  <c r="N4" i="1" s="1"/>
  <c r="O4" i="1"/>
  <c r="M4" i="1" s="1"/>
  <c r="M5" i="1"/>
  <c r="S5" i="1"/>
  <c r="N5" i="1"/>
  <c r="L4" i="1"/>
  <c r="L5" i="1"/>
  <c r="K4" i="1"/>
  <c r="K5" i="1"/>
  <c r="K6" i="1"/>
  <c r="K7" i="1"/>
  <c r="K8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S4" i="1" l="1"/>
  <c r="J34" i="1"/>
  <c r="O34" i="1" s="1"/>
  <c r="H11" i="1"/>
  <c r="Q10" i="1"/>
  <c r="M34" i="1" l="1"/>
  <c r="S34" i="1"/>
  <c r="Q34" i="1"/>
  <c r="L34" i="1"/>
  <c r="H34" i="1"/>
  <c r="I34" i="1"/>
  <c r="K34" i="1"/>
  <c r="P34" i="1" s="1"/>
  <c r="N34" i="1" s="1"/>
  <c r="Q11" i="1"/>
  <c r="K11" i="1"/>
  <c r="P11" i="1" s="1"/>
  <c r="N11" i="1" s="1"/>
  <c r="L10" i="1"/>
  <c r="L11" i="1"/>
  <c r="I10" i="1"/>
  <c r="J11" i="1"/>
  <c r="O11" i="1" s="1"/>
  <c r="H10" i="1"/>
  <c r="I11" i="1"/>
  <c r="K10" i="1"/>
  <c r="P10" i="1" s="1"/>
  <c r="N10" i="1" s="1"/>
  <c r="J10" i="1"/>
  <c r="O10" i="1" s="1"/>
  <c r="M11" i="1" l="1"/>
  <c r="S11" i="1"/>
  <c r="T11" i="1"/>
  <c r="T34" i="1"/>
  <c r="M10" i="1"/>
  <c r="S10" i="1"/>
  <c r="T10" i="1"/>
  <c r="Q8" i="1"/>
  <c r="L8" i="1"/>
  <c r="Q7" i="1"/>
  <c r="L7" i="1"/>
  <c r="P8" i="1"/>
  <c r="N8" i="1" s="1"/>
  <c r="H8" i="1"/>
  <c r="O8" i="1"/>
  <c r="O7" i="1"/>
  <c r="P7" i="1"/>
  <c r="N7" i="1" s="1"/>
  <c r="I27" i="1"/>
  <c r="L31" i="1"/>
  <c r="H16" i="1"/>
  <c r="L18" i="1"/>
  <c r="L19" i="1"/>
  <c r="L13" i="1"/>
  <c r="L3" i="1"/>
  <c r="M8" i="1" l="1"/>
  <c r="T8" i="1"/>
  <c r="S8" i="1"/>
  <c r="M7" i="1"/>
  <c r="T7" i="1"/>
  <c r="S7" i="1"/>
  <c r="I33" i="1"/>
  <c r="L33" i="1"/>
  <c r="K32" i="1"/>
  <c r="P32" i="1" s="1"/>
  <c r="N32" i="1" s="1"/>
  <c r="L32" i="1"/>
  <c r="Q27" i="1"/>
  <c r="L27" i="1"/>
  <c r="I28" i="1"/>
  <c r="L28" i="1"/>
  <c r="J30" i="1"/>
  <c r="L30" i="1"/>
  <c r="I29" i="1"/>
  <c r="L29" i="1"/>
  <c r="K14" i="1"/>
  <c r="P14" i="1" s="1"/>
  <c r="N14" i="1" s="1"/>
  <c r="L14" i="1"/>
  <c r="Q17" i="1"/>
  <c r="L17" i="1"/>
  <c r="Q24" i="1"/>
  <c r="L24" i="1"/>
  <c r="Q26" i="1"/>
  <c r="L26" i="1"/>
  <c r="Q15" i="1"/>
  <c r="L15" i="1"/>
  <c r="Q9" i="1"/>
  <c r="L9" i="1"/>
  <c r="K23" i="1"/>
  <c r="P23" i="1" s="1"/>
  <c r="N23" i="1" s="1"/>
  <c r="L23" i="1"/>
  <c r="Q20" i="1"/>
  <c r="L20" i="1"/>
  <c r="K25" i="1"/>
  <c r="P25" i="1" s="1"/>
  <c r="N25" i="1" s="1"/>
  <c r="L25" i="1"/>
  <c r="K16" i="1"/>
  <c r="P16" i="1" s="1"/>
  <c r="N16" i="1" s="1"/>
  <c r="L16" i="1"/>
  <c r="Q12" i="1"/>
  <c r="L12" i="1"/>
  <c r="Q6" i="1"/>
  <c r="L6" i="1"/>
  <c r="Q22" i="1"/>
  <c r="L22" i="1"/>
  <c r="Q5" i="1"/>
  <c r="Q21" i="1"/>
  <c r="L21" i="1"/>
  <c r="H25" i="1"/>
  <c r="Q33" i="1"/>
  <c r="H24" i="1"/>
  <c r="J29" i="1"/>
  <c r="O29" i="1" s="1"/>
  <c r="J28" i="1"/>
  <c r="O28" i="1" s="1"/>
  <c r="J24" i="1"/>
  <c r="O24" i="1" s="1"/>
  <c r="H17" i="1"/>
  <c r="I26" i="1"/>
  <c r="K33" i="1"/>
  <c r="P33" i="1" s="1"/>
  <c r="N33" i="1" s="1"/>
  <c r="Q25" i="1"/>
  <c r="I25" i="1"/>
  <c r="K31" i="1"/>
  <c r="P31" i="1" s="1"/>
  <c r="N31" i="1" s="1"/>
  <c r="I24" i="1"/>
  <c r="K30" i="1"/>
  <c r="P30" i="1" s="1"/>
  <c r="N30" i="1" s="1"/>
  <c r="H33" i="1"/>
  <c r="J33" i="1"/>
  <c r="O33" i="1" s="1"/>
  <c r="J26" i="1"/>
  <c r="O26" i="1" s="1"/>
  <c r="Q32" i="1"/>
  <c r="H32" i="1"/>
  <c r="H31" i="1"/>
  <c r="J27" i="1"/>
  <c r="O27" i="1" s="1"/>
  <c r="K29" i="1"/>
  <c r="P29" i="1" s="1"/>
  <c r="N29" i="1" s="1"/>
  <c r="O30" i="1"/>
  <c r="Q31" i="1"/>
  <c r="H30" i="1"/>
  <c r="I32" i="1"/>
  <c r="K28" i="1"/>
  <c r="P28" i="1" s="1"/>
  <c r="N28" i="1" s="1"/>
  <c r="Q30" i="1"/>
  <c r="J25" i="1"/>
  <c r="O25" i="1" s="1"/>
  <c r="K27" i="1"/>
  <c r="P27" i="1" s="1"/>
  <c r="N27" i="1" s="1"/>
  <c r="Q29" i="1"/>
  <c r="H29" i="1"/>
  <c r="I31" i="1"/>
  <c r="H28" i="1"/>
  <c r="I30" i="1"/>
  <c r="J32" i="1"/>
  <c r="O32" i="1" s="1"/>
  <c r="K26" i="1"/>
  <c r="P26" i="1" s="1"/>
  <c r="N26" i="1" s="1"/>
  <c r="Q28" i="1"/>
  <c r="H27" i="1"/>
  <c r="J31" i="1"/>
  <c r="O31" i="1" s="1"/>
  <c r="H26" i="1"/>
  <c r="K24" i="1"/>
  <c r="P24" i="1" s="1"/>
  <c r="N24" i="1" s="1"/>
  <c r="Q19" i="1"/>
  <c r="K22" i="1"/>
  <c r="P22" i="1" s="1"/>
  <c r="N22" i="1" s="1"/>
  <c r="Q18" i="1"/>
  <c r="Q16" i="1"/>
  <c r="Q13" i="1"/>
  <c r="Q23" i="1"/>
  <c r="Q3" i="1"/>
  <c r="Q14" i="1"/>
  <c r="I23" i="1"/>
  <c r="H23" i="1"/>
  <c r="J23" i="1"/>
  <c r="O23" i="1" s="1"/>
  <c r="K15" i="1"/>
  <c r="P15" i="1" s="1"/>
  <c r="N15" i="1" s="1"/>
  <c r="H15" i="1"/>
  <c r="I22" i="1"/>
  <c r="H22" i="1"/>
  <c r="I19" i="1"/>
  <c r="I18" i="1"/>
  <c r="I17" i="1"/>
  <c r="J19" i="1"/>
  <c r="O19" i="1" s="1"/>
  <c r="J18" i="1"/>
  <c r="O18" i="1" s="1"/>
  <c r="K20" i="1"/>
  <c r="P20" i="1" s="1"/>
  <c r="N20" i="1" s="1"/>
  <c r="H21" i="1"/>
  <c r="I15" i="1"/>
  <c r="J17" i="1"/>
  <c r="O17" i="1" s="1"/>
  <c r="K19" i="1"/>
  <c r="P19" i="1" s="1"/>
  <c r="N19" i="1" s="1"/>
  <c r="J21" i="1"/>
  <c r="O21" i="1" s="1"/>
  <c r="K21" i="1"/>
  <c r="P21" i="1" s="1"/>
  <c r="N21" i="1" s="1"/>
  <c r="J16" i="1"/>
  <c r="O16" i="1" s="1"/>
  <c r="H19" i="1"/>
  <c r="I21" i="1"/>
  <c r="J15" i="1"/>
  <c r="O15" i="1" s="1"/>
  <c r="K17" i="1"/>
  <c r="P17" i="1" s="1"/>
  <c r="N17" i="1" s="1"/>
  <c r="J20" i="1"/>
  <c r="O20" i="1" s="1"/>
  <c r="I16" i="1"/>
  <c r="H20" i="1"/>
  <c r="K18" i="1"/>
  <c r="P18" i="1" s="1"/>
  <c r="N18" i="1" s="1"/>
  <c r="H18" i="1"/>
  <c r="I20" i="1"/>
  <c r="J22" i="1"/>
  <c r="O22" i="1" s="1"/>
  <c r="H14" i="1"/>
  <c r="J14" i="1"/>
  <c r="O14" i="1" s="1"/>
  <c r="I13" i="1"/>
  <c r="H12" i="1"/>
  <c r="I12" i="1"/>
  <c r="J12" i="1"/>
  <c r="O12" i="1" s="1"/>
  <c r="K12" i="1"/>
  <c r="P12" i="1" s="1"/>
  <c r="N12" i="1" s="1"/>
  <c r="H13" i="1"/>
  <c r="K13" i="1"/>
  <c r="P13" i="1" s="1"/>
  <c r="N13" i="1" s="1"/>
  <c r="I14" i="1"/>
  <c r="J13" i="1"/>
  <c r="O13" i="1" s="1"/>
  <c r="H9" i="1"/>
  <c r="I9" i="1"/>
  <c r="J9" i="1"/>
  <c r="O9" i="1" s="1"/>
  <c r="K9" i="1"/>
  <c r="P9" i="1" s="1"/>
  <c r="N9" i="1" s="1"/>
  <c r="O6" i="1"/>
  <c r="P6" i="1"/>
  <c r="N6" i="1" s="1"/>
  <c r="O5" i="1"/>
  <c r="P5" i="1"/>
  <c r="H3" i="1"/>
  <c r="I3" i="1"/>
  <c r="J3" i="1"/>
  <c r="O3" i="1" s="1"/>
  <c r="K3" i="1"/>
  <c r="P3" i="1" s="1"/>
  <c r="N3" i="1" s="1"/>
  <c r="M19" i="1" l="1"/>
  <c r="S19" i="1"/>
  <c r="T19" i="1"/>
  <c r="M31" i="1"/>
  <c r="S31" i="1"/>
  <c r="T31" i="1"/>
  <c r="M33" i="1"/>
  <c r="T33" i="1"/>
  <c r="S33" i="1"/>
  <c r="T5" i="1"/>
  <c r="M9" i="1"/>
  <c r="T9" i="1"/>
  <c r="S9" i="1"/>
  <c r="M12" i="1"/>
  <c r="S12" i="1"/>
  <c r="T12" i="1"/>
  <c r="M30" i="1"/>
  <c r="S30" i="1"/>
  <c r="T30" i="1"/>
  <c r="M16" i="1"/>
  <c r="S16" i="1"/>
  <c r="T16" i="1"/>
  <c r="M18" i="1"/>
  <c r="S18" i="1"/>
  <c r="T18" i="1"/>
  <c r="M24" i="1"/>
  <c r="S24" i="1"/>
  <c r="T24" i="1"/>
  <c r="M25" i="1"/>
  <c r="T25" i="1"/>
  <c r="S25" i="1"/>
  <c r="M29" i="1"/>
  <c r="T29" i="1"/>
  <c r="S29" i="1"/>
  <c r="M6" i="1"/>
  <c r="T6" i="1"/>
  <c r="S6" i="1"/>
  <c r="M20" i="1"/>
  <c r="S20" i="1"/>
  <c r="T20" i="1"/>
  <c r="M23" i="1"/>
  <c r="T23" i="1"/>
  <c r="S23" i="1"/>
  <c r="M27" i="1"/>
  <c r="S27" i="1"/>
  <c r="T27" i="1"/>
  <c r="M13" i="1"/>
  <c r="T13" i="1"/>
  <c r="S13" i="1"/>
  <c r="M32" i="1"/>
  <c r="S32" i="1"/>
  <c r="T32" i="1"/>
  <c r="M3" i="1"/>
  <c r="S3" i="1"/>
  <c r="T3" i="1"/>
  <c r="M14" i="1"/>
  <c r="S14" i="1"/>
  <c r="T14" i="1"/>
  <c r="M17" i="1"/>
  <c r="T17" i="1"/>
  <c r="S17" i="1"/>
  <c r="M28" i="1"/>
  <c r="S28" i="1"/>
  <c r="T28" i="1"/>
  <c r="M21" i="1"/>
  <c r="S21" i="1"/>
  <c r="T21" i="1"/>
  <c r="M22" i="1"/>
  <c r="S22" i="1"/>
  <c r="T22" i="1"/>
  <c r="M15" i="1"/>
  <c r="S15" i="1"/>
  <c r="T15" i="1"/>
  <c r="M26" i="1"/>
  <c r="S26" i="1"/>
  <c r="T26" i="1"/>
</calcChain>
</file>

<file path=xl/sharedStrings.xml><?xml version="1.0" encoding="utf-8"?>
<sst xmlns="http://schemas.openxmlformats.org/spreadsheetml/2006/main" count="57" uniqueCount="49">
  <si>
    <t>Andor Camera</t>
  </si>
  <si>
    <t>Telescope aperture (mm)</t>
  </si>
  <si>
    <t>Focal ratio (f/#)</t>
  </si>
  <si>
    <t>CCD size (mm)</t>
  </si>
  <si>
    <t>Pixel size (um)</t>
  </si>
  <si>
    <t>FOV (degrees)</t>
  </si>
  <si>
    <t>FOV (arcmins)</t>
  </si>
  <si>
    <t>Image size in telescope focal plane (mm)</t>
  </si>
  <si>
    <t>Image scale (arcsecs/pixel)</t>
  </si>
  <si>
    <t>Focal length (mm)</t>
  </si>
  <si>
    <t>X</t>
  </si>
  <si>
    <t>Y</t>
  </si>
  <si>
    <t>average seeing (arcsecs)</t>
  </si>
  <si>
    <t>iXon Ultra 888</t>
  </si>
  <si>
    <t>iKon-L</t>
  </si>
  <si>
    <t>iKon-XL</t>
  </si>
  <si>
    <t>Zyla 4.2P</t>
  </si>
  <si>
    <t>Zyla 5.5</t>
  </si>
  <si>
    <t>calculated CCD size (K)</t>
  </si>
  <si>
    <t>iXon Ultra 897</t>
  </si>
  <si>
    <t>Neo 5.5</t>
  </si>
  <si>
    <t>Apogee Alta F42</t>
  </si>
  <si>
    <t>Apogee Alta F47</t>
  </si>
  <si>
    <t>Apogee Alta F9000</t>
  </si>
  <si>
    <t>Apogee Alta F8300</t>
  </si>
  <si>
    <t>Apogee Alta F32</t>
  </si>
  <si>
    <t>Apogee Alta F2</t>
  </si>
  <si>
    <t>Apogee Alta F6</t>
  </si>
  <si>
    <t>Apogee Alta F1</t>
  </si>
  <si>
    <t>Apogee Alta F260</t>
  </si>
  <si>
    <t>Apogee Alta F16000</t>
  </si>
  <si>
    <t>Apogee Alta F4000</t>
  </si>
  <si>
    <t>Apogee Alta F2000</t>
  </si>
  <si>
    <t>Apogee Aspen CG16M</t>
  </si>
  <si>
    <t>Apogee Aspen CG230</t>
  </si>
  <si>
    <t>Apogee Aspen CG42</t>
  </si>
  <si>
    <t>Apogee Aspen CG47</t>
  </si>
  <si>
    <t>Apogee Aspen CG6</t>
  </si>
  <si>
    <t>Apogee Aspen CG9000</t>
  </si>
  <si>
    <t>iKon-M 912</t>
  </si>
  <si>
    <t>iKon-M 934</t>
  </si>
  <si>
    <t>Apogee Alta F16, F16M</t>
  </si>
  <si>
    <t>iKon-XXL</t>
  </si>
  <si>
    <t>Balor</t>
  </si>
  <si>
    <r>
      <t>approx. minimum pixel size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m) to avoid oversampling</t>
    </r>
  </si>
  <si>
    <t>d of image (mm) - for SQUARE sensor</t>
  </si>
  <si>
    <t>d of image (mm) for rectangular sensor</t>
  </si>
  <si>
    <t>Marana 4.2B-11</t>
  </si>
  <si>
    <t>Marana 4.2B-6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</si>
</sst>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Fill="1" applyBorder="1"/>
    <xf numFmtId="0" fontId="0" fillId="0" borderId="0" xfId="0" applyFill="1"/>
    <xf numFmtId="0" fontId="1" fillId="2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L12" sqref="L12"/>
    </sheetView>
  </sheetViews>
  <sheetFormatPr defaultRowHeight="14.4" x14ac:dyDescent="0.3"/>
  <cols>
    <col min="1" max="1" width="24.109375" style="3" customWidth="1"/>
    <col min="2" max="2" width="18" style="3" customWidth="1"/>
    <col min="3" max="3" width="17" style="3" customWidth="1"/>
    <col min="4" max="4" width="17.44140625" style="3" customWidth="1"/>
    <col min="5" max="5" width="8.88671875" style="3" customWidth="1"/>
    <col min="6" max="6" width="8.21875" style="3" customWidth="1"/>
    <col min="7" max="7" width="12.109375" style="3" customWidth="1"/>
    <col min="8" max="8" width="9.5546875" style="3" customWidth="1"/>
    <col min="9" max="9" width="8.5546875" style="3" customWidth="1"/>
    <col min="10" max="10" width="7.33203125" style="3" customWidth="1"/>
    <col min="11" max="11" width="8.6640625" style="3" customWidth="1"/>
    <col min="12" max="12" width="22.44140625" style="3" customWidth="1"/>
    <col min="13" max="13" width="8.5546875" style="3" customWidth="1"/>
    <col min="14" max="14" width="7.5546875" style="3" customWidth="1"/>
    <col min="15" max="15" width="8.5546875" style="3" customWidth="1"/>
    <col min="16" max="16" width="9.109375" style="3" customWidth="1"/>
    <col min="17" max="17" width="20.88671875" style="3" customWidth="1"/>
    <col min="18" max="18" width="8.88671875" style="3"/>
    <col min="19" max="19" width="14.44140625" customWidth="1"/>
    <col min="20" max="20" width="15" customWidth="1"/>
  </cols>
  <sheetData>
    <row r="1" spans="1:20" s="1" customFormat="1" ht="42" customHeight="1" x14ac:dyDescent="0.3">
      <c r="A1" s="2" t="s">
        <v>0</v>
      </c>
      <c r="B1" s="2" t="s">
        <v>1</v>
      </c>
      <c r="C1" s="2" t="s">
        <v>2</v>
      </c>
      <c r="D1" s="2" t="s">
        <v>9</v>
      </c>
      <c r="E1" s="10" t="s">
        <v>3</v>
      </c>
      <c r="F1" s="10"/>
      <c r="G1" s="2" t="s">
        <v>4</v>
      </c>
      <c r="H1" s="11" t="s">
        <v>5</v>
      </c>
      <c r="I1" s="12"/>
      <c r="J1" s="10" t="s">
        <v>6</v>
      </c>
      <c r="K1" s="10"/>
      <c r="L1" s="2" t="s">
        <v>8</v>
      </c>
      <c r="M1" s="10" t="s">
        <v>18</v>
      </c>
      <c r="N1" s="10"/>
      <c r="O1" s="11" t="s">
        <v>7</v>
      </c>
      <c r="P1" s="12"/>
      <c r="Q1" s="2" t="s">
        <v>44</v>
      </c>
      <c r="R1" s="2" t="s">
        <v>12</v>
      </c>
      <c r="S1" s="1" t="s">
        <v>45</v>
      </c>
      <c r="T1" s="1" t="s">
        <v>46</v>
      </c>
    </row>
    <row r="2" spans="1:20" s="6" customFormat="1" ht="15" thickBot="1" x14ac:dyDescent="0.35">
      <c r="A2" s="5"/>
      <c r="B2" s="5"/>
      <c r="C2" s="5"/>
      <c r="D2" s="5"/>
      <c r="E2" s="5" t="s">
        <v>10</v>
      </c>
      <c r="F2" s="5" t="s">
        <v>11</v>
      </c>
      <c r="G2" s="5"/>
      <c r="H2" s="5" t="s">
        <v>10</v>
      </c>
      <c r="I2" s="5" t="s">
        <v>11</v>
      </c>
      <c r="J2" s="5" t="s">
        <v>10</v>
      </c>
      <c r="K2" s="5" t="s">
        <v>11</v>
      </c>
      <c r="L2" s="5"/>
      <c r="M2" s="5" t="s">
        <v>10</v>
      </c>
      <c r="N2" s="5" t="s">
        <v>11</v>
      </c>
      <c r="O2" s="5" t="s">
        <v>10</v>
      </c>
      <c r="P2" s="5" t="s">
        <v>11</v>
      </c>
      <c r="Q2" s="5"/>
      <c r="R2" s="5"/>
    </row>
    <row r="3" spans="1:20" x14ac:dyDescent="0.3">
      <c r="A3" s="4" t="s">
        <v>47</v>
      </c>
      <c r="B3" s="4">
        <v>279</v>
      </c>
      <c r="C3" s="4">
        <v>2.2000000000000002</v>
      </c>
      <c r="D3" s="4">
        <v>620</v>
      </c>
      <c r="E3" s="4">
        <v>22.5</v>
      </c>
      <c r="F3" s="4">
        <v>22.5</v>
      </c>
      <c r="G3" s="4">
        <v>11</v>
      </c>
      <c r="H3" s="4">
        <f>57.3*(E3/D3)</f>
        <v>2.0794354838709679</v>
      </c>
      <c r="I3" s="4">
        <f>57.3*(F3/D3)</f>
        <v>2.0794354838709679</v>
      </c>
      <c r="J3" s="4">
        <f>3439*(E3/D3)</f>
        <v>124.80241935483872</v>
      </c>
      <c r="K3" s="4">
        <f>3439*(F3/D3)</f>
        <v>124.80241935483872</v>
      </c>
      <c r="L3" s="4">
        <f>(G3*206.265)/D3</f>
        <v>3.6595403225806451</v>
      </c>
      <c r="M3" s="4">
        <f>O3/G3</f>
        <v>2.0470996176703227</v>
      </c>
      <c r="N3" s="4">
        <f>P3/G3</f>
        <v>2.0470996176703227</v>
      </c>
      <c r="O3" s="4">
        <f>(D3*TAN(J3*PI()/(60*180)))</f>
        <v>22.518095794373551</v>
      </c>
      <c r="P3" s="4">
        <f>(D3*TAN(K3*PI()/(60*180)))</f>
        <v>22.518095794373551</v>
      </c>
      <c r="Q3" s="4">
        <f>(R3*D3/206.265)/2</f>
        <v>2.254381499527307</v>
      </c>
      <c r="R3" s="4">
        <v>1.5</v>
      </c>
      <c r="S3">
        <f>(O3*SQRT(2))</f>
        <v>31.84539647121963</v>
      </c>
      <c r="T3">
        <f>(SQRT((O3^2)+(P3^2)))</f>
        <v>31.84539647121963</v>
      </c>
    </row>
    <row r="4" spans="1:20" x14ac:dyDescent="0.3">
      <c r="A4" s="4" t="s">
        <v>48</v>
      </c>
      <c r="B4" s="4">
        <v>279</v>
      </c>
      <c r="C4" s="4">
        <v>2.2000000000000002</v>
      </c>
      <c r="D4" s="4">
        <v>620</v>
      </c>
      <c r="E4" s="4">
        <v>13.3</v>
      </c>
      <c r="F4" s="4">
        <v>13.3</v>
      </c>
      <c r="G4" s="4">
        <v>6.5</v>
      </c>
      <c r="H4" s="4">
        <f t="shared" ref="H4:H7" si="0">57.3*(E4/D4)</f>
        <v>1.2291774193548388</v>
      </c>
      <c r="I4" s="4">
        <f t="shared" ref="I4:I8" si="1">57.3*(F4/D4)</f>
        <v>1.2291774193548388</v>
      </c>
      <c r="J4" s="4">
        <f t="shared" ref="J4:J8" si="2">3439*(E4/D4)</f>
        <v>73.772096774193557</v>
      </c>
      <c r="K4" s="4">
        <f t="shared" ref="K4:K8" si="3">3439*(F4/D4)</f>
        <v>73.772096774193557</v>
      </c>
      <c r="L4" s="4">
        <f t="shared" ref="L4:L5" si="4">(G4*206.265)/D4</f>
        <v>2.1624556451612902</v>
      </c>
      <c r="M4" s="4">
        <f t="shared" ref="M4:M5" si="5">O4/G4</f>
        <v>2.0472140326848374</v>
      </c>
      <c r="N4" s="4">
        <f t="shared" ref="N4:N5" si="6">P4/G4</f>
        <v>2.0472140326848374</v>
      </c>
      <c r="O4" s="4">
        <f>(D4*TAN(J4*PI()/(60*180)))</f>
        <v>13.306891212451443</v>
      </c>
      <c r="P4" s="4">
        <f>(D4*TAN(K4*PI()/(60*180)))</f>
        <v>13.306891212451443</v>
      </c>
      <c r="Q4" s="4">
        <f>(R4*D4/206.265)/2</f>
        <v>2.254381499527307</v>
      </c>
      <c r="R4" s="4">
        <v>1.5</v>
      </c>
      <c r="S4">
        <f t="shared" ref="S4:S5" si="7">(O4*SQRT(2))</f>
        <v>18.818786025672193</v>
      </c>
      <c r="T4">
        <f>(SQRT((O4^2)+(P4^2)))</f>
        <v>18.818786025672189</v>
      </c>
    </row>
    <row r="5" spans="1:20" x14ac:dyDescent="0.3">
      <c r="A5" s="3" t="s">
        <v>13</v>
      </c>
      <c r="B5" s="4">
        <v>279</v>
      </c>
      <c r="C5" s="4">
        <v>2.2000000000000002</v>
      </c>
      <c r="D5" s="4">
        <v>620</v>
      </c>
      <c r="E5" s="3">
        <v>13.3</v>
      </c>
      <c r="F5" s="3">
        <v>13.3</v>
      </c>
      <c r="G5" s="3">
        <v>13</v>
      </c>
      <c r="H5" s="4">
        <f t="shared" si="0"/>
        <v>1.2291774193548388</v>
      </c>
      <c r="I5" s="4">
        <f t="shared" si="1"/>
        <v>1.2291774193548388</v>
      </c>
      <c r="J5" s="4">
        <f t="shared" si="2"/>
        <v>73.772096774193557</v>
      </c>
      <c r="K5" s="4">
        <f t="shared" si="3"/>
        <v>73.772096774193557</v>
      </c>
      <c r="L5" s="4">
        <f t="shared" si="4"/>
        <v>4.3249112903225804</v>
      </c>
      <c r="M5" s="4">
        <f t="shared" si="5"/>
        <v>1.0236070163424187</v>
      </c>
      <c r="N5" s="4">
        <f t="shared" si="6"/>
        <v>1.0236070163424187</v>
      </c>
      <c r="O5" s="4">
        <f t="shared" ref="O5:O34" si="8">(D5*TAN(J5*PI()/(60*180)))</f>
        <v>13.306891212451443</v>
      </c>
      <c r="P5" s="4">
        <f t="shared" ref="P5:P34" si="9">(D5*TAN(K5*PI()/(60*180)))</f>
        <v>13.306891212451443</v>
      </c>
      <c r="Q5" s="4">
        <f t="shared" ref="Q5:Q34" si="10">(R5*D5/206.265)/2</f>
        <v>2.254381499527307</v>
      </c>
      <c r="R5" s="4">
        <v>1.5</v>
      </c>
      <c r="S5">
        <f t="shared" si="7"/>
        <v>18.818786025672193</v>
      </c>
      <c r="T5">
        <f t="shared" ref="T5:T34" si="11">(SQRT((O5^2)+(P5^2)))</f>
        <v>18.818786025672189</v>
      </c>
    </row>
    <row r="6" spans="1:20" x14ac:dyDescent="0.3">
      <c r="A6" s="3" t="s">
        <v>19</v>
      </c>
      <c r="B6" s="4">
        <v>279</v>
      </c>
      <c r="C6" s="4">
        <v>2.2000000000000002</v>
      </c>
      <c r="D6" s="4">
        <v>620</v>
      </c>
      <c r="E6" s="3">
        <v>8.1999999999999993</v>
      </c>
      <c r="F6" s="3">
        <v>8.1999999999999993</v>
      </c>
      <c r="G6" s="3">
        <v>16</v>
      </c>
      <c r="H6" s="4">
        <f t="shared" si="0"/>
        <v>0.75783870967741918</v>
      </c>
      <c r="I6" s="4">
        <f t="shared" si="1"/>
        <v>0.75783870967741918</v>
      </c>
      <c r="J6" s="4">
        <f t="shared" si="2"/>
        <v>45.483548387096768</v>
      </c>
      <c r="K6" s="4">
        <f t="shared" si="3"/>
        <v>45.483548387096768</v>
      </c>
      <c r="L6" s="4">
        <f t="shared" ref="L5:L34" si="12">(G6*206.265)/D6</f>
        <v>5.3229677419354839</v>
      </c>
      <c r="M6" s="4">
        <f t="shared" ref="M5:M34" si="13">O6/G6</f>
        <v>0.51271674895927422</v>
      </c>
      <c r="N6" s="4">
        <f t="shared" ref="N5:N34" si="14">P6/G6</f>
        <v>0.51271674895927422</v>
      </c>
      <c r="O6" s="4">
        <f t="shared" si="8"/>
        <v>8.2034679833483874</v>
      </c>
      <c r="P6" s="4">
        <f t="shared" si="9"/>
        <v>8.2034679833483874</v>
      </c>
      <c r="Q6" s="4">
        <f t="shared" si="10"/>
        <v>2.254381499527307</v>
      </c>
      <c r="R6" s="4">
        <v>1.5</v>
      </c>
      <c r="S6">
        <f t="shared" ref="S5:S34" si="15">(O6*SQRT(2))</f>
        <v>11.601455680544754</v>
      </c>
      <c r="T6">
        <f t="shared" si="11"/>
        <v>11.601455680544753</v>
      </c>
    </row>
    <row r="7" spans="1:20" x14ac:dyDescent="0.3">
      <c r="A7" s="3" t="s">
        <v>39</v>
      </c>
      <c r="B7" s="4">
        <v>279</v>
      </c>
      <c r="C7" s="4">
        <v>2.2000000000000002</v>
      </c>
      <c r="D7" s="4">
        <v>620</v>
      </c>
      <c r="E7" s="3">
        <v>12.3</v>
      </c>
      <c r="F7" s="3">
        <v>12.3</v>
      </c>
      <c r="G7" s="3">
        <v>24</v>
      </c>
      <c r="H7" s="4">
        <f t="shared" si="0"/>
        <v>1.136758064516129</v>
      </c>
      <c r="I7" s="4">
        <f t="shared" si="1"/>
        <v>1.136758064516129</v>
      </c>
      <c r="J7" s="4">
        <f t="shared" si="2"/>
        <v>68.22532258064517</v>
      </c>
      <c r="K7" s="4">
        <f t="shared" si="3"/>
        <v>68.22532258064517</v>
      </c>
      <c r="L7" s="4">
        <f t="shared" si="12"/>
        <v>7.984451612903225</v>
      </c>
      <c r="M7" s="4">
        <f t="shared" si="13"/>
        <v>0.51275415146253667</v>
      </c>
      <c r="N7" s="4">
        <f t="shared" si="14"/>
        <v>0.51275415146253667</v>
      </c>
      <c r="O7" s="4">
        <f t="shared" si="8"/>
        <v>12.30609963510088</v>
      </c>
      <c r="P7" s="4">
        <f t="shared" si="9"/>
        <v>12.30609963510088</v>
      </c>
      <c r="Q7" s="4">
        <f t="shared" si="10"/>
        <v>2.254381499527307</v>
      </c>
      <c r="R7" s="4">
        <v>1.5</v>
      </c>
      <c r="S7">
        <f t="shared" si="15"/>
        <v>17.403453003874262</v>
      </c>
      <c r="T7">
        <f t="shared" si="11"/>
        <v>17.403453003874262</v>
      </c>
    </row>
    <row r="8" spans="1:20" x14ac:dyDescent="0.3">
      <c r="A8" s="3" t="s">
        <v>40</v>
      </c>
      <c r="B8" s="4">
        <v>279</v>
      </c>
      <c r="C8" s="4">
        <v>2.2000000000000002</v>
      </c>
      <c r="D8" s="4">
        <v>620</v>
      </c>
      <c r="E8" s="3">
        <v>13.3</v>
      </c>
      <c r="F8" s="3">
        <v>13.3</v>
      </c>
      <c r="G8" s="3">
        <v>13</v>
      </c>
      <c r="H8" s="4">
        <f t="shared" ref="H5:H34" si="16">57.3*(E8/D8)</f>
        <v>1.2291774193548388</v>
      </c>
      <c r="I8" s="4">
        <f t="shared" si="1"/>
        <v>1.2291774193548388</v>
      </c>
      <c r="J8" s="4">
        <f t="shared" si="2"/>
        <v>73.772096774193557</v>
      </c>
      <c r="K8" s="4">
        <f t="shared" si="3"/>
        <v>73.772096774193557</v>
      </c>
      <c r="L8" s="4">
        <f t="shared" si="12"/>
        <v>4.3249112903225804</v>
      </c>
      <c r="M8" s="4">
        <f t="shared" si="13"/>
        <v>1.0236070163424187</v>
      </c>
      <c r="N8" s="4">
        <f t="shared" si="14"/>
        <v>1.0236070163424187</v>
      </c>
      <c r="O8" s="4">
        <f t="shared" si="8"/>
        <v>13.306891212451443</v>
      </c>
      <c r="P8" s="4">
        <f t="shared" si="9"/>
        <v>13.306891212451443</v>
      </c>
      <c r="Q8" s="4">
        <f t="shared" si="10"/>
        <v>2.254381499527307</v>
      </c>
      <c r="R8" s="4">
        <v>1.5</v>
      </c>
      <c r="S8">
        <f t="shared" si="15"/>
        <v>18.818786025672193</v>
      </c>
      <c r="T8">
        <f t="shared" si="11"/>
        <v>18.818786025672189</v>
      </c>
    </row>
    <row r="9" spans="1:20" s="9" customFormat="1" x14ac:dyDescent="0.3">
      <c r="A9" s="7" t="s">
        <v>14</v>
      </c>
      <c r="B9" s="8">
        <v>279</v>
      </c>
      <c r="C9" s="8">
        <v>2.2000000000000002</v>
      </c>
      <c r="D9" s="8">
        <v>620</v>
      </c>
      <c r="E9" s="7">
        <v>27.6</v>
      </c>
      <c r="F9" s="7">
        <v>27.6</v>
      </c>
      <c r="G9" s="7">
        <v>13.5</v>
      </c>
      <c r="H9" s="8">
        <f t="shared" si="16"/>
        <v>2.5507741935483872</v>
      </c>
      <c r="I9" s="8">
        <f t="shared" ref="I5:I34" si="17">57.3*(F9/D9)</f>
        <v>2.5507741935483872</v>
      </c>
      <c r="J9" s="8">
        <f t="shared" ref="J5:J34" si="18">3439*(E9/D9)</f>
        <v>153.09096774193549</v>
      </c>
      <c r="K9" s="8">
        <f t="shared" ref="K5:K34" si="19">3439*(F9/D9)</f>
        <v>153.09096774193549</v>
      </c>
      <c r="L9" s="8">
        <f t="shared" si="12"/>
        <v>4.4912540322580643</v>
      </c>
      <c r="M9" s="8">
        <f t="shared" si="13"/>
        <v>2.0465427787867903</v>
      </c>
      <c r="N9" s="8">
        <f t="shared" si="14"/>
        <v>2.0465427787867903</v>
      </c>
      <c r="O9" s="8">
        <f t="shared" si="8"/>
        <v>27.628327513621667</v>
      </c>
      <c r="P9" s="8">
        <f t="shared" si="9"/>
        <v>27.628327513621667</v>
      </c>
      <c r="Q9" s="8">
        <f t="shared" si="10"/>
        <v>2.254381499527307</v>
      </c>
      <c r="R9" s="8">
        <v>1.5</v>
      </c>
      <c r="S9" s="9">
        <f t="shared" si="15"/>
        <v>39.072355475449498</v>
      </c>
      <c r="T9" s="9">
        <f t="shared" si="11"/>
        <v>39.072355475449491</v>
      </c>
    </row>
    <row r="10" spans="1:20" x14ac:dyDescent="0.3">
      <c r="A10" s="3" t="s">
        <v>42</v>
      </c>
      <c r="B10" s="4">
        <v>279</v>
      </c>
      <c r="C10" s="4">
        <v>2.2000000000000002</v>
      </c>
      <c r="D10" s="4">
        <v>620</v>
      </c>
      <c r="E10" s="3">
        <v>92.2</v>
      </c>
      <c r="F10" s="3">
        <v>92.4</v>
      </c>
      <c r="G10" s="3">
        <v>15</v>
      </c>
      <c r="H10" s="4">
        <f>57.3*(E10/D10)</f>
        <v>8.5210645161290319</v>
      </c>
      <c r="I10" s="4">
        <f>57.3*(F10/D10)</f>
        <v>8.5395483870967741</v>
      </c>
      <c r="J10" s="4">
        <f>3439*(E10/D10)</f>
        <v>511.41258064516131</v>
      </c>
      <c r="K10" s="4">
        <f>3439*(F10/D10)</f>
        <v>512.52193548387106</v>
      </c>
      <c r="L10" s="4">
        <f t="shared" si="12"/>
        <v>4.9902822580645161</v>
      </c>
      <c r="M10" s="4">
        <f>O10/G10</f>
        <v>6.1946724636658734</v>
      </c>
      <c r="N10" s="4">
        <f>P10/G10</f>
        <v>6.2083109115626636</v>
      </c>
      <c r="O10" s="4">
        <f>(D10*TAN(J10*PI()/(60*180)))</f>
        <v>92.920086954988108</v>
      </c>
      <c r="P10" s="4">
        <f>(D10*TAN(K10*PI()/(60*180)))</f>
        <v>93.124663673439954</v>
      </c>
      <c r="Q10" s="4">
        <f>(R10*D10/206.265)/2</f>
        <v>2.254381499527307</v>
      </c>
      <c r="R10" s="4">
        <v>1.5</v>
      </c>
      <c r="S10">
        <f t="shared" si="15"/>
        <v>131.40884718863151</v>
      </c>
      <c r="T10">
        <f t="shared" si="11"/>
        <v>131.55358430698061</v>
      </c>
    </row>
    <row r="11" spans="1:20" s="9" customFormat="1" x14ac:dyDescent="0.3">
      <c r="A11" s="7" t="s">
        <v>15</v>
      </c>
      <c r="B11" s="8">
        <v>279</v>
      </c>
      <c r="C11" s="8">
        <v>2.2000000000000002</v>
      </c>
      <c r="D11" s="8">
        <v>620</v>
      </c>
      <c r="E11" s="7">
        <v>61.4</v>
      </c>
      <c r="F11" s="7">
        <v>61.7</v>
      </c>
      <c r="G11" s="7">
        <v>15</v>
      </c>
      <c r="H11" s="8">
        <f t="shared" si="16"/>
        <v>5.6745483870967739</v>
      </c>
      <c r="I11" s="8">
        <f t="shared" si="17"/>
        <v>5.7022741935483872</v>
      </c>
      <c r="J11" s="8">
        <f t="shared" si="18"/>
        <v>340.57193548387096</v>
      </c>
      <c r="K11" s="8">
        <f t="shared" si="19"/>
        <v>342.2359677419355</v>
      </c>
      <c r="L11" s="8">
        <f t="shared" si="12"/>
        <v>4.9902822580645161</v>
      </c>
      <c r="M11" s="8">
        <f t="shared" si="13"/>
        <v>4.1082746338454568</v>
      </c>
      <c r="N11" s="8">
        <f t="shared" si="14"/>
        <v>4.1284805528922908</v>
      </c>
      <c r="O11" s="8">
        <f t="shared" si="8"/>
        <v>61.624119507681854</v>
      </c>
      <c r="P11" s="8">
        <f t="shared" si="9"/>
        <v>61.927208293384361</v>
      </c>
      <c r="Q11" s="8">
        <f t="shared" si="10"/>
        <v>2.254381499527307</v>
      </c>
      <c r="R11" s="8">
        <v>1.5</v>
      </c>
      <c r="S11" s="9">
        <f t="shared" si="15"/>
        <v>87.149665577064098</v>
      </c>
      <c r="T11" s="9">
        <f t="shared" si="11"/>
        <v>87.364244586153589</v>
      </c>
    </row>
    <row r="12" spans="1:20" x14ac:dyDescent="0.3">
      <c r="A12" s="3" t="s">
        <v>16</v>
      </c>
      <c r="B12" s="4">
        <v>279</v>
      </c>
      <c r="C12" s="4">
        <v>2.2000000000000002</v>
      </c>
      <c r="D12" s="4">
        <v>620</v>
      </c>
      <c r="E12" s="3">
        <v>13.3</v>
      </c>
      <c r="F12" s="3">
        <v>13.3</v>
      </c>
      <c r="G12" s="3">
        <v>6.5</v>
      </c>
      <c r="H12" s="4">
        <f t="shared" si="16"/>
        <v>1.2291774193548388</v>
      </c>
      <c r="I12" s="4">
        <f t="shared" si="17"/>
        <v>1.2291774193548388</v>
      </c>
      <c r="J12" s="4">
        <f t="shared" si="18"/>
        <v>73.772096774193557</v>
      </c>
      <c r="K12" s="4">
        <f t="shared" si="19"/>
        <v>73.772096774193557</v>
      </c>
      <c r="L12" s="4">
        <f t="shared" si="12"/>
        <v>2.1624556451612902</v>
      </c>
      <c r="M12" s="4">
        <f t="shared" si="13"/>
        <v>2.0472140326848374</v>
      </c>
      <c r="N12" s="4">
        <f t="shared" si="14"/>
        <v>2.0472140326848374</v>
      </c>
      <c r="O12" s="4">
        <f t="shared" si="8"/>
        <v>13.306891212451443</v>
      </c>
      <c r="P12" s="4">
        <f t="shared" si="9"/>
        <v>13.306891212451443</v>
      </c>
      <c r="Q12" s="4">
        <f t="shared" si="10"/>
        <v>2.254381499527307</v>
      </c>
      <c r="R12" s="4">
        <v>1.5</v>
      </c>
      <c r="S12">
        <f t="shared" si="15"/>
        <v>18.818786025672193</v>
      </c>
      <c r="T12">
        <f t="shared" si="11"/>
        <v>18.818786025672189</v>
      </c>
    </row>
    <row r="13" spans="1:20" x14ac:dyDescent="0.3">
      <c r="A13" s="3" t="s">
        <v>17</v>
      </c>
      <c r="B13" s="4">
        <v>279</v>
      </c>
      <c r="C13" s="4">
        <v>2.2000000000000002</v>
      </c>
      <c r="D13" s="4">
        <v>620</v>
      </c>
      <c r="E13" s="3">
        <v>16.600000000000001</v>
      </c>
      <c r="F13" s="3">
        <v>14</v>
      </c>
      <c r="G13" s="3">
        <v>6.5</v>
      </c>
      <c r="H13" s="4">
        <f t="shared" si="16"/>
        <v>1.5341612903225805</v>
      </c>
      <c r="I13" s="4">
        <f t="shared" si="17"/>
        <v>1.2938709677419353</v>
      </c>
      <c r="J13" s="4">
        <f t="shared" si="18"/>
        <v>92.076451612903227</v>
      </c>
      <c r="K13" s="4">
        <f t="shared" si="19"/>
        <v>77.654838709677421</v>
      </c>
      <c r="L13" s="4">
        <f t="shared" si="12"/>
        <v>2.1624556451612902</v>
      </c>
      <c r="M13" s="4">
        <f t="shared" si="13"/>
        <v>2.555388248310337</v>
      </c>
      <c r="N13" s="4">
        <f t="shared" si="14"/>
        <v>2.1549978845831577</v>
      </c>
      <c r="O13" s="4">
        <f t="shared" si="8"/>
        <v>16.610023614017191</v>
      </c>
      <c r="P13" s="4">
        <f t="shared" si="9"/>
        <v>14.007486249790526</v>
      </c>
      <c r="Q13" s="4">
        <f t="shared" si="10"/>
        <v>2.254381499527307</v>
      </c>
      <c r="R13" s="4">
        <v>1.5</v>
      </c>
      <c r="S13">
        <f t="shared" si="15"/>
        <v>23.490120666280482</v>
      </c>
      <c r="T13">
        <f t="shared" si="11"/>
        <v>21.727921103876444</v>
      </c>
    </row>
    <row r="14" spans="1:20" x14ac:dyDescent="0.3">
      <c r="A14" s="3" t="s">
        <v>20</v>
      </c>
      <c r="B14" s="4">
        <v>279</v>
      </c>
      <c r="C14" s="4">
        <v>2.2000000000000002</v>
      </c>
      <c r="D14" s="4">
        <v>620</v>
      </c>
      <c r="E14" s="3">
        <v>16.600000000000001</v>
      </c>
      <c r="F14" s="3">
        <v>14</v>
      </c>
      <c r="G14" s="3">
        <v>6.5</v>
      </c>
      <c r="H14" s="4">
        <f t="shared" si="16"/>
        <v>1.5341612903225805</v>
      </c>
      <c r="I14" s="4">
        <f t="shared" si="17"/>
        <v>1.2938709677419353</v>
      </c>
      <c r="J14" s="4">
        <f t="shared" si="18"/>
        <v>92.076451612903227</v>
      </c>
      <c r="K14" s="4">
        <f t="shared" si="19"/>
        <v>77.654838709677421</v>
      </c>
      <c r="L14" s="4">
        <f t="shared" si="12"/>
        <v>2.1624556451612902</v>
      </c>
      <c r="M14" s="4">
        <f t="shared" si="13"/>
        <v>2.555388248310337</v>
      </c>
      <c r="N14" s="4">
        <f t="shared" si="14"/>
        <v>2.1549978845831577</v>
      </c>
      <c r="O14" s="4">
        <f t="shared" si="8"/>
        <v>16.610023614017191</v>
      </c>
      <c r="P14" s="4">
        <f t="shared" si="9"/>
        <v>14.007486249790526</v>
      </c>
      <c r="Q14" s="4">
        <f>(R14*D14/206.265)/2</f>
        <v>2.254381499527307</v>
      </c>
      <c r="R14" s="4">
        <v>1.5</v>
      </c>
      <c r="S14">
        <f t="shared" si="15"/>
        <v>23.490120666280482</v>
      </c>
      <c r="T14">
        <f t="shared" si="11"/>
        <v>21.727921103876444</v>
      </c>
    </row>
    <row r="15" spans="1:20" x14ac:dyDescent="0.3">
      <c r="A15" s="3" t="s">
        <v>21</v>
      </c>
      <c r="B15" s="4">
        <v>279</v>
      </c>
      <c r="C15" s="4">
        <v>2.2000000000000002</v>
      </c>
      <c r="D15" s="4">
        <v>620</v>
      </c>
      <c r="E15" s="3">
        <v>27.6</v>
      </c>
      <c r="F15" s="3">
        <v>27.6</v>
      </c>
      <c r="G15" s="3">
        <v>13.5</v>
      </c>
      <c r="H15" s="4">
        <f t="shared" si="16"/>
        <v>2.5507741935483872</v>
      </c>
      <c r="I15" s="4">
        <f t="shared" si="17"/>
        <v>2.5507741935483872</v>
      </c>
      <c r="J15" s="4">
        <f t="shared" si="18"/>
        <v>153.09096774193549</v>
      </c>
      <c r="K15" s="4">
        <f t="shared" si="19"/>
        <v>153.09096774193549</v>
      </c>
      <c r="L15" s="4">
        <f t="shared" si="12"/>
        <v>4.4912540322580643</v>
      </c>
      <c r="M15" s="4">
        <f t="shared" si="13"/>
        <v>2.0465427787867903</v>
      </c>
      <c r="N15" s="4">
        <f t="shared" si="14"/>
        <v>2.0465427787867903</v>
      </c>
      <c r="O15" s="4">
        <f t="shared" si="8"/>
        <v>27.628327513621667</v>
      </c>
      <c r="P15" s="4">
        <f t="shared" si="9"/>
        <v>27.628327513621667</v>
      </c>
      <c r="Q15" s="4">
        <f t="shared" si="10"/>
        <v>2.254381499527307</v>
      </c>
      <c r="R15" s="4">
        <v>1.5</v>
      </c>
      <c r="S15">
        <f t="shared" si="15"/>
        <v>39.072355475449498</v>
      </c>
      <c r="T15">
        <f t="shared" si="11"/>
        <v>39.072355475449491</v>
      </c>
    </row>
    <row r="16" spans="1:20" x14ac:dyDescent="0.3">
      <c r="A16" s="3" t="s">
        <v>22</v>
      </c>
      <c r="B16" s="4">
        <v>279</v>
      </c>
      <c r="C16" s="4">
        <v>2.2000000000000002</v>
      </c>
      <c r="D16" s="4">
        <v>620</v>
      </c>
      <c r="E16" s="3">
        <v>13.3</v>
      </c>
      <c r="F16" s="3">
        <v>13.3</v>
      </c>
      <c r="G16" s="3">
        <v>13</v>
      </c>
      <c r="H16" s="4">
        <f t="shared" si="16"/>
        <v>1.2291774193548388</v>
      </c>
      <c r="I16" s="4">
        <f t="shared" si="17"/>
        <v>1.2291774193548388</v>
      </c>
      <c r="J16" s="4">
        <f t="shared" si="18"/>
        <v>73.772096774193557</v>
      </c>
      <c r="K16" s="4">
        <f t="shared" si="19"/>
        <v>73.772096774193557</v>
      </c>
      <c r="L16" s="4">
        <f t="shared" si="12"/>
        <v>4.3249112903225804</v>
      </c>
      <c r="M16" s="4">
        <f t="shared" si="13"/>
        <v>1.0236070163424187</v>
      </c>
      <c r="N16" s="4">
        <f t="shared" si="14"/>
        <v>1.0236070163424187</v>
      </c>
      <c r="O16" s="4">
        <f t="shared" si="8"/>
        <v>13.306891212451443</v>
      </c>
      <c r="P16" s="4">
        <f t="shared" si="9"/>
        <v>13.306891212451443</v>
      </c>
      <c r="Q16" s="4">
        <f t="shared" si="10"/>
        <v>2.254381499527307</v>
      </c>
      <c r="R16" s="4">
        <v>1.5</v>
      </c>
      <c r="S16">
        <f t="shared" si="15"/>
        <v>18.818786025672193</v>
      </c>
      <c r="T16">
        <f t="shared" si="11"/>
        <v>18.818786025672189</v>
      </c>
    </row>
    <row r="17" spans="1:20" x14ac:dyDescent="0.3">
      <c r="A17" s="3" t="s">
        <v>41</v>
      </c>
      <c r="B17" s="4">
        <v>279</v>
      </c>
      <c r="C17" s="4">
        <v>2.2000000000000002</v>
      </c>
      <c r="D17" s="4">
        <v>620</v>
      </c>
      <c r="E17" s="3">
        <v>36.799999999999997</v>
      </c>
      <c r="F17" s="3">
        <v>36.799999999999997</v>
      </c>
      <c r="G17" s="3">
        <v>9</v>
      </c>
      <c r="H17" s="4">
        <f t="shared" si="16"/>
        <v>3.4010322580645158</v>
      </c>
      <c r="I17" s="4">
        <f t="shared" si="17"/>
        <v>3.4010322580645158</v>
      </c>
      <c r="J17" s="4">
        <f t="shared" si="18"/>
        <v>204.12129032258062</v>
      </c>
      <c r="K17" s="4">
        <f t="shared" si="19"/>
        <v>204.12129032258062</v>
      </c>
      <c r="L17" s="4">
        <f t="shared" si="12"/>
        <v>2.9941693548387094</v>
      </c>
      <c r="M17" s="4">
        <f t="shared" si="13"/>
        <v>4.0951932478708875</v>
      </c>
      <c r="N17" s="4">
        <f t="shared" si="14"/>
        <v>4.0951932478708875</v>
      </c>
      <c r="O17" s="4">
        <f t="shared" si="8"/>
        <v>36.856739230837988</v>
      </c>
      <c r="P17" s="4">
        <f t="shared" si="9"/>
        <v>36.856739230837988</v>
      </c>
      <c r="Q17" s="4">
        <f t="shared" si="10"/>
        <v>2.254381499527307</v>
      </c>
      <c r="R17" s="4">
        <v>1.5</v>
      </c>
      <c r="S17">
        <f t="shared" si="15"/>
        <v>52.123300485099598</v>
      </c>
      <c r="T17">
        <f t="shared" si="11"/>
        <v>52.123300485099598</v>
      </c>
    </row>
    <row r="18" spans="1:20" x14ac:dyDescent="0.3">
      <c r="A18" s="3" t="s">
        <v>23</v>
      </c>
      <c r="B18" s="4">
        <v>279</v>
      </c>
      <c r="C18" s="4">
        <v>2.2000000000000002</v>
      </c>
      <c r="D18" s="4">
        <v>620</v>
      </c>
      <c r="E18" s="3">
        <v>36.700000000000003</v>
      </c>
      <c r="F18" s="3">
        <v>36.700000000000003</v>
      </c>
      <c r="G18" s="3">
        <v>12</v>
      </c>
      <c r="H18" s="4">
        <f t="shared" si="16"/>
        <v>3.3917903225806452</v>
      </c>
      <c r="I18" s="4">
        <f t="shared" si="17"/>
        <v>3.3917903225806452</v>
      </c>
      <c r="J18" s="4">
        <f t="shared" si="18"/>
        <v>203.5666129032258</v>
      </c>
      <c r="K18" s="4">
        <f t="shared" si="19"/>
        <v>203.5666129032258</v>
      </c>
      <c r="L18" s="4">
        <f t="shared" si="12"/>
        <v>3.9922258064516125</v>
      </c>
      <c r="M18" s="4">
        <f t="shared" si="13"/>
        <v>3.0630291851814118</v>
      </c>
      <c r="N18" s="4">
        <f t="shared" si="14"/>
        <v>3.0630291851814118</v>
      </c>
      <c r="O18" s="4">
        <f t="shared" si="8"/>
        <v>36.756350222176941</v>
      </c>
      <c r="P18" s="4">
        <f t="shared" si="9"/>
        <v>36.756350222176941</v>
      </c>
      <c r="Q18" s="4">
        <f t="shared" si="10"/>
        <v>2.254381499527307</v>
      </c>
      <c r="R18" s="4">
        <v>1.5</v>
      </c>
      <c r="S18">
        <f t="shared" si="15"/>
        <v>51.981328987537957</v>
      </c>
      <c r="T18">
        <f t="shared" si="11"/>
        <v>51.981328987537957</v>
      </c>
    </row>
    <row r="19" spans="1:20" x14ac:dyDescent="0.3">
      <c r="A19" s="3" t="s">
        <v>24</v>
      </c>
      <c r="B19" s="4">
        <v>279</v>
      </c>
      <c r="C19" s="4">
        <v>2.2000000000000002</v>
      </c>
      <c r="D19" s="4">
        <v>620</v>
      </c>
      <c r="E19" s="3">
        <v>18</v>
      </c>
      <c r="F19" s="3">
        <v>13.5</v>
      </c>
      <c r="G19" s="3">
        <v>5.4</v>
      </c>
      <c r="H19" s="4">
        <f t="shared" si="16"/>
        <v>1.6635483870967742</v>
      </c>
      <c r="I19" s="4">
        <f t="shared" si="17"/>
        <v>1.2476612903225806</v>
      </c>
      <c r="J19" s="4">
        <f t="shared" si="18"/>
        <v>99.841935483870969</v>
      </c>
      <c r="K19" s="4">
        <f t="shared" si="19"/>
        <v>74.88145161290322</v>
      </c>
      <c r="L19" s="4">
        <f t="shared" si="12"/>
        <v>1.7965016129032256</v>
      </c>
      <c r="M19" s="4">
        <f t="shared" si="13"/>
        <v>3.3354863641594399</v>
      </c>
      <c r="N19" s="4">
        <f t="shared" si="14"/>
        <v>2.5013069775911263</v>
      </c>
      <c r="O19" s="4">
        <f t="shared" si="8"/>
        <v>18.011626366460977</v>
      </c>
      <c r="P19" s="4">
        <f t="shared" si="9"/>
        <v>13.507057678992082</v>
      </c>
      <c r="Q19" s="4">
        <f t="shared" si="10"/>
        <v>2.254381499527307</v>
      </c>
      <c r="R19" s="4">
        <v>1.5</v>
      </c>
      <c r="S19">
        <f t="shared" si="15"/>
        <v>25.472286287845947</v>
      </c>
      <c r="T19">
        <f t="shared" si="11"/>
        <v>22.513535739830189</v>
      </c>
    </row>
    <row r="20" spans="1:20" x14ac:dyDescent="0.3">
      <c r="A20" s="3" t="s">
        <v>25</v>
      </c>
      <c r="B20" s="4">
        <v>279</v>
      </c>
      <c r="C20" s="4">
        <v>2.2000000000000002</v>
      </c>
      <c r="D20" s="4">
        <v>620</v>
      </c>
      <c r="E20" s="3">
        <v>14.85</v>
      </c>
      <c r="F20" s="3">
        <v>10.26</v>
      </c>
      <c r="G20" s="3">
        <v>6.8</v>
      </c>
      <c r="H20" s="4">
        <f t="shared" si="16"/>
        <v>1.3724274193548387</v>
      </c>
      <c r="I20" s="4">
        <f t="shared" si="17"/>
        <v>0.94822258064516129</v>
      </c>
      <c r="J20" s="4">
        <f t="shared" si="18"/>
        <v>82.369596774193553</v>
      </c>
      <c r="K20" s="4">
        <f t="shared" si="19"/>
        <v>56.909903225806453</v>
      </c>
      <c r="L20" s="4">
        <f t="shared" si="12"/>
        <v>2.2622612903225803</v>
      </c>
      <c r="M20" s="4">
        <f t="shared" si="13"/>
        <v>2.1850377994344821</v>
      </c>
      <c r="N20" s="4">
        <f t="shared" si="14"/>
        <v>1.5095114662236024</v>
      </c>
      <c r="O20" s="4">
        <f t="shared" si="8"/>
        <v>14.858257036154477</v>
      </c>
      <c r="P20" s="4">
        <f t="shared" si="9"/>
        <v>10.264677970320497</v>
      </c>
      <c r="Q20" s="4">
        <f t="shared" si="10"/>
        <v>2.254381499527307</v>
      </c>
      <c r="R20" s="4">
        <v>1.5</v>
      </c>
      <c r="S20">
        <f t="shared" si="15"/>
        <v>21.012748613755129</v>
      </c>
      <c r="T20">
        <f t="shared" si="11"/>
        <v>18.059108947753124</v>
      </c>
    </row>
    <row r="21" spans="1:20" x14ac:dyDescent="0.3">
      <c r="A21" s="3" t="s">
        <v>26</v>
      </c>
      <c r="B21" s="4">
        <v>279</v>
      </c>
      <c r="C21" s="4">
        <v>2.2000000000000002</v>
      </c>
      <c r="D21" s="4">
        <v>620</v>
      </c>
      <c r="E21" s="3">
        <v>13.8</v>
      </c>
      <c r="F21" s="3">
        <v>9.1999999999999993</v>
      </c>
      <c r="G21" s="3">
        <v>9</v>
      </c>
      <c r="H21" s="4">
        <f t="shared" si="16"/>
        <v>1.2753870967741936</v>
      </c>
      <c r="I21" s="4">
        <f t="shared" si="17"/>
        <v>0.85025806451612895</v>
      </c>
      <c r="J21" s="4">
        <f t="shared" si="18"/>
        <v>76.545483870967743</v>
      </c>
      <c r="K21" s="4">
        <f t="shared" si="19"/>
        <v>51.030322580645155</v>
      </c>
      <c r="L21" s="4">
        <f t="shared" si="12"/>
        <v>2.9941693548387094</v>
      </c>
      <c r="M21" s="4">
        <f t="shared" si="13"/>
        <v>1.5341458521001057</v>
      </c>
      <c r="N21" s="4">
        <f t="shared" si="14"/>
        <v>1.0226699884147548</v>
      </c>
      <c r="O21" s="4">
        <f t="shared" si="8"/>
        <v>13.80731266890095</v>
      </c>
      <c r="P21" s="4">
        <f t="shared" si="9"/>
        <v>9.2040298957327931</v>
      </c>
      <c r="Q21" s="4">
        <f t="shared" si="10"/>
        <v>2.254381499527307</v>
      </c>
      <c r="R21" s="4">
        <v>1.5</v>
      </c>
      <c r="S21">
        <f t="shared" si="15"/>
        <v>19.52648883628558</v>
      </c>
      <c r="T21">
        <f t="shared" si="11"/>
        <v>16.593855774301996</v>
      </c>
    </row>
    <row r="22" spans="1:20" x14ac:dyDescent="0.3">
      <c r="A22" s="3" t="s">
        <v>27</v>
      </c>
      <c r="B22" s="4">
        <v>279</v>
      </c>
      <c r="C22" s="4">
        <v>2.2000000000000002</v>
      </c>
      <c r="D22" s="4">
        <v>620</v>
      </c>
      <c r="E22" s="3">
        <v>24.6</v>
      </c>
      <c r="F22" s="3">
        <v>24.6</v>
      </c>
      <c r="G22" s="3">
        <v>24</v>
      </c>
      <c r="H22" s="4">
        <f t="shared" si="16"/>
        <v>2.2735161290322581</v>
      </c>
      <c r="I22" s="4">
        <f t="shared" si="17"/>
        <v>2.2735161290322581</v>
      </c>
      <c r="J22" s="4">
        <f t="shared" si="18"/>
        <v>136.45064516129034</v>
      </c>
      <c r="K22" s="4">
        <f t="shared" si="19"/>
        <v>136.45064516129034</v>
      </c>
      <c r="L22" s="4">
        <f t="shared" si="12"/>
        <v>7.984451612903225</v>
      </c>
      <c r="M22" s="4">
        <f t="shared" si="13"/>
        <v>1.0259124763796472</v>
      </c>
      <c r="N22" s="4">
        <f t="shared" si="14"/>
        <v>1.0259124763796472</v>
      </c>
      <c r="O22" s="4">
        <f t="shared" si="8"/>
        <v>24.621899433111533</v>
      </c>
      <c r="P22" s="4">
        <f t="shared" si="9"/>
        <v>24.621899433111533</v>
      </c>
      <c r="Q22" s="4">
        <f t="shared" si="10"/>
        <v>2.254381499527307</v>
      </c>
      <c r="R22" s="4">
        <v>1.5</v>
      </c>
      <c r="S22">
        <f t="shared" si="15"/>
        <v>34.820624109692751</v>
      </c>
      <c r="T22">
        <f t="shared" si="11"/>
        <v>34.820624109692751</v>
      </c>
    </row>
    <row r="23" spans="1:20" x14ac:dyDescent="0.3">
      <c r="A23" s="3" t="s">
        <v>28</v>
      </c>
      <c r="B23" s="4">
        <v>279</v>
      </c>
      <c r="C23" s="4">
        <v>2.2000000000000002</v>
      </c>
      <c r="D23" s="4">
        <v>620</v>
      </c>
      <c r="E23" s="3">
        <v>6.9</v>
      </c>
      <c r="F23" s="3">
        <v>4.5999999999999996</v>
      </c>
      <c r="G23" s="3">
        <v>9</v>
      </c>
      <c r="H23" s="4">
        <f t="shared" si="16"/>
        <v>0.6376935483870968</v>
      </c>
      <c r="I23" s="4">
        <f t="shared" si="17"/>
        <v>0.42512903225806448</v>
      </c>
      <c r="J23" s="4">
        <f t="shared" si="18"/>
        <v>38.272741935483872</v>
      </c>
      <c r="K23" s="4">
        <f t="shared" si="19"/>
        <v>25.515161290322578</v>
      </c>
      <c r="L23" s="4">
        <f t="shared" si="12"/>
        <v>2.9941693548387094</v>
      </c>
      <c r="M23" s="4">
        <f t="shared" si="13"/>
        <v>0.76697784281925163</v>
      </c>
      <c r="N23" s="4">
        <f t="shared" si="14"/>
        <v>0.51130682527835669</v>
      </c>
      <c r="O23" s="4">
        <f t="shared" si="8"/>
        <v>6.9028005853732646</v>
      </c>
      <c r="P23" s="4">
        <f t="shared" si="9"/>
        <v>4.6017614275052106</v>
      </c>
      <c r="Q23" s="4">
        <f t="shared" si="10"/>
        <v>2.254381499527307</v>
      </c>
      <c r="R23" s="4">
        <v>1.5</v>
      </c>
      <c r="S23">
        <f t="shared" si="15"/>
        <v>9.7620342061918102</v>
      </c>
      <c r="T23">
        <f t="shared" si="11"/>
        <v>8.2960752260996458</v>
      </c>
    </row>
    <row r="24" spans="1:20" x14ac:dyDescent="0.3">
      <c r="A24" s="3" t="s">
        <v>29</v>
      </c>
      <c r="B24" s="4">
        <v>279</v>
      </c>
      <c r="C24" s="4">
        <v>2.2000000000000002</v>
      </c>
      <c r="D24" s="4">
        <v>620</v>
      </c>
      <c r="E24" s="3">
        <v>10.199999999999999</v>
      </c>
      <c r="F24" s="3">
        <v>10.199999999999999</v>
      </c>
      <c r="G24" s="3">
        <v>20</v>
      </c>
      <c r="H24" s="4">
        <f t="shared" si="16"/>
        <v>0.94267741935483851</v>
      </c>
      <c r="I24" s="4">
        <f t="shared" si="17"/>
        <v>0.94267741935483851</v>
      </c>
      <c r="J24" s="4">
        <f t="shared" si="18"/>
        <v>56.577096774193542</v>
      </c>
      <c r="K24" s="4">
        <f t="shared" si="19"/>
        <v>56.577096774193542</v>
      </c>
      <c r="L24" s="4">
        <f t="shared" si="12"/>
        <v>6.6537096774193536</v>
      </c>
      <c r="M24" s="4">
        <f t="shared" si="13"/>
        <v>0.51023198707277728</v>
      </c>
      <c r="N24" s="4">
        <f t="shared" si="14"/>
        <v>0.51023198707277728</v>
      </c>
      <c r="O24" s="4">
        <f t="shared" si="8"/>
        <v>10.204639741455546</v>
      </c>
      <c r="P24" s="4">
        <f t="shared" si="9"/>
        <v>10.204639741455546</v>
      </c>
      <c r="Q24" s="4">
        <f t="shared" si="10"/>
        <v>2.254381499527307</v>
      </c>
      <c r="R24" s="4">
        <v>1.5</v>
      </c>
      <c r="S24">
        <f t="shared" si="15"/>
        <v>14.431539921497908</v>
      </c>
      <c r="T24">
        <f t="shared" si="11"/>
        <v>14.431539921497908</v>
      </c>
    </row>
    <row r="25" spans="1:20" x14ac:dyDescent="0.3">
      <c r="A25" s="3" t="s">
        <v>30</v>
      </c>
      <c r="B25" s="4">
        <v>279</v>
      </c>
      <c r="C25" s="4">
        <v>2.2000000000000002</v>
      </c>
      <c r="D25" s="4">
        <v>620</v>
      </c>
      <c r="E25" s="3">
        <v>36</v>
      </c>
      <c r="F25" s="3">
        <v>24</v>
      </c>
      <c r="G25" s="3">
        <v>7.4</v>
      </c>
      <c r="H25" s="4">
        <f t="shared" si="16"/>
        <v>3.3270967741935484</v>
      </c>
      <c r="I25" s="4">
        <f t="shared" si="17"/>
        <v>2.2180645161290324</v>
      </c>
      <c r="J25" s="4">
        <f t="shared" si="18"/>
        <v>199.68387096774194</v>
      </c>
      <c r="K25" s="4">
        <f t="shared" si="19"/>
        <v>133.12258064516129</v>
      </c>
      <c r="L25" s="4">
        <f t="shared" si="12"/>
        <v>2.4618725806451609</v>
      </c>
      <c r="M25" s="4">
        <f t="shared" si="13"/>
        <v>4.8721190054613279</v>
      </c>
      <c r="N25" s="4">
        <f t="shared" si="14"/>
        <v>3.2460482460610067</v>
      </c>
      <c r="O25" s="4">
        <f t="shared" si="8"/>
        <v>36.05368064041383</v>
      </c>
      <c r="P25" s="4">
        <f t="shared" si="9"/>
        <v>24.020757020851452</v>
      </c>
      <c r="Q25" s="4">
        <f t="shared" si="10"/>
        <v>2.254381499527307</v>
      </c>
      <c r="R25" s="4">
        <v>1.5</v>
      </c>
      <c r="S25">
        <f t="shared" si="15"/>
        <v>50.987604135141538</v>
      </c>
      <c r="T25">
        <f t="shared" si="11"/>
        <v>43.322796026754041</v>
      </c>
    </row>
    <row r="26" spans="1:20" x14ac:dyDescent="0.3">
      <c r="A26" s="3" t="s">
        <v>31</v>
      </c>
      <c r="B26" s="4">
        <v>279</v>
      </c>
      <c r="C26" s="4">
        <v>2.2000000000000002</v>
      </c>
      <c r="D26" s="4">
        <v>620</v>
      </c>
      <c r="E26" s="3">
        <v>15.2</v>
      </c>
      <c r="F26" s="3">
        <v>15.2</v>
      </c>
      <c r="G26" s="3">
        <v>7.4</v>
      </c>
      <c r="H26" s="4">
        <f t="shared" si="16"/>
        <v>1.4047741935483868</v>
      </c>
      <c r="I26" s="4">
        <f t="shared" si="17"/>
        <v>1.4047741935483868</v>
      </c>
      <c r="J26" s="4">
        <f t="shared" si="18"/>
        <v>84.310967741935471</v>
      </c>
      <c r="K26" s="4">
        <f t="shared" si="19"/>
        <v>84.310967741935471</v>
      </c>
      <c r="L26" s="4">
        <f t="shared" si="12"/>
        <v>2.4618725806451609</v>
      </c>
      <c r="M26" s="4">
        <f t="shared" si="13"/>
        <v>2.0552149312901311</v>
      </c>
      <c r="N26" s="4">
        <f t="shared" si="14"/>
        <v>2.0552149312901311</v>
      </c>
      <c r="O26" s="4">
        <f t="shared" si="8"/>
        <v>15.208590491546971</v>
      </c>
      <c r="P26" s="4">
        <f t="shared" si="9"/>
        <v>15.208590491546971</v>
      </c>
      <c r="Q26" s="4">
        <f t="shared" si="10"/>
        <v>2.254381499527307</v>
      </c>
      <c r="R26" s="4">
        <v>1.5</v>
      </c>
      <c r="S26">
        <f t="shared" si="15"/>
        <v>21.508194937724223</v>
      </c>
      <c r="T26">
        <f t="shared" si="11"/>
        <v>21.508194937724223</v>
      </c>
    </row>
    <row r="27" spans="1:20" x14ac:dyDescent="0.3">
      <c r="A27" s="3" t="s">
        <v>32</v>
      </c>
      <c r="B27" s="4">
        <v>279</v>
      </c>
      <c r="C27" s="4">
        <v>2.2000000000000002</v>
      </c>
      <c r="D27" s="4">
        <v>620</v>
      </c>
      <c r="E27" s="3">
        <v>11.8</v>
      </c>
      <c r="F27" s="3">
        <v>8.9</v>
      </c>
      <c r="G27" s="3">
        <v>7.4</v>
      </c>
      <c r="H27" s="4">
        <f t="shared" si="16"/>
        <v>1.0905483870967743</v>
      </c>
      <c r="I27" s="4">
        <f t="shared" si="17"/>
        <v>0.82253225806451613</v>
      </c>
      <c r="J27" s="4">
        <f t="shared" si="18"/>
        <v>65.451935483870983</v>
      </c>
      <c r="K27" s="4">
        <f t="shared" si="19"/>
        <v>49.366290322580646</v>
      </c>
      <c r="L27" s="4">
        <f t="shared" si="12"/>
        <v>2.4618725806451609</v>
      </c>
      <c r="M27" s="4">
        <f t="shared" si="13"/>
        <v>1.5953686770031983</v>
      </c>
      <c r="N27" s="4">
        <f t="shared" si="14"/>
        <v>1.2032238548938272</v>
      </c>
      <c r="O27" s="4">
        <f t="shared" si="8"/>
        <v>11.805728209823668</v>
      </c>
      <c r="P27" s="4">
        <f t="shared" si="9"/>
        <v>8.9038565262143212</v>
      </c>
      <c r="Q27" s="4">
        <f t="shared" si="10"/>
        <v>2.254381499527307</v>
      </c>
      <c r="R27" s="4">
        <v>1.5</v>
      </c>
      <c r="S27">
        <f t="shared" si="15"/>
        <v>16.695820948023272</v>
      </c>
      <c r="T27">
        <f t="shared" si="11"/>
        <v>14.786949638232887</v>
      </c>
    </row>
    <row r="28" spans="1:20" x14ac:dyDescent="0.3">
      <c r="A28" s="3" t="s">
        <v>33</v>
      </c>
      <c r="B28" s="4">
        <v>279</v>
      </c>
      <c r="C28" s="4">
        <v>2.2000000000000002</v>
      </c>
      <c r="D28" s="4">
        <v>620</v>
      </c>
      <c r="E28" s="3">
        <v>36.799999999999997</v>
      </c>
      <c r="F28" s="3">
        <v>36.799999999999997</v>
      </c>
      <c r="G28" s="3">
        <v>9</v>
      </c>
      <c r="H28" s="4">
        <f t="shared" si="16"/>
        <v>3.4010322580645158</v>
      </c>
      <c r="I28" s="4">
        <f t="shared" si="17"/>
        <v>3.4010322580645158</v>
      </c>
      <c r="J28" s="4">
        <f t="shared" si="18"/>
        <v>204.12129032258062</v>
      </c>
      <c r="K28" s="4">
        <f t="shared" si="19"/>
        <v>204.12129032258062</v>
      </c>
      <c r="L28" s="4">
        <f t="shared" si="12"/>
        <v>2.9941693548387094</v>
      </c>
      <c r="M28" s="4">
        <f t="shared" si="13"/>
        <v>4.0951932478708875</v>
      </c>
      <c r="N28" s="4">
        <f t="shared" si="14"/>
        <v>4.0951932478708875</v>
      </c>
      <c r="O28" s="4">
        <f t="shared" si="8"/>
        <v>36.856739230837988</v>
      </c>
      <c r="P28" s="4">
        <f t="shared" si="9"/>
        <v>36.856739230837988</v>
      </c>
      <c r="Q28" s="4">
        <f t="shared" si="10"/>
        <v>2.254381499527307</v>
      </c>
      <c r="R28" s="4">
        <v>1.5</v>
      </c>
      <c r="S28">
        <f t="shared" si="15"/>
        <v>52.123300485099598</v>
      </c>
      <c r="T28">
        <f t="shared" si="11"/>
        <v>52.123300485099598</v>
      </c>
    </row>
    <row r="29" spans="1:20" x14ac:dyDescent="0.3">
      <c r="A29" s="3" t="s">
        <v>34</v>
      </c>
      <c r="B29" s="4">
        <v>279</v>
      </c>
      <c r="C29" s="4">
        <v>2.2000000000000002</v>
      </c>
      <c r="D29" s="4">
        <v>620</v>
      </c>
      <c r="E29" s="3">
        <v>30.7</v>
      </c>
      <c r="F29" s="3">
        <v>30.7</v>
      </c>
      <c r="G29" s="3">
        <v>15</v>
      </c>
      <c r="H29" s="4">
        <f t="shared" si="16"/>
        <v>2.8372741935483869</v>
      </c>
      <c r="I29" s="4">
        <f t="shared" si="17"/>
        <v>2.8372741935483869</v>
      </c>
      <c r="J29" s="4">
        <f t="shared" si="18"/>
        <v>170.28596774193548</v>
      </c>
      <c r="K29" s="4">
        <f t="shared" si="19"/>
        <v>170.28596774193548</v>
      </c>
      <c r="L29" s="4">
        <f t="shared" si="12"/>
        <v>4.9902822580645161</v>
      </c>
      <c r="M29" s="4">
        <f t="shared" si="13"/>
        <v>2.0490889578472884</v>
      </c>
      <c r="N29" s="4">
        <f t="shared" si="14"/>
        <v>2.0490889578472884</v>
      </c>
      <c r="O29" s="4">
        <f t="shared" si="8"/>
        <v>30.736334367709325</v>
      </c>
      <c r="P29" s="4">
        <f t="shared" si="9"/>
        <v>30.736334367709325</v>
      </c>
      <c r="Q29" s="4">
        <f t="shared" si="10"/>
        <v>2.254381499527307</v>
      </c>
      <c r="R29" s="4">
        <v>1.5</v>
      </c>
      <c r="S29">
        <f t="shared" si="15"/>
        <v>43.467740920448797</v>
      </c>
      <c r="T29">
        <f t="shared" si="11"/>
        <v>43.467740920448797</v>
      </c>
    </row>
    <row r="30" spans="1:20" x14ac:dyDescent="0.3">
      <c r="A30" s="3" t="s">
        <v>35</v>
      </c>
      <c r="B30" s="4">
        <v>279</v>
      </c>
      <c r="C30" s="4">
        <v>2.2000000000000002</v>
      </c>
      <c r="D30" s="4">
        <v>620</v>
      </c>
      <c r="E30" s="3">
        <v>27.6</v>
      </c>
      <c r="F30" s="3">
        <v>27.6</v>
      </c>
      <c r="G30" s="3">
        <v>13.5</v>
      </c>
      <c r="H30" s="4">
        <f t="shared" si="16"/>
        <v>2.5507741935483872</v>
      </c>
      <c r="I30" s="4">
        <f t="shared" si="17"/>
        <v>2.5507741935483872</v>
      </c>
      <c r="J30" s="4">
        <f t="shared" si="18"/>
        <v>153.09096774193549</v>
      </c>
      <c r="K30" s="4">
        <f t="shared" si="19"/>
        <v>153.09096774193549</v>
      </c>
      <c r="L30" s="4">
        <f t="shared" si="12"/>
        <v>4.4912540322580643</v>
      </c>
      <c r="M30" s="4">
        <f t="shared" si="13"/>
        <v>2.0465427787867903</v>
      </c>
      <c r="N30" s="4">
        <f t="shared" si="14"/>
        <v>2.0465427787867903</v>
      </c>
      <c r="O30" s="4">
        <f t="shared" si="8"/>
        <v>27.628327513621667</v>
      </c>
      <c r="P30" s="4">
        <f t="shared" si="9"/>
        <v>27.628327513621667</v>
      </c>
      <c r="Q30" s="4">
        <f t="shared" si="10"/>
        <v>2.254381499527307</v>
      </c>
      <c r="R30" s="4">
        <v>1.5</v>
      </c>
      <c r="S30">
        <f t="shared" si="15"/>
        <v>39.072355475449498</v>
      </c>
      <c r="T30">
        <f t="shared" si="11"/>
        <v>39.072355475449491</v>
      </c>
    </row>
    <row r="31" spans="1:20" x14ac:dyDescent="0.3">
      <c r="A31" s="3" t="s">
        <v>36</v>
      </c>
      <c r="B31" s="4">
        <v>279</v>
      </c>
      <c r="C31" s="4">
        <v>2.2000000000000002</v>
      </c>
      <c r="D31" s="4">
        <v>620</v>
      </c>
      <c r="E31" s="3">
        <v>13.3</v>
      </c>
      <c r="F31" s="3">
        <v>13.3</v>
      </c>
      <c r="G31" s="3">
        <v>13</v>
      </c>
      <c r="H31" s="4">
        <f t="shared" si="16"/>
        <v>1.2291774193548388</v>
      </c>
      <c r="I31" s="4">
        <f t="shared" si="17"/>
        <v>1.2291774193548388</v>
      </c>
      <c r="J31" s="4">
        <f t="shared" si="18"/>
        <v>73.772096774193557</v>
      </c>
      <c r="K31" s="4">
        <f t="shared" si="19"/>
        <v>73.772096774193557</v>
      </c>
      <c r="L31" s="4">
        <f t="shared" si="12"/>
        <v>4.3249112903225804</v>
      </c>
      <c r="M31" s="4">
        <f t="shared" si="13"/>
        <v>1.0236070163424187</v>
      </c>
      <c r="N31" s="4">
        <f t="shared" si="14"/>
        <v>1.0236070163424187</v>
      </c>
      <c r="O31" s="4">
        <f t="shared" si="8"/>
        <v>13.306891212451443</v>
      </c>
      <c r="P31" s="4">
        <f t="shared" si="9"/>
        <v>13.306891212451443</v>
      </c>
      <c r="Q31" s="4">
        <f t="shared" si="10"/>
        <v>2.254381499527307</v>
      </c>
      <c r="R31" s="4">
        <v>1.5</v>
      </c>
      <c r="S31">
        <f t="shared" si="15"/>
        <v>18.818786025672193</v>
      </c>
      <c r="T31">
        <f t="shared" si="11"/>
        <v>18.818786025672189</v>
      </c>
    </row>
    <row r="32" spans="1:20" x14ac:dyDescent="0.3">
      <c r="A32" s="3" t="s">
        <v>37</v>
      </c>
      <c r="B32" s="4">
        <v>279</v>
      </c>
      <c r="C32" s="4">
        <v>2.2000000000000002</v>
      </c>
      <c r="D32" s="4">
        <v>620</v>
      </c>
      <c r="E32" s="3">
        <v>24.6</v>
      </c>
      <c r="F32" s="3">
        <v>24.6</v>
      </c>
      <c r="G32" s="3">
        <v>24</v>
      </c>
      <c r="H32" s="4">
        <f t="shared" si="16"/>
        <v>2.2735161290322581</v>
      </c>
      <c r="I32" s="4">
        <f t="shared" si="17"/>
        <v>2.2735161290322581</v>
      </c>
      <c r="J32" s="4">
        <f t="shared" si="18"/>
        <v>136.45064516129034</v>
      </c>
      <c r="K32" s="4">
        <f t="shared" si="19"/>
        <v>136.45064516129034</v>
      </c>
      <c r="L32" s="4">
        <f t="shared" si="12"/>
        <v>7.984451612903225</v>
      </c>
      <c r="M32" s="4">
        <f t="shared" si="13"/>
        <v>1.0259124763796472</v>
      </c>
      <c r="N32" s="4">
        <f t="shared" si="14"/>
        <v>1.0259124763796472</v>
      </c>
      <c r="O32" s="4">
        <f t="shared" si="8"/>
        <v>24.621899433111533</v>
      </c>
      <c r="P32" s="4">
        <f t="shared" si="9"/>
        <v>24.621899433111533</v>
      </c>
      <c r="Q32" s="4">
        <f t="shared" si="10"/>
        <v>2.254381499527307</v>
      </c>
      <c r="R32" s="4">
        <v>1.5</v>
      </c>
      <c r="S32">
        <f t="shared" si="15"/>
        <v>34.820624109692751</v>
      </c>
      <c r="T32">
        <f t="shared" si="11"/>
        <v>34.820624109692751</v>
      </c>
    </row>
    <row r="33" spans="1:20" x14ac:dyDescent="0.3">
      <c r="A33" s="3" t="s">
        <v>38</v>
      </c>
      <c r="B33" s="4">
        <v>279</v>
      </c>
      <c r="C33" s="4">
        <v>2.2000000000000002</v>
      </c>
      <c r="D33" s="4">
        <v>620</v>
      </c>
      <c r="E33" s="3">
        <v>36.700000000000003</v>
      </c>
      <c r="F33" s="3">
        <v>36.700000000000003</v>
      </c>
      <c r="G33" s="3">
        <v>12</v>
      </c>
      <c r="H33" s="4">
        <f t="shared" si="16"/>
        <v>3.3917903225806452</v>
      </c>
      <c r="I33" s="4">
        <f t="shared" si="17"/>
        <v>3.3917903225806452</v>
      </c>
      <c r="J33" s="4">
        <f t="shared" si="18"/>
        <v>203.5666129032258</v>
      </c>
      <c r="K33" s="4">
        <f t="shared" si="19"/>
        <v>203.5666129032258</v>
      </c>
      <c r="L33" s="4">
        <f t="shared" si="12"/>
        <v>3.9922258064516125</v>
      </c>
      <c r="M33" s="4">
        <f t="shared" si="13"/>
        <v>3.0630291851814118</v>
      </c>
      <c r="N33" s="4">
        <f t="shared" si="14"/>
        <v>3.0630291851814118</v>
      </c>
      <c r="O33" s="4">
        <f t="shared" si="8"/>
        <v>36.756350222176941</v>
      </c>
      <c r="P33" s="4">
        <f t="shared" si="9"/>
        <v>36.756350222176941</v>
      </c>
      <c r="Q33" s="4">
        <f t="shared" si="10"/>
        <v>2.254381499527307</v>
      </c>
      <c r="R33" s="4">
        <v>1.5</v>
      </c>
      <c r="S33">
        <f t="shared" si="15"/>
        <v>51.981328987537957</v>
      </c>
      <c r="T33">
        <f t="shared" si="11"/>
        <v>51.981328987537957</v>
      </c>
    </row>
    <row r="34" spans="1:20" s="9" customFormat="1" x14ac:dyDescent="0.3">
      <c r="A34" s="7" t="s">
        <v>43</v>
      </c>
      <c r="B34" s="8">
        <v>279</v>
      </c>
      <c r="C34" s="8">
        <v>2.2000000000000002</v>
      </c>
      <c r="D34" s="8">
        <v>620</v>
      </c>
      <c r="E34" s="7">
        <v>49.5</v>
      </c>
      <c r="F34" s="7">
        <v>49.2</v>
      </c>
      <c r="G34" s="7">
        <v>12</v>
      </c>
      <c r="H34" s="8">
        <f t="shared" si="16"/>
        <v>4.5747580645161285</v>
      </c>
      <c r="I34" s="8">
        <f t="shared" si="17"/>
        <v>4.5470322580645162</v>
      </c>
      <c r="J34" s="8">
        <f t="shared" si="18"/>
        <v>274.56532258064516</v>
      </c>
      <c r="K34" s="8">
        <f t="shared" si="19"/>
        <v>272.90129032258068</v>
      </c>
      <c r="L34" s="8">
        <f t="shared" si="12"/>
        <v>3.9922258064516125</v>
      </c>
      <c r="M34" s="8">
        <f t="shared" si="13"/>
        <v>4.1353003534280051</v>
      </c>
      <c r="N34" s="8">
        <f t="shared" si="14"/>
        <v>4.1101320020949172</v>
      </c>
      <c r="O34" s="8">
        <f t="shared" si="8"/>
        <v>49.623604241136057</v>
      </c>
      <c r="P34" s="8">
        <f t="shared" si="9"/>
        <v>49.321584025139003</v>
      </c>
      <c r="Q34" s="8">
        <f t="shared" si="10"/>
        <v>2.254381499527307</v>
      </c>
      <c r="R34" s="8">
        <v>1.5</v>
      </c>
      <c r="S34" s="9">
        <f t="shared" si="15"/>
        <v>70.178374131649662</v>
      </c>
      <c r="T34" s="9">
        <f t="shared" si="11"/>
        <v>69.965139524121184</v>
      </c>
    </row>
    <row r="35" spans="1:20" x14ac:dyDescent="0.3">
      <c r="B35" s="4"/>
      <c r="C35" s="4"/>
      <c r="D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</sheetData>
  <mergeCells count="5">
    <mergeCell ref="E1:F1"/>
    <mergeCell ref="H1:I1"/>
    <mergeCell ref="J1:K1"/>
    <mergeCell ref="M1:N1"/>
    <mergeCell ref="O1:P1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JUVAN-BEAULIEU Ines</dc:creator>
  <cp:lastModifiedBy>JUVAN-BEAULIEU Ines</cp:lastModifiedBy>
  <dcterms:created xsi:type="dcterms:W3CDTF">2019-02-13T13:36:13Z</dcterms:created>
  <dcterms:modified xsi:type="dcterms:W3CDTF">2020-09-23T15:44:17Z</dcterms:modified>
</cp:coreProperties>
</file>