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22DEE013-1DB4-4014-9881-439020EA9D1E}" xr6:coauthVersionLast="47" xr6:coauthVersionMax="47" xr10:uidLastSave="{00000000-0000-0000-0000-000000000000}"/>
  <bookViews>
    <workbookView xWindow="-110" yWindow="-110" windowWidth="38620" windowHeight="21100" tabRatio="677" firstSheet="1" activeTab="3"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 name="PID_ACTION_LOG" sheetId="57" state="veryHidden" r:id="rId22"/>
    <sheet name="PID_PERFORMANCE_LOG" sheetId="58" state="veryHidden"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 i="3" l="1"/>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K53" i="35"/>
  <c r="K54" i="35"/>
  <c r="K55" i="35"/>
  <c r="K56" i="35"/>
  <c r="K57" i="35"/>
  <c r="K58" i="35"/>
  <c r="K59" i="35"/>
  <c r="K60" i="35"/>
  <c r="K61" i="35"/>
  <c r="K62" i="35"/>
  <c r="K63" i="35"/>
  <c r="K64" i="35"/>
  <c r="K65" i="35"/>
  <c r="K66" i="35"/>
  <c r="K67" i="35"/>
  <c r="K68" i="35"/>
  <c r="K69" i="35"/>
  <c r="K70" i="35"/>
  <c r="K71" i="35"/>
  <c r="K72" i="35"/>
  <c r="K73" i="35"/>
  <c r="K74" i="35"/>
  <c r="K75" i="35"/>
  <c r="K76" i="35"/>
  <c r="K77" i="35"/>
  <c r="K78" i="35"/>
  <c r="K79" i="35"/>
  <c r="K80" i="35"/>
  <c r="K81" i="35"/>
  <c r="K8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K53" i="36"/>
  <c r="K54" i="36"/>
  <c r="K55" i="36"/>
  <c r="K56" i="36"/>
  <c r="K57" i="36"/>
  <c r="K58" i="36"/>
  <c r="K59" i="36"/>
  <c r="K60" i="36"/>
  <c r="K61" i="36"/>
  <c r="K62" i="36"/>
  <c r="K63" i="36"/>
  <c r="K64" i="36"/>
  <c r="K65" i="36"/>
  <c r="K66" i="36"/>
  <c r="K67" i="36"/>
  <c r="K68" i="36"/>
  <c r="K69" i="36"/>
  <c r="K70" i="36"/>
  <c r="K71" i="36"/>
  <c r="K72" i="36"/>
  <c r="K73" i="36"/>
  <c r="K74" i="36"/>
  <c r="K75" i="36"/>
  <c r="K76" i="36"/>
  <c r="K77" i="36"/>
  <c r="K78" i="36"/>
  <c r="K79" i="36"/>
  <c r="K80" i="36"/>
  <c r="K81" i="36"/>
  <c r="K8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53" i="32"/>
  <c r="L54" i="32"/>
  <c r="L55" i="32"/>
  <c r="L56" i="32"/>
  <c r="L57" i="32"/>
  <c r="L58" i="32"/>
  <c r="L59" i="32"/>
  <c r="L60" i="32"/>
  <c r="L61" i="32"/>
  <c r="L62" i="32"/>
  <c r="L63" i="32"/>
  <c r="L64" i="32"/>
  <c r="L65" i="32"/>
  <c r="L66" i="32"/>
  <c r="L67" i="32"/>
  <c r="L68" i="32"/>
  <c r="L69" i="32"/>
  <c r="L70" i="32"/>
  <c r="L71" i="32"/>
  <c r="L72" i="32"/>
  <c r="L73" i="32"/>
  <c r="L74" i="32"/>
  <c r="L75" i="32"/>
  <c r="L76" i="32"/>
  <c r="L77" i="32"/>
  <c r="L78" i="32"/>
  <c r="L79" i="32"/>
  <c r="L80" i="32"/>
  <c r="L81" i="32"/>
  <c r="L82" i="32"/>
  <c r="K53" i="32"/>
  <c r="K54" i="32"/>
  <c r="K55" i="32"/>
  <c r="K56" i="32"/>
  <c r="K57" i="32"/>
  <c r="K58" i="32"/>
  <c r="K59" i="32"/>
  <c r="K60" i="32"/>
  <c r="K61" i="32"/>
  <c r="K62" i="32"/>
  <c r="K63" i="32"/>
  <c r="K64" i="32"/>
  <c r="K65" i="32"/>
  <c r="K66" i="32"/>
  <c r="K67" i="32"/>
  <c r="K68" i="32"/>
  <c r="K69" i="32"/>
  <c r="K70" i="32"/>
  <c r="K71" i="32"/>
  <c r="K72" i="32"/>
  <c r="K73" i="32"/>
  <c r="K74" i="32"/>
  <c r="K75" i="32"/>
  <c r="K76" i="32"/>
  <c r="K77" i="32"/>
  <c r="K78" i="32"/>
  <c r="K79" i="32"/>
  <c r="K80" i="32"/>
  <c r="K81" i="32"/>
  <c r="K8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53" i="30"/>
  <c r="L54" i="30"/>
  <c r="L55" i="30"/>
  <c r="L56" i="30"/>
  <c r="L57" i="30"/>
  <c r="L58" i="30"/>
  <c r="L59" i="30"/>
  <c r="L60" i="30"/>
  <c r="L61" i="30"/>
  <c r="L62" i="30"/>
  <c r="L63" i="30"/>
  <c r="L64" i="30"/>
  <c r="L65" i="30"/>
  <c r="L66" i="30"/>
  <c r="L67" i="30"/>
  <c r="L68" i="30"/>
  <c r="L69" i="30"/>
  <c r="L70" i="30"/>
  <c r="L71" i="30"/>
  <c r="L72" i="30"/>
  <c r="L73" i="30"/>
  <c r="L74" i="30"/>
  <c r="L75" i="30"/>
  <c r="L76" i="30"/>
  <c r="L77" i="30"/>
  <c r="L78" i="30"/>
  <c r="L79" i="30"/>
  <c r="L80" i="30"/>
  <c r="L81" i="30"/>
  <c r="L82" i="30"/>
  <c r="K53" i="30"/>
  <c r="K54" i="30"/>
  <c r="K55" i="30"/>
  <c r="K56" i="30"/>
  <c r="K57" i="30"/>
  <c r="K58" i="30"/>
  <c r="K59" i="30"/>
  <c r="K60" i="30"/>
  <c r="K61" i="30"/>
  <c r="K62" i="30"/>
  <c r="K63" i="30"/>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3" i="37"/>
  <c r="L54" i="37"/>
  <c r="L55" i="37"/>
  <c r="L56" i="37"/>
  <c r="L57" i="37"/>
  <c r="L58" i="37"/>
  <c r="L59" i="37"/>
  <c r="L60" i="37"/>
  <c r="L61" i="37"/>
  <c r="L62" i="37"/>
  <c r="L63" i="37"/>
  <c r="L64" i="37"/>
  <c r="L65" i="37"/>
  <c r="L66" i="37"/>
  <c r="L67" i="37"/>
  <c r="L68" i="37"/>
  <c r="L69" i="37"/>
  <c r="L70" i="37"/>
  <c r="L71" i="37"/>
  <c r="L72" i="37"/>
  <c r="L73" i="37"/>
  <c r="L74" i="37"/>
  <c r="L75" i="37"/>
  <c r="L76" i="37"/>
  <c r="L77" i="37"/>
  <c r="L78" i="37"/>
  <c r="L79" i="37"/>
  <c r="L80" i="37"/>
  <c r="L81" i="37"/>
  <c r="L82" i="37"/>
  <c r="K53" i="37"/>
  <c r="K54" i="37"/>
  <c r="K55" i="37"/>
  <c r="K56" i="37"/>
  <c r="K57" i="37"/>
  <c r="K58" i="37"/>
  <c r="K59" i="37"/>
  <c r="K60" i="37"/>
  <c r="K61" i="37"/>
  <c r="K62" i="37"/>
  <c r="K63" i="37"/>
  <c r="K64" i="37"/>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53" i="28"/>
  <c r="L54" i="28"/>
  <c r="L55" i="28"/>
  <c r="L56" i="28"/>
  <c r="L57" i="28"/>
  <c r="L58" i="28"/>
  <c r="L59" i="28"/>
  <c r="L60" i="28"/>
  <c r="L61" i="28"/>
  <c r="L62" i="28"/>
  <c r="L63" i="28"/>
  <c r="L64" i="28"/>
  <c r="L65" i="28"/>
  <c r="L66" i="28"/>
  <c r="L67" i="28"/>
  <c r="L68" i="28"/>
  <c r="L69" i="28"/>
  <c r="L70" i="28"/>
  <c r="L71" i="28"/>
  <c r="L72" i="28"/>
  <c r="L73" i="28"/>
  <c r="L74" i="28"/>
  <c r="L75" i="28"/>
  <c r="L76" i="28"/>
  <c r="L77" i="28"/>
  <c r="L78" i="28"/>
  <c r="L79" i="28"/>
  <c r="L80" i="28"/>
  <c r="L81" i="28"/>
  <c r="L82" i="28"/>
  <c r="K53" i="28"/>
  <c r="K54" i="28"/>
  <c r="K55" i="28"/>
  <c r="K56" i="28"/>
  <c r="K57" i="28"/>
  <c r="K58" i="28"/>
  <c r="K59" i="28"/>
  <c r="K60" i="28"/>
  <c r="K61" i="28"/>
  <c r="K62" i="28"/>
  <c r="K63" i="28"/>
  <c r="K64" i="28"/>
  <c r="K65" i="28"/>
  <c r="K66" i="28"/>
  <c r="K67" i="28"/>
  <c r="K68" i="28"/>
  <c r="K69" i="28"/>
  <c r="K70" i="28"/>
  <c r="K71" i="28"/>
  <c r="K72" i="28"/>
  <c r="K73" i="28"/>
  <c r="K74" i="28"/>
  <c r="K75" i="28"/>
  <c r="K76" i="28"/>
  <c r="K77" i="28"/>
  <c r="K78" i="28"/>
  <c r="K79" i="28"/>
  <c r="K80" i="28"/>
  <c r="K81" i="28"/>
  <c r="K8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53" i="26"/>
  <c r="L54" i="26"/>
  <c r="L55" i="26"/>
  <c r="L56" i="26"/>
  <c r="L57" i="26"/>
  <c r="L58" i="26"/>
  <c r="L59" i="26"/>
  <c r="L60" i="26"/>
  <c r="L61" i="26"/>
  <c r="L62" i="26"/>
  <c r="L63" i="26"/>
  <c r="L64" i="26"/>
  <c r="L65" i="26"/>
  <c r="L66" i="26"/>
  <c r="L67" i="26"/>
  <c r="L68" i="26"/>
  <c r="L69" i="26"/>
  <c r="L70" i="26"/>
  <c r="L71" i="26"/>
  <c r="L72" i="26"/>
  <c r="L73" i="26"/>
  <c r="L74" i="26"/>
  <c r="L75" i="26"/>
  <c r="L76" i="26"/>
  <c r="L77" i="26"/>
  <c r="L78" i="26"/>
  <c r="L79" i="26"/>
  <c r="L80" i="26"/>
  <c r="L81" i="26"/>
  <c r="L82" i="26"/>
  <c r="K53" i="26"/>
  <c r="K54" i="26"/>
  <c r="K55" i="26"/>
  <c r="K56" i="26"/>
  <c r="K57" i="26"/>
  <c r="K58" i="26"/>
  <c r="K59" i="26"/>
  <c r="K60" i="26"/>
  <c r="K61" i="26"/>
  <c r="K62" i="26"/>
  <c r="K63" i="26"/>
  <c r="K64" i="26"/>
  <c r="K65" i="26"/>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J22" i="15"/>
  <c r="G22" i="15"/>
  <c r="J18" i="15"/>
  <c r="G18" i="15"/>
  <c r="J14" i="15"/>
  <c r="G14" i="15"/>
  <c r="J10" i="15"/>
  <c r="G10" i="15"/>
  <c r="F21" i="15"/>
  <c r="H21" i="15" s="1"/>
  <c r="F20" i="15"/>
  <c r="H20" i="15" s="1"/>
  <c r="F19" i="15"/>
  <c r="F17" i="15"/>
  <c r="H17" i="15" s="1"/>
  <c r="F16" i="15"/>
  <c r="H16" i="15" s="1"/>
  <c r="F15" i="15"/>
  <c r="F13" i="15"/>
  <c r="H13" i="15" s="1"/>
  <c r="F12" i="15"/>
  <c r="H12" i="15" s="1"/>
  <c r="F11" i="15"/>
  <c r="F9" i="15"/>
  <c r="H9" i="15" s="1"/>
  <c r="F8" i="15"/>
  <c r="H8" i="15" s="1"/>
  <c r="F7" i="15"/>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S35" i="35"/>
  <c r="Q29" i="35"/>
  <c r="S35" i="36"/>
  <c r="Q29" i="36"/>
  <c r="S35" i="33"/>
  <c r="Q29" i="33"/>
  <c r="S35" i="32"/>
  <c r="Q29" i="32"/>
  <c r="S35" i="31"/>
  <c r="Q29" i="31"/>
  <c r="S35" i="30"/>
  <c r="Q29" i="30"/>
  <c r="S35" i="37"/>
  <c r="Q29" i="37"/>
  <c r="S35" i="28"/>
  <c r="Q29" i="28"/>
  <c r="S35" i="27"/>
  <c r="Q29" i="27"/>
  <c r="S35" i="26"/>
  <c r="Q29" i="26"/>
  <c r="S35" i="25"/>
  <c r="Q29" i="25"/>
  <c r="S35" i="3"/>
  <c r="Q29" i="3"/>
  <c r="D25" i="2"/>
  <c r="D24" i="2"/>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3" i="30"/>
  <c r="L3" i="30" s="1"/>
  <c r="K4" i="30"/>
  <c r="L4" i="30" s="1"/>
  <c r="K5" i="30"/>
  <c r="L5" i="30" s="1"/>
  <c r="K6" i="30"/>
  <c r="L6" i="30" s="1"/>
  <c r="K7" i="30"/>
  <c r="L7" i="30" s="1"/>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c r="K20" i="30"/>
  <c r="L20" i="30" s="1"/>
  <c r="K21" i="30"/>
  <c r="L21" i="30" s="1"/>
  <c r="K22" i="30"/>
  <c r="L22" i="30" s="1"/>
  <c r="K23" i="30"/>
  <c r="L23" i="30" s="1"/>
  <c r="K24" i="30"/>
  <c r="L24" i="30" s="1"/>
  <c r="K25" i="30"/>
  <c r="L25" i="30" s="1"/>
  <c r="K26" i="30"/>
  <c r="L26" i="30"/>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c r="K42" i="30"/>
  <c r="L42" i="30" s="1"/>
  <c r="K43" i="30"/>
  <c r="L43" i="30"/>
  <c r="K44" i="30"/>
  <c r="L44" i="30"/>
  <c r="K45" i="30"/>
  <c r="L45" i="30" s="1"/>
  <c r="K46" i="30"/>
  <c r="L46" i="30" s="1"/>
  <c r="K47" i="30"/>
  <c r="L47" i="30" s="1"/>
  <c r="K48" i="30"/>
  <c r="L48" i="30" s="1"/>
  <c r="K49" i="30"/>
  <c r="L49" i="30" s="1"/>
  <c r="K50" i="30"/>
  <c r="L50" i="30" s="1"/>
  <c r="K51" i="30"/>
  <c r="L51" i="30" s="1"/>
  <c r="K52" i="30"/>
  <c r="L52" i="30" s="1"/>
  <c r="K3" i="37"/>
  <c r="L3" i="37" s="1"/>
  <c r="K4" i="37"/>
  <c r="L4" i="37" s="1"/>
  <c r="K5" i="37"/>
  <c r="L5" i="37" s="1"/>
  <c r="K6" i="37"/>
  <c r="L6" i="37" s="1"/>
  <c r="K7" i="37"/>
  <c r="L7" i="37" s="1"/>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L44" i="37" s="1"/>
  <c r="K45" i="37"/>
  <c r="L45" i="37" s="1"/>
  <c r="K46" i="37"/>
  <c r="L46" i="37" s="1"/>
  <c r="K47" i="37"/>
  <c r="L47" i="37" s="1"/>
  <c r="K48" i="37"/>
  <c r="L48" i="37"/>
  <c r="K49" i="37"/>
  <c r="L49" i="37"/>
  <c r="K50" i="37"/>
  <c r="L50" i="37" s="1"/>
  <c r="K51" i="37"/>
  <c r="L51" i="37" s="1"/>
  <c r="K52" i="37"/>
  <c r="L52" i="37" s="1"/>
  <c r="K3" i="28"/>
  <c r="L3" i="28" s="1"/>
  <c r="K4" i="28"/>
  <c r="L4" i="28" s="1"/>
  <c r="K5" i="28"/>
  <c r="L5" i="28" s="1"/>
  <c r="K6" i="28"/>
  <c r="L6" i="28" s="1"/>
  <c r="K7" i="28"/>
  <c r="L7" i="28" s="1"/>
  <c r="K8" i="28"/>
  <c r="L8" i="28" s="1"/>
  <c r="K9" i="28"/>
  <c r="L9" i="28" s="1"/>
  <c r="K10" i="28"/>
  <c r="L10" i="28" s="1"/>
  <c r="K11" i="28"/>
  <c r="L11" i="28" s="1"/>
  <c r="K12" i="28"/>
  <c r="L12" i="28" s="1"/>
  <c r="K13" i="28"/>
  <c r="L13" i="28" s="1"/>
  <c r="K14" i="28"/>
  <c r="L14" i="28" s="1"/>
  <c r="K15" i="28"/>
  <c r="L15" i="28" s="1"/>
  <c r="K16" i="28"/>
  <c r="L16" i="28" s="1"/>
  <c r="K17" i="28"/>
  <c r="L17" i="28" s="1"/>
  <c r="K18" i="28"/>
  <c r="L18" i="28" s="1"/>
  <c r="K19" i="28"/>
  <c r="L19" i="28" s="1"/>
  <c r="K20" i="28"/>
  <c r="L20" i="28" s="1"/>
  <c r="K21" i="28"/>
  <c r="L21" i="28" s="1"/>
  <c r="K22" i="28"/>
  <c r="L22" i="28" s="1"/>
  <c r="K23" i="28"/>
  <c r="L23" i="28" s="1"/>
  <c r="K24" i="28"/>
  <c r="L24" i="28" s="1"/>
  <c r="K25" i="28"/>
  <c r="L25" i="28" s="1"/>
  <c r="K26" i="28"/>
  <c r="L26" i="28" s="1"/>
  <c r="K27" i="28"/>
  <c r="L27" i="28" s="1"/>
  <c r="K28" i="28"/>
  <c r="L28" i="28" s="1"/>
  <c r="K29" i="28"/>
  <c r="L29" i="28" s="1"/>
  <c r="K30" i="28"/>
  <c r="L30" i="28" s="1"/>
  <c r="K31" i="28"/>
  <c r="L31" i="28" s="1"/>
  <c r="K32" i="28"/>
  <c r="L32" i="28" s="1"/>
  <c r="K33" i="28"/>
  <c r="L33" i="28" s="1"/>
  <c r="K34" i="28"/>
  <c r="L34" i="28" s="1"/>
  <c r="K35" i="28"/>
  <c r="L35" i="28" s="1"/>
  <c r="K36" i="28"/>
  <c r="L36" i="28" s="1"/>
  <c r="K37" i="28"/>
  <c r="L37" i="28" s="1"/>
  <c r="K38" i="28"/>
  <c r="L38" i="28" s="1"/>
  <c r="K39" i="28"/>
  <c r="L39" i="28" s="1"/>
  <c r="K40" i="28"/>
  <c r="L40" i="28" s="1"/>
  <c r="K41" i="28"/>
  <c r="L41" i="28" s="1"/>
  <c r="K42" i="28"/>
  <c r="L42" i="28" s="1"/>
  <c r="K43" i="28"/>
  <c r="L43" i="28" s="1"/>
  <c r="K44" i="28"/>
  <c r="L44" i="28" s="1"/>
  <c r="K45" i="28"/>
  <c r="L45" i="28" s="1"/>
  <c r="K46" i="28"/>
  <c r="L46" i="28" s="1"/>
  <c r="K47" i="28"/>
  <c r="L47" i="28" s="1"/>
  <c r="K48" i="28"/>
  <c r="L48" i="28" s="1"/>
  <c r="K49" i="28"/>
  <c r="L49" i="28" s="1"/>
  <c r="K50" i="28"/>
  <c r="L50" i="28" s="1"/>
  <c r="K51" i="28"/>
  <c r="L51" i="28" s="1"/>
  <c r="K52" i="28"/>
  <c r="L52" i="28" s="1"/>
  <c r="K3" i="27"/>
  <c r="L3" i="27" s="1"/>
  <c r="K4" i="27"/>
  <c r="L4" i="27" s="1"/>
  <c r="K5" i="27"/>
  <c r="L5" i="27" s="1"/>
  <c r="K6" i="27"/>
  <c r="L6" i="27" s="1"/>
  <c r="K7" i="27"/>
  <c r="L7" i="27" s="1"/>
  <c r="K8" i="27"/>
  <c r="L8" i="27" s="1"/>
  <c r="K9" i="27"/>
  <c r="L9" i="27" s="1"/>
  <c r="K10" i="27"/>
  <c r="L10" i="27" s="1"/>
  <c r="K11" i="27"/>
  <c r="L11" i="27" s="1"/>
  <c r="K12" i="27"/>
  <c r="L12" i="27" s="1"/>
  <c r="K13" i="27"/>
  <c r="L13" i="27" s="1"/>
  <c r="K14" i="27"/>
  <c r="L14" i="27" s="1"/>
  <c r="K15" i="27"/>
  <c r="L15" i="27" s="1"/>
  <c r="K16" i="27"/>
  <c r="L16" i="27" s="1"/>
  <c r="K17" i="27"/>
  <c r="L17" i="27" s="1"/>
  <c r="K18" i="27"/>
  <c r="L18" i="27" s="1"/>
  <c r="K19" i="27"/>
  <c r="L19" i="27" s="1"/>
  <c r="K20" i="27"/>
  <c r="L20" i="27" s="1"/>
  <c r="K21" i="27"/>
  <c r="L21" i="27" s="1"/>
  <c r="K22" i="27"/>
  <c r="L22" i="27" s="1"/>
  <c r="K23" i="27"/>
  <c r="L23" i="27" s="1"/>
  <c r="K24" i="27"/>
  <c r="L24" i="27" s="1"/>
  <c r="K25" i="27"/>
  <c r="L25" i="27" s="1"/>
  <c r="K26" i="27"/>
  <c r="L26" i="27" s="1"/>
  <c r="K27" i="27"/>
  <c r="L27" i="27" s="1"/>
  <c r="K28" i="27"/>
  <c r="L28" i="27" s="1"/>
  <c r="K29" i="27"/>
  <c r="L29" i="27" s="1"/>
  <c r="K30" i="27"/>
  <c r="L30" i="27" s="1"/>
  <c r="K31" i="27"/>
  <c r="L31" i="27" s="1"/>
  <c r="K32" i="27"/>
  <c r="L32" i="27" s="1"/>
  <c r="K33" i="27"/>
  <c r="L33" i="27" s="1"/>
  <c r="K34" i="27"/>
  <c r="L34" i="27" s="1"/>
  <c r="K35" i="27"/>
  <c r="L35" i="27" s="1"/>
  <c r="K36" i="27"/>
  <c r="L36" i="27" s="1"/>
  <c r="K37" i="27"/>
  <c r="L37" i="27" s="1"/>
  <c r="K38" i="27"/>
  <c r="L38" i="27" s="1"/>
  <c r="K39" i="27"/>
  <c r="L39" i="27" s="1"/>
  <c r="K40" i="27"/>
  <c r="L40" i="27"/>
  <c r="K41" i="27"/>
  <c r="L41" i="27"/>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3" i="26"/>
  <c r="L3" i="26" s="1"/>
  <c r="K4" i="26"/>
  <c r="L4" i="26" s="1"/>
  <c r="K5" i="26"/>
  <c r="L5" i="26" s="1"/>
  <c r="K6" i="26"/>
  <c r="L6" i="26" s="1"/>
  <c r="K7" i="26"/>
  <c r="L7" i="26" s="1"/>
  <c r="K8" i="26"/>
  <c r="L8" i="26" s="1"/>
  <c r="K9" i="26"/>
  <c r="L9" i="26" s="1"/>
  <c r="K10" i="26"/>
  <c r="L10" i="26" s="1"/>
  <c r="K11" i="26"/>
  <c r="L11" i="26" s="1"/>
  <c r="K12" i="26"/>
  <c r="L12" i="26" s="1"/>
  <c r="K13" i="26"/>
  <c r="L13" i="26"/>
  <c r="K14" i="26"/>
  <c r="L14" i="26"/>
  <c r="K15" i="26"/>
  <c r="L15" i="26"/>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c r="K50" i="26"/>
  <c r="L50" i="26" s="1"/>
  <c r="K51" i="26"/>
  <c r="L51" i="26"/>
  <c r="K52" i="26"/>
  <c r="L52" i="26" s="1"/>
  <c r="K3" i="25"/>
  <c r="L3" i="25" s="1"/>
  <c r="K4" i="25"/>
  <c r="L4" i="25" s="1"/>
  <c r="K5" i="25"/>
  <c r="L5" i="25" s="1"/>
  <c r="K6" i="25"/>
  <c r="L6" i="25" s="1"/>
  <c r="K7" i="25"/>
  <c r="L7" i="25" s="1"/>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L22" i="25" s="1"/>
  <c r="K23" i="25"/>
  <c r="L23" i="25" s="1"/>
  <c r="K24" i="25"/>
  <c r="L24" i="25" s="1"/>
  <c r="K25" i="25"/>
  <c r="L25" i="25" s="1"/>
  <c r="K26" i="25"/>
  <c r="L26" i="25" s="1"/>
  <c r="K27" i="25"/>
  <c r="L27" i="25" s="1"/>
  <c r="K28" i="25"/>
  <c r="L28" i="25" s="1"/>
  <c r="K29" i="25"/>
  <c r="L29" i="25" s="1"/>
  <c r="K30" i="25"/>
  <c r="L30" i="25" s="1"/>
  <c r="K31" i="25"/>
  <c r="L31" i="25" s="1"/>
  <c r="K32" i="25"/>
  <c r="L32" i="25" s="1"/>
  <c r="K33" i="25"/>
  <c r="L33" i="25" s="1"/>
  <c r="K34" i="25"/>
  <c r="L34" i="25" s="1"/>
  <c r="K35" i="25"/>
  <c r="L35" i="25" s="1"/>
  <c r="K36" i="25"/>
  <c r="L36" i="25" s="1"/>
  <c r="K37" i="25"/>
  <c r="L37" i="25"/>
  <c r="K38" i="25"/>
  <c r="L38" i="25"/>
  <c r="K39" i="25"/>
  <c r="L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0" i="3"/>
  <c r="L50" i="3" s="1"/>
  <c r="K3" i="3"/>
  <c r="L3" i="3" s="1"/>
  <c r="K5" i="3"/>
  <c r="L5" i="3" s="1"/>
  <c r="K6" i="3"/>
  <c r="L6" i="3" s="1"/>
  <c r="K7" i="3"/>
  <c r="L7" i="3" s="1"/>
  <c r="K8" i="3"/>
  <c r="L8" i="3" s="1"/>
  <c r="K9" i="3"/>
  <c r="L9" i="3" s="1"/>
  <c r="K10" i="3"/>
  <c r="L10" i="3" s="1"/>
  <c r="K11" i="3"/>
  <c r="L11" i="3" s="1"/>
  <c r="K12" i="3"/>
  <c r="L12" i="3" s="1"/>
  <c r="K13" i="3"/>
  <c r="L13" i="3" s="1"/>
  <c r="K14" i="3"/>
  <c r="L14" i="3" s="1"/>
  <c r="K15" i="3"/>
  <c r="L15" i="3" s="1"/>
  <c r="K16" i="3"/>
  <c r="L16" i="3" s="1"/>
  <c r="K17" i="3"/>
  <c r="L17" i="3" s="1"/>
  <c r="K18" i="3"/>
  <c r="L18" i="3" s="1"/>
  <c r="K19" i="3"/>
  <c r="L19" i="3" s="1"/>
  <c r="K20" i="3"/>
  <c r="L20" i="3" s="1"/>
  <c r="K21" i="3"/>
  <c r="L21" i="3" s="1"/>
  <c r="K22" i="3"/>
  <c r="L22" i="3" s="1"/>
  <c r="K23" i="3"/>
  <c r="L23" i="3" s="1"/>
  <c r="K24" i="3"/>
  <c r="L24" i="3" s="1"/>
  <c r="K25" i="3"/>
  <c r="L25" i="3" s="1"/>
  <c r="K26" i="3"/>
  <c r="L26" i="3" s="1"/>
  <c r="K27" i="3"/>
  <c r="L27" i="3" s="1"/>
  <c r="K28" i="3"/>
  <c r="L28" i="3" s="1"/>
  <c r="K29" i="3"/>
  <c r="L29" i="3" s="1"/>
  <c r="K30" i="3"/>
  <c r="L30" i="3" s="1"/>
  <c r="K31" i="3"/>
  <c r="L31" i="3" s="1"/>
  <c r="K32" i="3"/>
  <c r="L32" i="3" s="1"/>
  <c r="K33" i="3"/>
  <c r="L33" i="3" s="1"/>
  <c r="K34" i="3"/>
  <c r="L34" i="3" s="1"/>
  <c r="K35" i="3"/>
  <c r="L35" i="3" s="1"/>
  <c r="K36" i="3"/>
  <c r="L36" i="3" s="1"/>
  <c r="K37" i="3"/>
  <c r="L37" i="3" s="1"/>
  <c r="K38" i="3"/>
  <c r="L38" i="3" s="1"/>
  <c r="K39" i="3"/>
  <c r="L39" i="3" s="1"/>
  <c r="K40" i="3"/>
  <c r="L40" i="3" s="1"/>
  <c r="K41" i="3"/>
  <c r="L41" i="3" s="1"/>
  <c r="K42" i="3"/>
  <c r="L42" i="3" s="1"/>
  <c r="K43" i="3"/>
  <c r="L43" i="3" s="1"/>
  <c r="K44" i="3"/>
  <c r="L44" i="3" s="1"/>
  <c r="K45" i="3"/>
  <c r="L45" i="3" s="1"/>
  <c r="K46" i="3"/>
  <c r="L46" i="3" s="1"/>
  <c r="K47" i="3"/>
  <c r="L47" i="3" s="1"/>
  <c r="K48" i="3"/>
  <c r="L48" i="3" s="1"/>
  <c r="K49" i="3"/>
  <c r="L49" i="3" s="1"/>
  <c r="K51" i="3"/>
  <c r="L51" i="3" s="1"/>
  <c r="K52" i="3"/>
  <c r="L52" i="3" s="1"/>
  <c r="K53" i="3"/>
  <c r="L53" i="3" s="1"/>
  <c r="K54" i="3"/>
  <c r="L54" i="3" s="1"/>
  <c r="F22" i="15"/>
  <c r="H22" i="15" s="1"/>
  <c r="H19" i="15"/>
  <c r="F18" i="15"/>
  <c r="H18" i="15" s="1"/>
  <c r="H15" i="15"/>
  <c r="F14" i="15"/>
  <c r="H14" i="15" s="1"/>
  <c r="H11" i="15"/>
  <c r="F10" i="15"/>
  <c r="H10" i="15" s="1"/>
  <c r="H7" i="15"/>
  <c r="J23" i="15"/>
  <c r="G23" i="15"/>
  <c r="K4" i="3"/>
  <c r="L4" i="3" s="1"/>
  <c r="F23" i="15" l="1"/>
  <c r="H23" i="15" s="1"/>
  <c r="Q17" i="3"/>
  <c r="S36" i="3" s="1"/>
  <c r="S37" i="3" s="1"/>
  <c r="Q17" i="26"/>
  <c r="S36" i="26" s="1"/>
  <c r="S37" i="26" s="1"/>
  <c r="Q17" i="25"/>
  <c r="S36" i="25" s="1"/>
  <c r="S37" i="25" s="1"/>
  <c r="Q17" i="27"/>
  <c r="S36" i="27" s="1"/>
  <c r="S37" i="27" s="1"/>
  <c r="Q17" i="28"/>
  <c r="S36" i="28" s="1"/>
  <c r="S37" i="28" s="1"/>
  <c r="Q17" i="37" l="1"/>
  <c r="S36" i="37" s="1"/>
  <c r="S37" i="37" s="1"/>
  <c r="Q17" i="30"/>
  <c r="S36" i="30" s="1"/>
  <c r="S37" i="30" s="1"/>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35" l="1"/>
  <c r="S36" i="35" s="1"/>
  <c r="S37" i="35" s="1"/>
  <c r="Q17" i="33"/>
  <c r="S36" i="33" s="1"/>
  <c r="S37" i="33" s="1"/>
  <c r="Q17" i="36"/>
  <c r="S36" i="36" s="1"/>
  <c r="S37" i="36" s="1"/>
  <c r="Q17" i="32"/>
  <c r="S36" i="32" s="1"/>
  <c r="S37" i="32" s="1"/>
  <c r="Q17" i="31"/>
  <c r="S36" i="31" s="1"/>
  <c r="S37" i="31" s="1"/>
  <c r="Q37" i="37"/>
  <c r="E11" i="2" s="1"/>
  <c r="I13" i="15" s="1"/>
  <c r="K13" i="15" s="1"/>
  <c r="Q39" i="37"/>
  <c r="U35" i="37"/>
  <c r="Q8" i="37"/>
  <c r="Q11" i="37"/>
  <c r="O13" i="15"/>
  <c r="S39" i="37"/>
  <c r="U38" i="37"/>
  <c r="Q40" i="37"/>
  <c r="S40" i="37"/>
  <c r="Q41" i="37"/>
  <c r="S41" i="37"/>
  <c r="Q9" i="30"/>
  <c r="U39" i="37" l="1"/>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12" i="25" s="1"/>
  <c r="Q8" i="36"/>
  <c r="Q8" i="28"/>
  <c r="Q8" i="26"/>
  <c r="Q13" i="26" s="1"/>
  <c r="K10" i="15" l="1"/>
  <c r="I23" i="15"/>
  <c r="K23" i="15" s="1"/>
  <c r="Q15" i="26"/>
  <c r="Q41" i="26"/>
  <c r="S9" i="3"/>
  <c r="Q13" i="27"/>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D26" i="2" l="1"/>
  <c r="D30" i="2"/>
  <c r="D29" i="2"/>
  <c r="D28" i="2"/>
  <c r="D31" i="2"/>
  <c r="D33" i="2"/>
  <c r="D32" i="2"/>
  <c r="O7" i="15"/>
  <c r="Q11" i="3"/>
  <c r="Q13" i="3" s="1"/>
  <c r="U37" i="35"/>
  <c r="U37" i="36"/>
  <c r="U37" i="33"/>
  <c r="U37" i="32"/>
  <c r="U37" i="31"/>
  <c r="U37" i="30"/>
  <c r="U37" i="28"/>
  <c r="O14" i="15"/>
  <c r="Q42" i="3" l="1"/>
  <c r="Q15" i="3"/>
  <c r="O16" i="3" s="1"/>
  <c r="S41" i="3"/>
  <c r="Q41" i="3"/>
  <c r="Q40" i="3"/>
  <c r="S40" i="3"/>
  <c r="O10" i="15"/>
  <c r="O18" i="15"/>
  <c r="O22" i="15"/>
  <c r="D22" i="2" l="1"/>
  <c r="U36" i="3"/>
  <c r="L7" i="15"/>
  <c r="U40" i="3"/>
  <c r="M7" i="15"/>
  <c r="U41" i="3"/>
  <c r="O23" i="15"/>
  <c r="U37" i="3" l="1"/>
  <c r="M18" i="15"/>
  <c r="M22" i="15"/>
  <c r="L18" i="15"/>
  <c r="L22" i="15"/>
  <c r="L14" i="15" l="1"/>
  <c r="M14" i="15"/>
  <c r="Q5" i="25" l="1"/>
  <c r="N8" i="15"/>
  <c r="P8" i="15" s="1"/>
  <c r="Q5" i="26"/>
  <c r="N9" i="15"/>
  <c r="P9" i="15" s="1"/>
  <c r="N11" i="15"/>
  <c r="Q5" i="27"/>
  <c r="N12" i="15"/>
  <c r="P12" i="15" s="1"/>
  <c r="Q5" i="28"/>
  <c r="N13" i="15"/>
  <c r="P13" i="15" s="1"/>
  <c r="Q5" i="37"/>
  <c r="N15" i="15"/>
  <c r="Q5" i="30"/>
  <c r="N16" i="15"/>
  <c r="P16" i="15" s="1"/>
  <c r="Q5" i="31"/>
  <c r="N17" i="15"/>
  <c r="P17" i="15" s="1"/>
  <c r="Q5" i="32"/>
  <c r="N19" i="15"/>
  <c r="Q5" i="33"/>
  <c r="N20" i="15"/>
  <c r="P20" i="15" s="1"/>
  <c r="Q5" i="36"/>
  <c r="N21" i="15"/>
  <c r="P21" i="15" s="1"/>
  <c r="Q5" i="35"/>
  <c r="N7" i="15"/>
  <c r="Q5" i="3"/>
  <c r="O6" i="31" l="1"/>
  <c r="R5" i="31"/>
  <c r="O6" i="30"/>
  <c r="R5" i="30"/>
  <c r="P15" i="15"/>
  <c r="N18" i="15"/>
  <c r="P18" i="15" s="1"/>
  <c r="O6" i="37"/>
  <c r="R5" i="37"/>
  <c r="O6" i="35"/>
  <c r="R5" i="35"/>
  <c r="O6" i="28"/>
  <c r="R5" i="28"/>
  <c r="O6" i="36"/>
  <c r="R5" i="36"/>
  <c r="O6" i="27"/>
  <c r="R5" i="27"/>
  <c r="P11" i="15"/>
  <c r="N14" i="15"/>
  <c r="P14" i="15" s="1"/>
  <c r="O6" i="33"/>
  <c r="R5" i="33"/>
  <c r="N22" i="15"/>
  <c r="P22" i="15" s="1"/>
  <c r="P19" i="15"/>
  <c r="O6" i="26"/>
  <c r="R5" i="26"/>
  <c r="O6" i="32"/>
  <c r="R5" i="32"/>
  <c r="O6" i="25"/>
  <c r="R5" i="25"/>
  <c r="O6" i="3"/>
  <c r="R5" i="3"/>
  <c r="N10" i="15"/>
  <c r="P7" i="15"/>
  <c r="P10" i="15" l="1"/>
  <c r="N23" i="15"/>
  <c r="P23" i="15" s="1"/>
  <c r="S41" i="25"/>
  <c r="M8" i="15" s="1"/>
  <c r="M10" i="15" s="1"/>
  <c r="M23" i="15" s="1"/>
  <c r="S40" i="25"/>
  <c r="L8" i="15" s="1"/>
  <c r="L10" i="15" s="1"/>
  <c r="L23" i="15" s="1"/>
  <c r="Q14" i="25"/>
  <c r="O15" i="25" s="1"/>
  <c r="Q41" i="25"/>
  <c r="D32" i="15"/>
  <c r="Q40" i="25"/>
  <c r="U40" i="25" l="1"/>
  <c r="U41" i="2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<sst xmlns="http://schemas.openxmlformats.org/spreadsheetml/2006/main" count="4461" uniqueCount="477">
  <si>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</si>
  <si>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</si>
  <si>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</si>
  <si>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</si>
  <si>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</si>
  <si>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</si>
  <si>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</si>
  <si>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</si>
  <si>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</si>
  <si>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</si>
  <si>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</si>
  <si>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</si>
  <si>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</si>
  <si>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</si>
  <si>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</si>
  <si>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</si>
  <si>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</si>
  <si>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</si>
  <si>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</si>
  <si>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</si>
  <si>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</si>
  <si>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</si>
  <si>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</si>
  <si>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</si>
  <si>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</si>
  <si>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</si>
  <si>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</si>
  <si>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</si>
  <si>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</si>
  <si>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</si>
  <si>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</si>
  <si>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</si>
  <si>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</si>
  <si>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</si>
  <si>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</si>
  <si>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</si>
  <si>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</si>
  <si>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</si>
  <si>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</si>
  <si>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</si>
  <si>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</si>
  <si>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</si>
  <si>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</si>
  <si>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</si>
  <si>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</si>
  <si>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</si>
  <si>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</si>
  <si>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</si>
  <si>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</si>
  <si>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</si>
  <si>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</si>
  <si>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</si>
  <si>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</si>
  <si>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</si>
  <si>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</si>
  <si>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</si>
  <si>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</si>
  <si>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</si>
  <si>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</si>
  <si>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</si>
  <si>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</si>
  <si>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</si>
  <si>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</si>
  <si>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</si>
  <si>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</si>
  <si>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</si>
  <si>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</si>
  <si>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</si>
  <si>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</si>
  <si>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</si>
  <si>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</si>
  <si>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</si>
  <si>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</si>
  <si>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</si>
  <si>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</si>
  <si>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</si>
  <si>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</si>
  <si>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</si>
  <si>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</si>
  <si>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</si>
  <si>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</si>
  <si>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</si>
  <si>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</si>
  <si>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</si>
  <si>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</si>
  <si>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</si>
  <si>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</si>
  <si>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</si>
  <si>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</si>
  <si>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</si>
  <si>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</si>
  <si>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</si>
  <si>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</si>
  <si>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</si>
  <si>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</si>
  <si>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</si>
  <si>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</si>
  <si>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</si>
  <si>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</si>
  <si>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</si>
  <si>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</si>
  <si>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</si>
  <si>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</si>
  <si>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</si>
  <si>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</si>
  <si>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</si>
  <si>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</si>
  <si>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</si>
  <si>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</si>
  <si>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</si>
  <si>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</si>
  <si>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</si>
  <si>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</si>
  <si>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</si>
  <si>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</si>
  <si>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</si>
  <si>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</si>
  <si>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</si>
  <si>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</si>
  <si>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</si>
  <si>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</si>
  <si>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</si>
  <si>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</si>
  <si>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</si>
  <si>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</si>
  <si>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</si>
  <si>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</si>
  <si>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</si>
  <si>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</si>
  <si>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</si>
  <si>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</si>
  <si>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</si>
  <si>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</si>
  <si>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</si>
  <si>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</si>
  <si>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</si>
  <si>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</si>
  <si>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</si>
  <si>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</si>
  <si>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</si>
  <si>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</si>
  <si>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</si>
  <si>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</si>
  <si>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</si>
  <si>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</si>
  <si>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</si>
  <si>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</si>
  <si>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</si>
  <si>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</si>
  <si>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</si>
  <si>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</si>
  <si>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</si>
  <si>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</si>
  <si>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</si>
  <si>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</si>
  <si>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</si>
  <si>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</si>
  <si>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</si>
  <si>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</si>
  <si>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</si>
  <si>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</si>
  <si>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</si>
  <si>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</si>
  <si>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</si>
  <si>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</si>
  <si>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</si>
  <si>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</si>
  <si>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</si>
  <si>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</si>
  <si>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</si>
  <si>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</si>
  <si>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</si>
  <si>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</si>
  <si>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</si>
  <si>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</si>
  <si>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</si>
  <si>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</si>
  <si>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</si>
  <si>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</si>
  <si>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</si>
  <si>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</si>
  <si>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</si>
  <si>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</si>
  <si>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</si>
  <si>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</si>
  <si>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</si>
  <si>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</si>
  <si>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</si>
  <si>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</si>
  <si>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</si>
  <si>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</si>
  <si>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</si>
  <si>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</si>
  <si>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</si>
  <si>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</si>
  <si>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</si>
  <si>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</si>
  <si>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</si>
  <si>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</si>
  <si>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</si>
  <si>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</si>
  <si>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</si>
  <si>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</si>
  <si>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</si>
  <si>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</si>
  <si>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</si>
  <si>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</si>
  <si>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</si>
  <si>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</si>
  <si>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</si>
  <si>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</si>
  <si>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</si>
  <si>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</si>
  <si>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</si>
  <si>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</si>
  <si>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</si>
  <si>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</si>
  <si>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</si>
  <si>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</si>
  <si>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</si>
  <si>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</si>
  <si>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</si>
  <si>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Durchschnittlicher Verlust-Score</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</si>
  <si>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</si>
  <si>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</si>
  <si>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</si>
  <si>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</si>
  <si>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</si>
  <si>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</si>
  <si>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</si>
  <si>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</si>
  <si>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</si>
  <si>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</si>
  <si>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</si>
  <si>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</si>
  <si>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</si>
  <si>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</si>
  <si>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</si>
  <si>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Year</t>
  </si>
  <si>
    <t>Month</t>
  </si>
  <si>
    <t>EmployeeKey</t>
  </si>
  <si>
    <t>Field</t>
  </si>
  <si>
    <t>Value</t>
  </si>
  <si>
    <t>Februar</t>
  </si>
  <si>
    <t>AKTUELLES JAHR</t>
  </si>
  <si>
    <t>F</t>
  </si>
  <si>
    <t>Jahr</t>
  </si>
  <si>
    <t>Stand</t>
  </si>
  <si>
    <t>Auf einen Blick</t>
  </si>
  <si>
    <t>Jahresfluktuation</t>
  </si>
  <si>
    <t>Kritische Austritte</t>
  </si>
  <si>
    <t>Daten offen</t>
  </si>
  <si>
    <t>Empfehlungen</t>
  </si>
  <si>
    <t>Anzahl</t>
  </si>
  <si>
    <t>Diagramme</t>
  </si>
  <si>
    <t>Zeitraum</t>
  </si>
  <si>
    <t>Mai-Jun-Jul</t>
  </si>
  <si>
    <t>Aug-Sep-Okt</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</si>
  <si>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</si>
  <si>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</si>
  <si>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</si>
  <si>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</si>
  <si>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</si>
  <si>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</si>
  <si>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</si>
  <si>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</si>
  <si>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</si>
  <si>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</si>
  <si>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</si>
  <si>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</si>
  <si>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</si>
  <si>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</si>
  <si>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</si>
  <si>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</si>
  <si>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</si>
  <si>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</si>
  <si>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</si>
  <si>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</si>
  <si>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</si>
  <si>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Fluktuation - Übersicht für die Restaurantleitung</t>
  </si>
  <si>
    <t>Sofort prüfen</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</si>
  <si>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</si>
  <si>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</si>
  <si>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</si>
  <si>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</si>
  <si>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</si>
  <si>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</si>
  <si>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</si>
  <si>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</si>
  <si>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</si>
  <si>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</si>
  <si>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 Adam Nagy · McOpCo · Personalsheet 2026</t>
  </si>
  <si>
    <t>1.</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</si>
  <si>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</si>
  <si>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</si>
  <si>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</si>
  <si>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</si>
  <si>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</si>
  <si>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</si>
  <si>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</si>
  <si>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</si>
  <si>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</si>
  <si>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</si>
  <si>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</si>
  <si>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</si>
  <si>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</si>
  <si>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</si>
  <si>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</si>
  <si>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</si>
  <si>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</si>
  <si>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</si>
  <si>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</si>
  <si>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</si>
  <si>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</si>
  <si>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</si>
  <si>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</si>
  <si>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</si>
  <si>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</si>
  <si>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</si>
  <si>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</si>
  <si>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</si>
  <si>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400002|JA</t>
  </si>
  <si>
    <t>401010|KNEISSL ERNA</t>
  </si>
  <si>
    <t>401049|SUN SOVANMEALY</t>
  </si>
  <si>
    <t>Sehr gut</t>
  </si>
  <si>
    <t>401276|SAHBAZ REFIKAS</t>
  </si>
  <si>
    <t>401307|MINEVA KREMENA</t>
  </si>
  <si>
    <t>Keine offenen Datenprobleme oder kritischen Einzelfälle. Die erfassten Austritte sind vollständig und aktuell bewertbar.</t>
  </si>
  <si>
    <t>E</t>
  </si>
  <si>
    <t>Zeitpunkt</t>
  </si>
  <si>
    <t>Aktion</t>
  </si>
  <si>
    <t>Blatt</t>
  </si>
  <si>
    <t>Detail</t>
  </si>
  <si>
    <t>11.08.2026 20:49:40</t>
  </si>
  <si>
    <t>FehlerMelden</t>
  </si>
  <si>
    <t>Januar</t>
  </si>
  <si>
    <t>TEST</t>
  </si>
  <si>
    <t>11.08.2026 20:50:22</t>
  </si>
  <si>
    <t>CopyData</t>
  </si>
  <si>
    <t>Januar -&gt; Dezember (11 Monate)</t>
  </si>
  <si>
    <t>25|ASD</t>
  </si>
  <si>
    <t>11.08.2026 20:52:07</t>
  </si>
  <si>
    <t>ID-Doppelung abgewiesen</t>
  </si>
  <si>
    <t>Januar: 1 Eingabe(n) entfernt</t>
  </si>
  <si>
    <t>11.08.2026 21:10:38</t>
  </si>
  <si>
    <t>11.08.2026 21:15:15</t>
  </si>
  <si>
    <t>MitarbeiterEntfernen</t>
  </si>
  <si>
    <t>251514 / balázska ab Januar (12 Zeilen, 2 Log)</t>
  </si>
  <si>
    <t>12.08.2026</t>
  </si>
  <si>
    <t>12.08.2026 19:23:03</t>
  </si>
  <si>
    <t>Formelspalten reparieren</t>
  </si>
  <si>
    <t>0 Zellen auf 0 Monatsblättern, A1: 0</t>
  </si>
  <si>
    <t>12.08.2026 19:37:07</t>
  </si>
  <si>
    <t>_ADMIN</t>
  </si>
  <si>
    <t>FP-010 Log</t>
  </si>
  <si>
    <t>Zeitstempel</t>
  </si>
  <si>
    <t>Report</t>
  </si>
  <si>
    <t xml:space="preserve">FP-010 Performance Baseline_x000D_
----------------------------------------_x000D_
Datum: 2026-08-12 19:39:05_x000D_
Workbook: Personalsheet.xlsm_x000D_
Excel: 16.0_x000D_
OS: Windows (64-bit) NT 10.00_x000D_
Calculation: Automatisch_x000D_
----------------------------------------_x000D_
_x000D_
2b KV scoped dirty -&gt; Refresh F (Februar, BG1): 0,09 s_x000D_
2 KV dirty -&gt; Refresh F-Dropdown (Februar): 0,13 s_x000D_
3 E-Zeile -&gt; G-Recalc (Januar Z3): 0,02 s_x000D_
5 FINANZ-Sync -&gt; UEBERSICHT: 0,67 s_x000D_
6 Save-Pfad: Fluktuation Daten only (Februar dirty): 0,09 s_x000D_
6b Tab-Pfad: Fluktuation Daten+Analyse (Februar dirty): 0,64 s_x000D_
7 FullSystemRefresh (ohne Dialog): 8,65 s_x000D_
8 Formelspalten G/H/K/L (12 Monatsblätter, 0 ergänzt): 0,01 s_x000D_
_x000D_
MANUELL (Stoppuhr, docs/PERFORMANCE_BASELINE.md):_x000D_
1 Cold Open -&gt; Monats-Tab_x000D_
2 LOHNTABELLE -&gt; Eigene Stunden -&gt; Monats-Tab (real)_x000D_
4 CopyData Januar -&gt; Dezember (Testkopie!)_x000D_
6 Save mit Fluktuation dirty (Strg+S)_x000D_
</t>
  </si>
  <si>
    <t>12.08.2026 19:41:14</t>
  </si>
  <si>
    <t>251515 / ASD asd ab Januar (12 Zeilen, 2 Log)</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</si>
  <si>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</si>
  <si>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</si>
  <si>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</si>
  <si>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</si>
  <si>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</si>
  <si>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</si>
  <si>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</si>
  <si>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</si>
  <si>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</si>
  <si>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</si>
  <si>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</si>
  <si>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</si>
  <si>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</si>
  <si>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</si>
  <si>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</si>
  <si>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</si>
  <si>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</si>
  <si>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</si>
  <si>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</si>
  <si>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</si>
  <si>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</si>
  <si>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</si>
  <si>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</si>
  <si>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</si>
  <si>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</si>
  <si>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</si>
  <si>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</si>
  <si>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</si>
  <si>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</si>
  <si>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</si>
  <si>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</si>
  <si>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</si>
  <si>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</si>
  <si>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</si>
  <si>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</si>
  <si>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</si>
  <si>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</si>
  <si>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</si>
  <si>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</si>
  <si>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</si>
  <si>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</si>
  <si>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</si>
  <si>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</si>
  <si>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</si>
  <si>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</si>
  <si>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</si>
  <si>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</si>
  <si>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YARI Rahmatullah</t>
  </si>
  <si>
    <t>RAUFI Saberullah</t>
  </si>
  <si>
    <t>SAFIZADEH Parwan</t>
  </si>
  <si>
    <t>PANAGIOTIDOU Sousanna</t>
  </si>
  <si>
    <t>12.08.2026 19:41:28</t>
  </si>
  <si>
    <t>Januar: 2 Eingabe(n) entfernt</t>
  </si>
  <si>
    <t>401006|DINDIC VANJA</t>
  </si>
  <si>
    <t>401047|PHOO-IN SUNARI</t>
  </si>
  <si>
    <t>401051|DELIC SNJEZANA</t>
  </si>
  <si>
    <t>401138|NOU SATYAROTH</t>
  </si>
  <si>
    <t>401097|PRAHER MERAFLOR</t>
  </si>
  <si>
    <t>401276|SAHBAZ REFIKA</t>
  </si>
  <si>
    <t>401308|MATEI ELENA</t>
  </si>
  <si>
    <t>401394|HEGEDUS NIKOLETT</t>
  </si>
  <si>
    <t>401389|MOISA MARIAN</t>
  </si>
  <si>
    <t>401390|SENG DALIN</t>
  </si>
  <si>
    <t>401391|MILETIC NIKOLINA</t>
  </si>
  <si>
    <t>401476|PAIOR IMRE-OLIVER</t>
  </si>
  <si>
    <t>401479|DUCA MELINDA</t>
  </si>
  <si>
    <t>401481|DJEKANOVIC OBRENKA</t>
  </si>
  <si>
    <t>401564|SAFI NAJEEB</t>
  </si>
  <si>
    <t>401089|JUNDANG AKSON</t>
  </si>
  <si>
    <t>401090|TURSUNOVIC DZEMILA</t>
  </si>
  <si>
    <t>401589|AL ALI YASER</t>
  </si>
  <si>
    <t>401602|PATAKI BARBARA</t>
  </si>
  <si>
    <t>401605|CORIC MARKO</t>
  </si>
  <si>
    <t>401648|DECSI FERENC</t>
  </si>
  <si>
    <t>|SALA DORINA-DANIELA</t>
  </si>
  <si>
    <t>401661|TINCA ALEXANDRA</t>
  </si>
  <si>
    <t>401670|SZABO GRETA</t>
  </si>
  <si>
    <t>401671|SAFI FAHIM</t>
  </si>
  <si>
    <t>401691|ALIPOUR MOHSEN</t>
  </si>
  <si>
    <t>401690|ZDRENDEA MARIANA-RODICA</t>
  </si>
  <si>
    <t>401703|SHEGIWAL MOSAWIR</t>
  </si>
  <si>
    <t>401214|VOJNIKOVIC ALMA</t>
  </si>
  <si>
    <t>401715|ALALI ALSHEKH JAWAD</t>
  </si>
  <si>
    <t>401716|NIYAZI FAISAL</t>
  </si>
  <si>
    <t>401717|HOVHANNISYAN TIGRAN</t>
  </si>
  <si>
    <t>401722|KHAN IMRAN</t>
  </si>
  <si>
    <t>401723|JMO MOHAMMED</t>
  </si>
  <si>
    <t>401726|PUTRO ARIAN</t>
  </si>
  <si>
    <t>401731|PUTRO MAJLINDA</t>
  </si>
  <si>
    <t>401730|VAJGEL ALEXANDRA</t>
  </si>
  <si>
    <t>|SAFI SHARAFAT</t>
  </si>
  <si>
    <t>401736|KHALEQYAR FAISAL</t>
  </si>
  <si>
    <t>401737|ADAMEK MISCHELLE</t>
  </si>
  <si>
    <t>401738|TURGUT ZEHRA</t>
  </si>
  <si>
    <t>401747|SHAJU ANEETA</t>
  </si>
  <si>
    <t>401748|PATTIKKADAN SWALIH</t>
  </si>
  <si>
    <t>401745|YARI RAHMATULLAH</t>
  </si>
  <si>
    <t>401750|RAUFI SABERULLAH</t>
  </si>
  <si>
    <t>401749|SAFIZADEH PARWAN</t>
  </si>
  <si>
    <t>401754|PANAGIOTIDOU SOUSANNA</t>
  </si>
  <si>
    <t>401626|SALAMON JOZSEFNE</t>
  </si>
  <si>
    <t>12.08.2026 19:43:02</t>
  </si>
  <si>
    <t>PersonalIdKorrigieren</t>
  </si>
  <si>
    <t>401647 / SALAMON Jozsefne -&gt; 401626 / SALAMON Jozsefne (1 Zeilen, 2 Log)</t>
  </si>
  <si>
    <t>12.08.2026 19:43:36</t>
  </si>
  <si>
    <t>|PANAGIOTIDOU SOUSANNA</t>
  </si>
  <si>
    <t>12.08.2026 19:43:46</t>
  </si>
  <si>
    <t>KV 2026/2027</t>
  </si>
  <si>
    <t>KV 2026/2027   |   gültig von 01.05.2026 bis 30.04.2027</t>
  </si>
  <si>
    <t>Gesamt</t>
  </si>
  <si>
    <t>Normaler Austritt</t>
  </si>
  <si>
    <t>Jahresfluktuation (YTD): 1,98% - Bewertung: Sehr gut / stabil. Basis: 1 Austritt(e) im Jahr 2026, bezogen auf den durchschnittlichen Personalbestand. Ziel: unter 20 % Jahresfluktuation (Sehr gut / stabil). Handlungsbedarf: kein akuter Handlungsbedarf.</t>
  </si>
  <si>
    <t>Entwicklung beobachten: Die Fluktuation ist vorhanden, aber aktuell nicht kritisch. Monatliche Entwicklung und Austrittsgründe im Blick behalten.</t>
  </si>
  <si>
    <t>Normal</t>
  </si>
  <si>
    <t>Unberechtigter vorzeitiger Austritt (1)</t>
  </si>
  <si>
    <t>Austritt vorhanden, aktuell nicht kritisch. Entwicklung beobachten.</t>
  </si>
  <si>
    <t>401755|TESZT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</si>
</sst>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
      <left style="medium">
        <color rgb="FF1F4E79"/>
      </left>
      <right style="thin">
        <color rgb="FFB4B4B4"/>
      </right>
      <top/>
      <bottom/>
      <diagonal/>
    </border>
    <border>
      <left style="thin">
        <color rgb="FFB4B4B4"/>
      </left>
      <right style="thin">
        <color rgb="FFB4B4B4"/>
      </right>
      <top/>
      <bottom/>
      <diagonal/>
    </border>
    <border>
      <left style="thin">
        <color rgb="FFB4B4B4"/>
      </left>
      <right style="medium">
        <color rgb="FF1F4E79"/>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1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33" fillId="7" borderId="21" xfId="0" applyFont="1" applyFill="1" applyBorder="1" applyAlignment="1">
      <alignment horizontal="left" vertical="center"/>
    </xf>
    <xf numFmtId="0" fontId="33" fillId="7" borderId="24" xfId="0" applyFont="1" applyFill="1" applyBorder="1" applyAlignment="1">
      <alignment horizontal="left" vertical="center"/>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57" fillId="0" borderId="0" xfId="0" applyFont="1"/>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2" fontId="38" fillId="2" borderId="19" xfId="0" applyNumberFormat="1" applyFont="1" applyFill="1" applyBorder="1" applyAlignment="1" applyProtection="1">
      <alignment horizontal="center"/>
      <protection locked="0"/>
    </xf>
    <xf numFmtId="0" fontId="20" fillId="8" borderId="23" xfId="0"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8"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17" fillId="7" borderId="19"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22" fontId="0" fillId="0" borderId="0" xfId="0" applyNumberFormat="1"/>
    <xf numFmtId="0" fontId="0" fillId="0" borderId="0" xfId="0" applyAlignment="1">
      <alignment wrapText="1"/>
    </xf>
    <xf numFmtId="0" fontId="46" fillId="0" borderId="0" xfId="0" applyFont="1" applyAlignment="1">
      <alignment horizontal="left" vertical="center"/>
    </xf>
    <xf numFmtId="166" fontId="20" fillId="2" borderId="20" xfId="0" applyNumberFormat="1" applyFont="1" applyFill="1" applyBorder="1" applyAlignment="1" applyProtection="1">
      <alignment horizontal="center" vertical="center"/>
      <protection locked="0"/>
    </xf>
    <xf numFmtId="166" fontId="20" fillId="2" borderId="31" xfId="0" applyNumberFormat="1" applyFont="1" applyFill="1" applyBorder="1" applyAlignment="1" applyProtection="1">
      <alignment horizontal="center" vertical="center"/>
      <protection locked="0"/>
    </xf>
    <xf numFmtId="0" fontId="35" fillId="7" borderId="57" xfId="0" applyFont="1" applyFill="1" applyBorder="1" applyAlignment="1" applyProtection="1">
      <alignment horizontal="left" vertical="center" indent="1"/>
      <protection locked="0"/>
    </xf>
    <xf numFmtId="0" fontId="35" fillId="7" borderId="19" xfId="0" applyFont="1" applyFill="1" applyBorder="1" applyAlignment="1" applyProtection="1">
      <alignment horizontal="left" vertical="center" indent="1"/>
      <protection locked="0"/>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0" fontId="26" fillId="7" borderId="19"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44" xfId="0" applyFont="1" applyFill="1" applyBorder="1" applyAlignment="1">
      <alignment horizontal="left" vertical="center" wrapText="1"/>
    </xf>
    <xf numFmtId="0" fontId="26" fillId="7" borderId="49" xfId="0" applyFont="1" applyFill="1" applyBorder="1" applyAlignment="1">
      <alignment horizontal="left" vertical="center" wrapText="1"/>
    </xf>
    <xf numFmtId="0" fontId="26" fillId="7" borderId="45"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37"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40"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56"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58"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4"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59"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0"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7"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58"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8"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0" fillId="0" borderId="0" xfId="0" applyFont="1"/>
    <xf numFmtId="10" fontId="49" fillId="2" borderId="63"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16" fontId="4" fillId="0" borderId="0" xfId="0" applyNumberFormat="1" applyFont="1" applyAlignment="1" applyProtection="1">
      <alignment horizontal="right"/>
    </xf>
    <xf numFmtId="0" fontId="35" fillId="7" borderId="57" xfId="0" applyNumberFormat="1" applyFont="1" applyFill="1" applyBorder="1" applyAlignment="1" applyProtection="1">
      <alignment horizontal="left" vertical="center" indent="1"/>
      <protection locked="0"/>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169" fontId="44" fillId="4" borderId="66" xfId="0" applyNumberFormat="1" applyFont="1" applyFill="1" applyBorder="1" applyAlignment="1" applyProtection="1">
      <alignment horizontal="center" vertical="center" wrapText="1"/>
    </xf>
    <xf numFmtId="0" fontId="44" fillId="4" borderId="66" xfId="0" applyFont="1" applyFill="1" applyBorder="1" applyAlignment="1" applyProtection="1">
      <alignment horizontal="center" vertical="center" wrapText="1"/>
    </xf>
    <xf numFmtId="2" fontId="44" fillId="4" borderId="66" xfId="0" applyNumberFormat="1" applyFont="1" applyFill="1" applyBorder="1" applyAlignment="1" applyProtection="1">
      <alignment horizontal="center" vertical="center" wrapText="1"/>
    </xf>
    <xf numFmtId="166" fontId="44" fillId="4" borderId="66" xfId="0" applyNumberFormat="1" applyFont="1" applyFill="1" applyBorder="1" applyAlignment="1" applyProtection="1">
      <alignment horizontal="center" vertical="center" wrapText="1"/>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65"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xf numFmtId="0" fontId="44" fillId="4" borderId="67" xfId="0" applyFont="1" applyFill="1" applyBorder="1" applyAlignment="1" applyProtection="1">
      <alignment horizontal="center" vertical="center" wrapText="1"/>
    </xf>
    <xf numFmtId="49" fontId="44" fillId="4" borderId="52" xfId="0" applyNumberFormat="1" applyFont="1" applyFill="1" applyBorder="1" applyAlignment="1" applyProtection="1">
      <alignment horizontal="center" vertical="center" wrapText="1"/>
    </xf>
    <xf numFmtId="169" fontId="44" fillId="4" borderId="51" xfId="0" applyNumberFormat="1" applyFont="1" applyFill="1" applyBorder="1" applyAlignment="1" applyProtection="1">
      <alignment horizontal="center" vertical="center" wrapText="1"/>
    </xf>
    <xf numFmtId="0" fontId="44" fillId="4" borderId="51" xfId="0" applyFont="1" applyFill="1" applyBorder="1" applyAlignment="1" applyProtection="1">
      <alignment horizontal="center" vertical="center" wrapText="1"/>
    </xf>
    <xf numFmtId="2" fontId="44" fillId="4" borderId="51" xfId="0" applyNumberFormat="1" applyFont="1" applyFill="1" applyBorder="1" applyAlignment="1" applyProtection="1">
      <alignment horizontal="center" vertical="center" wrapText="1"/>
    </xf>
    <xf numFmtId="166" fontId="44" fillId="4" borderId="51" xfId="0" applyNumberFormat="1" applyFont="1" applyFill="1" applyBorder="1" applyAlignment="1" applyProtection="1">
      <alignment horizontal="center" vertical="center" wrapText="1"/>
    </xf>
    <xf numFmtId="0" fontId="44" fillId="4" borderId="53" xfId="0" applyFont="1" applyFill="1" applyBorder="1" applyAlignment="1" applyProtection="1">
      <alignment horizontal="center"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33" fillId="7" borderId="24" xfId="0" applyFont="1" applyFill="1" applyBorder="1" applyAlignment="1">
      <alignment horizontal="left" vertical="center" wrapText="1"/>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c:f>
              <c:strCache>
                <c:ptCount val="1"/>
                <c:pt idx="0">
                  <c:v>Januar</c:v>
                </c:pt>
              </c:strCache>
            </c:strRef>
          </c:cat>
          <c:val>
            <c:numRef>
              <c:f>FLUKTUATION!$Q$2</c:f>
              <c:numCache>
                <c:formatCode>General</c:formatCode>
                <c:ptCount val="1"/>
                <c:pt idx="0">
                  <c:v>1</c:v>
                </c:pt>
              </c:numCache>
            </c:numRef>
          </c:val>
          <c:extLst>
            <c:ext xmlns:c16="http://schemas.microsoft.com/office/drawing/2014/chart" uri="{C3380CC4-5D6E-409C-BE32-E72D297353CC}">
              <c16:uniqueId val="{00000000-DE2C-44E5-ADF9-1C385FBD0E70}"/>
            </c:ext>
          </c:extLst>
        </c:ser>
        <c:dLbls>
          <c:showLegendKey val="0"/>
          <c:showVal val="0"/>
          <c:showCatName val="0"/>
          <c:showSerName val="0"/>
          <c:showPercent val="0"/>
          <c:showBubbleSize val="0"/>
        </c:dLbls>
        <c:gapWidth val="150"/>
        <c:axId val="453092192"/>
        <c:axId val="1362318063"/>
      </c:barChart>
      <c:catAx>
        <c:axId val="453092192"/>
        <c:scaling>
          <c:orientation val="minMax"/>
        </c:scaling>
        <c:delete val="0"/>
        <c:axPos val="b"/>
        <c:numFmt formatCode="General" sourceLinked="1"/>
        <c:majorTickMark val="out"/>
        <c:minorTickMark val="none"/>
        <c:tickLblPos val="nextTo"/>
        <c:crossAx val="1362318063"/>
        <c:crosses val="autoZero"/>
        <c:auto val="1"/>
        <c:lblAlgn val="ctr"/>
        <c:lblOffset val="100"/>
        <c:noMultiLvlLbl val="0"/>
      </c:catAx>
      <c:valAx>
        <c:axId val="1362318063"/>
        <c:scaling>
          <c:orientation val="minMax"/>
        </c:scaling>
        <c:delete val="0"/>
        <c:axPos val="l"/>
        <c:majorGridlines/>
        <c:numFmt formatCode="General" sourceLinked="1"/>
        <c:majorTickMark val="out"/>
        <c:minorTickMark val="none"/>
        <c:tickLblPos val="nextTo"/>
        <c:crossAx val="453092192"/>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c:f>
              <c:strCache>
                <c:ptCount val="1"/>
                <c:pt idx="0">
                  <c:v>Normal</c:v>
                </c:pt>
              </c:strCache>
            </c:strRef>
          </c:cat>
          <c:val>
            <c:numRef>
              <c:f>FLUKTUATION!$Q$21</c:f>
              <c:numCache>
                <c:formatCode>General</c:formatCode>
                <c:ptCount val="1"/>
                <c:pt idx="0">
                  <c:v>1</c:v>
                </c:pt>
              </c:numCache>
            </c:numRef>
          </c:val>
          <c:extLst>
            <c:ext xmlns:c16="http://schemas.microsoft.com/office/drawing/2014/chart" uri="{C3380CC4-5D6E-409C-BE32-E72D297353CC}">
              <c16:uniqueId val="{00000000-3211-4420-8325-4E28A5412A8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c:f>
              <c:strCache>
                <c:ptCount val="1"/>
                <c:pt idx="0">
                  <c:v>Unberechtigter vorzeitiger Austritt</c:v>
                </c:pt>
              </c:strCache>
            </c:strRef>
          </c:cat>
          <c:val>
            <c:numRef>
              <c:f>FLUKTUATION!$S$41</c:f>
              <c:numCache>
                <c:formatCode>General</c:formatCode>
                <c:ptCount val="1"/>
                <c:pt idx="0">
                  <c:v>1</c:v>
                </c:pt>
              </c:numCache>
            </c:numRef>
          </c:val>
          <c:extLst>
            <c:ext xmlns:c16="http://schemas.microsoft.com/office/drawing/2014/chart" uri="{C3380CC4-5D6E-409C-BE32-E72D297353CC}">
              <c16:uniqueId val="{00000000-BD1F-4B9D-8EEB-9C56E812DCCD}"/>
            </c:ext>
          </c:extLst>
        </c:ser>
        <c:dLbls>
          <c:showLegendKey val="0"/>
          <c:showVal val="0"/>
          <c:showCatName val="0"/>
          <c:showSerName val="0"/>
          <c:showPercent val="0"/>
          <c:showBubbleSize val="0"/>
        </c:dLbls>
        <c:gapWidth val="150"/>
        <c:axId val="453095440"/>
        <c:axId val="1362324303"/>
      </c:barChart>
      <c:catAx>
        <c:axId val="453095440"/>
        <c:scaling>
          <c:orientation val="minMax"/>
        </c:scaling>
        <c:delete val="0"/>
        <c:axPos val="l"/>
        <c:numFmt formatCode="General" sourceLinked="1"/>
        <c:majorTickMark val="out"/>
        <c:minorTickMark val="none"/>
        <c:tickLblPos val="nextTo"/>
        <c:crossAx val="1362324303"/>
        <c:crosses val="autoZero"/>
        <c:auto val="1"/>
        <c:lblAlgn val="ctr"/>
        <c:lblOffset val="100"/>
        <c:noMultiLvlLbl val="0"/>
      </c:catAx>
      <c:valAx>
        <c:axId val="1362324303"/>
        <c:scaling>
          <c:orientation val="minMax"/>
        </c:scaling>
        <c:delete val="0"/>
        <c:axPos val="b"/>
        <c:majorGridlines/>
        <c:numFmt formatCode="General" sourceLinked="1"/>
        <c:majorTickMark val="out"/>
        <c:minorTickMark val="none"/>
        <c:tickLblPos val="nextTo"/>
        <c:crossAx val="45309544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76" name="btn_Admin_Smoke">
          <a:extLst>
            <a:ext uri="{FF2B5EF4-FFF2-40B4-BE49-F238E27FC236}">
              <a16:creationId xmlns:a16="http://schemas.microsoft.com/office/drawing/2014/main" id="{6007AD66-C8DD-081C-0BB9-6384617FE5BB}"/>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7" name="btn_Admin_Refresh">
          <a:extLst>
            <a:ext uri="{FF2B5EF4-FFF2-40B4-BE49-F238E27FC236}">
              <a16:creationId xmlns:a16="http://schemas.microsoft.com/office/drawing/2014/main" id="{4CCAF3F5-5617-43CE-66ED-56EF638BCBF1}"/>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78" name="btn_Admin_Quick">
          <a:extLst>
            <a:ext uri="{FF2B5EF4-FFF2-40B4-BE49-F238E27FC236}">
              <a16:creationId xmlns:a16="http://schemas.microsoft.com/office/drawing/2014/main" id="{36A7581D-FA27-FB04-0A43-F5EEFE01E174}"/>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79" name="btn_Admin_Format">
          <a:extLst>
            <a:ext uri="{FF2B5EF4-FFF2-40B4-BE49-F238E27FC236}">
              <a16:creationId xmlns:a16="http://schemas.microsoft.com/office/drawing/2014/main" id="{1D14B242-1BDA-BFEC-DE17-CF40A72AE604}"/>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180" name="btn_Admin_Import">
          <a:extLst>
            <a:ext uri="{FF2B5EF4-FFF2-40B4-BE49-F238E27FC236}">
              <a16:creationId xmlns:a16="http://schemas.microsoft.com/office/drawing/2014/main" id="{519FB0B6-8758-FCE6-5911-14D49BB36014}"/>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181" name="btn_Admin_Perf">
          <a:extLst>
            <a:ext uri="{FF2B5EF4-FFF2-40B4-BE49-F238E27FC236}">
              <a16:creationId xmlns:a16="http://schemas.microsoft.com/office/drawing/2014/main" id="{1EA89A2E-10B9-53AF-0EF6-63B5F9F09240}"/>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182" name="btn_Admin_Protect">
          <a:extLst>
            <a:ext uri="{FF2B5EF4-FFF2-40B4-BE49-F238E27FC236}">
              <a16:creationId xmlns:a16="http://schemas.microsoft.com/office/drawing/2014/main" id="{0AA0F373-4214-3148-8F0C-C37044AC127E}"/>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183" name="btn_Admin_Unprotect">
          <a:extLst>
            <a:ext uri="{FF2B5EF4-FFF2-40B4-BE49-F238E27FC236}">
              <a16:creationId xmlns:a16="http://schemas.microsoft.com/office/drawing/2014/main" id="{18E959A4-AE25-71A0-1638-B5776D2BFBF4}"/>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184" name="btn_Admin_ShowTech">
          <a:extLst>
            <a:ext uri="{FF2B5EF4-FFF2-40B4-BE49-F238E27FC236}">
              <a16:creationId xmlns:a16="http://schemas.microsoft.com/office/drawing/2014/main" id="{2F66C885-AC8F-8614-3BDD-9EB182C6D02B}"/>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185" name="btn_Admin_HideTech">
          <a:extLst>
            <a:ext uri="{FF2B5EF4-FFF2-40B4-BE49-F238E27FC236}">
              <a16:creationId xmlns:a16="http://schemas.microsoft.com/office/drawing/2014/main" id="{A3C941BA-A60E-2629-3434-B0F7F2F2CE9B}"/>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186" name="btn_Admin_Lohn">
          <a:extLst>
            <a:ext uri="{FF2B5EF4-FFF2-40B4-BE49-F238E27FC236}">
              <a16:creationId xmlns:a16="http://schemas.microsoft.com/office/drawing/2014/main" id="{CFE5DBF2-2BDB-E1FE-0A86-C4446A0C83D9}"/>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187" name="btn_Admin_ResetHours">
          <a:extLst>
            <a:ext uri="{FF2B5EF4-FFF2-40B4-BE49-F238E27FC236}">
              <a16:creationId xmlns:a16="http://schemas.microsoft.com/office/drawing/2014/main" id="{250DB65E-2AD1-6C01-EAA1-0C8C060B8797}"/>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188" name="btn_Admin_SmokeSheet">
          <a:extLst>
            <a:ext uri="{FF2B5EF4-FFF2-40B4-BE49-F238E27FC236}">
              <a16:creationId xmlns:a16="http://schemas.microsoft.com/office/drawing/2014/main" id="{D8478F60-5BEA-4A84-FC19-4EE9B3DAB8B1}"/>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KorrigierePersonalId" textlink="">
      <xdr:nvSpPr>
        <xdr:cNvPr id="189" name="btn_Admin_FixPID">
          <a:extLst>
            <a:ext uri="{FF2B5EF4-FFF2-40B4-BE49-F238E27FC236}">
              <a16:creationId xmlns:a16="http://schemas.microsoft.com/office/drawing/2014/main" id="{E504AE95-3056-1933-55D2-12A77D148CC7}"/>
            </a:ext>
          </a:extLst>
        </xdr:cNvPr>
        <xdr:cNvSpPr/>
      </xdr:nvSpPr>
      <xdr:spPr>
        <a:xfrm>
          <a:off x="2241550" y="3867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fix</a:t>
          </a:r>
        </a:p>
      </xdr:txBody>
    </xdr:sp>
    <xdr:clientData/>
  </xdr:twoCellAnchor>
  <xdr:twoCellAnchor editAs="absolute">
    <xdr:from>
      <xdr:col>1</xdr:col>
      <xdr:colOff>0</xdr:colOff>
      <xdr:row>23</xdr:row>
      <xdr:rowOff>57150</xdr:rowOff>
    </xdr:from>
    <xdr:to>
      <xdr:col>2</xdr:col>
      <xdr:colOff>298450</xdr:colOff>
      <xdr:row>25</xdr:row>
      <xdr:rowOff>69850</xdr:rowOff>
    </xdr:to>
    <xdr:sp macro="PID_AdminMitarbeiterEntfernen" textlink="">
      <xdr:nvSpPr>
        <xdr:cNvPr id="190" name="btn_Admin_DelMA">
          <a:extLst>
            <a:ext uri="{FF2B5EF4-FFF2-40B4-BE49-F238E27FC236}">
              <a16:creationId xmlns:a16="http://schemas.microsoft.com/office/drawing/2014/main" id="{D2ECD45E-F633-C0E0-7ABC-B0CF0B9C9C91}"/>
            </a:ext>
          </a:extLst>
        </xdr:cNvPr>
        <xdr:cNvSpPr/>
      </xdr:nvSpPr>
      <xdr:spPr>
        <a:xfrm>
          <a:off x="184150" y="437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MA entfernen</a:t>
          </a:r>
        </a:p>
      </xdr:txBody>
    </xdr:sp>
    <xdr:clientData/>
  </xdr:twoCellAnchor>
  <xdr:twoCellAnchor editAs="absolute">
    <xdr:from>
      <xdr:col>2</xdr:col>
      <xdr:colOff>476250</xdr:colOff>
      <xdr:row>23</xdr:row>
      <xdr:rowOff>57150</xdr:rowOff>
    </xdr:from>
    <xdr:to>
      <xdr:col>3</xdr:col>
      <xdr:colOff>774700</xdr:colOff>
      <xdr:row>25</xdr:row>
      <xdr:rowOff>69850</xdr:rowOff>
    </xdr:to>
    <xdr:sp macro="PID_AdminFehlerMelden" textlink="">
      <xdr:nvSpPr>
        <xdr:cNvPr id="191" name="btn_Admin_Feedback">
          <a:extLst>
            <a:ext uri="{FF2B5EF4-FFF2-40B4-BE49-F238E27FC236}">
              <a16:creationId xmlns:a16="http://schemas.microsoft.com/office/drawing/2014/main" id="{EF5A7AF3-7680-B729-4E44-828654751073}"/>
            </a:ext>
          </a:extLst>
        </xdr:cNvPr>
        <xdr:cNvSpPr/>
      </xdr:nvSpPr>
      <xdr:spPr>
        <a:xfrm>
          <a:off x="2241550" y="4375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twoCellAnchor editAs="absolute">
    <xdr:from>
      <xdr:col>1</xdr:col>
      <xdr:colOff>0</xdr:colOff>
      <xdr:row>26</xdr:row>
      <xdr:rowOff>12700</xdr:rowOff>
    </xdr:from>
    <xdr:to>
      <xdr:col>2</xdr:col>
      <xdr:colOff>298450</xdr:colOff>
      <xdr:row>28</xdr:row>
      <xdr:rowOff>25400</xdr:rowOff>
    </xdr:to>
    <xdr:sp macro="PID_AdminShowActionLog" textlink="">
      <xdr:nvSpPr>
        <xdr:cNvPr id="192" name="btn_Admin_ActionLog">
          <a:extLst>
            <a:ext uri="{FF2B5EF4-FFF2-40B4-BE49-F238E27FC236}">
              <a16:creationId xmlns:a16="http://schemas.microsoft.com/office/drawing/2014/main" id="{A8423FD8-A80D-E01B-88A6-DEFA540BEA39}"/>
            </a:ext>
          </a:extLst>
        </xdr:cNvPr>
        <xdr:cNvSpPr/>
      </xdr:nvSpPr>
      <xdr:spPr>
        <a:xfrm>
          <a:off x="184150" y="488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Aktionsprotokoll</a:t>
          </a:r>
        </a:p>
      </xdr:txBody>
    </xdr:sp>
    <xdr:clientData/>
  </xdr:twoCellAnchor>
  <xdr:twoCellAnchor editAs="absolute">
    <xdr:from>
      <xdr:col>2</xdr:col>
      <xdr:colOff>476250</xdr:colOff>
      <xdr:row>26</xdr:row>
      <xdr:rowOff>12700</xdr:rowOff>
    </xdr:from>
    <xdr:to>
      <xdr:col>3</xdr:col>
      <xdr:colOff>774700</xdr:colOff>
      <xdr:row>28</xdr:row>
      <xdr:rowOff>25400</xdr:rowOff>
    </xdr:to>
    <xdr:sp macro="PID_PruefeFormelspalten" textlink="">
      <xdr:nvSpPr>
        <xdr:cNvPr id="193" name="btn_Admin_CheckFormulas">
          <a:extLst>
            <a:ext uri="{FF2B5EF4-FFF2-40B4-BE49-F238E27FC236}">
              <a16:creationId xmlns:a16="http://schemas.microsoft.com/office/drawing/2014/main" id="{B0FA4C2B-1CC3-C0F3-A6BC-0DCBAB44C844}"/>
            </a:ext>
          </a:extLst>
        </xdr:cNvPr>
        <xdr:cNvSpPr/>
      </xdr:nvSpPr>
      <xdr:spPr>
        <a:xfrm>
          <a:off x="2241550" y="4883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prüfen</a:t>
          </a:r>
        </a:p>
      </xdr:txBody>
    </xdr:sp>
    <xdr:clientData/>
  </xdr:twoCellAnchor>
  <xdr:twoCellAnchor editAs="absolute">
    <xdr:from>
      <xdr:col>1</xdr:col>
      <xdr:colOff>0</xdr:colOff>
      <xdr:row>28</xdr:row>
      <xdr:rowOff>152400</xdr:rowOff>
    </xdr:from>
    <xdr:to>
      <xdr:col>2</xdr:col>
      <xdr:colOff>298450</xdr:colOff>
      <xdr:row>30</xdr:row>
      <xdr:rowOff>165100</xdr:rowOff>
    </xdr:to>
    <xdr:sp macro="PID_FormelspaltenReparieren" textlink="">
      <xdr:nvSpPr>
        <xdr:cNvPr id="194" name="btn_Admin_FixFormulas">
          <a:extLst>
            <a:ext uri="{FF2B5EF4-FFF2-40B4-BE49-F238E27FC236}">
              <a16:creationId xmlns:a16="http://schemas.microsoft.com/office/drawing/2014/main" id="{CD1DE6E1-59EA-1F27-5B46-2AE456EFBBC2}"/>
            </a:ext>
          </a:extLst>
        </xdr:cNvPr>
        <xdr:cNvSpPr/>
      </xdr:nvSpPr>
      <xdr:spPr>
        <a:xfrm>
          <a:off x="1841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Formeln reparieren</a:t>
          </a:r>
        </a:p>
      </xdr:txBody>
    </xdr:sp>
    <xdr:clientData/>
  </xdr:twoCellAnchor>
  <xdr:twoCellAnchor editAs="absolute">
    <xdr:from>
      <xdr:col>2</xdr:col>
      <xdr:colOff>476250</xdr:colOff>
      <xdr:row>28</xdr:row>
      <xdr:rowOff>152400</xdr:rowOff>
    </xdr:from>
    <xdr:to>
      <xdr:col>3</xdr:col>
      <xdr:colOff>774700</xdr:colOff>
      <xdr:row>30</xdr:row>
      <xdr:rowOff>165100</xdr:rowOff>
    </xdr:to>
    <xdr:sp macro="PID_ClearAllWorkbookData" textlink="">
      <xdr:nvSpPr>
        <xdr:cNvPr id="195" name="btn_Admin_ClearAll">
          <a:extLst>
            <a:ext uri="{FF2B5EF4-FFF2-40B4-BE49-F238E27FC236}">
              <a16:creationId xmlns:a16="http://schemas.microsoft.com/office/drawing/2014/main" id="{85CA56C8-5EEE-1AEE-FB3D-34263EE32582}"/>
            </a:ext>
          </a:extLst>
        </xdr:cNvPr>
        <xdr:cNvSpPr/>
      </xdr:nvSpPr>
      <xdr:spPr>
        <a:xfrm>
          <a:off x="2241550" y="5391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Alle Daten löschen</a:t>
          </a:r>
        </a:p>
      </xdr:txBody>
    </xdr:sp>
    <xdr:clientData/>
  </xdr:twoCellAnchor>
  <xdr:twoCellAnchor editAs="absolute">
    <xdr:from>
      <xdr:col>1</xdr:col>
      <xdr:colOff>0</xdr:colOff>
      <xdr:row>31</xdr:row>
      <xdr:rowOff>107950</xdr:rowOff>
    </xdr:from>
    <xdr:to>
      <xdr:col>2</xdr:col>
      <xdr:colOff>298450</xdr:colOff>
      <xdr:row>33</xdr:row>
      <xdr:rowOff>120650</xdr:rowOff>
    </xdr:to>
    <xdr:sp macro="ADMIN_00_Hilfe" textlink="">
      <xdr:nvSpPr>
        <xdr:cNvPr id="196" name="btn_Admin_AdminHelp">
          <a:extLst>
            <a:ext uri="{FF2B5EF4-FFF2-40B4-BE49-F238E27FC236}">
              <a16:creationId xmlns:a16="http://schemas.microsoft.com/office/drawing/2014/main" id="{89132C15-1455-759D-51C7-252931D4F301}"/>
            </a:ext>
          </a:extLst>
        </xdr:cNvPr>
        <xdr:cNvSpPr/>
      </xdr:nvSpPr>
      <xdr:spPr>
        <a:xfrm>
          <a:off x="184150" y="5899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ADMIN-Makros</a:t>
          </a:r>
        </a:p>
      </xdr:txBody>
    </xdr:sp>
    <xdr:clientData/>
  </xdr:twoCellAnchor>
  <xdr:twoCellAnchor editAs="absolute">
    <xdr:from>
      <xdr:col>2</xdr:col>
      <xdr:colOff>476250</xdr:colOff>
      <xdr:row>31</xdr:row>
      <xdr:rowOff>107950</xdr:rowOff>
    </xdr:from>
    <xdr:to>
      <xdr:col>3</xdr:col>
      <xdr:colOff>774700</xdr:colOff>
      <xdr:row>33</xdr:row>
      <xdr:rowOff>120650</xdr:rowOff>
    </xdr:to>
    <xdr:sp macro="PID_AdminHidePanel" textlink="">
      <xdr:nvSpPr>
        <xdr:cNvPr id="197" name="btn_Admin_Hide">
          <a:extLst>
            <a:ext uri="{FF2B5EF4-FFF2-40B4-BE49-F238E27FC236}">
              <a16:creationId xmlns:a16="http://schemas.microsoft.com/office/drawing/2014/main" id="{4E40F48C-9024-578B-597E-EB9ED9E30F54}"/>
            </a:ext>
          </a:extLst>
        </xdr:cNvPr>
        <xdr:cNvSpPr/>
      </xdr:nvSpPr>
      <xdr:spPr>
        <a:xfrm>
          <a:off x="2241550" y="5899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872598</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936098</xdr:colOff>
      <xdr:row>1</xdr:row>
      <xdr:rowOff>44450</xdr:rowOff>
    </xdr:from>
    <xdr:to>
      <xdr:col>5</xdr:col>
      <xdr:colOff>837140</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900640</xdr:colOff>
      <xdr:row>1</xdr:row>
      <xdr:rowOff>44450</xdr:rowOff>
    </xdr:from>
    <xdr:to>
      <xdr:col>8</xdr:col>
      <xdr:colOff>63499</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63499</xdr:colOff>
      <xdr:row>1</xdr:row>
      <xdr:rowOff>44450</xdr:rowOff>
    </xdr:from>
    <xdr:to>
      <xdr:col>9</xdr:col>
      <xdr:colOff>1532467</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C395B83-5A91-EFED-73F4-621EF548DD23}"/>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3" name="btn_PersonalIdKorrigieren">
          <a:extLst>
            <a:ext uri="{FF2B5EF4-FFF2-40B4-BE49-F238E27FC236}">
              <a16:creationId xmlns:a16="http://schemas.microsoft.com/office/drawing/2014/main" id="{A9DC02AC-B105-300E-9967-C4A87D54727A}"/>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5A06CA0E-CD61-6B0F-7761-329DB70FB43C}"/>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A94E1EDF-E5DA-B858-A0A9-C753D8952E4D}"/>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A37AAECE-778D-BB5F-7F6D-13AFF3494142}"/>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92551322-5F66-8ECD-7437-6AA1B6CF329B}"/>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F648305-D8E1-9A29-5BAD-E5FDCC8A059A}"/>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BEBE560-7702-55D5-DF17-0087D4341276}"/>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5415D93D-4F75-7391-ACD6-A4FAB1C8303E}"/>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63A2A9C9-13F2-91F5-D11A-EC7A52596306}"/>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4844D2EC-5251-AD05-83B4-E6C419ED91D5}"/>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1F7355F7-D2C3-C9EB-3EB6-24B6C26DEE5A}"/>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3" name="btn_MitarbeiterEntfernen">
          <a:extLst>
            <a:ext uri="{FF2B5EF4-FFF2-40B4-BE49-F238E27FC236}">
              <a16:creationId xmlns:a16="http://schemas.microsoft.com/office/drawing/2014/main" id="{49129AC6-3ED1-2A0C-1B04-A643E360ADF2}"/>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37BFB40B-CE4A-77F5-267C-E16CDD187EFE}"/>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64085519-5249-D468-A05A-14E0ACCDD1A6}"/>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7547E2A0-ACD7-107C-CA8B-E069B42476ED}"/>
            </a:ext>
          </a:extLst>
        </xdr:cNvPr>
        <xdr:cNvSpPr/>
      </xdr:nvSpPr>
      <xdr:spPr>
        <a:xfrm>
          <a:off x="15189200" y="15494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C349D86E-AEA3-3C4F-E18B-3CDDE12E08C3}"/>
            </a:ext>
          </a:extLst>
        </xdr:cNvPr>
        <xdr:cNvSpPr/>
      </xdr:nvSpPr>
      <xdr:spPr>
        <a:xfrm>
          <a:off x="17221200" y="15494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BE7A17F-ACC3-A969-8518-142B8031BE87}"/>
            </a:ext>
          </a:extLst>
        </xdr:cNvPr>
        <xdr:cNvSpPr/>
      </xdr:nvSpPr>
      <xdr:spPr>
        <a:xfrm>
          <a:off x="19183350" y="15494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31750</xdr:colOff>
      <xdr:row>0</xdr:row>
      <xdr:rowOff>50800</xdr:rowOff>
    </xdr:from>
    <xdr:to>
      <xdr:col>17</xdr:col>
      <xdr:colOff>476250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1955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FA874310-9F97-90DC-A3B2-6089C01206E0}"/>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559CE493-C9C8-CC9A-509E-54AE2B103F5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7A4C84C6-7EC1-EE7B-F05E-A4D718EB5BF2}"/>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6C131B07-750C-74FB-A22E-9F9184FF44B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01FF7F7B-480D-A07F-848A-E789D077C660}"/>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C25E6631-9EA8-1143-E863-E7468D6AD345}"/>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55476F09-C1AC-17DF-0335-930FD149996E}"/>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B41667B3-1F49-205F-C87E-EFF8CB62AA9A}"/>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D970C2CE-1420-34EF-5BC4-F0B22F3A6800}"/>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4" name="btn_MitarbeiterEntfernen">
          <a:extLst>
            <a:ext uri="{FF2B5EF4-FFF2-40B4-BE49-F238E27FC236}">
              <a16:creationId xmlns:a16="http://schemas.microsoft.com/office/drawing/2014/main" id="{EEF75339-2A2E-906F-DB2D-EC09E2F1E503}"/>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5" name="btn_PersonalIdKorrigieren">
          <a:extLst>
            <a:ext uri="{FF2B5EF4-FFF2-40B4-BE49-F238E27FC236}">
              <a16:creationId xmlns:a16="http://schemas.microsoft.com/office/drawing/2014/main" id="{6B31C8DC-26F9-4430-DAF0-43147D2A3F01}"/>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6" name="btn_FehlerMelden">
          <a:extLst>
            <a:ext uri="{FF2B5EF4-FFF2-40B4-BE49-F238E27FC236}">
              <a16:creationId xmlns:a16="http://schemas.microsoft.com/office/drawing/2014/main" id="{FB2C88D4-54B5-8120-EE69-80390DDD9828}"/>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520700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400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twoCellAnchor editAs="absolute">
    <xdr:from>
      <xdr:col>14</xdr:col>
      <xdr:colOff>25400</xdr:colOff>
      <xdr:row>6</xdr:row>
      <xdr:rowOff>25400</xdr:rowOff>
    </xdr:from>
    <xdr:to>
      <xdr:col>15</xdr:col>
      <xdr:colOff>1130300</xdr:colOff>
      <xdr:row>6</xdr:row>
      <xdr:rowOff>254000</xdr:rowOff>
    </xdr:to>
    <xdr:sp macro="MitarbeiterEntfernen" textlink="">
      <xdr:nvSpPr>
        <xdr:cNvPr id="2" name="btn_MitarbeiterEntfernen">
          <a:extLst>
            <a:ext uri="{FF2B5EF4-FFF2-40B4-BE49-F238E27FC236}">
              <a16:creationId xmlns:a16="http://schemas.microsoft.com/office/drawing/2014/main" id="{7EC8F48B-8ABB-9162-A96E-767F2C424EA1}"/>
            </a:ext>
          </a:extLst>
        </xdr:cNvPr>
        <xdr:cNvSpPr/>
      </xdr:nvSpPr>
      <xdr:spPr>
        <a:xfrm>
          <a:off x="15189200" y="1600200"/>
          <a:ext cx="1981200" cy="2286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Mitarbeiter entfernen</a:t>
          </a:r>
        </a:p>
      </xdr:txBody>
    </xdr:sp>
    <xdr:clientData/>
  </xdr:twoCellAnchor>
  <xdr:twoCellAnchor editAs="absolute">
    <xdr:from>
      <xdr:col>16</xdr:col>
      <xdr:colOff>25400</xdr:colOff>
      <xdr:row>6</xdr:row>
      <xdr:rowOff>25400</xdr:rowOff>
    </xdr:from>
    <xdr:to>
      <xdr:col>17</xdr:col>
      <xdr:colOff>920750</xdr:colOff>
      <xdr:row>6</xdr:row>
      <xdr:rowOff>254000</xdr:rowOff>
    </xdr:to>
    <xdr:sp macro="PersonalIdKorrigieren" textlink="">
      <xdr:nvSpPr>
        <xdr:cNvPr id="4" name="btn_PersonalIdKorrigieren">
          <a:extLst>
            <a:ext uri="{FF2B5EF4-FFF2-40B4-BE49-F238E27FC236}">
              <a16:creationId xmlns:a16="http://schemas.microsoft.com/office/drawing/2014/main" id="{901C9EBC-93A7-AF74-C686-708696364F77}"/>
            </a:ext>
          </a:extLst>
        </xdr:cNvPr>
        <xdr:cNvSpPr/>
      </xdr:nvSpPr>
      <xdr:spPr>
        <a:xfrm>
          <a:off x="17221200" y="1600200"/>
          <a:ext cx="1911350" cy="2286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Personal-ID korrigieren</a:t>
          </a:r>
        </a:p>
      </xdr:txBody>
    </xdr:sp>
    <xdr:clientData/>
  </xdr:twoCellAnchor>
  <xdr:twoCellAnchor editAs="absolute">
    <xdr:from>
      <xdr:col>18</xdr:col>
      <xdr:colOff>25400</xdr:colOff>
      <xdr:row>6</xdr:row>
      <xdr:rowOff>25400</xdr:rowOff>
    </xdr:from>
    <xdr:to>
      <xdr:col>19</xdr:col>
      <xdr:colOff>711200</xdr:colOff>
      <xdr:row>6</xdr:row>
      <xdr:rowOff>254000</xdr:rowOff>
    </xdr:to>
    <xdr:sp macro="FehlerMelden" textlink="">
      <xdr:nvSpPr>
        <xdr:cNvPr id="5" name="btn_FehlerMelden">
          <a:extLst>
            <a:ext uri="{FF2B5EF4-FFF2-40B4-BE49-F238E27FC236}">
              <a16:creationId xmlns:a16="http://schemas.microsoft.com/office/drawing/2014/main" id="{44F20444-6D53-ACB2-969D-9F7C3373EE27}"/>
            </a:ext>
          </a:extLst>
        </xdr:cNvPr>
        <xdr:cNvSpPr/>
      </xdr:nvSpPr>
      <xdr:spPr>
        <a:xfrm>
          <a:off x="19183350" y="1600200"/>
          <a:ext cx="1352550" cy="2286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Fehler melden</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18</xdr:row>
      <xdr:rowOff>0</xdr:rowOff>
    </xdr:from>
    <xdr:to>
      <xdr:col>2</xdr:col>
      <xdr:colOff>552450</xdr:colOff>
      <xdr:row>32</xdr:row>
      <xdr:rowOff>0</xdr:rowOff>
    </xdr:to>
    <xdr:graphicFrame macro="">
      <xdr:nvGraphicFramePr>
        <xdr:cNvPr id="8" name="Diagramm 7">
          <a:extLst>
            <a:ext uri="{FF2B5EF4-FFF2-40B4-BE49-F238E27FC236}">
              <a16:creationId xmlns:a16="http://schemas.microsoft.com/office/drawing/2014/main" id="{F92D67DA-E183-8ECC-8773-3E73047D32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18</xdr:row>
      <xdr:rowOff>0</xdr:rowOff>
    </xdr:from>
    <xdr:to>
      <xdr:col>4</xdr:col>
      <xdr:colOff>844550</xdr:colOff>
      <xdr:row>32</xdr:row>
      <xdr:rowOff>0</xdr:rowOff>
    </xdr:to>
    <xdr:graphicFrame macro="">
      <xdr:nvGraphicFramePr>
        <xdr:cNvPr id="9" name="Diagramm 8">
          <a:extLst>
            <a:ext uri="{FF2B5EF4-FFF2-40B4-BE49-F238E27FC236}">
              <a16:creationId xmlns:a16="http://schemas.microsoft.com/office/drawing/2014/main" id="{2C08ED5C-F780-1696-1D3F-3560F2D2A8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32</xdr:row>
      <xdr:rowOff>152400</xdr:rowOff>
    </xdr:from>
    <xdr:to>
      <xdr:col>4</xdr:col>
      <xdr:colOff>844550</xdr:colOff>
      <xdr:row>46</xdr:row>
      <xdr:rowOff>152400</xdr:rowOff>
    </xdr:to>
    <xdr:graphicFrame macro="">
      <xdr:nvGraphicFramePr>
        <xdr:cNvPr id="10" name="Diagramm 9">
          <a:extLst>
            <a:ext uri="{FF2B5EF4-FFF2-40B4-BE49-F238E27FC236}">
              <a16:creationId xmlns:a16="http://schemas.microsoft.com/office/drawing/2014/main" id="{12976F4B-A85C-7701-F4F0-F9F8900DEA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heetViews>
  <sheetFormatPr baseColWidth="10" defaultColWidth="10.81640625" defaultRowHeight="14.5"/>
  <cols>
    <col min="1" max="1" width="2.6328125" style="339" customWidth="1"/>
    <col min="2" max="5" width="22.6328125" style="339" customWidth="1"/>
    <col min="6" max="16384" width="10.81640625" style="339"/>
  </cols>
  <sheetData>
    <row r="1" spans="2:5" ht="21">
      <c r="B1" s="122" t="s">
        <v>293</v>
      </c>
      <c r="C1" s="123"/>
      <c r="D1" s="123"/>
      <c r="E1" s="123"/>
    </row>
    <row r="2" spans="2:5">
      <c r="B2" s="124" t="s">
        <v>294</v>
      </c>
      <c r="C2" s="125"/>
      <c r="D2" s="125"/>
      <c r="E2" s="125"/>
    </row>
    <row r="3" spans="2:5">
      <c r="B3" s="72" t="s">
        <v>295</v>
      </c>
      <c r="C3" s="72">
        <v>2026</v>
      </c>
      <c r="D3" s="72" t="s">
        <v>296</v>
      </c>
      <c r="E3" s="72">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293"/>
  <sheetViews>
    <sheetView showGridLines="0" zoomScale="120" zoomScaleNormal="120" workbookViewId="0">
      <pane ySplit="3" topLeftCell="A117" activePane="bottomLeft" state="frozen"/>
      <selection pane="bottomLeft" activeCell="H127" sqref="H127"/>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54296875" hidden="1" customWidth="1"/>
    <col min="12" max="14" width="18.81640625" customWidth="1"/>
    <col min="27" max="29" width="0" hidden="1" customWidth="1"/>
  </cols>
  <sheetData>
    <row r="1" spans="1:15" ht="20" customHeight="1">
      <c r="A1" s="126" t="s">
        <v>223</v>
      </c>
      <c r="B1" s="126"/>
      <c r="C1" s="126"/>
      <c r="D1" s="126"/>
      <c r="E1" s="126"/>
      <c r="F1" s="126"/>
      <c r="G1" s="126"/>
      <c r="H1" s="126"/>
      <c r="I1" s="126"/>
      <c r="J1" s="126"/>
    </row>
    <row r="2" spans="1:15" ht="24" customHeight="1">
      <c r="A2" s="350"/>
      <c r="B2" s="350"/>
      <c r="C2" s="350"/>
      <c r="D2" s="350"/>
      <c r="E2" s="350"/>
      <c r="F2" s="350"/>
      <c r="G2" s="350"/>
      <c r="H2" s="351"/>
      <c r="I2" s="352"/>
      <c r="J2" s="352"/>
      <c r="L2" s="115" t="s">
        <v>291</v>
      </c>
      <c r="M2" s="115"/>
      <c r="N2" s="115"/>
      <c r="O2" s="57"/>
    </row>
    <row r="3" spans="1:15" ht="18" customHeight="1" thickBot="1">
      <c r="A3" s="51" t="s">
        <v>228</v>
      </c>
      <c r="B3" s="51" t="s">
        <v>273</v>
      </c>
      <c r="C3" s="51" t="s">
        <v>274</v>
      </c>
      <c r="D3" s="51" t="s">
        <v>232</v>
      </c>
      <c r="E3" s="51" t="s">
        <v>229</v>
      </c>
      <c r="F3" s="51" t="s">
        <v>275</v>
      </c>
      <c r="G3" s="51" t="s">
        <v>230</v>
      </c>
      <c r="H3" s="52" t="s">
        <v>1</v>
      </c>
      <c r="I3" s="51" t="s">
        <v>231</v>
      </c>
      <c r="J3" s="51" t="s">
        <v>276</v>
      </c>
    </row>
    <row r="4" spans="1:15" ht="24" customHeight="1" thickBot="1">
      <c r="A4" s="394" t="s">
        <v>468</v>
      </c>
      <c r="B4" s="395"/>
      <c r="C4" s="395"/>
      <c r="D4" s="396"/>
      <c r="E4" s="396"/>
      <c r="F4" s="396"/>
      <c r="G4" s="397"/>
      <c r="H4" s="398"/>
      <c r="I4" s="396"/>
      <c r="J4" s="399"/>
    </row>
    <row r="5" spans="1:15" ht="24" customHeight="1">
      <c r="A5" s="376" t="s">
        <v>467</v>
      </c>
      <c r="B5" s="357">
        <v>46143</v>
      </c>
      <c r="C5" s="357">
        <v>46507</v>
      </c>
      <c r="D5" s="358" t="s">
        <v>233</v>
      </c>
      <c r="E5" s="358" t="s">
        <v>2</v>
      </c>
      <c r="F5" s="358" t="s">
        <v>224</v>
      </c>
      <c r="G5" s="58">
        <v>173</v>
      </c>
      <c r="H5" s="59">
        <v>2082</v>
      </c>
      <c r="I5" s="359" t="str">
        <f>IF($A5="","",IF(OR($B5="",$C5="",$D5="",$E5="",$F5=""),"Stammdaten fehlen",IF(AND($G5="",$H5=""),"Werte fehlen",IF($G5="","Monatsstunden fehlen",IF($H5="","Monatslohn fehlt","OK")))))</f>
        <v>OK</v>
      </c>
      <c r="J5" s="382" t="str">
        <f>IF($G5="","",IF(COUNTIFS($A:$A,$A5,$D:$D,$D5,$G:$G,$G5)&gt;1,"Doppelte Monatsstunden",""))</f>
        <v/>
      </c>
    </row>
    <row r="6" spans="1:15" ht="24" customHeight="1">
      <c r="A6" s="377" t="s">
        <v>467</v>
      </c>
      <c r="B6" s="360">
        <v>46143</v>
      </c>
      <c r="C6" s="360">
        <v>46507</v>
      </c>
      <c r="D6" s="361" t="s">
        <v>233</v>
      </c>
      <c r="E6" s="361" t="s">
        <v>2</v>
      </c>
      <c r="F6" s="361" t="s">
        <v>224</v>
      </c>
      <c r="G6" s="60">
        <v>171</v>
      </c>
      <c r="H6" s="61">
        <v>1821.75</v>
      </c>
      <c r="I6" s="362" t="str">
        <f>IF($A6="","",IF(OR($B6="",$C6="",$D6="",$E6="",$F6=""),"Stammdaten fehlen",IF(AND($G6="",$H6=""),"Werte fehlen",IF($G6="","Monatsstunden fehlen",IF($H6="","Monatslohn fehlt","OK")))))</f>
        <v>OK</v>
      </c>
      <c r="J6" s="383" t="str">
        <f>IF($G6="","",IF(COUNTIFS($A:$A,$A6,$D:$D,$D6,$G:$G,$G6)&gt;1,"Doppelte Monatsstunden",""))</f>
        <v/>
      </c>
    </row>
    <row r="7" spans="1:15" ht="24" customHeight="1">
      <c r="A7" s="377" t="s">
        <v>467</v>
      </c>
      <c r="B7" s="360">
        <v>46143</v>
      </c>
      <c r="C7" s="360">
        <v>46507</v>
      </c>
      <c r="D7" s="361" t="s">
        <v>233</v>
      </c>
      <c r="E7" s="361" t="s">
        <v>2</v>
      </c>
      <c r="F7" s="361" t="s">
        <v>224</v>
      </c>
      <c r="G7" s="60">
        <v>169</v>
      </c>
      <c r="H7" s="61">
        <v>1665.6</v>
      </c>
      <c r="I7" s="362" t="str">
        <f>IF($A7="","",IF(OR($B7="",$C7="",$D7="",$E7="",$F7=""),"Stammdaten fehlen",IF(AND($G7="",$H7=""),"Werte fehlen",IF($G7="","Monatsstunden fehlen",IF($H7="","Monatslohn fehlt","OK")))))</f>
        <v>OK</v>
      </c>
      <c r="J7" s="383" t="str">
        <f>IF($G7="","",IF(COUNTIFS($A:$A,$A7,$D:$D,$D7,$G:$G,$G7)&gt;1,"Doppelte Monatsstunden",""))</f>
        <v/>
      </c>
    </row>
    <row r="8" spans="1:15" ht="24" customHeight="1">
      <c r="A8" s="377" t="s">
        <v>467</v>
      </c>
      <c r="B8" s="360">
        <v>46143</v>
      </c>
      <c r="C8" s="360">
        <v>46507</v>
      </c>
      <c r="D8" s="361" t="s">
        <v>233</v>
      </c>
      <c r="E8" s="361" t="s">
        <v>2</v>
      </c>
      <c r="F8" s="361" t="s">
        <v>224</v>
      </c>
      <c r="G8" s="60">
        <v>151.38</v>
      </c>
      <c r="H8" s="61">
        <v>1561.5</v>
      </c>
      <c r="I8" s="362" t="str">
        <f>IF($A8="","",IF(OR($B8="",$C8="",$D8="",$E8="",$F8=""),"Stammdaten fehlen",IF(AND($G8="",$H8=""),"Werte fehlen",IF($G8="","Monatsstunden fehlen",IF($H8="","Monatslohn fehlt","OK")))))</f>
        <v>OK</v>
      </c>
      <c r="J8" s="383" t="str">
        <f>IF($G8="","",IF(COUNTIFS($A:$A,$A8,$D:$D,$D8,$G:$G,$G8)&gt;1,"Doppelte Monatsstunden",""))</f>
        <v/>
      </c>
    </row>
    <row r="9" spans="1:15" ht="24" customHeight="1">
      <c r="A9" s="377" t="s">
        <v>467</v>
      </c>
      <c r="B9" s="360">
        <v>46143</v>
      </c>
      <c r="C9" s="360">
        <v>46507</v>
      </c>
      <c r="D9" s="361" t="s">
        <v>233</v>
      </c>
      <c r="E9" s="361" t="s">
        <v>2</v>
      </c>
      <c r="F9" s="361" t="s">
        <v>224</v>
      </c>
      <c r="G9" s="60">
        <v>138.4</v>
      </c>
      <c r="H9" s="61">
        <v>1301.25</v>
      </c>
      <c r="I9" s="362" t="str">
        <f>IF($A9="","",IF(OR($B9="",$C9="",$D9="",$E9="",$F9=""),"Stammdaten fehlen",IF(AND($G9="",$H9=""),"Werte fehlen",IF($G9="","Monatsstunden fehlen",IF($H9="","Monatslohn fehlt","OK")))))</f>
        <v>OK</v>
      </c>
      <c r="J9" s="383" t="str">
        <f>IF($G9="","",IF(COUNTIFS($A:$A,$A9,$D:$D,$D9,$G:$G,$G9)&gt;1,"Doppelte Monatsstunden",""))</f>
        <v/>
      </c>
    </row>
    <row r="10" spans="1:15" ht="24" customHeight="1">
      <c r="A10" s="377" t="s">
        <v>467</v>
      </c>
      <c r="B10" s="360">
        <v>46143</v>
      </c>
      <c r="C10" s="360">
        <v>46507</v>
      </c>
      <c r="D10" s="361" t="s">
        <v>233</v>
      </c>
      <c r="E10" s="361" t="s">
        <v>2</v>
      </c>
      <c r="F10" s="361" t="s">
        <v>224</v>
      </c>
      <c r="G10" s="60">
        <v>129.75</v>
      </c>
      <c r="H10" s="61">
        <v>1249.2</v>
      </c>
      <c r="I10" s="362" t="str">
        <f>IF($A10="","",IF(OR($B10="",$C10="",$D10="",$E10="",$F10=""),"Stammdaten fehlen",IF(AND($G10="",$H10=""),"Werte fehlen",IF($G10="","Monatsstunden fehlen",IF($H10="","Monatslohn fehlt","OK")))))</f>
        <v>OK</v>
      </c>
      <c r="J10" s="383" t="str">
        <f>IF($G10="","",IF(COUNTIFS($A:$A,$A10,$D:$D,$D10,$G:$G,$G10)&gt;1,"Doppelte Monatsstunden",""))</f>
        <v/>
      </c>
    </row>
    <row r="11" spans="1:15" ht="24" customHeight="1">
      <c r="A11" s="377" t="s">
        <v>467</v>
      </c>
      <c r="B11" s="360">
        <v>46143</v>
      </c>
      <c r="C11" s="360">
        <v>46507</v>
      </c>
      <c r="D11" s="361" t="s">
        <v>233</v>
      </c>
      <c r="E11" s="361" t="s">
        <v>2</v>
      </c>
      <c r="F11" s="361" t="s">
        <v>224</v>
      </c>
      <c r="G11" s="60">
        <v>108.13</v>
      </c>
      <c r="H11" s="61">
        <v>1041</v>
      </c>
      <c r="I11" s="362" t="str">
        <f>IF($A11="","",IF(OR($B11="",$C11="",$D11="",$E11="",$F11=""),"Stammdaten fehlen",IF(AND($G11="",$H11=""),"Werte fehlen",IF($G11="","Monatsstunden fehlen",IF($H11="","Monatslohn fehlt","OK")))))</f>
        <v>OK</v>
      </c>
      <c r="J11" s="383" t="str">
        <f>IF($G11="","",IF(COUNTIFS($A:$A,$A11,$D:$D,$D11,$G:$G,$G11)&gt;1,"Doppelte Monatsstunden",""))</f>
        <v/>
      </c>
    </row>
    <row r="12" spans="1:15" ht="24" customHeight="1">
      <c r="A12" s="377" t="s">
        <v>467</v>
      </c>
      <c r="B12" s="360">
        <v>46143</v>
      </c>
      <c r="C12" s="360">
        <v>46507</v>
      </c>
      <c r="D12" s="361" t="s">
        <v>233</v>
      </c>
      <c r="E12" s="361" t="s">
        <v>2</v>
      </c>
      <c r="F12" s="361" t="s">
        <v>224</v>
      </c>
      <c r="G12" s="60">
        <v>103.8</v>
      </c>
      <c r="H12" s="61">
        <v>676.65</v>
      </c>
      <c r="I12" s="362" t="str">
        <f>IF($A12="","",IF(OR($B12="",$C12="",$D12="",$E12="",$F12=""),"Stammdaten fehlen",IF(AND($G12="",$H12=""),"Werte fehlen",IF($G12="","Monatsstunden fehlen",IF($H12="","Monatslohn fehlt","OK")))))</f>
        <v>OK</v>
      </c>
      <c r="J12" s="383" t="str">
        <f>IF($G12="","",IF(COUNTIFS($A:$A,$A12,$D:$D,$D12,$G:$G,$G12)&gt;1,"Doppelte Monatsstunden",""))</f>
        <v/>
      </c>
    </row>
    <row r="13" spans="1:15" ht="24" customHeight="1">
      <c r="A13" s="377" t="s">
        <v>467</v>
      </c>
      <c r="B13" s="360">
        <v>46143</v>
      </c>
      <c r="C13" s="360">
        <v>46507</v>
      </c>
      <c r="D13" s="361" t="s">
        <v>233</v>
      </c>
      <c r="E13" s="361" t="s">
        <v>2</v>
      </c>
      <c r="F13" s="361" t="s">
        <v>224</v>
      </c>
      <c r="G13" s="60">
        <v>86.5</v>
      </c>
      <c r="H13" s="61">
        <v>624.6</v>
      </c>
      <c r="I13" s="362" t="str">
        <f>IF($A13="","",IF(OR($B13="",$C13="",$D13="",$E13="",$F13=""),"Stammdaten fehlen",IF(AND($G13="",$H13=""),"Werte fehlen",IF($G13="","Monatsstunden fehlen",IF($H13="","Monatslohn fehlt","OK")))))</f>
        <v>OK</v>
      </c>
      <c r="J13" s="383" t="str">
        <f>IF($G13="","",IF(COUNTIFS($A:$A,$A13,$D:$D,$D13,$G:$G,$G13)&gt;1,"Doppelte Monatsstunden",""))</f>
        <v/>
      </c>
    </row>
    <row r="14" spans="1:15" ht="24" customHeight="1">
      <c r="A14" s="377" t="s">
        <v>467</v>
      </c>
      <c r="B14" s="360">
        <v>46143</v>
      </c>
      <c r="C14" s="360">
        <v>46507</v>
      </c>
      <c r="D14" s="361" t="s">
        <v>233</v>
      </c>
      <c r="E14" s="361" t="s">
        <v>2</v>
      </c>
      <c r="F14" s="361" t="s">
        <v>224</v>
      </c>
      <c r="G14" s="60">
        <v>69.2</v>
      </c>
      <c r="H14" s="61">
        <v>572.54999999999995</v>
      </c>
      <c r="I14" s="362" t="str">
        <f>IF($A14="","",IF(OR($B14="",$C14="",$D14="",$E14="",$F14=""),"Stammdaten fehlen",IF(AND($G14="",$H14=""),"Werte fehlen",IF($G14="","Monatsstunden fehlen",IF($H14="","Monatslohn fehlt","OK")))))</f>
        <v>OK</v>
      </c>
      <c r="J14" s="383" t="str">
        <f>IF($G14="","",IF(COUNTIFS($A:$A,$A14,$D:$D,$D14,$G:$G,$G14)&gt;1,"Doppelte Monatsstunden",""))</f>
        <v/>
      </c>
    </row>
    <row r="15" spans="1:15" ht="24" customHeight="1" thickBot="1">
      <c r="A15" s="377" t="s">
        <v>467</v>
      </c>
      <c r="B15" s="360">
        <v>46143</v>
      </c>
      <c r="C15" s="360">
        <v>46507</v>
      </c>
      <c r="D15" s="361" t="s">
        <v>233</v>
      </c>
      <c r="E15" s="361" t="s">
        <v>2</v>
      </c>
      <c r="F15" s="361" t="s">
        <v>224</v>
      </c>
      <c r="G15" s="60">
        <v>51.9</v>
      </c>
      <c r="H15" s="61">
        <v>385.17</v>
      </c>
      <c r="I15" s="362" t="str">
        <f>IF($A15="","",IF(OR($B15="",$C15="",$D15="",$E15="",$F15=""),"Stammdaten fehlen",IF(AND($G15="",$H15=""),"Werte fehlen",IF($G15="","Monatsstunden fehlen",IF($H15="","Monatslohn fehlt","OK")))))</f>
        <v>OK</v>
      </c>
      <c r="J15" s="383" t="str">
        <f>IF($G15="","",IF(COUNTIFS($A:$A,$A15,$D:$D,$D15,$G:$G,$G15)&gt;1,"Doppelte Monatsstunden",""))</f>
        <v/>
      </c>
    </row>
    <row r="16" spans="1:15" ht="24" customHeight="1">
      <c r="A16" s="376" t="s">
        <v>467</v>
      </c>
      <c r="B16" s="357">
        <v>46143</v>
      </c>
      <c r="C16" s="357">
        <v>46507</v>
      </c>
      <c r="D16" s="358" t="s">
        <v>3</v>
      </c>
      <c r="E16" s="358" t="s">
        <v>2</v>
      </c>
      <c r="F16" s="358" t="s">
        <v>225</v>
      </c>
      <c r="G16" s="58">
        <v>173</v>
      </c>
      <c r="H16" s="59">
        <v>2145</v>
      </c>
      <c r="I16" s="359" t="str">
        <f>IF($A16="","",IF(OR($B16="",$C16="",$D16="",$E16="",$F16=""),"Stammdaten fehlen",IF(AND($G16="",$H16=""),"Werte fehlen",IF($G16="","Monatsstunden fehlen",IF($H16="","Monatslohn fehlt","OK")))))</f>
        <v>OK</v>
      </c>
      <c r="J16" s="382" t="str">
        <f>IF($G16="","",IF(COUNTIFS($A:$A,$A16,$D:$D,$D16,$G:$G,$G16)&gt;1,"Doppelte Monatsstunden",""))</f>
        <v/>
      </c>
    </row>
    <row r="17" spans="1:10" ht="24" customHeight="1">
      <c r="A17" s="377" t="s">
        <v>467</v>
      </c>
      <c r="B17" s="360">
        <v>46143</v>
      </c>
      <c r="C17" s="360">
        <v>46507</v>
      </c>
      <c r="D17" s="361" t="s">
        <v>3</v>
      </c>
      <c r="E17" s="361" t="s">
        <v>2</v>
      </c>
      <c r="F17" s="361" t="s">
        <v>225</v>
      </c>
      <c r="G17" s="60">
        <v>151.38</v>
      </c>
      <c r="H17" s="61">
        <v>1876.88</v>
      </c>
      <c r="I17" s="362" t="str">
        <f>IF($A17="","",IF(OR($B17="",$C17="",$D17="",$E17="",$F17=""),"Stammdaten fehlen",IF(AND($G17="",$H17=""),"Werte fehlen",IF($G17="","Monatsstunden fehlen",IF($H17="","Monatslohn fehlt","OK")))))</f>
        <v>OK</v>
      </c>
      <c r="J17" s="383" t="str">
        <f>IF($G17="","",IF(COUNTIFS($A:$A,$A17,$D:$D,$D17,$G:$G,$G17)&gt;1,"Doppelte Monatsstunden",""))</f>
        <v/>
      </c>
    </row>
    <row r="18" spans="1:10" ht="24" customHeight="1">
      <c r="A18" s="377" t="s">
        <v>467</v>
      </c>
      <c r="B18" s="360">
        <v>46143</v>
      </c>
      <c r="C18" s="360">
        <v>46507</v>
      </c>
      <c r="D18" s="361" t="s">
        <v>3</v>
      </c>
      <c r="E18" s="361" t="s">
        <v>2</v>
      </c>
      <c r="F18" s="361" t="s">
        <v>225</v>
      </c>
      <c r="G18" s="60">
        <v>138.4</v>
      </c>
      <c r="H18" s="61">
        <v>1716</v>
      </c>
      <c r="I18" s="362" t="str">
        <f>IF($A18="","",IF(OR($B18="",$C18="",$D18="",$E18="",$F18=""),"Stammdaten fehlen",IF(AND($G18="",$H18=""),"Werte fehlen",IF($G18="","Monatsstunden fehlen",IF($H18="","Monatslohn fehlt","OK")))))</f>
        <v>OK</v>
      </c>
      <c r="J18" s="383" t="str">
        <f>IF($G18="","",IF(COUNTIFS($A:$A,$A18,$D:$D,$D18,$G:$G,$G18)&gt;1,"Doppelte Monatsstunden",""))</f>
        <v/>
      </c>
    </row>
    <row r="19" spans="1:10" ht="24" customHeight="1">
      <c r="A19" s="377" t="s">
        <v>467</v>
      </c>
      <c r="B19" s="360">
        <v>46143</v>
      </c>
      <c r="C19" s="360">
        <v>46507</v>
      </c>
      <c r="D19" s="361" t="s">
        <v>3</v>
      </c>
      <c r="E19" s="361" t="s">
        <v>2</v>
      </c>
      <c r="F19" s="361" t="s">
        <v>225</v>
      </c>
      <c r="G19" s="60">
        <v>129.75</v>
      </c>
      <c r="H19" s="61">
        <v>1608.75</v>
      </c>
      <c r="I19" s="362" t="str">
        <f>IF($A19="","",IF(OR($B19="",$C19="",$D19="",$E19="",$F19=""),"Stammdaten fehlen",IF(AND($G19="",$H19=""),"Werte fehlen",IF($G19="","Monatsstunden fehlen",IF($H19="","Monatslohn fehlt","OK")))))</f>
        <v>OK</v>
      </c>
      <c r="J19" s="383" t="str">
        <f>IF($G19="","",IF(COUNTIFS($A:$A,$A19,$D:$D,$D19,$G:$G,$G19)&gt;1,"Doppelte Monatsstunden",""))</f>
        <v/>
      </c>
    </row>
    <row r="20" spans="1:10" ht="24" customHeight="1">
      <c r="A20" s="377" t="s">
        <v>467</v>
      </c>
      <c r="B20" s="360">
        <v>46143</v>
      </c>
      <c r="C20" s="360">
        <v>46507</v>
      </c>
      <c r="D20" s="361" t="s">
        <v>3</v>
      </c>
      <c r="E20" s="361" t="s">
        <v>2</v>
      </c>
      <c r="F20" s="361" t="s">
        <v>225</v>
      </c>
      <c r="G20" s="60">
        <v>108.13</v>
      </c>
      <c r="H20" s="61">
        <v>1340.63</v>
      </c>
      <c r="I20" s="362" t="str">
        <f>IF($A20="","",IF(OR($B20="",$C20="",$D20="",$E20="",$F20=""),"Stammdaten fehlen",IF(AND($G20="",$H20=""),"Werte fehlen",IF($G20="","Monatsstunden fehlen",IF($H20="","Monatslohn fehlt","OK")))))</f>
        <v>OK</v>
      </c>
      <c r="J20" s="383" t="str">
        <f>IF($G20="","",IF(COUNTIFS($A:$A,$A20,$D:$D,$D20,$G:$G,$G20)&gt;1,"Doppelte Monatsstunden",""))</f>
        <v/>
      </c>
    </row>
    <row r="21" spans="1:10" ht="24" customHeight="1">
      <c r="A21" s="377" t="s">
        <v>467</v>
      </c>
      <c r="B21" s="360">
        <v>46143</v>
      </c>
      <c r="C21" s="360">
        <v>46507</v>
      </c>
      <c r="D21" s="361" t="s">
        <v>3</v>
      </c>
      <c r="E21" s="361" t="s">
        <v>2</v>
      </c>
      <c r="F21" s="361" t="s">
        <v>225</v>
      </c>
      <c r="G21" s="60">
        <v>103.8</v>
      </c>
      <c r="H21" s="61">
        <v>1287</v>
      </c>
      <c r="I21" s="362" t="str">
        <f>IF($A21="","",IF(OR($B21="",$C21="",$D21="",$E21="",$F21=""),"Stammdaten fehlen",IF(AND($G21="",$H21=""),"Werte fehlen",IF($G21="","Monatsstunden fehlen",IF($H21="","Monatslohn fehlt","OK")))))</f>
        <v>OK</v>
      </c>
      <c r="J21" s="383" t="str">
        <f>IF($G21="","",IF(COUNTIFS($A:$A,$A21,$D:$D,$D21,$G:$G,$G21)&gt;1,"Doppelte Monatsstunden",""))</f>
        <v/>
      </c>
    </row>
    <row r="22" spans="1:10" ht="24" customHeight="1">
      <c r="A22" s="377" t="s">
        <v>467</v>
      </c>
      <c r="B22" s="360">
        <v>46143</v>
      </c>
      <c r="C22" s="360">
        <v>46507</v>
      </c>
      <c r="D22" s="361" t="s">
        <v>3</v>
      </c>
      <c r="E22" s="361" t="s">
        <v>2</v>
      </c>
      <c r="F22" s="361" t="s">
        <v>225</v>
      </c>
      <c r="G22" s="60">
        <v>86.5</v>
      </c>
      <c r="H22" s="61">
        <v>1072.5</v>
      </c>
      <c r="I22" s="362" t="str">
        <f>IF($A22="","",IF(OR($B22="",$C22="",$D22="",$E22="",$F22=""),"Stammdaten fehlen",IF(AND($G22="",$H22=""),"Werte fehlen",IF($G22="","Monatsstunden fehlen",IF($H22="","Monatslohn fehlt","OK")))))</f>
        <v>OK</v>
      </c>
      <c r="J22" s="383" t="str">
        <f>IF($G22="","",IF(COUNTIFS($A:$A,$A22,$D:$D,$D22,$G:$G,$G22)&gt;1,"Doppelte Monatsstunden",""))</f>
        <v/>
      </c>
    </row>
    <row r="23" spans="1:10" ht="24" customHeight="1">
      <c r="A23" s="377" t="s">
        <v>467</v>
      </c>
      <c r="B23" s="360">
        <v>46143</v>
      </c>
      <c r="C23" s="360">
        <v>46507</v>
      </c>
      <c r="D23" s="361" t="s">
        <v>3</v>
      </c>
      <c r="E23" s="361" t="s">
        <v>2</v>
      </c>
      <c r="F23" s="361" t="s">
        <v>225</v>
      </c>
      <c r="G23" s="60">
        <v>69.2</v>
      </c>
      <c r="H23" s="61">
        <v>697.13</v>
      </c>
      <c r="I23" s="362" t="str">
        <f>IF($A23="","",IF(OR($B23="",$C23="",$D23="",$E23="",$F23=""),"Stammdaten fehlen",IF(AND($G23="",$H23=""),"Werte fehlen",IF($G23="","Monatsstunden fehlen",IF($H23="","Monatslohn fehlt","OK")))))</f>
        <v>OK</v>
      </c>
      <c r="J23" s="383" t="str">
        <f>IF($G23="","",IF(COUNTIFS($A:$A,$A23,$D:$D,$D23,$G:$G,$G23)&gt;1,"Doppelte Monatsstunden",""))</f>
        <v/>
      </c>
    </row>
    <row r="24" spans="1:10" ht="24" customHeight="1">
      <c r="A24" s="377" t="s">
        <v>467</v>
      </c>
      <c r="B24" s="360">
        <v>46143</v>
      </c>
      <c r="C24" s="360">
        <v>46507</v>
      </c>
      <c r="D24" s="361" t="s">
        <v>3</v>
      </c>
      <c r="E24" s="361" t="s">
        <v>2</v>
      </c>
      <c r="F24" s="361" t="s">
        <v>225</v>
      </c>
      <c r="G24" s="60">
        <v>51.9</v>
      </c>
      <c r="H24" s="61">
        <v>643.5</v>
      </c>
      <c r="I24" s="362" t="str">
        <f>IF($A24="","",IF(OR($B24="",$C24="",$D24="",$E24="",$F24=""),"Stammdaten fehlen",IF(AND($G24="",$H24=""),"Werte fehlen",IF($G24="","Monatsstunden fehlen",IF($H24="","Monatslohn fehlt","OK")))))</f>
        <v>OK</v>
      </c>
      <c r="J24" s="383" t="str">
        <f>IF($G24="","",IF(COUNTIFS($A:$A,$A24,$D:$D,$D24,$G:$G,$G24)&gt;1,"Doppelte Monatsstunden",""))</f>
        <v/>
      </c>
    </row>
    <row r="25" spans="1:10" ht="24" customHeight="1">
      <c r="A25" s="377" t="s">
        <v>467</v>
      </c>
      <c r="B25" s="360">
        <v>46143</v>
      </c>
      <c r="C25" s="360">
        <v>46507</v>
      </c>
      <c r="D25" s="361" t="s">
        <v>3</v>
      </c>
      <c r="E25" s="361" t="s">
        <v>2</v>
      </c>
      <c r="F25" s="361" t="s">
        <v>225</v>
      </c>
      <c r="G25" s="60">
        <v>47.58</v>
      </c>
      <c r="H25" s="61">
        <v>589.88</v>
      </c>
      <c r="I25" s="362" t="str">
        <f>IF($A25="","",IF(OR($B25="",$C25="",$D25="",$E25="",$F25=""),"Stammdaten fehlen",IF(AND($G25="",$H25=""),"Werte fehlen",IF($G25="","Monatsstunden fehlen",IF($H25="","Monatslohn fehlt","OK")))))</f>
        <v>OK</v>
      </c>
      <c r="J25" s="383" t="str">
        <f>IF($G25="","",IF(COUNTIFS($A:$A,$A25,$D:$D,$D25,$G:$G,$G25)&gt;1,"Doppelte Monatsstunden",""))</f>
        <v/>
      </c>
    </row>
    <row r="26" spans="1:10" ht="24" customHeight="1" thickBot="1">
      <c r="A26" s="377" t="s">
        <v>467</v>
      </c>
      <c r="B26" s="360">
        <v>46143</v>
      </c>
      <c r="C26" s="360">
        <v>46507</v>
      </c>
      <c r="D26" s="361" t="s">
        <v>3</v>
      </c>
      <c r="E26" s="361" t="s">
        <v>2</v>
      </c>
      <c r="F26" s="361" t="s">
        <v>225</v>
      </c>
      <c r="G26" s="60">
        <v>43.25</v>
      </c>
      <c r="H26" s="61">
        <v>396.83</v>
      </c>
      <c r="I26" s="362" t="str">
        <f>IF($A26="","",IF(OR($B26="",$C26="",$D26="",$E26="",$F26=""),"Stammdaten fehlen",IF(AND($G26="",$H26=""),"Werte fehlen",IF($G26="","Monatsstunden fehlen",IF($H26="","Monatslohn fehlt","OK")))))</f>
        <v>OK</v>
      </c>
      <c r="J26" s="383" t="str">
        <f>IF($G26="","",IF(COUNTIFS($A:$A,$A26,$D:$D,$D26,$G:$G,$G26)&gt;1,"Doppelte Monatsstunden",""))</f>
        <v/>
      </c>
    </row>
    <row r="27" spans="1:10" ht="24" customHeight="1">
      <c r="A27" s="376" t="s">
        <v>467</v>
      </c>
      <c r="B27" s="357">
        <v>46143</v>
      </c>
      <c r="C27" s="357">
        <v>46507</v>
      </c>
      <c r="D27" s="358" t="s">
        <v>4</v>
      </c>
      <c r="E27" s="358" t="s">
        <v>2</v>
      </c>
      <c r="F27" s="358" t="s">
        <v>226</v>
      </c>
      <c r="G27" s="58">
        <v>173</v>
      </c>
      <c r="H27" s="59">
        <v>2187</v>
      </c>
      <c r="I27" s="359" t="str">
        <f>IF($A27="","",IF(OR($B27="",$C27="",$D27="",$E27="",$F27=""),"Stammdaten fehlen",IF(AND($G27="",$H27=""),"Werte fehlen",IF($G27="","Monatsstunden fehlen",IF($H27="","Monatslohn fehlt","OK")))))</f>
        <v>OK</v>
      </c>
      <c r="J27" s="382" t="str">
        <f>IF($G27="","",IF(COUNTIFS($A:$A,$A27,$D:$D,$D27,$G:$G,$G27)&gt;1,"Doppelte Monatsstunden",""))</f>
        <v/>
      </c>
    </row>
    <row r="28" spans="1:10" ht="24" customHeight="1">
      <c r="A28" s="377" t="s">
        <v>467</v>
      </c>
      <c r="B28" s="360">
        <v>46143</v>
      </c>
      <c r="C28" s="360">
        <v>46507</v>
      </c>
      <c r="D28" s="361" t="s">
        <v>4</v>
      </c>
      <c r="E28" s="361" t="s">
        <v>2</v>
      </c>
      <c r="F28" s="361" t="s">
        <v>226</v>
      </c>
      <c r="G28" s="60">
        <v>151.38</v>
      </c>
      <c r="H28" s="61">
        <v>1913.63</v>
      </c>
      <c r="I28" s="362" t="str">
        <f>IF($A28="","",IF(OR($B28="",$C28="",$D28="",$E28="",$F28=""),"Stammdaten fehlen",IF(AND($G28="",$H28=""),"Werte fehlen",IF($G28="","Monatsstunden fehlen",IF($H28="","Monatslohn fehlt","OK")))))</f>
        <v>OK</v>
      </c>
      <c r="J28" s="383" t="str">
        <f>IF($G28="","",IF(COUNTIFS($A:$A,$A28,$D:$D,$D28,$G:$G,$G28)&gt;1,"Doppelte Monatsstunden",""))</f>
        <v/>
      </c>
    </row>
    <row r="29" spans="1:10" ht="24" customHeight="1">
      <c r="A29" s="377" t="s">
        <v>467</v>
      </c>
      <c r="B29" s="360">
        <v>46143</v>
      </c>
      <c r="C29" s="360">
        <v>46507</v>
      </c>
      <c r="D29" s="361" t="s">
        <v>4</v>
      </c>
      <c r="E29" s="361" t="s">
        <v>2</v>
      </c>
      <c r="F29" s="361" t="s">
        <v>226</v>
      </c>
      <c r="G29" s="60">
        <v>138.4</v>
      </c>
      <c r="H29" s="61">
        <v>1749.6</v>
      </c>
      <c r="I29" s="362" t="str">
        <f>IF($A29="","",IF(OR($B29="",$C29="",$D29="",$E29="",$F29=""),"Stammdaten fehlen",IF(AND($G29="",$H29=""),"Werte fehlen",IF($G29="","Monatsstunden fehlen",IF($H29="","Monatslohn fehlt","OK")))))</f>
        <v>OK</v>
      </c>
      <c r="J29" s="383" t="str">
        <f>IF($G29="","",IF(COUNTIFS($A:$A,$A29,$D:$D,$D29,$G:$G,$G29)&gt;1,"Doppelte Monatsstunden",""))</f>
        <v/>
      </c>
    </row>
    <row r="30" spans="1:10" ht="24" customHeight="1">
      <c r="A30" s="377" t="s">
        <v>467</v>
      </c>
      <c r="B30" s="360">
        <v>46143</v>
      </c>
      <c r="C30" s="360">
        <v>46507</v>
      </c>
      <c r="D30" s="361" t="s">
        <v>4</v>
      </c>
      <c r="E30" s="361" t="s">
        <v>2</v>
      </c>
      <c r="F30" s="361" t="s">
        <v>226</v>
      </c>
      <c r="G30" s="60">
        <v>129.75</v>
      </c>
      <c r="H30" s="61">
        <v>1640.25</v>
      </c>
      <c r="I30" s="362" t="str">
        <f>IF($A30="","",IF(OR($B30="",$C30="",$D30="",$E30="",$F30=""),"Stammdaten fehlen",IF(AND($G30="",$H30=""),"Werte fehlen",IF($G30="","Monatsstunden fehlen",IF($H30="","Monatslohn fehlt","OK")))))</f>
        <v>OK</v>
      </c>
      <c r="J30" s="383" t="str">
        <f>IF($G30="","",IF(COUNTIFS($A:$A,$A30,$D:$D,$D30,$G:$G,$G30)&gt;1,"Doppelte Monatsstunden",""))</f>
        <v/>
      </c>
    </row>
    <row r="31" spans="1:10" ht="24" customHeight="1">
      <c r="A31" s="377" t="s">
        <v>467</v>
      </c>
      <c r="B31" s="360">
        <v>46143</v>
      </c>
      <c r="C31" s="360">
        <v>46507</v>
      </c>
      <c r="D31" s="361" t="s">
        <v>4</v>
      </c>
      <c r="E31" s="361" t="s">
        <v>2</v>
      </c>
      <c r="F31" s="361" t="s">
        <v>226</v>
      </c>
      <c r="G31" s="60">
        <v>108.13</v>
      </c>
      <c r="H31" s="61">
        <v>1366.88</v>
      </c>
      <c r="I31" s="362" t="str">
        <f>IF($A31="","",IF(OR($B31="",$C31="",$D31="",$E31="",$F31=""),"Stammdaten fehlen",IF(AND($G31="",$H31=""),"Werte fehlen",IF($G31="","Monatsstunden fehlen",IF($H31="","Monatslohn fehlt","OK")))))</f>
        <v>OK</v>
      </c>
      <c r="J31" s="383" t="str">
        <f>IF($G31="","",IF(COUNTIFS($A:$A,$A31,$D:$D,$D31,$G:$G,$G31)&gt;1,"Doppelte Monatsstunden",""))</f>
        <v/>
      </c>
    </row>
    <row r="32" spans="1:10" ht="24" customHeight="1">
      <c r="A32" s="377" t="s">
        <v>467</v>
      </c>
      <c r="B32" s="360">
        <v>46143</v>
      </c>
      <c r="C32" s="360">
        <v>46507</v>
      </c>
      <c r="D32" s="361" t="s">
        <v>4</v>
      </c>
      <c r="E32" s="361" t="s">
        <v>2</v>
      </c>
      <c r="F32" s="361" t="s">
        <v>226</v>
      </c>
      <c r="G32" s="60">
        <v>103.8</v>
      </c>
      <c r="H32" s="61">
        <v>1312.2</v>
      </c>
      <c r="I32" s="362" t="str">
        <f>IF($A32="","",IF(OR($B32="",$C32="",$D32="",$E32="",$F32=""),"Stammdaten fehlen",IF(AND($G32="",$H32=""),"Werte fehlen",IF($G32="","Monatsstunden fehlen",IF($H32="","Monatslohn fehlt","OK")))))</f>
        <v>OK</v>
      </c>
      <c r="J32" s="383" t="str">
        <f>IF($G32="","",IF(COUNTIFS($A:$A,$A32,$D:$D,$D32,$G:$G,$G32)&gt;1,"Doppelte Monatsstunden",""))</f>
        <v/>
      </c>
    </row>
    <row r="33" spans="1:10" ht="24" customHeight="1">
      <c r="A33" s="377" t="s">
        <v>467</v>
      </c>
      <c r="B33" s="360">
        <v>46143</v>
      </c>
      <c r="C33" s="360">
        <v>46507</v>
      </c>
      <c r="D33" s="361" t="s">
        <v>4</v>
      </c>
      <c r="E33" s="361" t="s">
        <v>2</v>
      </c>
      <c r="F33" s="361" t="s">
        <v>226</v>
      </c>
      <c r="G33" s="60">
        <v>86.5</v>
      </c>
      <c r="H33" s="61">
        <v>1093.5</v>
      </c>
      <c r="I33" s="362" t="str">
        <f>IF($A33="","",IF(OR($B33="",$C33="",$D33="",$E33="",$F33=""),"Stammdaten fehlen",IF(AND($G33="",$H33=""),"Werte fehlen",IF($G33="","Monatsstunden fehlen",IF($H33="","Monatslohn fehlt","OK")))))</f>
        <v>OK</v>
      </c>
      <c r="J33" s="383" t="str">
        <f>IF($G33="","",IF(COUNTIFS($A:$A,$A33,$D:$D,$D33,$G:$G,$G33)&gt;1,"Doppelte Monatsstunden",""))</f>
        <v/>
      </c>
    </row>
    <row r="34" spans="1:10" ht="24" customHeight="1">
      <c r="A34" s="377" t="s">
        <v>467</v>
      </c>
      <c r="B34" s="360">
        <v>46143</v>
      </c>
      <c r="C34" s="360">
        <v>46507</v>
      </c>
      <c r="D34" s="361" t="s">
        <v>4</v>
      </c>
      <c r="E34" s="361" t="s">
        <v>2</v>
      </c>
      <c r="F34" s="361" t="s">
        <v>226</v>
      </c>
      <c r="G34" s="60">
        <v>69.2</v>
      </c>
      <c r="H34" s="61">
        <v>710.78</v>
      </c>
      <c r="I34" s="362" t="str">
        <f>IF($A34="","",IF(OR($B34="",$C34="",$D34="",$E34="",$F34=""),"Stammdaten fehlen",IF(AND($G34="",$H34=""),"Werte fehlen",IF($G34="","Monatsstunden fehlen",IF($H34="","Monatslohn fehlt","OK")))))</f>
        <v>OK</v>
      </c>
      <c r="J34" s="383" t="str">
        <f>IF($G34="","",IF(COUNTIFS($A:$A,$A34,$D:$D,$D34,$G:$G,$G34)&gt;1,"Doppelte Monatsstunden",""))</f>
        <v/>
      </c>
    </row>
    <row r="35" spans="1:10" ht="24" customHeight="1">
      <c r="A35" s="377" t="s">
        <v>467</v>
      </c>
      <c r="B35" s="360">
        <v>46143</v>
      </c>
      <c r="C35" s="360">
        <v>46507</v>
      </c>
      <c r="D35" s="361" t="s">
        <v>4</v>
      </c>
      <c r="E35" s="361" t="s">
        <v>2</v>
      </c>
      <c r="F35" s="361" t="s">
        <v>226</v>
      </c>
      <c r="G35" s="60">
        <v>51.9</v>
      </c>
      <c r="H35" s="61">
        <v>656.1</v>
      </c>
      <c r="I35" s="362" t="str">
        <f>IF($A35="","",IF(OR($B35="",$C35="",$D35="",$E35="",$F35=""),"Stammdaten fehlen",IF(AND($G35="",$H35=""),"Werte fehlen",IF($G35="","Monatsstunden fehlen",IF($H35="","Monatslohn fehlt","OK")))))</f>
        <v>OK</v>
      </c>
      <c r="J35" s="383" t="str">
        <f>IF($G35="","",IF(COUNTIFS($A:$A,$A35,$D:$D,$D35,$G:$G,$G35)&gt;1,"Doppelte Monatsstunden",""))</f>
        <v/>
      </c>
    </row>
    <row r="36" spans="1:10" ht="24" customHeight="1">
      <c r="A36" s="377" t="s">
        <v>467</v>
      </c>
      <c r="B36" s="360">
        <v>46143</v>
      </c>
      <c r="C36" s="360">
        <v>46507</v>
      </c>
      <c r="D36" s="361" t="s">
        <v>4</v>
      </c>
      <c r="E36" s="361" t="s">
        <v>2</v>
      </c>
      <c r="F36" s="361" t="s">
        <v>226</v>
      </c>
      <c r="G36" s="60">
        <v>47.58</v>
      </c>
      <c r="H36" s="61">
        <v>601.42999999999995</v>
      </c>
      <c r="I36" s="362" t="str">
        <f>IF($A36="","",IF(OR($B36="",$C36="",$D36="",$E36="",$F36=""),"Stammdaten fehlen",IF(AND($G36="",$H36=""),"Werte fehlen",IF($G36="","Monatsstunden fehlen",IF($H36="","Monatslohn fehlt","OK")))))</f>
        <v>OK</v>
      </c>
      <c r="J36" s="383" t="str">
        <f>IF($G36="","",IF(COUNTIFS($A:$A,$A36,$D:$D,$D36,$G:$G,$G36)&gt;1,"Doppelte Monatsstunden",""))</f>
        <v/>
      </c>
    </row>
    <row r="37" spans="1:10" ht="24" customHeight="1" thickBot="1">
      <c r="A37" s="377" t="s">
        <v>467</v>
      </c>
      <c r="B37" s="360">
        <v>46143</v>
      </c>
      <c r="C37" s="360">
        <v>46507</v>
      </c>
      <c r="D37" s="361" t="s">
        <v>4</v>
      </c>
      <c r="E37" s="361" t="s">
        <v>2</v>
      </c>
      <c r="F37" s="361" t="s">
        <v>226</v>
      </c>
      <c r="G37" s="60">
        <v>43.25</v>
      </c>
      <c r="H37" s="61">
        <v>404.6</v>
      </c>
      <c r="I37" s="362" t="str">
        <f>IF($A37="","",IF(OR($B37="",$C37="",$D37="",$E37="",$F37=""),"Stammdaten fehlen",IF(AND($G37="",$H37=""),"Werte fehlen",IF($G37="","Monatsstunden fehlen",IF($H37="","Monatslohn fehlt","OK")))))</f>
        <v>OK</v>
      </c>
      <c r="J37" s="383" t="str">
        <f>IF($G37="","",IF(COUNTIFS($A:$A,$A37,$D:$D,$D37,$G:$G,$G37)&gt;1,"Doppelte Monatsstunden",""))</f>
        <v/>
      </c>
    </row>
    <row r="38" spans="1:10" ht="24" customHeight="1">
      <c r="A38" s="376" t="s">
        <v>467</v>
      </c>
      <c r="B38" s="357">
        <v>46143</v>
      </c>
      <c r="C38" s="357">
        <v>46507</v>
      </c>
      <c r="D38" s="358" t="s">
        <v>5</v>
      </c>
      <c r="E38" s="358" t="s">
        <v>2</v>
      </c>
      <c r="F38" s="358" t="s">
        <v>227</v>
      </c>
      <c r="G38" s="58">
        <v>173</v>
      </c>
      <c r="H38" s="59">
        <v>2249</v>
      </c>
      <c r="I38" s="359" t="str">
        <f>IF($A38="","",IF(OR($B38="",$C38="",$D38="",$E38="",$F38=""),"Stammdaten fehlen",IF(AND($G38="",$H38=""),"Werte fehlen",IF($G38="","Monatsstunden fehlen",IF($H38="","Monatslohn fehlt","OK")))))</f>
        <v>OK</v>
      </c>
      <c r="J38" s="382" t="str">
        <f>IF($G38="","",IF(COUNTIFS($A:$A,$A38,$D:$D,$D38,$G:$G,$G38)&gt;1,"Doppelte Monatsstunden",""))</f>
        <v/>
      </c>
    </row>
    <row r="39" spans="1:10" ht="24" customHeight="1">
      <c r="A39" s="377" t="s">
        <v>467</v>
      </c>
      <c r="B39" s="360">
        <v>46143</v>
      </c>
      <c r="C39" s="360">
        <v>46507</v>
      </c>
      <c r="D39" s="361" t="s">
        <v>5</v>
      </c>
      <c r="E39" s="361" t="s">
        <v>2</v>
      </c>
      <c r="F39" s="361" t="s">
        <v>227</v>
      </c>
      <c r="G39" s="60">
        <v>151.38</v>
      </c>
      <c r="H39" s="61">
        <v>1967.88</v>
      </c>
      <c r="I39" s="362" t="str">
        <f>IF($A39="","",IF(OR($B39="",$C39="",$D39="",$E39="",$F39=""),"Stammdaten fehlen",IF(AND($G39="",$H39=""),"Werte fehlen",IF($G39="","Monatsstunden fehlen",IF($H39="","Monatslohn fehlt","OK")))))</f>
        <v>OK</v>
      </c>
      <c r="J39" s="383" t="str">
        <f>IF($G39="","",IF(COUNTIFS($A:$A,$A39,$D:$D,$D39,$G:$G,$G39)&gt;1,"Doppelte Monatsstunden",""))</f>
        <v/>
      </c>
    </row>
    <row r="40" spans="1:10" ht="24" customHeight="1">
      <c r="A40" s="377" t="s">
        <v>467</v>
      </c>
      <c r="B40" s="360">
        <v>46143</v>
      </c>
      <c r="C40" s="360">
        <v>46507</v>
      </c>
      <c r="D40" s="361" t="s">
        <v>5</v>
      </c>
      <c r="E40" s="361" t="s">
        <v>2</v>
      </c>
      <c r="F40" s="361" t="s">
        <v>227</v>
      </c>
      <c r="G40" s="60">
        <v>138.4</v>
      </c>
      <c r="H40" s="61">
        <v>1799.2</v>
      </c>
      <c r="I40" s="362" t="str">
        <f>IF($A40="","",IF(OR($B40="",$C40="",$D40="",$E40="",$F40=""),"Stammdaten fehlen",IF(AND($G40="",$H40=""),"Werte fehlen",IF($G40="","Monatsstunden fehlen",IF($H40="","Monatslohn fehlt","OK")))))</f>
        <v>OK</v>
      </c>
      <c r="J40" s="383" t="str">
        <f>IF($G40="","",IF(COUNTIFS($A:$A,$A40,$D:$D,$D40,$G:$G,$G40)&gt;1,"Doppelte Monatsstunden",""))</f>
        <v/>
      </c>
    </row>
    <row r="41" spans="1:10" ht="24" customHeight="1">
      <c r="A41" s="377" t="s">
        <v>467</v>
      </c>
      <c r="B41" s="360">
        <v>46143</v>
      </c>
      <c r="C41" s="360">
        <v>46507</v>
      </c>
      <c r="D41" s="361" t="s">
        <v>5</v>
      </c>
      <c r="E41" s="361" t="s">
        <v>2</v>
      </c>
      <c r="F41" s="361" t="s">
        <v>227</v>
      </c>
      <c r="G41" s="60">
        <v>129.75</v>
      </c>
      <c r="H41" s="61">
        <v>1686.75</v>
      </c>
      <c r="I41" s="362" t="str">
        <f>IF($A41="","",IF(OR($B41="",$C41="",$D41="",$E41="",$F41=""),"Stammdaten fehlen",IF(AND($G41="",$H41=""),"Werte fehlen",IF($G41="","Monatsstunden fehlen",IF($H41="","Monatslohn fehlt","OK")))))</f>
        <v>OK</v>
      </c>
      <c r="J41" s="383" t="str">
        <f>IF($G41="","",IF(COUNTIFS($A:$A,$A41,$D:$D,$D41,$G:$G,$G41)&gt;1,"Doppelte Monatsstunden",""))</f>
        <v/>
      </c>
    </row>
    <row r="42" spans="1:10" ht="24" customHeight="1">
      <c r="A42" s="377" t="s">
        <v>467</v>
      </c>
      <c r="B42" s="360">
        <v>46143</v>
      </c>
      <c r="C42" s="360">
        <v>46507</v>
      </c>
      <c r="D42" s="361" t="s">
        <v>5</v>
      </c>
      <c r="E42" s="361" t="s">
        <v>2</v>
      </c>
      <c r="F42" s="361" t="s">
        <v>227</v>
      </c>
      <c r="G42" s="60">
        <v>108.13</v>
      </c>
      <c r="H42" s="61">
        <v>1405.63</v>
      </c>
      <c r="I42" s="362" t="str">
        <f>IF($A42="","",IF(OR($B42="",$C42="",$D42="",$E42="",$F42=""),"Stammdaten fehlen",IF(AND($G42="",$H42=""),"Werte fehlen",IF($G42="","Monatsstunden fehlen",IF($H42="","Monatslohn fehlt","OK")))))</f>
        <v>OK</v>
      </c>
      <c r="J42" s="383" t="str">
        <f>IF($G42="","",IF(COUNTIFS($A:$A,$A42,$D:$D,$D42,$G:$G,$G42)&gt;1,"Doppelte Monatsstunden",""))</f>
        <v/>
      </c>
    </row>
    <row r="43" spans="1:10" ht="24" customHeight="1">
      <c r="A43" s="377" t="s">
        <v>467</v>
      </c>
      <c r="B43" s="360">
        <v>46143</v>
      </c>
      <c r="C43" s="360">
        <v>46507</v>
      </c>
      <c r="D43" s="361" t="s">
        <v>5</v>
      </c>
      <c r="E43" s="361" t="s">
        <v>2</v>
      </c>
      <c r="F43" s="361" t="s">
        <v>227</v>
      </c>
      <c r="G43" s="60">
        <v>103.8</v>
      </c>
      <c r="H43" s="61">
        <v>1349.4</v>
      </c>
      <c r="I43" s="362" t="str">
        <f>IF($A43="","",IF(OR($B43="",$C43="",$D43="",$E43="",$F43=""),"Stammdaten fehlen",IF(AND($G43="",$H43=""),"Werte fehlen",IF($G43="","Monatsstunden fehlen",IF($H43="","Monatslohn fehlt","OK")))))</f>
        <v>OK</v>
      </c>
      <c r="J43" s="383" t="str">
        <f>IF($G43="","",IF(COUNTIFS($A:$A,$A43,$D:$D,$D43,$G:$G,$G43)&gt;1,"Doppelte Monatsstunden",""))</f>
        <v/>
      </c>
    </row>
    <row r="44" spans="1:10" ht="24" customHeight="1">
      <c r="A44" s="377" t="s">
        <v>467</v>
      </c>
      <c r="B44" s="360">
        <v>46143</v>
      </c>
      <c r="C44" s="360">
        <v>46507</v>
      </c>
      <c r="D44" s="361" t="s">
        <v>5</v>
      </c>
      <c r="E44" s="361" t="s">
        <v>2</v>
      </c>
      <c r="F44" s="361" t="s">
        <v>227</v>
      </c>
      <c r="G44" s="60">
        <v>86.5</v>
      </c>
      <c r="H44" s="61">
        <v>1124.5</v>
      </c>
      <c r="I44" s="362" t="str">
        <f>IF($A44="","",IF(OR($B44="",$C44="",$D44="",$E44="",$F44=""),"Stammdaten fehlen",IF(AND($G44="",$H44=""),"Werte fehlen",IF($G44="","Monatsstunden fehlen",IF($H44="","Monatslohn fehlt","OK")))))</f>
        <v>OK</v>
      </c>
      <c r="J44" s="383" t="str">
        <f>IF($G44="","",IF(COUNTIFS($A:$A,$A44,$D:$D,$D44,$G:$G,$G44)&gt;1,"Doppelte Monatsstunden",""))</f>
        <v/>
      </c>
    </row>
    <row r="45" spans="1:10" ht="24" customHeight="1">
      <c r="A45" s="377" t="s">
        <v>467</v>
      </c>
      <c r="B45" s="360">
        <v>46143</v>
      </c>
      <c r="C45" s="360">
        <v>46507</v>
      </c>
      <c r="D45" s="361" t="s">
        <v>5</v>
      </c>
      <c r="E45" s="361" t="s">
        <v>2</v>
      </c>
      <c r="F45" s="361" t="s">
        <v>227</v>
      </c>
      <c r="G45" s="60">
        <v>69.2</v>
      </c>
      <c r="H45" s="61">
        <v>730.93</v>
      </c>
      <c r="I45" s="362" t="str">
        <f>IF($A45="","",IF(OR($B45="",$C45="",$D45="",$E45="",$F45=""),"Stammdaten fehlen",IF(AND($G45="",$H45=""),"Werte fehlen",IF($G45="","Monatsstunden fehlen",IF($H45="","Monatslohn fehlt","OK")))))</f>
        <v>OK</v>
      </c>
      <c r="J45" s="383" t="str">
        <f>IF($G45="","",IF(COUNTIFS($A:$A,$A45,$D:$D,$D45,$G:$G,$G45)&gt;1,"Doppelte Monatsstunden",""))</f>
        <v/>
      </c>
    </row>
    <row r="46" spans="1:10" ht="24" customHeight="1">
      <c r="A46" s="377" t="s">
        <v>467</v>
      </c>
      <c r="B46" s="360">
        <v>46143</v>
      </c>
      <c r="C46" s="360">
        <v>46507</v>
      </c>
      <c r="D46" s="361" t="s">
        <v>5</v>
      </c>
      <c r="E46" s="361" t="s">
        <v>2</v>
      </c>
      <c r="F46" s="361" t="s">
        <v>227</v>
      </c>
      <c r="G46" s="60">
        <v>51.9</v>
      </c>
      <c r="H46" s="61">
        <v>674.7</v>
      </c>
      <c r="I46" s="362" t="str">
        <f>IF($A46="","",IF(OR($B46="",$C46="",$D46="",$E46="",$F46=""),"Stammdaten fehlen",IF(AND($G46="",$H46=""),"Werte fehlen",IF($G46="","Monatsstunden fehlen",IF($H46="","Monatslohn fehlt","OK")))))</f>
        <v>OK</v>
      </c>
      <c r="J46" s="383" t="str">
        <f>IF($G46="","",IF(COUNTIFS($A:$A,$A46,$D:$D,$D46,$G:$G,$G46)&gt;1,"Doppelte Monatsstunden",""))</f>
        <v/>
      </c>
    </row>
    <row r="47" spans="1:10" ht="24" customHeight="1">
      <c r="A47" s="377" t="s">
        <v>467</v>
      </c>
      <c r="B47" s="360">
        <v>46143</v>
      </c>
      <c r="C47" s="360">
        <v>46507</v>
      </c>
      <c r="D47" s="361" t="s">
        <v>5</v>
      </c>
      <c r="E47" s="361" t="s">
        <v>2</v>
      </c>
      <c r="F47" s="361" t="s">
        <v>227</v>
      </c>
      <c r="G47" s="60">
        <v>47.58</v>
      </c>
      <c r="H47" s="61">
        <v>618.48</v>
      </c>
      <c r="I47" s="362" t="str">
        <f>IF($A47="","",IF(OR($B47="",$C47="",$D47="",$E47="",$F47=""),"Stammdaten fehlen",IF(AND($G47="",$H47=""),"Werte fehlen",IF($G47="","Monatsstunden fehlen",IF($H47="","Monatslohn fehlt","OK")))))</f>
        <v>OK</v>
      </c>
      <c r="J47" s="383" t="str">
        <f>IF($G47="","",IF(COUNTIFS($A:$A,$A47,$D:$D,$D47,$G:$G,$G47)&gt;1,"Doppelte Monatsstunden",""))</f>
        <v/>
      </c>
    </row>
    <row r="48" spans="1:10" ht="24" customHeight="1" thickBot="1">
      <c r="A48" s="377" t="s">
        <v>467</v>
      </c>
      <c r="B48" s="360">
        <v>46143</v>
      </c>
      <c r="C48" s="360">
        <v>46507</v>
      </c>
      <c r="D48" s="361" t="s">
        <v>5</v>
      </c>
      <c r="E48" s="361" t="s">
        <v>2</v>
      </c>
      <c r="F48" s="361" t="s">
        <v>227</v>
      </c>
      <c r="G48" s="60">
        <v>43.25</v>
      </c>
      <c r="H48" s="61">
        <v>416.07</v>
      </c>
      <c r="I48" s="362" t="str">
        <f>IF($A48="","",IF(OR($B48="",$C48="",$D48="",$E48="",$F48=""),"Stammdaten fehlen",IF(AND($G48="",$H48=""),"Werte fehlen",IF($G48="","Monatsstunden fehlen",IF($H48="","Monatslohn fehlt","OK")))))</f>
        <v>OK</v>
      </c>
      <c r="J48" s="383" t="str">
        <f>IF($G48="","",IF(COUNTIFS($A:$A,$A48,$D:$D,$D48,$G:$G,$G48)&gt;1,"Doppelte Monatsstunden",""))</f>
        <v/>
      </c>
    </row>
    <row r="49" spans="1:10" ht="24" customHeight="1">
      <c r="A49" s="378" t="s">
        <v>467</v>
      </c>
      <c r="B49" s="363">
        <v>46143</v>
      </c>
      <c r="C49" s="363">
        <v>46507</v>
      </c>
      <c r="D49" s="364" t="s">
        <v>234</v>
      </c>
      <c r="E49" s="364" t="s">
        <v>6</v>
      </c>
      <c r="F49" s="364" t="s">
        <v>224</v>
      </c>
      <c r="G49" s="62">
        <v>173</v>
      </c>
      <c r="H49" s="63">
        <v>2220</v>
      </c>
      <c r="I49" s="365" t="str">
        <f>IF($A49="","",IF(OR($B49="",$C49="",$D49="",$E49="",$F49=""),"Stammdaten fehlen",IF(AND($G49="",$H49=""),"Werte fehlen",IF($G49="","Monatsstunden fehlen",IF($H49="","Monatslohn fehlt","OK")))))</f>
        <v>OK</v>
      </c>
      <c r="J49" s="384" t="str">
        <f>IF($G49="","",IF(COUNTIFS($A:$A,$A49,$D:$D,$D49,$G:$G,$G49)&gt;1,"Doppelte Monatsstunden",""))</f>
        <v/>
      </c>
    </row>
    <row r="50" spans="1:10" ht="24" customHeight="1">
      <c r="A50" s="379" t="s">
        <v>467</v>
      </c>
      <c r="B50" s="366">
        <v>46143</v>
      </c>
      <c r="C50" s="366">
        <v>46507</v>
      </c>
      <c r="D50" s="367" t="s">
        <v>234</v>
      </c>
      <c r="E50" s="367" t="s">
        <v>6</v>
      </c>
      <c r="F50" s="367" t="s">
        <v>224</v>
      </c>
      <c r="G50" s="64">
        <v>151.38</v>
      </c>
      <c r="H50" s="65">
        <v>1942.5</v>
      </c>
      <c r="I50" s="368" t="str">
        <f>IF($A50="","",IF(OR($B50="",$C50="",$D50="",$E50="",$F50=""),"Stammdaten fehlen",IF(AND($G50="",$H50=""),"Werte fehlen",IF($G50="","Monatsstunden fehlen",IF($H50="","Monatslohn fehlt","OK")))))</f>
        <v>OK</v>
      </c>
      <c r="J50" s="385" t="str">
        <f>IF($G50="","",IF(COUNTIFS($A:$A,$A50,$D:$D,$D50,$G:$G,$G50)&gt;1,"Doppelte Monatsstunden",""))</f>
        <v/>
      </c>
    </row>
    <row r="51" spans="1:10" ht="24" customHeight="1">
      <c r="A51" s="379" t="s">
        <v>467</v>
      </c>
      <c r="B51" s="366">
        <v>46143</v>
      </c>
      <c r="C51" s="366">
        <v>46507</v>
      </c>
      <c r="D51" s="367" t="s">
        <v>234</v>
      </c>
      <c r="E51" s="367" t="s">
        <v>6</v>
      </c>
      <c r="F51" s="367" t="s">
        <v>224</v>
      </c>
      <c r="G51" s="64">
        <v>138.4</v>
      </c>
      <c r="H51" s="65">
        <v>1776</v>
      </c>
      <c r="I51" s="368" t="str">
        <f>IF($A51="","",IF(OR($B51="",$C51="",$D51="",$E51="",$F51=""),"Stammdaten fehlen",IF(AND($G51="",$H51=""),"Werte fehlen",IF($G51="","Monatsstunden fehlen",IF($H51="","Monatslohn fehlt","OK")))))</f>
        <v>OK</v>
      </c>
      <c r="J51" s="385" t="str">
        <f>IF($G51="","",IF(COUNTIFS($A:$A,$A51,$D:$D,$D51,$G:$G,$G51)&gt;1,"Doppelte Monatsstunden",""))</f>
        <v/>
      </c>
    </row>
    <row r="52" spans="1:10" ht="24" customHeight="1">
      <c r="A52" s="379" t="s">
        <v>467</v>
      </c>
      <c r="B52" s="366">
        <v>46143</v>
      </c>
      <c r="C52" s="366">
        <v>46507</v>
      </c>
      <c r="D52" s="367" t="s">
        <v>234</v>
      </c>
      <c r="E52" s="367" t="s">
        <v>6</v>
      </c>
      <c r="F52" s="367" t="s">
        <v>224</v>
      </c>
      <c r="G52" s="64">
        <v>129.75</v>
      </c>
      <c r="H52" s="65">
        <v>1665</v>
      </c>
      <c r="I52" s="368" t="str">
        <f>IF($A52="","",IF(OR($B52="",$C52="",$D52="",$E52="",$F52=""),"Stammdaten fehlen",IF(AND($G52="",$H52=""),"Werte fehlen",IF($G52="","Monatsstunden fehlen",IF($H52="","Monatslohn fehlt","OK")))))</f>
        <v>OK</v>
      </c>
      <c r="J52" s="385" t="str">
        <f>IF($G52="","",IF(COUNTIFS($A:$A,$A52,$D:$D,$D52,$G:$G,$G52)&gt;1,"Doppelte Monatsstunden",""))</f>
        <v/>
      </c>
    </row>
    <row r="53" spans="1:10" ht="24" customHeight="1">
      <c r="A53" s="379" t="s">
        <v>467</v>
      </c>
      <c r="B53" s="366">
        <v>46143</v>
      </c>
      <c r="C53" s="366">
        <v>46507</v>
      </c>
      <c r="D53" s="367" t="s">
        <v>234</v>
      </c>
      <c r="E53" s="367" t="s">
        <v>6</v>
      </c>
      <c r="F53" s="367" t="s">
        <v>224</v>
      </c>
      <c r="G53" s="64">
        <v>108.13</v>
      </c>
      <c r="H53" s="65">
        <v>1387.5</v>
      </c>
      <c r="I53" s="368" t="str">
        <f>IF($A53="","",IF(OR($B53="",$C53="",$D53="",$E53="",$F53=""),"Stammdaten fehlen",IF(AND($G53="",$H53=""),"Werte fehlen",IF($G53="","Monatsstunden fehlen",IF($H53="","Monatslohn fehlt","OK")))))</f>
        <v>OK</v>
      </c>
      <c r="J53" s="385" t="str">
        <f>IF($G53="","",IF(COUNTIFS($A:$A,$A53,$D:$D,$D53,$G:$G,$G53)&gt;1,"Doppelte Monatsstunden",""))</f>
        <v/>
      </c>
    </row>
    <row r="54" spans="1:10" ht="24" customHeight="1">
      <c r="A54" s="379" t="s">
        <v>467</v>
      </c>
      <c r="B54" s="366">
        <v>46143</v>
      </c>
      <c r="C54" s="366">
        <v>46507</v>
      </c>
      <c r="D54" s="367" t="s">
        <v>234</v>
      </c>
      <c r="E54" s="367" t="s">
        <v>6</v>
      </c>
      <c r="F54" s="367" t="s">
        <v>224</v>
      </c>
      <c r="G54" s="64">
        <v>103.8</v>
      </c>
      <c r="H54" s="65">
        <v>1332</v>
      </c>
      <c r="I54" s="368" t="str">
        <f>IF($A54="","",IF(OR($B54="",$C54="",$D54="",$E54="",$F54=""),"Stammdaten fehlen",IF(AND($G54="",$H54=""),"Werte fehlen",IF($G54="","Monatsstunden fehlen",IF($H54="","Monatslohn fehlt","OK")))))</f>
        <v>OK</v>
      </c>
      <c r="J54" s="385" t="str">
        <f>IF($G54="","",IF(COUNTIFS($A:$A,$A54,$D:$D,$D54,$G:$G,$G54)&gt;1,"Doppelte Monatsstunden",""))</f>
        <v/>
      </c>
    </row>
    <row r="55" spans="1:10" ht="24" customHeight="1">
      <c r="A55" s="379" t="s">
        <v>467</v>
      </c>
      <c r="B55" s="366">
        <v>46143</v>
      </c>
      <c r="C55" s="366">
        <v>46507</v>
      </c>
      <c r="D55" s="367" t="s">
        <v>234</v>
      </c>
      <c r="E55" s="367" t="s">
        <v>6</v>
      </c>
      <c r="F55" s="367" t="s">
        <v>224</v>
      </c>
      <c r="G55" s="64">
        <v>86.5</v>
      </c>
      <c r="H55" s="65">
        <v>1110</v>
      </c>
      <c r="I55" s="368" t="str">
        <f>IF($A55="","",IF(OR($B55="",$C55="",$D55="",$E55="",$F55=""),"Stammdaten fehlen",IF(AND($G55="",$H55=""),"Werte fehlen",IF($G55="","Monatsstunden fehlen",IF($H55="","Monatslohn fehlt","OK")))))</f>
        <v>OK</v>
      </c>
      <c r="J55" s="385" t="str">
        <f>IF($G55="","",IF(COUNTIFS($A:$A,$A55,$D:$D,$D55,$G:$G,$G55)&gt;1,"Doppelte Monatsstunden",""))</f>
        <v/>
      </c>
    </row>
    <row r="56" spans="1:10" ht="24" customHeight="1">
      <c r="A56" s="379" t="s">
        <v>467</v>
      </c>
      <c r="B56" s="366">
        <v>46143</v>
      </c>
      <c r="C56" s="366">
        <v>46507</v>
      </c>
      <c r="D56" s="367" t="s">
        <v>234</v>
      </c>
      <c r="E56" s="367" t="s">
        <v>6</v>
      </c>
      <c r="F56" s="367" t="s">
        <v>224</v>
      </c>
      <c r="G56" s="64">
        <v>69.2</v>
      </c>
      <c r="H56" s="65">
        <v>721.5</v>
      </c>
      <c r="I56" s="368" t="str">
        <f>IF($A56="","",IF(OR($B56="",$C56="",$D56="",$E56="",$F56=""),"Stammdaten fehlen",IF(AND($G56="",$H56=""),"Werte fehlen",IF($G56="","Monatsstunden fehlen",IF($H56="","Monatslohn fehlt","OK")))))</f>
        <v>OK</v>
      </c>
      <c r="J56" s="385" t="str">
        <f>IF($G56="","",IF(COUNTIFS($A:$A,$A56,$D:$D,$D56,$G:$G,$G56)&gt;1,"Doppelte Monatsstunden",""))</f>
        <v/>
      </c>
    </row>
    <row r="57" spans="1:10" ht="24" customHeight="1">
      <c r="A57" s="379" t="s">
        <v>467</v>
      </c>
      <c r="B57" s="366">
        <v>46143</v>
      </c>
      <c r="C57" s="366">
        <v>46507</v>
      </c>
      <c r="D57" s="367" t="s">
        <v>234</v>
      </c>
      <c r="E57" s="367" t="s">
        <v>6</v>
      </c>
      <c r="F57" s="367" t="s">
        <v>224</v>
      </c>
      <c r="G57" s="64">
        <v>51.9</v>
      </c>
      <c r="H57" s="65">
        <v>666</v>
      </c>
      <c r="I57" s="368" t="str">
        <f>IF($A57="","",IF(OR($B57="",$C57="",$D57="",$E57="",$F57=""),"Stammdaten fehlen",IF(AND($G57="",$H57=""),"Werte fehlen",IF($G57="","Monatsstunden fehlen",IF($H57="","Monatslohn fehlt","OK")))))</f>
        <v>OK</v>
      </c>
      <c r="J57" s="385" t="str">
        <f>IF($G57="","",IF(COUNTIFS($A:$A,$A57,$D:$D,$D57,$G:$G,$G57)&gt;1,"Doppelte Monatsstunden",""))</f>
        <v/>
      </c>
    </row>
    <row r="58" spans="1:10" ht="24" customHeight="1">
      <c r="A58" s="379" t="s">
        <v>467</v>
      </c>
      <c r="B58" s="366">
        <v>46143</v>
      </c>
      <c r="C58" s="366">
        <v>46507</v>
      </c>
      <c r="D58" s="367" t="s">
        <v>234</v>
      </c>
      <c r="E58" s="367" t="s">
        <v>6</v>
      </c>
      <c r="F58" s="367" t="s">
        <v>224</v>
      </c>
      <c r="G58" s="64">
        <v>47.58</v>
      </c>
      <c r="H58" s="65">
        <v>610.5</v>
      </c>
      <c r="I58" s="368" t="str">
        <f>IF($A58="","",IF(OR($B58="",$C58="",$D58="",$E58="",$F58=""),"Stammdaten fehlen",IF(AND($G58="",$H58=""),"Werte fehlen",IF($G58="","Monatsstunden fehlen",IF($H58="","Monatslohn fehlt","OK")))))</f>
        <v>OK</v>
      </c>
      <c r="J58" s="385" t="str">
        <f>IF($G58="","",IF(COUNTIFS($A:$A,$A58,$D:$D,$D58,$G:$G,$G58)&gt;1,"Doppelte Monatsstunden",""))</f>
        <v/>
      </c>
    </row>
    <row r="59" spans="1:10" ht="24" customHeight="1" thickBot="1">
      <c r="A59" s="379" t="s">
        <v>467</v>
      </c>
      <c r="B59" s="366">
        <v>46143</v>
      </c>
      <c r="C59" s="366">
        <v>46507</v>
      </c>
      <c r="D59" s="367" t="s">
        <v>234</v>
      </c>
      <c r="E59" s="367" t="s">
        <v>6</v>
      </c>
      <c r="F59" s="367" t="s">
        <v>224</v>
      </c>
      <c r="G59" s="64">
        <v>43.25</v>
      </c>
      <c r="H59" s="65">
        <v>410.7</v>
      </c>
      <c r="I59" s="368" t="str">
        <f>IF($A59="","",IF(OR($B59="",$C59="",$D59="",$E59="",$F59=""),"Stammdaten fehlen",IF(AND($G59="",$H59=""),"Werte fehlen",IF($G59="","Monatsstunden fehlen",IF($H59="","Monatslohn fehlt","OK")))))</f>
        <v>OK</v>
      </c>
      <c r="J59" s="385" t="str">
        <f>IF($G59="","",IF(COUNTIFS($A:$A,$A59,$D:$D,$D59,$G:$G,$G59)&gt;1,"Doppelte Monatsstunden",""))</f>
        <v/>
      </c>
    </row>
    <row r="60" spans="1:10" ht="24" customHeight="1">
      <c r="A60" s="378" t="s">
        <v>467</v>
      </c>
      <c r="B60" s="363">
        <v>46143</v>
      </c>
      <c r="C60" s="363">
        <v>46507</v>
      </c>
      <c r="D60" s="364" t="s">
        <v>7</v>
      </c>
      <c r="E60" s="364" t="s">
        <v>6</v>
      </c>
      <c r="F60" s="364" t="s">
        <v>225</v>
      </c>
      <c r="G60" s="62">
        <v>173</v>
      </c>
      <c r="H60" s="63">
        <v>2220</v>
      </c>
      <c r="I60" s="365" t="str">
        <f>IF($A60="","",IF(OR($B60="",$C60="",$D60="",$E60="",$F60=""),"Stammdaten fehlen",IF(AND($G60="",$H60=""),"Werte fehlen",IF($G60="","Monatsstunden fehlen",IF($H60="","Monatslohn fehlt","OK")))))</f>
        <v>OK</v>
      </c>
      <c r="J60" s="384" t="str">
        <f>IF($G60="","",IF(COUNTIFS($A:$A,$A60,$D:$D,$D60,$G:$G,$G60)&gt;1,"Doppelte Monatsstunden",""))</f>
        <v/>
      </c>
    </row>
    <row r="61" spans="1:10" ht="24" customHeight="1">
      <c r="A61" s="379" t="s">
        <v>467</v>
      </c>
      <c r="B61" s="366">
        <v>46143</v>
      </c>
      <c r="C61" s="366">
        <v>46507</v>
      </c>
      <c r="D61" s="367" t="s">
        <v>7</v>
      </c>
      <c r="E61" s="367" t="s">
        <v>6</v>
      </c>
      <c r="F61" s="367" t="s">
        <v>225</v>
      </c>
      <c r="G61" s="64">
        <v>151.38</v>
      </c>
      <c r="H61" s="65">
        <v>1942.5</v>
      </c>
      <c r="I61" s="368" t="str">
        <f>IF($A61="","",IF(OR($B61="",$C61="",$D61="",$E61="",$F61=""),"Stammdaten fehlen",IF(AND($G61="",$H61=""),"Werte fehlen",IF($G61="","Monatsstunden fehlen",IF($H61="","Monatslohn fehlt","OK")))))</f>
        <v>OK</v>
      </c>
      <c r="J61" s="385" t="str">
        <f>IF($G61="","",IF(COUNTIFS($A:$A,$A61,$D:$D,$D61,$G:$G,$G61)&gt;1,"Doppelte Monatsstunden",""))</f>
        <v/>
      </c>
    </row>
    <row r="62" spans="1:10" ht="24" customHeight="1">
      <c r="A62" s="379" t="s">
        <v>467</v>
      </c>
      <c r="B62" s="366">
        <v>46143</v>
      </c>
      <c r="C62" s="366">
        <v>46507</v>
      </c>
      <c r="D62" s="367" t="s">
        <v>7</v>
      </c>
      <c r="E62" s="367" t="s">
        <v>6</v>
      </c>
      <c r="F62" s="367" t="s">
        <v>225</v>
      </c>
      <c r="G62" s="64">
        <v>138.4</v>
      </c>
      <c r="H62" s="65">
        <v>1776</v>
      </c>
      <c r="I62" s="368" t="str">
        <f>IF($A62="","",IF(OR($B62="",$C62="",$D62="",$E62="",$F62=""),"Stammdaten fehlen",IF(AND($G62="",$H62=""),"Werte fehlen",IF($G62="","Monatsstunden fehlen",IF($H62="","Monatslohn fehlt","OK")))))</f>
        <v>OK</v>
      </c>
      <c r="J62" s="385" t="str">
        <f>IF($G62="","",IF(COUNTIFS($A:$A,$A62,$D:$D,$D62,$G:$G,$G62)&gt;1,"Doppelte Monatsstunden",""))</f>
        <v/>
      </c>
    </row>
    <row r="63" spans="1:10" ht="24" customHeight="1">
      <c r="A63" s="379" t="s">
        <v>467</v>
      </c>
      <c r="B63" s="366">
        <v>46143</v>
      </c>
      <c r="C63" s="366">
        <v>46507</v>
      </c>
      <c r="D63" s="367" t="s">
        <v>7</v>
      </c>
      <c r="E63" s="367" t="s">
        <v>6</v>
      </c>
      <c r="F63" s="367" t="s">
        <v>225</v>
      </c>
      <c r="G63" s="64">
        <v>129.75</v>
      </c>
      <c r="H63" s="65">
        <v>1665</v>
      </c>
      <c r="I63" s="368" t="str">
        <f>IF($A63="","",IF(OR($B63="",$C63="",$D63="",$E63="",$F63=""),"Stammdaten fehlen",IF(AND($G63="",$H63=""),"Werte fehlen",IF($G63="","Monatsstunden fehlen",IF($H63="","Monatslohn fehlt","OK")))))</f>
        <v>OK</v>
      </c>
      <c r="J63" s="385" t="str">
        <f>IF($G63="","",IF(COUNTIFS($A:$A,$A63,$D:$D,$D63,$G:$G,$G63)&gt;1,"Doppelte Monatsstunden",""))</f>
        <v/>
      </c>
    </row>
    <row r="64" spans="1:10" ht="24" customHeight="1">
      <c r="A64" s="379" t="s">
        <v>467</v>
      </c>
      <c r="B64" s="366">
        <v>46143</v>
      </c>
      <c r="C64" s="366">
        <v>46507</v>
      </c>
      <c r="D64" s="367" t="s">
        <v>7</v>
      </c>
      <c r="E64" s="367" t="s">
        <v>6</v>
      </c>
      <c r="F64" s="367" t="s">
        <v>225</v>
      </c>
      <c r="G64" s="64">
        <v>108.13</v>
      </c>
      <c r="H64" s="65">
        <v>1387.5</v>
      </c>
      <c r="I64" s="368" t="str">
        <f>IF($A64="","",IF(OR($B64="",$C64="",$D64="",$E64="",$F64=""),"Stammdaten fehlen",IF(AND($G64="",$H64=""),"Werte fehlen",IF($G64="","Monatsstunden fehlen",IF($H64="","Monatslohn fehlt","OK")))))</f>
        <v>OK</v>
      </c>
      <c r="J64" s="385" t="str">
        <f>IF($G64="","",IF(COUNTIFS($A:$A,$A64,$D:$D,$D64,$G:$G,$G64)&gt;1,"Doppelte Monatsstunden",""))</f>
        <v/>
      </c>
    </row>
    <row r="65" spans="1:10" ht="24" customHeight="1">
      <c r="A65" s="379" t="s">
        <v>467</v>
      </c>
      <c r="B65" s="366">
        <v>46143</v>
      </c>
      <c r="C65" s="366">
        <v>46507</v>
      </c>
      <c r="D65" s="367" t="s">
        <v>7</v>
      </c>
      <c r="E65" s="367" t="s">
        <v>6</v>
      </c>
      <c r="F65" s="367" t="s">
        <v>225</v>
      </c>
      <c r="G65" s="64">
        <v>103.8</v>
      </c>
      <c r="H65" s="65">
        <v>1332</v>
      </c>
      <c r="I65" s="368" t="str">
        <f>IF($A65="","",IF(OR($B65="",$C65="",$D65="",$E65="",$F65=""),"Stammdaten fehlen",IF(AND($G65="",$H65=""),"Werte fehlen",IF($G65="","Monatsstunden fehlen",IF($H65="","Monatslohn fehlt","OK")))))</f>
        <v>OK</v>
      </c>
      <c r="J65" s="385" t="str">
        <f>IF($G65="","",IF(COUNTIFS($A:$A,$A65,$D:$D,$D65,$G:$G,$G65)&gt;1,"Doppelte Monatsstunden",""))</f>
        <v/>
      </c>
    </row>
    <row r="66" spans="1:10" ht="24" customHeight="1">
      <c r="A66" s="379" t="s">
        <v>467</v>
      </c>
      <c r="B66" s="366">
        <v>46143</v>
      </c>
      <c r="C66" s="366">
        <v>46507</v>
      </c>
      <c r="D66" s="367" t="s">
        <v>7</v>
      </c>
      <c r="E66" s="367" t="s">
        <v>6</v>
      </c>
      <c r="F66" s="367" t="s">
        <v>225</v>
      </c>
      <c r="G66" s="64">
        <v>86.5</v>
      </c>
      <c r="H66" s="65">
        <v>1110</v>
      </c>
      <c r="I66" s="368" t="str">
        <f>IF($A66="","",IF(OR($B66="",$C66="",$D66="",$E66="",$F66=""),"Stammdaten fehlen",IF(AND($G66="",$H66=""),"Werte fehlen",IF($G66="","Monatsstunden fehlen",IF($H66="","Monatslohn fehlt","OK")))))</f>
        <v>OK</v>
      </c>
      <c r="J66" s="385" t="str">
        <f>IF($G66="","",IF(COUNTIFS($A:$A,$A66,$D:$D,$D66,$G:$G,$G66)&gt;1,"Doppelte Monatsstunden",""))</f>
        <v/>
      </c>
    </row>
    <row r="67" spans="1:10" ht="24" customHeight="1">
      <c r="A67" s="379" t="s">
        <v>467</v>
      </c>
      <c r="B67" s="366">
        <v>46143</v>
      </c>
      <c r="C67" s="366">
        <v>46507</v>
      </c>
      <c r="D67" s="367" t="s">
        <v>7</v>
      </c>
      <c r="E67" s="367" t="s">
        <v>6</v>
      </c>
      <c r="F67" s="367" t="s">
        <v>225</v>
      </c>
      <c r="G67" s="64">
        <v>69.2</v>
      </c>
      <c r="H67" s="65">
        <v>721.5</v>
      </c>
      <c r="I67" s="368" t="str">
        <f>IF($A67="","",IF(OR($B67="",$C67="",$D67="",$E67="",$F67=""),"Stammdaten fehlen",IF(AND($G67="",$H67=""),"Werte fehlen",IF($G67="","Monatsstunden fehlen",IF($H67="","Monatslohn fehlt","OK")))))</f>
        <v>OK</v>
      </c>
      <c r="J67" s="385" t="str">
        <f>IF($G67="","",IF(COUNTIFS($A:$A,$A67,$D:$D,$D67,$G:$G,$G67)&gt;1,"Doppelte Monatsstunden",""))</f>
        <v/>
      </c>
    </row>
    <row r="68" spans="1:10" ht="24" customHeight="1">
      <c r="A68" s="379" t="s">
        <v>467</v>
      </c>
      <c r="B68" s="366">
        <v>46143</v>
      </c>
      <c r="C68" s="366">
        <v>46507</v>
      </c>
      <c r="D68" s="367" t="s">
        <v>7</v>
      </c>
      <c r="E68" s="367" t="s">
        <v>6</v>
      </c>
      <c r="F68" s="367" t="s">
        <v>225</v>
      </c>
      <c r="G68" s="64">
        <v>51.9</v>
      </c>
      <c r="H68" s="65">
        <v>666</v>
      </c>
      <c r="I68" s="368" t="str">
        <f>IF($A68="","",IF(OR($B68="",$C68="",$D68="",$E68="",$F68=""),"Stammdaten fehlen",IF(AND($G68="",$H68=""),"Werte fehlen",IF($G68="","Monatsstunden fehlen",IF($H68="","Monatslohn fehlt","OK")))))</f>
        <v>OK</v>
      </c>
      <c r="J68" s="385" t="str">
        <f>IF($G68="","",IF(COUNTIFS($A:$A,$A68,$D:$D,$D68,$G:$G,$G68)&gt;1,"Doppelte Monatsstunden",""))</f>
        <v/>
      </c>
    </row>
    <row r="69" spans="1:10" ht="24" customHeight="1">
      <c r="A69" s="379" t="s">
        <v>467</v>
      </c>
      <c r="B69" s="366">
        <v>46143</v>
      </c>
      <c r="C69" s="366">
        <v>46507</v>
      </c>
      <c r="D69" s="367" t="s">
        <v>7</v>
      </c>
      <c r="E69" s="367" t="s">
        <v>6</v>
      </c>
      <c r="F69" s="367" t="s">
        <v>225</v>
      </c>
      <c r="G69" s="64">
        <v>47.58</v>
      </c>
      <c r="H69" s="65">
        <v>610.5</v>
      </c>
      <c r="I69" s="368" t="str">
        <f>IF($A69="","",IF(OR($B69="",$C69="",$D69="",$E69="",$F69=""),"Stammdaten fehlen",IF(AND($G69="",$H69=""),"Werte fehlen",IF($G69="","Monatsstunden fehlen",IF($H69="","Monatslohn fehlt","OK")))))</f>
        <v>OK</v>
      </c>
      <c r="J69" s="385" t="str">
        <f>IF($G69="","",IF(COUNTIFS($A:$A,$A69,$D:$D,$D69,$G:$G,$G69)&gt;1,"Doppelte Monatsstunden",""))</f>
        <v/>
      </c>
    </row>
    <row r="70" spans="1:10" ht="24" customHeight="1" thickBot="1">
      <c r="A70" s="379" t="s">
        <v>467</v>
      </c>
      <c r="B70" s="366">
        <v>46143</v>
      </c>
      <c r="C70" s="366">
        <v>46507</v>
      </c>
      <c r="D70" s="367" t="s">
        <v>7</v>
      </c>
      <c r="E70" s="367" t="s">
        <v>6</v>
      </c>
      <c r="F70" s="367" t="s">
        <v>225</v>
      </c>
      <c r="G70" s="64">
        <v>43.25</v>
      </c>
      <c r="H70" s="65">
        <v>410.7</v>
      </c>
      <c r="I70" s="368" t="str">
        <f>IF($A70="","",IF(OR($B70="",$C70="",$D70="",$E70="",$F70=""),"Stammdaten fehlen",IF(AND($G70="",$H70=""),"Werte fehlen",IF($G70="","Monatsstunden fehlen",IF($H70="","Monatslohn fehlt","OK")))))</f>
        <v>OK</v>
      </c>
      <c r="J70" s="385" t="str">
        <f>IF($G70="","",IF(COUNTIFS($A:$A,$A70,$D:$D,$D70,$G:$G,$G70)&gt;1,"Doppelte Monatsstunden",""))</f>
        <v/>
      </c>
    </row>
    <row r="71" spans="1:10" ht="24" customHeight="1">
      <c r="A71" s="378" t="s">
        <v>467</v>
      </c>
      <c r="B71" s="363">
        <v>46143</v>
      </c>
      <c r="C71" s="363">
        <v>46507</v>
      </c>
      <c r="D71" s="364" t="s">
        <v>8</v>
      </c>
      <c r="E71" s="364" t="s">
        <v>6</v>
      </c>
      <c r="F71" s="364" t="s">
        <v>226</v>
      </c>
      <c r="G71" s="62">
        <v>173</v>
      </c>
      <c r="H71" s="63">
        <v>2228</v>
      </c>
      <c r="I71" s="365" t="str">
        <f>IF($A71="","",IF(OR($B71="",$C71="",$D71="",$E71="",$F71=""),"Stammdaten fehlen",IF(AND($G71="",$H71=""),"Werte fehlen",IF($G71="","Monatsstunden fehlen",IF($H71="","Monatslohn fehlt","OK")))))</f>
        <v>OK</v>
      </c>
      <c r="J71" s="384" t="str">
        <f>IF($G71="","",IF(COUNTIFS($A:$A,$A71,$D:$D,$D71,$G:$G,$G71)&gt;1,"Doppelte Monatsstunden",""))</f>
        <v/>
      </c>
    </row>
    <row r="72" spans="1:10" ht="24" customHeight="1">
      <c r="A72" s="379" t="s">
        <v>467</v>
      </c>
      <c r="B72" s="366">
        <v>46143</v>
      </c>
      <c r="C72" s="366">
        <v>46507</v>
      </c>
      <c r="D72" s="367" t="s">
        <v>8</v>
      </c>
      <c r="E72" s="367" t="s">
        <v>6</v>
      </c>
      <c r="F72" s="367" t="s">
        <v>226</v>
      </c>
      <c r="G72" s="64">
        <v>151.38</v>
      </c>
      <c r="H72" s="65">
        <v>1949.5</v>
      </c>
      <c r="I72" s="368" t="str">
        <f>IF($A72="","",IF(OR($B72="",$C72="",$D72="",$E72="",$F72=""),"Stammdaten fehlen",IF(AND($G72="",$H72=""),"Werte fehlen",IF($G72="","Monatsstunden fehlen",IF($H72="","Monatslohn fehlt","OK")))))</f>
        <v>OK</v>
      </c>
      <c r="J72" s="385" t="str">
        <f>IF($G72="","",IF(COUNTIFS($A:$A,$A72,$D:$D,$D72,$G:$G,$G72)&gt;1,"Doppelte Monatsstunden",""))</f>
        <v/>
      </c>
    </row>
    <row r="73" spans="1:10" ht="24" customHeight="1">
      <c r="A73" s="379" t="s">
        <v>467</v>
      </c>
      <c r="B73" s="366">
        <v>46143</v>
      </c>
      <c r="C73" s="366">
        <v>46507</v>
      </c>
      <c r="D73" s="367" t="s">
        <v>8</v>
      </c>
      <c r="E73" s="367" t="s">
        <v>6</v>
      </c>
      <c r="F73" s="367" t="s">
        <v>226</v>
      </c>
      <c r="G73" s="64">
        <v>138.4</v>
      </c>
      <c r="H73" s="65">
        <v>1782.4</v>
      </c>
      <c r="I73" s="368" t="str">
        <f>IF($A73="","",IF(OR($B73="",$C73="",$D73="",$E73="",$F73=""),"Stammdaten fehlen",IF(AND($G73="",$H73=""),"Werte fehlen",IF($G73="","Monatsstunden fehlen",IF($H73="","Monatslohn fehlt","OK")))))</f>
        <v>OK</v>
      </c>
      <c r="J73" s="385" t="str">
        <f>IF($G73="","",IF(COUNTIFS($A:$A,$A73,$D:$D,$D73,$G:$G,$G73)&gt;1,"Doppelte Monatsstunden",""))</f>
        <v/>
      </c>
    </row>
    <row r="74" spans="1:10" ht="24" customHeight="1">
      <c r="A74" s="379" t="s">
        <v>467</v>
      </c>
      <c r="B74" s="366">
        <v>46143</v>
      </c>
      <c r="C74" s="366">
        <v>46507</v>
      </c>
      <c r="D74" s="367" t="s">
        <v>8</v>
      </c>
      <c r="E74" s="367" t="s">
        <v>6</v>
      </c>
      <c r="F74" s="367" t="s">
        <v>226</v>
      </c>
      <c r="G74" s="64">
        <v>129.75</v>
      </c>
      <c r="H74" s="65">
        <v>1671</v>
      </c>
      <c r="I74" s="368" t="str">
        <f>IF($A74="","",IF(OR($B74="",$C74="",$D74="",$E74="",$F74=""),"Stammdaten fehlen",IF(AND($G74="",$H74=""),"Werte fehlen",IF($G74="","Monatsstunden fehlen",IF($H74="","Monatslohn fehlt","OK")))))</f>
        <v>OK</v>
      </c>
      <c r="J74" s="385" t="str">
        <f>IF($G74="","",IF(COUNTIFS($A:$A,$A74,$D:$D,$D74,$G:$G,$G74)&gt;1,"Doppelte Monatsstunden",""))</f>
        <v/>
      </c>
    </row>
    <row r="75" spans="1:10" ht="24" customHeight="1">
      <c r="A75" s="379" t="s">
        <v>467</v>
      </c>
      <c r="B75" s="366">
        <v>46143</v>
      </c>
      <c r="C75" s="366">
        <v>46507</v>
      </c>
      <c r="D75" s="367" t="s">
        <v>8</v>
      </c>
      <c r="E75" s="367" t="s">
        <v>6</v>
      </c>
      <c r="F75" s="367" t="s">
        <v>226</v>
      </c>
      <c r="G75" s="64">
        <v>108.13</v>
      </c>
      <c r="H75" s="65">
        <v>1392.5</v>
      </c>
      <c r="I75" s="368" t="str">
        <f>IF($A75="","",IF(OR($B75="",$C75="",$D75="",$E75="",$F75=""),"Stammdaten fehlen",IF(AND($G75="",$H75=""),"Werte fehlen",IF($G75="","Monatsstunden fehlen",IF($H75="","Monatslohn fehlt","OK")))))</f>
        <v>OK</v>
      </c>
      <c r="J75" s="385" t="str">
        <f>IF($G75="","",IF(COUNTIFS($A:$A,$A75,$D:$D,$D75,$G:$G,$G75)&gt;1,"Doppelte Monatsstunden",""))</f>
        <v/>
      </c>
    </row>
    <row r="76" spans="1:10" ht="24" customHeight="1">
      <c r="A76" s="379" t="s">
        <v>467</v>
      </c>
      <c r="B76" s="366">
        <v>46143</v>
      </c>
      <c r="C76" s="366">
        <v>46507</v>
      </c>
      <c r="D76" s="367" t="s">
        <v>8</v>
      </c>
      <c r="E76" s="367" t="s">
        <v>6</v>
      </c>
      <c r="F76" s="367" t="s">
        <v>226</v>
      </c>
      <c r="G76" s="64">
        <v>103.8</v>
      </c>
      <c r="H76" s="65">
        <v>1336.8</v>
      </c>
      <c r="I76" s="368" t="str">
        <f>IF($A76="","",IF(OR($B76="",$C76="",$D76="",$E76="",$F76=""),"Stammdaten fehlen",IF(AND($G76="",$H76=""),"Werte fehlen",IF($G76="","Monatsstunden fehlen",IF($H76="","Monatslohn fehlt","OK")))))</f>
        <v>OK</v>
      </c>
      <c r="J76" s="385" t="str">
        <f>IF($G76="","",IF(COUNTIFS($A:$A,$A76,$D:$D,$D76,$G:$G,$G76)&gt;1,"Doppelte Monatsstunden",""))</f>
        <v/>
      </c>
    </row>
    <row r="77" spans="1:10" ht="24" customHeight="1">
      <c r="A77" s="379" t="s">
        <v>467</v>
      </c>
      <c r="B77" s="366">
        <v>46143</v>
      </c>
      <c r="C77" s="366">
        <v>46507</v>
      </c>
      <c r="D77" s="367" t="s">
        <v>8</v>
      </c>
      <c r="E77" s="367" t="s">
        <v>6</v>
      </c>
      <c r="F77" s="367" t="s">
        <v>226</v>
      </c>
      <c r="G77" s="64">
        <v>86.5</v>
      </c>
      <c r="H77" s="65">
        <v>1114</v>
      </c>
      <c r="I77" s="368" t="str">
        <f>IF($A77="","",IF(OR($B77="",$C77="",$D77="",$E77="",$F77=""),"Stammdaten fehlen",IF(AND($G77="",$H77=""),"Werte fehlen",IF($G77="","Monatsstunden fehlen",IF($H77="","Monatslohn fehlt","OK")))))</f>
        <v>OK</v>
      </c>
      <c r="J77" s="385" t="str">
        <f>IF($G77="","",IF(COUNTIFS($A:$A,$A77,$D:$D,$D77,$G:$G,$G77)&gt;1,"Doppelte Monatsstunden",""))</f>
        <v/>
      </c>
    </row>
    <row r="78" spans="1:10" ht="24" customHeight="1">
      <c r="A78" s="379" t="s">
        <v>467</v>
      </c>
      <c r="B78" s="366">
        <v>46143</v>
      </c>
      <c r="C78" s="366">
        <v>46507</v>
      </c>
      <c r="D78" s="367" t="s">
        <v>8</v>
      </c>
      <c r="E78" s="367" t="s">
        <v>6</v>
      </c>
      <c r="F78" s="367" t="s">
        <v>226</v>
      </c>
      <c r="G78" s="64">
        <v>69.2</v>
      </c>
      <c r="H78" s="65">
        <v>724.1</v>
      </c>
      <c r="I78" s="368" t="str">
        <f>IF($A78="","",IF(OR($B78="",$C78="",$D78="",$E78="",$F78=""),"Stammdaten fehlen",IF(AND($G78="",$H78=""),"Werte fehlen",IF($G78="","Monatsstunden fehlen",IF($H78="","Monatslohn fehlt","OK")))))</f>
        <v>OK</v>
      </c>
      <c r="J78" s="385" t="str">
        <f>IF($G78="","",IF(COUNTIFS($A:$A,$A78,$D:$D,$D78,$G:$G,$G78)&gt;1,"Doppelte Monatsstunden",""))</f>
        <v/>
      </c>
    </row>
    <row r="79" spans="1:10" ht="24" customHeight="1">
      <c r="A79" s="379" t="s">
        <v>467</v>
      </c>
      <c r="B79" s="366">
        <v>46143</v>
      </c>
      <c r="C79" s="366">
        <v>46507</v>
      </c>
      <c r="D79" s="367" t="s">
        <v>8</v>
      </c>
      <c r="E79" s="367" t="s">
        <v>6</v>
      </c>
      <c r="F79" s="367" t="s">
        <v>226</v>
      </c>
      <c r="G79" s="64">
        <v>51.9</v>
      </c>
      <c r="H79" s="65">
        <v>668.4</v>
      </c>
      <c r="I79" s="368" t="str">
        <f>IF($A79="","",IF(OR($B79="",$C79="",$D79="",$E79="",$F79=""),"Stammdaten fehlen",IF(AND($G79="",$H79=""),"Werte fehlen",IF($G79="","Monatsstunden fehlen",IF($H79="","Monatslohn fehlt","OK")))))</f>
        <v>OK</v>
      </c>
      <c r="J79" s="385" t="str">
        <f>IF($G79="","",IF(COUNTIFS($A:$A,$A79,$D:$D,$D79,$G:$G,$G79)&gt;1,"Doppelte Monatsstunden",""))</f>
        <v/>
      </c>
    </row>
    <row r="80" spans="1:10" ht="24" customHeight="1">
      <c r="A80" s="379" t="s">
        <v>467</v>
      </c>
      <c r="B80" s="366">
        <v>46143</v>
      </c>
      <c r="C80" s="366">
        <v>46507</v>
      </c>
      <c r="D80" s="367" t="s">
        <v>8</v>
      </c>
      <c r="E80" s="367" t="s">
        <v>6</v>
      </c>
      <c r="F80" s="367" t="s">
        <v>226</v>
      </c>
      <c r="G80" s="64">
        <v>47.58</v>
      </c>
      <c r="H80" s="65">
        <v>612.70000000000005</v>
      </c>
      <c r="I80" s="368" t="str">
        <f>IF($A80="","",IF(OR($B80="",$C80="",$D80="",$E80="",$F80=""),"Stammdaten fehlen",IF(AND($G80="",$H80=""),"Werte fehlen",IF($G80="","Monatsstunden fehlen",IF($H80="","Monatslohn fehlt","OK")))))</f>
        <v>OK</v>
      </c>
      <c r="J80" s="385" t="str">
        <f>IF($G80="","",IF(COUNTIFS($A:$A,$A80,$D:$D,$D80,$G:$G,$G80)&gt;1,"Doppelte Monatsstunden",""))</f>
        <v/>
      </c>
    </row>
    <row r="81" spans="1:10" ht="24" customHeight="1" thickBot="1">
      <c r="A81" s="379" t="s">
        <v>467</v>
      </c>
      <c r="B81" s="366">
        <v>46143</v>
      </c>
      <c r="C81" s="366">
        <v>46507</v>
      </c>
      <c r="D81" s="367" t="s">
        <v>8</v>
      </c>
      <c r="E81" s="367" t="s">
        <v>6</v>
      </c>
      <c r="F81" s="367" t="s">
        <v>226</v>
      </c>
      <c r="G81" s="64">
        <v>43.25</v>
      </c>
      <c r="H81" s="65">
        <v>412.18</v>
      </c>
      <c r="I81" s="368" t="str">
        <f>IF($A81="","",IF(OR($B81="",$C81="",$D81="",$E81="",$F81=""),"Stammdaten fehlen",IF(AND($G81="",$H81=""),"Werte fehlen",IF($G81="","Monatsstunden fehlen",IF($H81="","Monatslohn fehlt","OK")))))</f>
        <v>OK</v>
      </c>
      <c r="J81" s="385" t="str">
        <f>IF($G81="","",IF(COUNTIFS($A:$A,$A81,$D:$D,$D81,$G:$G,$G81)&gt;1,"Doppelte Monatsstunden",""))</f>
        <v/>
      </c>
    </row>
    <row r="82" spans="1:10" ht="24" customHeight="1">
      <c r="A82" s="378" t="s">
        <v>467</v>
      </c>
      <c r="B82" s="363">
        <v>46143</v>
      </c>
      <c r="C82" s="363">
        <v>46507</v>
      </c>
      <c r="D82" s="364" t="s">
        <v>9</v>
      </c>
      <c r="E82" s="364" t="s">
        <v>6</v>
      </c>
      <c r="F82" s="364" t="s">
        <v>227</v>
      </c>
      <c r="G82" s="62">
        <v>173</v>
      </c>
      <c r="H82" s="63">
        <v>2292</v>
      </c>
      <c r="I82" s="365" t="str">
        <f>IF($A82="","",IF(OR($B82="",$C82="",$D82="",$E82="",$F82=""),"Stammdaten fehlen",IF(AND($G82="",$H82=""),"Werte fehlen",IF($G82="","Monatsstunden fehlen",IF($H82="","Monatslohn fehlt","OK")))))</f>
        <v>OK</v>
      </c>
      <c r="J82" s="384" t="str">
        <f>IF($G82="","",IF(COUNTIFS($A:$A,$A82,$D:$D,$D82,$G:$G,$G82)&gt;1,"Doppelte Monatsstunden",""))</f>
        <v/>
      </c>
    </row>
    <row r="83" spans="1:10" ht="24" customHeight="1">
      <c r="A83" s="379" t="s">
        <v>467</v>
      </c>
      <c r="B83" s="366">
        <v>46143</v>
      </c>
      <c r="C83" s="366">
        <v>46507</v>
      </c>
      <c r="D83" s="367" t="s">
        <v>9</v>
      </c>
      <c r="E83" s="367" t="s">
        <v>6</v>
      </c>
      <c r="F83" s="367" t="s">
        <v>227</v>
      </c>
      <c r="G83" s="64">
        <v>151.38</v>
      </c>
      <c r="H83" s="65">
        <v>2005.5</v>
      </c>
      <c r="I83" s="368" t="str">
        <f>IF($A83="","",IF(OR($B83="",$C83="",$D83="",$E83="",$F83=""),"Stammdaten fehlen",IF(AND($G83="",$H83=""),"Werte fehlen",IF($G83="","Monatsstunden fehlen",IF($H83="","Monatslohn fehlt","OK")))))</f>
        <v>OK</v>
      </c>
      <c r="J83" s="385" t="str">
        <f>IF($G83="","",IF(COUNTIFS($A:$A,$A83,$D:$D,$D83,$G:$G,$G83)&gt;1,"Doppelte Monatsstunden",""))</f>
        <v/>
      </c>
    </row>
    <row r="84" spans="1:10" ht="24" customHeight="1">
      <c r="A84" s="379" t="s">
        <v>467</v>
      </c>
      <c r="B84" s="366">
        <v>46143</v>
      </c>
      <c r="C84" s="366">
        <v>46507</v>
      </c>
      <c r="D84" s="367" t="s">
        <v>9</v>
      </c>
      <c r="E84" s="367" t="s">
        <v>6</v>
      </c>
      <c r="F84" s="367" t="s">
        <v>227</v>
      </c>
      <c r="G84" s="64">
        <v>138.4</v>
      </c>
      <c r="H84" s="65">
        <v>1833.6</v>
      </c>
      <c r="I84" s="368" t="str">
        <f>IF($A84="","",IF(OR($B84="",$C84="",$D84="",$E84="",$F84=""),"Stammdaten fehlen",IF(AND($G84="",$H84=""),"Werte fehlen",IF($G84="","Monatsstunden fehlen",IF($H84="","Monatslohn fehlt","OK")))))</f>
        <v>OK</v>
      </c>
      <c r="J84" s="385" t="str">
        <f>IF($G84="","",IF(COUNTIFS($A:$A,$A84,$D:$D,$D84,$G:$G,$G84)&gt;1,"Doppelte Monatsstunden",""))</f>
        <v/>
      </c>
    </row>
    <row r="85" spans="1:10" ht="24" customHeight="1">
      <c r="A85" s="379" t="s">
        <v>467</v>
      </c>
      <c r="B85" s="366">
        <v>46143</v>
      </c>
      <c r="C85" s="366">
        <v>46507</v>
      </c>
      <c r="D85" s="367" t="s">
        <v>9</v>
      </c>
      <c r="E85" s="367" t="s">
        <v>6</v>
      </c>
      <c r="F85" s="367" t="s">
        <v>227</v>
      </c>
      <c r="G85" s="64">
        <v>129.75</v>
      </c>
      <c r="H85" s="65">
        <v>1719</v>
      </c>
      <c r="I85" s="368" t="str">
        <f>IF($A85="","",IF(OR($B85="",$C85="",$D85="",$E85="",$F85=""),"Stammdaten fehlen",IF(AND($G85="",$H85=""),"Werte fehlen",IF($G85="","Monatsstunden fehlen",IF($H85="","Monatslohn fehlt","OK")))))</f>
        <v>OK</v>
      </c>
      <c r="J85" s="385" t="str">
        <f>IF($G85="","",IF(COUNTIFS($A:$A,$A85,$D:$D,$D85,$G:$G,$G85)&gt;1,"Doppelte Monatsstunden",""))</f>
        <v/>
      </c>
    </row>
    <row r="86" spans="1:10" ht="24" customHeight="1">
      <c r="A86" s="379" t="s">
        <v>467</v>
      </c>
      <c r="B86" s="366">
        <v>46143</v>
      </c>
      <c r="C86" s="366">
        <v>46507</v>
      </c>
      <c r="D86" s="367" t="s">
        <v>9</v>
      </c>
      <c r="E86" s="367" t="s">
        <v>6</v>
      </c>
      <c r="F86" s="367" t="s">
        <v>227</v>
      </c>
      <c r="G86" s="64">
        <v>108.13</v>
      </c>
      <c r="H86" s="65">
        <v>1432.5</v>
      </c>
      <c r="I86" s="368" t="str">
        <f>IF($A86="","",IF(OR($B86="",$C86="",$D86="",$E86="",$F86=""),"Stammdaten fehlen",IF(AND($G86="",$H86=""),"Werte fehlen",IF($G86="","Monatsstunden fehlen",IF($H86="","Monatslohn fehlt","OK")))))</f>
        <v>OK</v>
      </c>
      <c r="J86" s="385" t="str">
        <f>IF($G86="","",IF(COUNTIFS($A:$A,$A86,$D:$D,$D86,$G:$G,$G86)&gt;1,"Doppelte Monatsstunden",""))</f>
        <v/>
      </c>
    </row>
    <row r="87" spans="1:10" ht="24" customHeight="1">
      <c r="A87" s="379" t="s">
        <v>467</v>
      </c>
      <c r="B87" s="366">
        <v>46143</v>
      </c>
      <c r="C87" s="366">
        <v>46507</v>
      </c>
      <c r="D87" s="367" t="s">
        <v>9</v>
      </c>
      <c r="E87" s="367" t="s">
        <v>6</v>
      </c>
      <c r="F87" s="367" t="s">
        <v>227</v>
      </c>
      <c r="G87" s="64">
        <v>103.8</v>
      </c>
      <c r="H87" s="65">
        <v>1375.2</v>
      </c>
      <c r="I87" s="368" t="str">
        <f>IF($A87="","",IF(OR($B87="",$C87="",$D87="",$E87="",$F87=""),"Stammdaten fehlen",IF(AND($G87="",$H87=""),"Werte fehlen",IF($G87="","Monatsstunden fehlen",IF($H87="","Monatslohn fehlt","OK")))))</f>
        <v>OK</v>
      </c>
      <c r="J87" s="385" t="str">
        <f>IF($G87="","",IF(COUNTIFS($A:$A,$A87,$D:$D,$D87,$G:$G,$G87)&gt;1,"Doppelte Monatsstunden",""))</f>
        <v/>
      </c>
    </row>
    <row r="88" spans="1:10" ht="24" customHeight="1">
      <c r="A88" s="379" t="s">
        <v>467</v>
      </c>
      <c r="B88" s="366">
        <v>46143</v>
      </c>
      <c r="C88" s="366">
        <v>46507</v>
      </c>
      <c r="D88" s="367" t="s">
        <v>9</v>
      </c>
      <c r="E88" s="367" t="s">
        <v>6</v>
      </c>
      <c r="F88" s="367" t="s">
        <v>227</v>
      </c>
      <c r="G88" s="64">
        <v>86.5</v>
      </c>
      <c r="H88" s="65">
        <v>1146</v>
      </c>
      <c r="I88" s="368" t="str">
        <f>IF($A88="","",IF(OR($B88="",$C88="",$D88="",$E88="",$F88=""),"Stammdaten fehlen",IF(AND($G88="",$H88=""),"Werte fehlen",IF($G88="","Monatsstunden fehlen",IF($H88="","Monatslohn fehlt","OK")))))</f>
        <v>OK</v>
      </c>
      <c r="J88" s="385" t="str">
        <f>IF($G88="","",IF(COUNTIFS($A:$A,$A88,$D:$D,$D88,$G:$G,$G88)&gt;1,"Doppelte Monatsstunden",""))</f>
        <v/>
      </c>
    </row>
    <row r="89" spans="1:10" ht="24" customHeight="1">
      <c r="A89" s="379" t="s">
        <v>467</v>
      </c>
      <c r="B89" s="366">
        <v>46143</v>
      </c>
      <c r="C89" s="366">
        <v>46507</v>
      </c>
      <c r="D89" s="367" t="s">
        <v>9</v>
      </c>
      <c r="E89" s="367" t="s">
        <v>6</v>
      </c>
      <c r="F89" s="367" t="s">
        <v>227</v>
      </c>
      <c r="G89" s="64">
        <v>69.2</v>
      </c>
      <c r="H89" s="65">
        <v>744.9</v>
      </c>
      <c r="I89" s="368" t="str">
        <f>IF($A89="","",IF(OR($B89="",$C89="",$D89="",$E89="",$F89=""),"Stammdaten fehlen",IF(AND($G89="",$H89=""),"Werte fehlen",IF($G89="","Monatsstunden fehlen",IF($H89="","Monatslohn fehlt","OK")))))</f>
        <v>OK</v>
      </c>
      <c r="J89" s="385" t="str">
        <f>IF($G89="","",IF(COUNTIFS($A:$A,$A89,$D:$D,$D89,$G:$G,$G89)&gt;1,"Doppelte Monatsstunden",""))</f>
        <v/>
      </c>
    </row>
    <row r="90" spans="1:10" ht="24" customHeight="1">
      <c r="A90" s="379" t="s">
        <v>467</v>
      </c>
      <c r="B90" s="366">
        <v>46143</v>
      </c>
      <c r="C90" s="366">
        <v>46507</v>
      </c>
      <c r="D90" s="367" t="s">
        <v>9</v>
      </c>
      <c r="E90" s="367" t="s">
        <v>6</v>
      </c>
      <c r="F90" s="367" t="s">
        <v>227</v>
      </c>
      <c r="G90" s="64">
        <v>51.9</v>
      </c>
      <c r="H90" s="65">
        <v>687.6</v>
      </c>
      <c r="I90" s="368" t="str">
        <f>IF($A90="","",IF(OR($B90="",$C90="",$D90="",$E90="",$F90=""),"Stammdaten fehlen",IF(AND($G90="",$H90=""),"Werte fehlen",IF($G90="","Monatsstunden fehlen",IF($H90="","Monatslohn fehlt","OK")))))</f>
        <v>OK</v>
      </c>
      <c r="J90" s="385" t="str">
        <f>IF($G90="","",IF(COUNTIFS($A:$A,$A90,$D:$D,$D90,$G:$G,$G90)&gt;1,"Doppelte Monatsstunden",""))</f>
        <v/>
      </c>
    </row>
    <row r="91" spans="1:10" ht="24" customHeight="1">
      <c r="A91" s="379" t="s">
        <v>467</v>
      </c>
      <c r="B91" s="366">
        <v>46143</v>
      </c>
      <c r="C91" s="366">
        <v>46507</v>
      </c>
      <c r="D91" s="367" t="s">
        <v>9</v>
      </c>
      <c r="E91" s="367" t="s">
        <v>6</v>
      </c>
      <c r="F91" s="367" t="s">
        <v>227</v>
      </c>
      <c r="G91" s="64">
        <v>47.58</v>
      </c>
      <c r="H91" s="65">
        <v>630.29999999999995</v>
      </c>
      <c r="I91" s="368" t="str">
        <f>IF($A91="","",IF(OR($B91="",$C91="",$D91="",$E91="",$F91=""),"Stammdaten fehlen",IF(AND($G91="",$H91=""),"Werte fehlen",IF($G91="","Monatsstunden fehlen",IF($H91="","Monatslohn fehlt","OK")))))</f>
        <v>OK</v>
      </c>
      <c r="J91" s="385" t="str">
        <f>IF($G91="","",IF(COUNTIFS($A:$A,$A91,$D:$D,$D91,$G:$G,$G91)&gt;1,"Doppelte Monatsstunden",""))</f>
        <v/>
      </c>
    </row>
    <row r="92" spans="1:10" ht="24" customHeight="1" thickBot="1">
      <c r="A92" s="379" t="s">
        <v>467</v>
      </c>
      <c r="B92" s="366">
        <v>46143</v>
      </c>
      <c r="C92" s="366">
        <v>46507</v>
      </c>
      <c r="D92" s="367" t="s">
        <v>9</v>
      </c>
      <c r="E92" s="367" t="s">
        <v>6</v>
      </c>
      <c r="F92" s="367" t="s">
        <v>227</v>
      </c>
      <c r="G92" s="64">
        <v>43.25</v>
      </c>
      <c r="H92" s="65">
        <v>424.02</v>
      </c>
      <c r="I92" s="368" t="str">
        <f>IF($A92="","",IF(OR($B92="",$C92="",$D92="",$E92="",$F92=""),"Stammdaten fehlen",IF(AND($G92="",$H92=""),"Werte fehlen",IF($G92="","Monatsstunden fehlen",IF($H92="","Monatslohn fehlt","OK")))))</f>
        <v>OK</v>
      </c>
      <c r="J92" s="385" t="str">
        <f>IF($G92="","",IF(COUNTIFS($A:$A,$A92,$D:$D,$D92,$G:$G,$G92)&gt;1,"Doppelte Monatsstunden",""))</f>
        <v/>
      </c>
    </row>
    <row r="93" spans="1:10" ht="24" customHeight="1">
      <c r="A93" s="380" t="s">
        <v>467</v>
      </c>
      <c r="B93" s="369">
        <v>46143</v>
      </c>
      <c r="C93" s="369">
        <v>46507</v>
      </c>
      <c r="D93" s="370" t="s">
        <v>235</v>
      </c>
      <c r="E93" s="370" t="s">
        <v>10</v>
      </c>
      <c r="F93" s="370" t="s">
        <v>224</v>
      </c>
      <c r="G93" s="66">
        <v>173</v>
      </c>
      <c r="H93" s="67">
        <v>2360</v>
      </c>
      <c r="I93" s="371" t="str">
        <f>IF($A93="","",IF(OR($B93="",$C93="",$D93="",$E93="",$F93=""),"Stammdaten fehlen",IF(AND($G93="",$H93=""),"Werte fehlen",IF($G93="","Monatsstunden fehlen",IF($H93="","Monatslohn fehlt","OK")))))</f>
        <v>OK</v>
      </c>
      <c r="J93" s="386" t="str">
        <f>IF($G93="","",IF(COUNTIFS($A:$A,$A93,$D:$D,$D93,$G:$G,$G93)&gt;1,"Doppelte Monatsstunden",""))</f>
        <v/>
      </c>
    </row>
    <row r="94" spans="1:10" ht="24" customHeight="1">
      <c r="A94" s="381" t="s">
        <v>467</v>
      </c>
      <c r="B94" s="372">
        <v>46143</v>
      </c>
      <c r="C94" s="372">
        <v>46507</v>
      </c>
      <c r="D94" s="373" t="s">
        <v>235</v>
      </c>
      <c r="E94" s="373" t="s">
        <v>10</v>
      </c>
      <c r="F94" s="373" t="s">
        <v>224</v>
      </c>
      <c r="G94" s="68">
        <v>151.38</v>
      </c>
      <c r="H94" s="69">
        <v>2065</v>
      </c>
      <c r="I94" s="374" t="str">
        <f>IF($A94="","",IF(OR($B94="",$C94="",$D94="",$E94="",$F94=""),"Stammdaten fehlen",IF(AND($G94="",$H94=""),"Werte fehlen",IF($G94="","Monatsstunden fehlen",IF($H94="","Monatslohn fehlt","OK")))))</f>
        <v>OK</v>
      </c>
      <c r="J94" s="387" t="str">
        <f>IF($G94="","",IF(COUNTIFS($A:$A,$A94,$D:$D,$D94,$G:$G,$G94)&gt;1,"Doppelte Monatsstunden",""))</f>
        <v/>
      </c>
    </row>
    <row r="95" spans="1:10" ht="24" customHeight="1">
      <c r="A95" s="381" t="s">
        <v>467</v>
      </c>
      <c r="B95" s="372">
        <v>46143</v>
      </c>
      <c r="C95" s="372">
        <v>46507</v>
      </c>
      <c r="D95" s="373" t="s">
        <v>235</v>
      </c>
      <c r="E95" s="373" t="s">
        <v>10</v>
      </c>
      <c r="F95" s="373" t="s">
        <v>224</v>
      </c>
      <c r="G95" s="68">
        <v>138.4</v>
      </c>
      <c r="H95" s="69">
        <v>1888</v>
      </c>
      <c r="I95" s="374" t="str">
        <f>IF($A95="","",IF(OR($B95="",$C95="",$D95="",$E95="",$F95=""),"Stammdaten fehlen",IF(AND($G95="",$H95=""),"Werte fehlen",IF($G95="","Monatsstunden fehlen",IF($H95="","Monatslohn fehlt","OK")))))</f>
        <v>OK</v>
      </c>
      <c r="J95" s="387" t="str">
        <f>IF($G95="","",IF(COUNTIFS($A:$A,$A95,$D:$D,$D95,$G:$G,$G95)&gt;1,"Doppelte Monatsstunden",""))</f>
        <v/>
      </c>
    </row>
    <row r="96" spans="1:10" ht="24" customHeight="1">
      <c r="A96" s="381" t="s">
        <v>467</v>
      </c>
      <c r="B96" s="372">
        <v>46143</v>
      </c>
      <c r="C96" s="372">
        <v>46507</v>
      </c>
      <c r="D96" s="373" t="s">
        <v>235</v>
      </c>
      <c r="E96" s="373" t="s">
        <v>10</v>
      </c>
      <c r="F96" s="373" t="s">
        <v>224</v>
      </c>
      <c r="G96" s="68">
        <v>129.75</v>
      </c>
      <c r="H96" s="69">
        <v>1770</v>
      </c>
      <c r="I96" s="374" t="str">
        <f>IF($A96="","",IF(OR($B96="",$C96="",$D96="",$E96="",$F96=""),"Stammdaten fehlen",IF(AND($G96="",$H96=""),"Werte fehlen",IF($G96="","Monatsstunden fehlen",IF($H96="","Monatslohn fehlt","OK")))))</f>
        <v>OK</v>
      </c>
      <c r="J96" s="387" t="str">
        <f>IF($G96="","",IF(COUNTIFS($A:$A,$A96,$D:$D,$D96,$G:$G,$G96)&gt;1,"Doppelte Monatsstunden",""))</f>
        <v/>
      </c>
    </row>
    <row r="97" spans="1:10" ht="24" customHeight="1">
      <c r="A97" s="381" t="s">
        <v>467</v>
      </c>
      <c r="B97" s="372">
        <v>46143</v>
      </c>
      <c r="C97" s="372">
        <v>46507</v>
      </c>
      <c r="D97" s="373" t="s">
        <v>235</v>
      </c>
      <c r="E97" s="373" t="s">
        <v>10</v>
      </c>
      <c r="F97" s="373" t="s">
        <v>224</v>
      </c>
      <c r="G97" s="68">
        <v>108.13</v>
      </c>
      <c r="H97" s="69">
        <v>1475</v>
      </c>
      <c r="I97" s="374" t="str">
        <f>IF($A97="","",IF(OR($B97="",$C97="",$D97="",$E97="",$F97=""),"Stammdaten fehlen",IF(AND($G97="",$H97=""),"Werte fehlen",IF($G97="","Monatsstunden fehlen",IF($H97="","Monatslohn fehlt","OK")))))</f>
        <v>OK</v>
      </c>
      <c r="J97" s="387" t="str">
        <f>IF($G97="","",IF(COUNTIFS($A:$A,$A97,$D:$D,$D97,$G:$G,$G97)&gt;1,"Doppelte Monatsstunden",""))</f>
        <v/>
      </c>
    </row>
    <row r="98" spans="1:10" ht="24" customHeight="1">
      <c r="A98" s="381" t="s">
        <v>467</v>
      </c>
      <c r="B98" s="372">
        <v>46143</v>
      </c>
      <c r="C98" s="372">
        <v>46507</v>
      </c>
      <c r="D98" s="373" t="s">
        <v>235</v>
      </c>
      <c r="E98" s="373" t="s">
        <v>10</v>
      </c>
      <c r="F98" s="373" t="s">
        <v>224</v>
      </c>
      <c r="G98" s="68">
        <v>103.8</v>
      </c>
      <c r="H98" s="69">
        <v>1416</v>
      </c>
      <c r="I98" s="374" t="str">
        <f>IF($A98="","",IF(OR($B98="",$C98="",$D98="",$E98="",$F98=""),"Stammdaten fehlen",IF(AND($G98="",$H98=""),"Werte fehlen",IF($G98="","Monatsstunden fehlen",IF($H98="","Monatslohn fehlt","OK")))))</f>
        <v>OK</v>
      </c>
      <c r="J98" s="387" t="str">
        <f>IF($G98="","",IF(COUNTIFS($A:$A,$A98,$D:$D,$D98,$G:$G,$G98)&gt;1,"Doppelte Monatsstunden",""))</f>
        <v/>
      </c>
    </row>
    <row r="99" spans="1:10" ht="24" customHeight="1">
      <c r="A99" s="381" t="s">
        <v>467</v>
      </c>
      <c r="B99" s="372">
        <v>46143</v>
      </c>
      <c r="C99" s="372">
        <v>46507</v>
      </c>
      <c r="D99" s="373" t="s">
        <v>235</v>
      </c>
      <c r="E99" s="373" t="s">
        <v>10</v>
      </c>
      <c r="F99" s="373" t="s">
        <v>224</v>
      </c>
      <c r="G99" s="68">
        <v>86.5</v>
      </c>
      <c r="H99" s="69">
        <v>1180</v>
      </c>
      <c r="I99" s="374" t="str">
        <f>IF($A99="","",IF(OR($B99="",$C99="",$D99="",$E99="",$F99=""),"Stammdaten fehlen",IF(AND($G99="",$H99=""),"Werte fehlen",IF($G99="","Monatsstunden fehlen",IF($H99="","Monatslohn fehlt","OK")))))</f>
        <v>OK</v>
      </c>
      <c r="J99" s="387" t="str">
        <f>IF($G99="","",IF(COUNTIFS($A:$A,$A99,$D:$D,$D99,$G:$G,$G99)&gt;1,"Doppelte Monatsstunden",""))</f>
        <v/>
      </c>
    </row>
    <row r="100" spans="1:10" ht="24" customHeight="1">
      <c r="A100" s="381" t="s">
        <v>467</v>
      </c>
      <c r="B100" s="372">
        <v>46143</v>
      </c>
      <c r="C100" s="372">
        <v>46507</v>
      </c>
      <c r="D100" s="373" t="s">
        <v>235</v>
      </c>
      <c r="E100" s="373" t="s">
        <v>10</v>
      </c>
      <c r="F100" s="373" t="s">
        <v>224</v>
      </c>
      <c r="G100" s="68">
        <v>69.2</v>
      </c>
      <c r="H100" s="69">
        <v>767</v>
      </c>
      <c r="I100" s="374" t="str">
        <f>IF($A100="","",IF(OR($B100="",$C100="",$D100="",$E100="",$F100=""),"Stammdaten fehlen",IF(AND($G100="",$H100=""),"Werte fehlen",IF($G100="","Monatsstunden fehlen",IF($H100="","Monatslohn fehlt","OK")))))</f>
        <v>OK</v>
      </c>
      <c r="J100" s="387" t="str">
        <f>IF($G100="","",IF(COUNTIFS($A:$A,$A100,$D:$D,$D100,$G:$G,$G100)&gt;1,"Doppelte Monatsstunden",""))</f>
        <v/>
      </c>
    </row>
    <row r="101" spans="1:10" ht="24" customHeight="1">
      <c r="A101" s="381" t="s">
        <v>467</v>
      </c>
      <c r="B101" s="372">
        <v>46143</v>
      </c>
      <c r="C101" s="372">
        <v>46507</v>
      </c>
      <c r="D101" s="373" t="s">
        <v>235</v>
      </c>
      <c r="E101" s="373" t="s">
        <v>10</v>
      </c>
      <c r="F101" s="373" t="s">
        <v>224</v>
      </c>
      <c r="G101" s="68">
        <v>51.9</v>
      </c>
      <c r="H101" s="69">
        <v>708</v>
      </c>
      <c r="I101" s="374" t="str">
        <f>IF($A101="","",IF(OR($B101="",$C101="",$D101="",$E101="",$F101=""),"Stammdaten fehlen",IF(AND($G101="",$H101=""),"Werte fehlen",IF($G101="","Monatsstunden fehlen",IF($H101="","Monatslohn fehlt","OK")))))</f>
        <v>OK</v>
      </c>
      <c r="J101" s="387" t="str">
        <f>IF($G101="","",IF(COUNTIFS($A:$A,$A101,$D:$D,$D101,$G:$G,$G101)&gt;1,"Doppelte Monatsstunden",""))</f>
        <v/>
      </c>
    </row>
    <row r="102" spans="1:10" ht="24" customHeight="1">
      <c r="A102" s="381" t="s">
        <v>467</v>
      </c>
      <c r="B102" s="372">
        <v>46143</v>
      </c>
      <c r="C102" s="372">
        <v>46507</v>
      </c>
      <c r="D102" s="373" t="s">
        <v>235</v>
      </c>
      <c r="E102" s="373" t="s">
        <v>10</v>
      </c>
      <c r="F102" s="373" t="s">
        <v>224</v>
      </c>
      <c r="G102" s="68">
        <v>47.58</v>
      </c>
      <c r="H102" s="69">
        <v>649</v>
      </c>
      <c r="I102" s="374" t="str">
        <f>IF($A102="","",IF(OR($B102="",$C102="",$D102="",$E102="",$F102=""),"Stammdaten fehlen",IF(AND($G102="",$H102=""),"Werte fehlen",IF($G102="","Monatsstunden fehlen",IF($H102="","Monatslohn fehlt","OK")))))</f>
        <v>OK</v>
      </c>
      <c r="J102" s="387" t="str">
        <f>IF($G102="","",IF(COUNTIFS($A:$A,$A102,$D:$D,$D102,$G:$G,$G102)&gt;1,"Doppelte Monatsstunden",""))</f>
        <v/>
      </c>
    </row>
    <row r="103" spans="1:10" ht="24" customHeight="1" thickBot="1">
      <c r="A103" s="381" t="s">
        <v>467</v>
      </c>
      <c r="B103" s="372">
        <v>46143</v>
      </c>
      <c r="C103" s="372">
        <v>46507</v>
      </c>
      <c r="D103" s="373" t="s">
        <v>235</v>
      </c>
      <c r="E103" s="373" t="s">
        <v>10</v>
      </c>
      <c r="F103" s="373" t="s">
        <v>224</v>
      </c>
      <c r="G103" s="68">
        <v>43.25</v>
      </c>
      <c r="H103" s="69">
        <v>436.6</v>
      </c>
      <c r="I103" s="374" t="str">
        <f>IF($A103="","",IF(OR($B103="",$C103="",$D103="",$E103="",$F103=""),"Stammdaten fehlen",IF(AND($G103="",$H103=""),"Werte fehlen",IF($G103="","Monatsstunden fehlen",IF($H103="","Monatslohn fehlt","OK")))))</f>
        <v>OK</v>
      </c>
      <c r="J103" s="387" t="str">
        <f>IF($G103="","",IF(COUNTIFS($A:$A,$A103,$D:$D,$D103,$G:$G,$G103)&gt;1,"Doppelte Monatsstunden",""))</f>
        <v/>
      </c>
    </row>
    <row r="104" spans="1:10" ht="24" customHeight="1">
      <c r="A104" s="380" t="s">
        <v>467</v>
      </c>
      <c r="B104" s="369">
        <v>46143</v>
      </c>
      <c r="C104" s="369">
        <v>46507</v>
      </c>
      <c r="D104" s="370" t="s">
        <v>11</v>
      </c>
      <c r="E104" s="370" t="s">
        <v>10</v>
      </c>
      <c r="F104" s="370" t="s">
        <v>225</v>
      </c>
      <c r="G104" s="66">
        <v>173</v>
      </c>
      <c r="H104" s="67">
        <v>2360</v>
      </c>
      <c r="I104" s="371" t="str">
        <f>IF($A104="","",IF(OR($B104="",$C104="",$D104="",$E104="",$F104=""),"Stammdaten fehlen",IF(AND($G104="",$H104=""),"Werte fehlen",IF($G104="","Monatsstunden fehlen",IF($H104="","Monatslohn fehlt","OK")))))</f>
        <v>OK</v>
      </c>
      <c r="J104" s="386" t="str">
        <f>IF($G104="","",IF(COUNTIFS($A:$A,$A104,$D:$D,$D104,$G:$G,$G104)&gt;1,"Doppelte Monatsstunden",""))</f>
        <v/>
      </c>
    </row>
    <row r="105" spans="1:10" ht="24" customHeight="1">
      <c r="A105" s="381" t="s">
        <v>467</v>
      </c>
      <c r="B105" s="372">
        <v>46143</v>
      </c>
      <c r="C105" s="372">
        <v>46507</v>
      </c>
      <c r="D105" s="373" t="s">
        <v>11</v>
      </c>
      <c r="E105" s="373" t="s">
        <v>10</v>
      </c>
      <c r="F105" s="373" t="s">
        <v>225</v>
      </c>
      <c r="G105" s="68">
        <v>151.38</v>
      </c>
      <c r="H105" s="69">
        <v>2065</v>
      </c>
      <c r="I105" s="374" t="str">
        <f>IF($A105="","",IF(OR($B105="",$C105="",$D105="",$E105="",$F105=""),"Stammdaten fehlen",IF(AND($G105="",$H105=""),"Werte fehlen",IF($G105="","Monatsstunden fehlen",IF($H105="","Monatslohn fehlt","OK")))))</f>
        <v>OK</v>
      </c>
      <c r="J105" s="387" t="str">
        <f>IF($G105="","",IF(COUNTIFS($A:$A,$A105,$D:$D,$D105,$G:$G,$G105)&gt;1,"Doppelte Monatsstunden",""))</f>
        <v/>
      </c>
    </row>
    <row r="106" spans="1:10" ht="24" customHeight="1">
      <c r="A106" s="381" t="s">
        <v>467</v>
      </c>
      <c r="B106" s="372">
        <v>46143</v>
      </c>
      <c r="C106" s="372">
        <v>46507</v>
      </c>
      <c r="D106" s="373" t="s">
        <v>11</v>
      </c>
      <c r="E106" s="373" t="s">
        <v>10</v>
      </c>
      <c r="F106" s="373" t="s">
        <v>225</v>
      </c>
      <c r="G106" s="68">
        <v>138.4</v>
      </c>
      <c r="H106" s="69">
        <v>1888</v>
      </c>
      <c r="I106" s="374" t="str">
        <f>IF($A106="","",IF(OR($B106="",$C106="",$D106="",$E106="",$F106=""),"Stammdaten fehlen",IF(AND($G106="",$H106=""),"Werte fehlen",IF($G106="","Monatsstunden fehlen",IF($H106="","Monatslohn fehlt","OK")))))</f>
        <v>OK</v>
      </c>
      <c r="J106" s="387" t="str">
        <f>IF($G106="","",IF(COUNTIFS($A:$A,$A106,$D:$D,$D106,$G:$G,$G106)&gt;1,"Doppelte Monatsstunden",""))</f>
        <v/>
      </c>
    </row>
    <row r="107" spans="1:10" ht="24" customHeight="1">
      <c r="A107" s="381" t="s">
        <v>467</v>
      </c>
      <c r="B107" s="372">
        <v>46143</v>
      </c>
      <c r="C107" s="372">
        <v>46507</v>
      </c>
      <c r="D107" s="373" t="s">
        <v>11</v>
      </c>
      <c r="E107" s="373" t="s">
        <v>10</v>
      </c>
      <c r="F107" s="373" t="s">
        <v>225</v>
      </c>
      <c r="G107" s="68">
        <v>129.75</v>
      </c>
      <c r="H107" s="69">
        <v>1770</v>
      </c>
      <c r="I107" s="374" t="str">
        <f>IF($A107="","",IF(OR($B107="",$C107="",$D107="",$E107="",$F107=""),"Stammdaten fehlen",IF(AND($G107="",$H107=""),"Werte fehlen",IF($G107="","Monatsstunden fehlen",IF($H107="","Monatslohn fehlt","OK")))))</f>
        <v>OK</v>
      </c>
      <c r="J107" s="387" t="str">
        <f>IF($G107="","",IF(COUNTIFS($A:$A,$A107,$D:$D,$D107,$G:$G,$G107)&gt;1,"Doppelte Monatsstunden",""))</f>
        <v/>
      </c>
    </row>
    <row r="108" spans="1:10" ht="24" customHeight="1">
      <c r="A108" s="381" t="s">
        <v>467</v>
      </c>
      <c r="B108" s="372">
        <v>46143</v>
      </c>
      <c r="C108" s="372">
        <v>46507</v>
      </c>
      <c r="D108" s="373" t="s">
        <v>11</v>
      </c>
      <c r="E108" s="373" t="s">
        <v>10</v>
      </c>
      <c r="F108" s="373" t="s">
        <v>225</v>
      </c>
      <c r="G108" s="68">
        <v>108.13</v>
      </c>
      <c r="H108" s="69">
        <v>1475</v>
      </c>
      <c r="I108" s="374" t="str">
        <f>IF($A108="","",IF(OR($B108="",$C108="",$D108="",$E108="",$F108=""),"Stammdaten fehlen",IF(AND($G108="",$H108=""),"Werte fehlen",IF($G108="","Monatsstunden fehlen",IF($H108="","Monatslohn fehlt","OK")))))</f>
        <v>OK</v>
      </c>
      <c r="J108" s="387" t="str">
        <f>IF($G108="","",IF(COUNTIFS($A:$A,$A108,$D:$D,$D108,$G:$G,$G108)&gt;1,"Doppelte Monatsstunden",""))</f>
        <v/>
      </c>
    </row>
    <row r="109" spans="1:10" ht="24" customHeight="1">
      <c r="A109" s="381" t="s">
        <v>467</v>
      </c>
      <c r="B109" s="372">
        <v>46143</v>
      </c>
      <c r="C109" s="372">
        <v>46507</v>
      </c>
      <c r="D109" s="373" t="s">
        <v>11</v>
      </c>
      <c r="E109" s="373" t="s">
        <v>10</v>
      </c>
      <c r="F109" s="373" t="s">
        <v>225</v>
      </c>
      <c r="G109" s="68">
        <v>103.8</v>
      </c>
      <c r="H109" s="69">
        <v>1416</v>
      </c>
      <c r="I109" s="374" t="str">
        <f>IF($A109="","",IF(OR($B109="",$C109="",$D109="",$E109="",$F109=""),"Stammdaten fehlen",IF(AND($G109="",$H109=""),"Werte fehlen",IF($G109="","Monatsstunden fehlen",IF($H109="","Monatslohn fehlt","OK")))))</f>
        <v>OK</v>
      </c>
      <c r="J109" s="387" t="str">
        <f>IF($G109="","",IF(COUNTIFS($A:$A,$A109,$D:$D,$D109,$G:$G,$G109)&gt;1,"Doppelte Monatsstunden",""))</f>
        <v/>
      </c>
    </row>
    <row r="110" spans="1:10" ht="24" customHeight="1">
      <c r="A110" s="381" t="s">
        <v>467</v>
      </c>
      <c r="B110" s="372">
        <v>46143</v>
      </c>
      <c r="C110" s="372">
        <v>46507</v>
      </c>
      <c r="D110" s="373" t="s">
        <v>11</v>
      </c>
      <c r="E110" s="373" t="s">
        <v>10</v>
      </c>
      <c r="F110" s="373" t="s">
        <v>225</v>
      </c>
      <c r="G110" s="68">
        <v>86.5</v>
      </c>
      <c r="H110" s="69">
        <v>1180</v>
      </c>
      <c r="I110" s="374" t="str">
        <f>IF($A110="","",IF(OR($B110="",$C110="",$D110="",$E110="",$F110=""),"Stammdaten fehlen",IF(AND($G110="",$H110=""),"Werte fehlen",IF($G110="","Monatsstunden fehlen",IF($H110="","Monatslohn fehlt","OK")))))</f>
        <v>OK</v>
      </c>
      <c r="J110" s="387" t="str">
        <f>IF($G110="","",IF(COUNTIFS($A:$A,$A110,$D:$D,$D110,$G:$G,$G110)&gt;1,"Doppelte Monatsstunden",""))</f>
        <v/>
      </c>
    </row>
    <row r="111" spans="1:10" ht="24" customHeight="1">
      <c r="A111" s="381" t="s">
        <v>467</v>
      </c>
      <c r="B111" s="372">
        <v>46143</v>
      </c>
      <c r="C111" s="372">
        <v>46507</v>
      </c>
      <c r="D111" s="373" t="s">
        <v>11</v>
      </c>
      <c r="E111" s="373" t="s">
        <v>10</v>
      </c>
      <c r="F111" s="373" t="s">
        <v>225</v>
      </c>
      <c r="G111" s="68">
        <v>69.2</v>
      </c>
      <c r="H111" s="69">
        <v>767</v>
      </c>
      <c r="I111" s="374" t="str">
        <f>IF($A111="","",IF(OR($B111="",$C111="",$D111="",$E111="",$F111=""),"Stammdaten fehlen",IF(AND($G111="",$H111=""),"Werte fehlen",IF($G111="","Monatsstunden fehlen",IF($H111="","Monatslohn fehlt","OK")))))</f>
        <v>OK</v>
      </c>
      <c r="J111" s="387" t="str">
        <f>IF($G111="","",IF(COUNTIFS($A:$A,$A111,$D:$D,$D111,$G:$G,$G111)&gt;1,"Doppelte Monatsstunden",""))</f>
        <v/>
      </c>
    </row>
    <row r="112" spans="1:10" ht="24" customHeight="1">
      <c r="A112" s="381" t="s">
        <v>467</v>
      </c>
      <c r="B112" s="372">
        <v>46143</v>
      </c>
      <c r="C112" s="372">
        <v>46507</v>
      </c>
      <c r="D112" s="373" t="s">
        <v>11</v>
      </c>
      <c r="E112" s="373" t="s">
        <v>10</v>
      </c>
      <c r="F112" s="373" t="s">
        <v>225</v>
      </c>
      <c r="G112" s="68">
        <v>51.9</v>
      </c>
      <c r="H112" s="69">
        <v>708</v>
      </c>
      <c r="I112" s="374" t="str">
        <f>IF($A112="","",IF(OR($B112="",$C112="",$D112="",$E112="",$F112=""),"Stammdaten fehlen",IF(AND($G112="",$H112=""),"Werte fehlen",IF($G112="","Monatsstunden fehlen",IF($H112="","Monatslohn fehlt","OK")))))</f>
        <v>OK</v>
      </c>
      <c r="J112" s="387" t="str">
        <f>IF($G112="","",IF(COUNTIFS($A:$A,$A112,$D:$D,$D112,$G:$G,$G112)&gt;1,"Doppelte Monatsstunden",""))</f>
        <v/>
      </c>
    </row>
    <row r="113" spans="1:10" ht="24" customHeight="1">
      <c r="A113" s="381" t="s">
        <v>467</v>
      </c>
      <c r="B113" s="372">
        <v>46143</v>
      </c>
      <c r="C113" s="372">
        <v>46507</v>
      </c>
      <c r="D113" s="373" t="s">
        <v>11</v>
      </c>
      <c r="E113" s="373" t="s">
        <v>10</v>
      </c>
      <c r="F113" s="373" t="s">
        <v>225</v>
      </c>
      <c r="G113" s="68">
        <v>47.58</v>
      </c>
      <c r="H113" s="69">
        <v>649</v>
      </c>
      <c r="I113" s="374" t="str">
        <f>IF($A113="","",IF(OR($B113="",$C113="",$D113="",$E113="",$F113=""),"Stammdaten fehlen",IF(AND($G113="",$H113=""),"Werte fehlen",IF($G113="","Monatsstunden fehlen",IF($H113="","Monatslohn fehlt","OK")))))</f>
        <v>OK</v>
      </c>
      <c r="J113" s="387" t="str">
        <f>IF($G113="","",IF(COUNTIFS($A:$A,$A113,$D:$D,$D113,$G:$G,$G113)&gt;1,"Doppelte Monatsstunden",""))</f>
        <v/>
      </c>
    </row>
    <row r="114" spans="1:10" ht="24" customHeight="1" thickBot="1">
      <c r="A114" s="381" t="s">
        <v>467</v>
      </c>
      <c r="B114" s="372">
        <v>46143</v>
      </c>
      <c r="C114" s="372">
        <v>46507</v>
      </c>
      <c r="D114" s="373" t="s">
        <v>11</v>
      </c>
      <c r="E114" s="373" t="s">
        <v>10</v>
      </c>
      <c r="F114" s="373" t="s">
        <v>225</v>
      </c>
      <c r="G114" s="68">
        <v>43.25</v>
      </c>
      <c r="H114" s="69">
        <v>436.6</v>
      </c>
      <c r="I114" s="374" t="str">
        <f>IF($A114="","",IF(OR($B114="",$C114="",$D114="",$E114="",$F114=""),"Stammdaten fehlen",IF(AND($G114="",$H114=""),"Werte fehlen",IF($G114="","Monatsstunden fehlen",IF($H114="","Monatslohn fehlt","OK")))))</f>
        <v>OK</v>
      </c>
      <c r="J114" s="387" t="str">
        <f>IF($G114="","",IF(COUNTIFS($A:$A,$A114,$D:$D,$D114,$G:$G,$G114)&gt;1,"Doppelte Monatsstunden",""))</f>
        <v/>
      </c>
    </row>
    <row r="115" spans="1:10" ht="24" customHeight="1">
      <c r="A115" s="380" t="s">
        <v>467</v>
      </c>
      <c r="B115" s="369">
        <v>46143</v>
      </c>
      <c r="C115" s="369">
        <v>46507</v>
      </c>
      <c r="D115" s="370" t="s">
        <v>12</v>
      </c>
      <c r="E115" s="370" t="s">
        <v>10</v>
      </c>
      <c r="F115" s="370" t="s">
        <v>226</v>
      </c>
      <c r="G115" s="66">
        <v>173</v>
      </c>
      <c r="H115" s="67">
        <v>2360</v>
      </c>
      <c r="I115" s="371" t="str">
        <f>IF($A115="","",IF(OR($B115="",$C115="",$D115="",$E115="",$F115=""),"Stammdaten fehlen",IF(AND($G115="",$H115=""),"Werte fehlen",IF($G115="","Monatsstunden fehlen",IF($H115="","Monatslohn fehlt","OK")))))</f>
        <v>OK</v>
      </c>
      <c r="J115" s="386" t="str">
        <f>IF($G115="","",IF(COUNTIFS($A:$A,$A115,$D:$D,$D115,$G:$G,$G115)&gt;1,"Doppelte Monatsstunden",""))</f>
        <v/>
      </c>
    </row>
    <row r="116" spans="1:10" ht="24" customHeight="1">
      <c r="A116" s="381" t="s">
        <v>467</v>
      </c>
      <c r="B116" s="372">
        <v>46143</v>
      </c>
      <c r="C116" s="372">
        <v>46507</v>
      </c>
      <c r="D116" s="373" t="s">
        <v>12</v>
      </c>
      <c r="E116" s="373" t="s">
        <v>10</v>
      </c>
      <c r="F116" s="373" t="s">
        <v>226</v>
      </c>
      <c r="G116" s="68">
        <v>151.38</v>
      </c>
      <c r="H116" s="69">
        <v>2065</v>
      </c>
      <c r="I116" s="374" t="str">
        <f>IF($A116="","",IF(OR($B116="",$C116="",$D116="",$E116="",$F116=""),"Stammdaten fehlen",IF(AND($G116="",$H116=""),"Werte fehlen",IF($G116="","Monatsstunden fehlen",IF($H116="","Monatslohn fehlt","OK")))))</f>
        <v>OK</v>
      </c>
      <c r="J116" s="387" t="str">
        <f>IF($G116="","",IF(COUNTIFS($A:$A,$A116,$D:$D,$D116,$G:$G,$G116)&gt;1,"Doppelte Monatsstunden",""))</f>
        <v/>
      </c>
    </row>
    <row r="117" spans="1:10" ht="24" customHeight="1">
      <c r="A117" s="381" t="s">
        <v>467</v>
      </c>
      <c r="B117" s="372">
        <v>46143</v>
      </c>
      <c r="C117" s="372">
        <v>46507</v>
      </c>
      <c r="D117" s="373" t="s">
        <v>12</v>
      </c>
      <c r="E117" s="373" t="s">
        <v>10</v>
      </c>
      <c r="F117" s="373" t="s">
        <v>226</v>
      </c>
      <c r="G117" s="68">
        <v>138.4</v>
      </c>
      <c r="H117" s="69">
        <v>1888</v>
      </c>
      <c r="I117" s="374" t="str">
        <f>IF($A117="","",IF(OR($B117="",$C117="",$D117="",$E117="",$F117=""),"Stammdaten fehlen",IF(AND($G117="",$H117=""),"Werte fehlen",IF($G117="","Monatsstunden fehlen",IF($H117="","Monatslohn fehlt","OK")))))</f>
        <v>OK</v>
      </c>
      <c r="J117" s="387" t="str">
        <f>IF($G117="","",IF(COUNTIFS($A:$A,$A117,$D:$D,$D117,$G:$G,$G117)&gt;1,"Doppelte Monatsstunden",""))</f>
        <v/>
      </c>
    </row>
    <row r="118" spans="1:10" ht="24" customHeight="1">
      <c r="A118" s="381" t="s">
        <v>467</v>
      </c>
      <c r="B118" s="372">
        <v>46143</v>
      </c>
      <c r="C118" s="372">
        <v>46507</v>
      </c>
      <c r="D118" s="373" t="s">
        <v>12</v>
      </c>
      <c r="E118" s="373" t="s">
        <v>10</v>
      </c>
      <c r="F118" s="373" t="s">
        <v>226</v>
      </c>
      <c r="G118" s="68">
        <v>129.75</v>
      </c>
      <c r="H118" s="69">
        <v>1770</v>
      </c>
      <c r="I118" s="374" t="str">
        <f>IF($A118="","",IF(OR($B118="",$C118="",$D118="",$E118="",$F118=""),"Stammdaten fehlen",IF(AND($G118="",$H118=""),"Werte fehlen",IF($G118="","Monatsstunden fehlen",IF($H118="","Monatslohn fehlt","OK")))))</f>
        <v>OK</v>
      </c>
      <c r="J118" s="387" t="str">
        <f>IF($G118="","",IF(COUNTIFS($A:$A,$A118,$D:$D,$D118,$G:$G,$G118)&gt;1,"Doppelte Monatsstunden",""))</f>
        <v/>
      </c>
    </row>
    <row r="119" spans="1:10" ht="24" customHeight="1">
      <c r="A119" s="381" t="s">
        <v>467</v>
      </c>
      <c r="B119" s="372">
        <v>46143</v>
      </c>
      <c r="C119" s="372">
        <v>46507</v>
      </c>
      <c r="D119" s="373" t="s">
        <v>12</v>
      </c>
      <c r="E119" s="373" t="s">
        <v>10</v>
      </c>
      <c r="F119" s="373" t="s">
        <v>226</v>
      </c>
      <c r="G119" s="68">
        <v>108.13</v>
      </c>
      <c r="H119" s="69">
        <v>1475</v>
      </c>
      <c r="I119" s="374" t="str">
        <f>IF($A119="","",IF(OR($B119="",$C119="",$D119="",$E119="",$F119=""),"Stammdaten fehlen",IF(AND($G119="",$H119=""),"Werte fehlen",IF($G119="","Monatsstunden fehlen",IF($H119="","Monatslohn fehlt","OK")))))</f>
        <v>OK</v>
      </c>
      <c r="J119" s="387" t="str">
        <f>IF($G119="","",IF(COUNTIFS($A:$A,$A119,$D:$D,$D119,$G:$G,$G119)&gt;1,"Doppelte Monatsstunden",""))</f>
        <v/>
      </c>
    </row>
    <row r="120" spans="1:10" ht="24" customHeight="1">
      <c r="A120" s="381" t="s">
        <v>467</v>
      </c>
      <c r="B120" s="372">
        <v>46143</v>
      </c>
      <c r="C120" s="372">
        <v>46507</v>
      </c>
      <c r="D120" s="373" t="s">
        <v>12</v>
      </c>
      <c r="E120" s="373" t="s">
        <v>10</v>
      </c>
      <c r="F120" s="373" t="s">
        <v>226</v>
      </c>
      <c r="G120" s="68">
        <v>103.8</v>
      </c>
      <c r="H120" s="69">
        <v>1416</v>
      </c>
      <c r="I120" s="374" t="str">
        <f>IF($A120="","",IF(OR($B120="",$C120="",$D120="",$E120="",$F120=""),"Stammdaten fehlen",IF(AND($G120="",$H120=""),"Werte fehlen",IF($G120="","Monatsstunden fehlen",IF($H120="","Monatslohn fehlt","OK")))))</f>
        <v>OK</v>
      </c>
      <c r="J120" s="387" t="str">
        <f>IF($G120="","",IF(COUNTIFS($A:$A,$A120,$D:$D,$D120,$G:$G,$G120)&gt;1,"Doppelte Monatsstunden",""))</f>
        <v/>
      </c>
    </row>
    <row r="121" spans="1:10" ht="24" customHeight="1">
      <c r="A121" s="381" t="s">
        <v>467</v>
      </c>
      <c r="B121" s="372">
        <v>46143</v>
      </c>
      <c r="C121" s="372">
        <v>46507</v>
      </c>
      <c r="D121" s="373" t="s">
        <v>12</v>
      </c>
      <c r="E121" s="373" t="s">
        <v>10</v>
      </c>
      <c r="F121" s="373" t="s">
        <v>226</v>
      </c>
      <c r="G121" s="68">
        <v>86.5</v>
      </c>
      <c r="H121" s="69">
        <v>1180</v>
      </c>
      <c r="I121" s="374" t="str">
        <f>IF($A121="","",IF(OR($B121="",$C121="",$D121="",$E121="",$F121=""),"Stammdaten fehlen",IF(AND($G121="",$H121=""),"Werte fehlen",IF($G121="","Monatsstunden fehlen",IF($H121="","Monatslohn fehlt","OK")))))</f>
        <v>OK</v>
      </c>
      <c r="J121" s="387" t="str">
        <f>IF($G121="","",IF(COUNTIFS($A:$A,$A121,$D:$D,$D121,$G:$G,$G121)&gt;1,"Doppelte Monatsstunden",""))</f>
        <v/>
      </c>
    </row>
    <row r="122" spans="1:10" ht="24" customHeight="1">
      <c r="A122" s="381" t="s">
        <v>467</v>
      </c>
      <c r="B122" s="372">
        <v>46143</v>
      </c>
      <c r="C122" s="372">
        <v>46507</v>
      </c>
      <c r="D122" s="373" t="s">
        <v>12</v>
      </c>
      <c r="E122" s="373" t="s">
        <v>10</v>
      </c>
      <c r="F122" s="373" t="s">
        <v>226</v>
      </c>
      <c r="G122" s="68">
        <v>69.2</v>
      </c>
      <c r="H122" s="69">
        <v>767</v>
      </c>
      <c r="I122" s="374" t="str">
        <f>IF($A122="","",IF(OR($B122="",$C122="",$D122="",$E122="",$F122=""),"Stammdaten fehlen",IF(AND($G122="",$H122=""),"Werte fehlen",IF($G122="","Monatsstunden fehlen",IF($H122="","Monatslohn fehlt","OK")))))</f>
        <v>OK</v>
      </c>
      <c r="J122" s="387" t="str">
        <f>IF($G122="","",IF(COUNTIFS($A:$A,$A122,$D:$D,$D122,$G:$G,$G122)&gt;1,"Doppelte Monatsstunden",""))</f>
        <v/>
      </c>
    </row>
    <row r="123" spans="1:10" ht="24" customHeight="1">
      <c r="A123" s="381" t="s">
        <v>467</v>
      </c>
      <c r="B123" s="372">
        <v>46143</v>
      </c>
      <c r="C123" s="372">
        <v>46507</v>
      </c>
      <c r="D123" s="373" t="s">
        <v>12</v>
      </c>
      <c r="E123" s="373" t="s">
        <v>10</v>
      </c>
      <c r="F123" s="373" t="s">
        <v>226</v>
      </c>
      <c r="G123" s="68">
        <v>51.9</v>
      </c>
      <c r="H123" s="69">
        <v>708</v>
      </c>
      <c r="I123" s="374" t="str">
        <f>IF($A123="","",IF(OR($B123="",$C123="",$D123="",$E123="",$F123=""),"Stammdaten fehlen",IF(AND($G123="",$H123=""),"Werte fehlen",IF($G123="","Monatsstunden fehlen",IF($H123="","Monatslohn fehlt","OK")))))</f>
        <v>OK</v>
      </c>
      <c r="J123" s="387" t="str">
        <f>IF($G123="","",IF(COUNTIFS($A:$A,$A123,$D:$D,$D123,$G:$G,$G123)&gt;1,"Doppelte Monatsstunden",""))</f>
        <v/>
      </c>
    </row>
    <row r="124" spans="1:10" ht="24" customHeight="1">
      <c r="A124" s="381" t="s">
        <v>467</v>
      </c>
      <c r="B124" s="372">
        <v>46143</v>
      </c>
      <c r="C124" s="372">
        <v>46507</v>
      </c>
      <c r="D124" s="373" t="s">
        <v>12</v>
      </c>
      <c r="E124" s="373" t="s">
        <v>10</v>
      </c>
      <c r="F124" s="373" t="s">
        <v>226</v>
      </c>
      <c r="G124" s="68">
        <v>47.58</v>
      </c>
      <c r="H124" s="69">
        <v>649</v>
      </c>
      <c r="I124" s="374" t="str">
        <f>IF($A124="","",IF(OR($B124="",$C124="",$D124="",$E124="",$F124=""),"Stammdaten fehlen",IF(AND($G124="",$H124=""),"Werte fehlen",IF($G124="","Monatsstunden fehlen",IF($H124="","Monatslohn fehlt","OK")))))</f>
        <v>OK</v>
      </c>
      <c r="J124" s="387" t="str">
        <f>IF($G124="","",IF(COUNTIFS($A:$A,$A124,$D:$D,$D124,$G:$G,$G124)&gt;1,"Doppelte Monatsstunden",""))</f>
        <v/>
      </c>
    </row>
    <row r="125" spans="1:10" ht="24" customHeight="1" thickBot="1">
      <c r="A125" s="381" t="s">
        <v>467</v>
      </c>
      <c r="B125" s="372">
        <v>46143</v>
      </c>
      <c r="C125" s="372">
        <v>46507</v>
      </c>
      <c r="D125" s="373" t="s">
        <v>12</v>
      </c>
      <c r="E125" s="373" t="s">
        <v>10</v>
      </c>
      <c r="F125" s="373" t="s">
        <v>226</v>
      </c>
      <c r="G125" s="68">
        <v>43.25</v>
      </c>
      <c r="H125" s="69">
        <v>436.6</v>
      </c>
      <c r="I125" s="374" t="str">
        <f>IF($A125="","",IF(OR($B125="",$C125="",$D125="",$E125="",$F125=""),"Stammdaten fehlen",IF(AND($G125="",$H125=""),"Werte fehlen",IF($G125="","Monatsstunden fehlen",IF($H125="","Monatslohn fehlt","OK")))))</f>
        <v>OK</v>
      </c>
      <c r="J125" s="387" t="str">
        <f>IF($G125="","",IF(COUNTIFS($A:$A,$A125,$D:$D,$D125,$G:$G,$G125)&gt;1,"Doppelte Monatsstunden",""))</f>
        <v/>
      </c>
    </row>
    <row r="126" spans="1:10" ht="24" customHeight="1">
      <c r="A126" s="380" t="s">
        <v>467</v>
      </c>
      <c r="B126" s="369">
        <v>46143</v>
      </c>
      <c r="C126" s="369">
        <v>46507</v>
      </c>
      <c r="D126" s="370" t="s">
        <v>13</v>
      </c>
      <c r="E126" s="370" t="s">
        <v>10</v>
      </c>
      <c r="F126" s="370" t="s">
        <v>227</v>
      </c>
      <c r="G126" s="66">
        <v>173</v>
      </c>
      <c r="H126" s="67">
        <v>2378</v>
      </c>
      <c r="I126" s="371" t="str">
        <f>IF($A126="","",IF(OR($B126="",$C126="",$D126="",$E126="",$F126=""),"Stammdaten fehlen",IF(AND($G126="",$H126=""),"Werte fehlen",IF($G126="","Monatsstunden fehlen",IF($H126="","Monatslohn fehlt","OK")))))</f>
        <v>OK</v>
      </c>
      <c r="J126" s="386" t="str">
        <f>IF($G126="","",IF(COUNTIFS($A:$A,$A126,$D:$D,$D126,$G:$G,$G126)&gt;1,"Doppelte Monatsstunden",""))</f>
        <v/>
      </c>
    </row>
    <row r="127" spans="1:10" ht="24" customHeight="1">
      <c r="A127" s="381" t="s">
        <v>467</v>
      </c>
      <c r="B127" s="372">
        <v>46143</v>
      </c>
      <c r="C127" s="372">
        <v>46507</v>
      </c>
      <c r="D127" s="373" t="s">
        <v>13</v>
      </c>
      <c r="E127" s="373" t="s">
        <v>10</v>
      </c>
      <c r="F127" s="373" t="s">
        <v>227</v>
      </c>
      <c r="G127" s="68">
        <v>151.38</v>
      </c>
      <c r="H127" s="69">
        <v>2098.25</v>
      </c>
      <c r="I127" s="374" t="str">
        <f>IF($A127="","",IF(OR($B127="",$C127="",$D127="",$E127="",$F127=""),"Stammdaten fehlen",IF(AND($G127="",$H127=""),"Werte fehlen",IF($G127="","Monatsstunden fehlen",IF($H127="","Monatslohn fehlt","OK")))))</f>
        <v>OK</v>
      </c>
      <c r="J127" s="387" t="str">
        <f>IF($G127="","",IF(COUNTIFS($A:$A,$A127,$D:$D,$D127,$G:$G,$G127)&gt;1,"Doppelte Monatsstunden",""))</f>
        <v/>
      </c>
    </row>
    <row r="128" spans="1:10" ht="24" customHeight="1">
      <c r="A128" s="381" t="s">
        <v>467</v>
      </c>
      <c r="B128" s="372">
        <v>46143</v>
      </c>
      <c r="C128" s="372">
        <v>46507</v>
      </c>
      <c r="D128" s="373" t="s">
        <v>13</v>
      </c>
      <c r="E128" s="373" t="s">
        <v>10</v>
      </c>
      <c r="F128" s="373" t="s">
        <v>227</v>
      </c>
      <c r="G128" s="68">
        <v>138.4</v>
      </c>
      <c r="H128" s="69">
        <v>1918.4</v>
      </c>
      <c r="I128" s="374" t="str">
        <f>IF($A128="","",IF(OR($B128="",$C128="",$D128="",$E128="",$F128=""),"Stammdaten fehlen",IF(AND($G128="",$H128=""),"Werte fehlen",IF($G128="","Monatsstunden fehlen",IF($H128="","Monatslohn fehlt","OK")))))</f>
        <v>OK</v>
      </c>
      <c r="J128" s="387" t="str">
        <f>IF($G128="","",IF(COUNTIFS($A:$A,$A128,$D:$D,$D128,$G:$G,$G128)&gt;1,"Doppelte Monatsstunden",""))</f>
        <v/>
      </c>
    </row>
    <row r="129" spans="1:10" ht="24" customHeight="1">
      <c r="A129" s="381" t="s">
        <v>467</v>
      </c>
      <c r="B129" s="372">
        <v>46143</v>
      </c>
      <c r="C129" s="372">
        <v>46507</v>
      </c>
      <c r="D129" s="373" t="s">
        <v>13</v>
      </c>
      <c r="E129" s="373" t="s">
        <v>10</v>
      </c>
      <c r="F129" s="373" t="s">
        <v>227</v>
      </c>
      <c r="G129" s="68">
        <v>129.75</v>
      </c>
      <c r="H129" s="69">
        <v>1798.5</v>
      </c>
      <c r="I129" s="374" t="str">
        <f>IF($A129="","",IF(OR($B129="",$C129="",$D129="",$E129="",$F129=""),"Stammdaten fehlen",IF(AND($G129="",$H129=""),"Werte fehlen",IF($G129="","Monatsstunden fehlen",IF($H129="","Monatslohn fehlt","OK")))))</f>
        <v>OK</v>
      </c>
      <c r="J129" s="387" t="str">
        <f>IF($G129="","",IF(COUNTIFS($A:$A,$A129,$D:$D,$D129,$G:$G,$G129)&gt;1,"Doppelte Monatsstunden",""))</f>
        <v/>
      </c>
    </row>
    <row r="130" spans="1:10" ht="24" customHeight="1">
      <c r="A130" s="381" t="s">
        <v>467</v>
      </c>
      <c r="B130" s="372">
        <v>46143</v>
      </c>
      <c r="C130" s="372">
        <v>46507</v>
      </c>
      <c r="D130" s="373" t="s">
        <v>13</v>
      </c>
      <c r="E130" s="373" t="s">
        <v>10</v>
      </c>
      <c r="F130" s="373" t="s">
        <v>227</v>
      </c>
      <c r="G130" s="68">
        <v>108.13</v>
      </c>
      <c r="H130" s="69">
        <v>1498.75</v>
      </c>
      <c r="I130" s="374" t="str">
        <f>IF($A130="","",IF(OR($B130="",$C130="",$D130="",$E130="",$F130=""),"Stammdaten fehlen",IF(AND($G130="",$H130=""),"Werte fehlen",IF($G130="","Monatsstunden fehlen",IF($H130="","Monatslohn fehlt","OK")))))</f>
        <v>OK</v>
      </c>
      <c r="J130" s="387" t="str">
        <f>IF($G130="","",IF(COUNTIFS($A:$A,$A130,$D:$D,$D130,$G:$G,$G130)&gt;1,"Doppelte Monatsstunden",""))</f>
        <v/>
      </c>
    </row>
    <row r="131" spans="1:10" ht="24" customHeight="1">
      <c r="A131" s="381" t="s">
        <v>467</v>
      </c>
      <c r="B131" s="372">
        <v>46143</v>
      </c>
      <c r="C131" s="372">
        <v>46507</v>
      </c>
      <c r="D131" s="373" t="s">
        <v>13</v>
      </c>
      <c r="E131" s="373" t="s">
        <v>10</v>
      </c>
      <c r="F131" s="373" t="s">
        <v>227</v>
      </c>
      <c r="G131" s="68">
        <v>103.8</v>
      </c>
      <c r="H131" s="69">
        <v>1438.8</v>
      </c>
      <c r="I131" s="374" t="str">
        <f>IF($A131="","",IF(OR($B131="",$C131="",$D131="",$E131="",$F131=""),"Stammdaten fehlen",IF(AND($G131="",$H131=""),"Werte fehlen",IF($G131="","Monatsstunden fehlen",IF($H131="","Monatslohn fehlt","OK")))))</f>
        <v>OK</v>
      </c>
      <c r="J131" s="387" t="str">
        <f>IF($G131="","",IF(COUNTIFS($A:$A,$A131,$D:$D,$D131,$G:$G,$G131)&gt;1,"Doppelte Monatsstunden",""))</f>
        <v/>
      </c>
    </row>
    <row r="132" spans="1:10" ht="24" customHeight="1">
      <c r="A132" s="381" t="s">
        <v>467</v>
      </c>
      <c r="B132" s="372">
        <v>46143</v>
      </c>
      <c r="C132" s="372">
        <v>46507</v>
      </c>
      <c r="D132" s="373" t="s">
        <v>13</v>
      </c>
      <c r="E132" s="373" t="s">
        <v>10</v>
      </c>
      <c r="F132" s="373" t="s">
        <v>227</v>
      </c>
      <c r="G132" s="68">
        <v>86.5</v>
      </c>
      <c r="H132" s="69">
        <v>1199</v>
      </c>
      <c r="I132" s="374" t="str">
        <f>IF($A132="","",IF(OR($B132="",$C132="",$D132="",$E132="",$F132=""),"Stammdaten fehlen",IF(AND($G132="",$H132=""),"Werte fehlen",IF($G132="","Monatsstunden fehlen",IF($H132="","Monatslohn fehlt","OK")))))</f>
        <v>OK</v>
      </c>
      <c r="J132" s="387" t="str">
        <f>IF($G132="","",IF(COUNTIFS($A:$A,$A132,$D:$D,$D132,$G:$G,$G132)&gt;1,"Doppelte Monatsstunden",""))</f>
        <v/>
      </c>
    </row>
    <row r="133" spans="1:10" ht="24" customHeight="1">
      <c r="A133" s="381" t="s">
        <v>467</v>
      </c>
      <c r="B133" s="372">
        <v>46143</v>
      </c>
      <c r="C133" s="372">
        <v>46507</v>
      </c>
      <c r="D133" s="373" t="s">
        <v>13</v>
      </c>
      <c r="E133" s="373" t="s">
        <v>10</v>
      </c>
      <c r="F133" s="373" t="s">
        <v>227</v>
      </c>
      <c r="G133" s="68">
        <v>69.2</v>
      </c>
      <c r="H133" s="69">
        <v>779.35</v>
      </c>
      <c r="I133" s="374" t="str">
        <f>IF($A133="","",IF(OR($B133="",$C133="",$D133="",$E133="",$F133=""),"Stammdaten fehlen",IF(AND($G133="",$H133=""),"Werte fehlen",IF($G133="","Monatsstunden fehlen",IF($H133="","Monatslohn fehlt","OK")))))</f>
        <v>OK</v>
      </c>
      <c r="J133" s="387" t="str">
        <f>IF($G133="","",IF(COUNTIFS($A:$A,$A133,$D:$D,$D133,$G:$G,$G133)&gt;1,"Doppelte Monatsstunden",""))</f>
        <v/>
      </c>
    </row>
    <row r="134" spans="1:10" ht="24" customHeight="1">
      <c r="A134" s="381" t="s">
        <v>467</v>
      </c>
      <c r="B134" s="372">
        <v>46143</v>
      </c>
      <c r="C134" s="372">
        <v>46507</v>
      </c>
      <c r="D134" s="373" t="s">
        <v>13</v>
      </c>
      <c r="E134" s="373" t="s">
        <v>10</v>
      </c>
      <c r="F134" s="373" t="s">
        <v>227</v>
      </c>
      <c r="G134" s="68">
        <v>51.9</v>
      </c>
      <c r="H134" s="69">
        <v>719.4</v>
      </c>
      <c r="I134" s="374" t="str">
        <f>IF($A134="","",IF(OR($B134="",$C134="",$D134="",$E134="",$F134=""),"Stammdaten fehlen",IF(AND($G134="",$H134=""),"Werte fehlen",IF($G134="","Monatsstunden fehlen",IF($H134="","Monatslohn fehlt","OK")))))</f>
        <v>OK</v>
      </c>
      <c r="J134" s="387" t="str">
        <f>IF($G134="","",IF(COUNTIFS($A:$A,$A134,$D:$D,$D134,$G:$G,$G134)&gt;1,"Doppelte Monatsstunden",""))</f>
        <v/>
      </c>
    </row>
    <row r="135" spans="1:10" ht="24" customHeight="1">
      <c r="A135" s="381" t="s">
        <v>467</v>
      </c>
      <c r="B135" s="372">
        <v>46143</v>
      </c>
      <c r="C135" s="372">
        <v>46507</v>
      </c>
      <c r="D135" s="373" t="s">
        <v>13</v>
      </c>
      <c r="E135" s="373" t="s">
        <v>10</v>
      </c>
      <c r="F135" s="373" t="s">
        <v>227</v>
      </c>
      <c r="G135" s="68">
        <v>47.58</v>
      </c>
      <c r="H135" s="69">
        <v>659.45</v>
      </c>
      <c r="I135" s="374" t="str">
        <f>IF($A135="","",IF(OR($B135="",$C135="",$D135="",$E135="",$F135=""),"Stammdaten fehlen",IF(AND($G135="",$H135=""),"Werte fehlen",IF($G135="","Monatsstunden fehlen",IF($H135="","Monatslohn fehlt","OK")))))</f>
        <v>OK</v>
      </c>
      <c r="J135" s="387" t="str">
        <f>IF($G135="","",IF(COUNTIFS($A:$A,$A135,$D:$D,$D135,$G:$G,$G135)&gt;1,"Doppelte Monatsstunden",""))</f>
        <v/>
      </c>
    </row>
    <row r="136" spans="1:10" ht="24" customHeight="1" thickBot="1">
      <c r="A136" s="388" t="s">
        <v>467</v>
      </c>
      <c r="B136" s="389">
        <v>46143</v>
      </c>
      <c r="C136" s="389">
        <v>46507</v>
      </c>
      <c r="D136" s="390" t="s">
        <v>13</v>
      </c>
      <c r="E136" s="390" t="s">
        <v>10</v>
      </c>
      <c r="F136" s="390" t="s">
        <v>227</v>
      </c>
      <c r="G136" s="70">
        <v>43.25</v>
      </c>
      <c r="H136" s="71">
        <v>443.63</v>
      </c>
      <c r="I136" s="391" t="str">
        <f>IF($A136="","",IF(OR($B136="",$C136="",$D136="",$E136="",$F136=""),"Stammdaten fehlen",IF(AND($G136="",$H136=""),"Werte fehlen",IF($G136="","Monatsstunden fehlen",IF($H136="","Monatslohn fehlt","OK")))))</f>
        <v>OK</v>
      </c>
      <c r="J136" s="392" t="str">
        <f>IF($G136="","",IF(COUNTIFS($A:$A,$A136,$D:$D,$D136,$G:$G,$G136)&gt;1,"Doppelte Monatsstunden",""))</f>
        <v/>
      </c>
    </row>
    <row r="137" spans="1:10" ht="24" customHeight="1" thickBot="1">
      <c r="A137" s="375" t="s">
        <v>277</v>
      </c>
      <c r="B137" s="353"/>
      <c r="C137" s="353"/>
      <c r="D137" s="354"/>
      <c r="E137" s="354"/>
      <c r="F137" s="354"/>
      <c r="G137" s="355"/>
      <c r="H137" s="356"/>
      <c r="I137" s="354"/>
      <c r="J137" s="393"/>
    </row>
    <row r="138" spans="1:10" ht="24" customHeight="1">
      <c r="A138" s="376" t="s">
        <v>236</v>
      </c>
      <c r="B138" s="357">
        <v>45778</v>
      </c>
      <c r="C138" s="357">
        <v>46142</v>
      </c>
      <c r="D138" s="358" t="s">
        <v>233</v>
      </c>
      <c r="E138" s="358" t="s">
        <v>2</v>
      </c>
      <c r="F138" s="358" t="s">
        <v>224</v>
      </c>
      <c r="G138" s="58">
        <v>173</v>
      </c>
      <c r="H138" s="59">
        <v>2021</v>
      </c>
      <c r="I138" s="359" t="str">
        <f>IF($A138="","",IF(OR($B138="",$C138="",$D138="",$E138="",$F138=""),"Stammdaten fehlen",IF(AND($G138="",$H138=""),"Werte fehlen",IF($G138="","Monatsstunden fehlen",IF($H138="","Monatslohn fehlt","OK")))))</f>
        <v>OK</v>
      </c>
      <c r="J138" s="382" t="str">
        <f>IF($G138="","",IF(COUNTIFS($A:$A,$A138,$D:$D,$D138,$G:$G,$G138)&gt;1,"Doppelte Monatsstunden",""))</f>
        <v/>
      </c>
    </row>
    <row r="139" spans="1:10" ht="24" customHeight="1">
      <c r="A139" s="377" t="s">
        <v>236</v>
      </c>
      <c r="B139" s="360">
        <v>45778</v>
      </c>
      <c r="C139" s="360">
        <v>46142</v>
      </c>
      <c r="D139" s="361" t="s">
        <v>233</v>
      </c>
      <c r="E139" s="361" t="s">
        <v>2</v>
      </c>
      <c r="F139" s="361" t="s">
        <v>224</v>
      </c>
      <c r="G139" s="60">
        <v>151.38</v>
      </c>
      <c r="H139" s="61">
        <v>1768.38</v>
      </c>
      <c r="I139" s="362" t="str">
        <f>IF($A139="","",IF(OR($B139="",$C139="",$D139="",$E139="",$F139=""),"Stammdaten fehlen",IF(AND($G139="",$H139=""),"Werte fehlen",IF($G139="","Monatsstunden fehlen",IF($H139="","Monatslohn fehlt","OK")))))</f>
        <v>OK</v>
      </c>
      <c r="J139" s="383" t="str">
        <f>IF($G139="","",IF(COUNTIFS($A:$A,$A139,$D:$D,$D139,$G:$G,$G139)&gt;1,"Doppelte Monatsstunden",""))</f>
        <v/>
      </c>
    </row>
    <row r="140" spans="1:10" ht="24" customHeight="1">
      <c r="A140" s="377" t="s">
        <v>236</v>
      </c>
      <c r="B140" s="360">
        <v>45778</v>
      </c>
      <c r="C140" s="360">
        <v>46142</v>
      </c>
      <c r="D140" s="361" t="s">
        <v>233</v>
      </c>
      <c r="E140" s="361" t="s">
        <v>2</v>
      </c>
      <c r="F140" s="361" t="s">
        <v>224</v>
      </c>
      <c r="G140" s="60">
        <v>138.4</v>
      </c>
      <c r="H140" s="61">
        <v>1616.8</v>
      </c>
      <c r="I140" s="362" t="str">
        <f>IF($A140="","",IF(OR($B140="",$C140="",$D140="",$E140="",$F140=""),"Stammdaten fehlen",IF(AND($G140="",$H140=""),"Werte fehlen",IF($G140="","Monatsstunden fehlen",IF($H140="","Monatslohn fehlt","OK")))))</f>
        <v>OK</v>
      </c>
      <c r="J140" s="383" t="str">
        <f>IF($G140="","",IF(COUNTIFS($A:$A,$A140,$D:$D,$D140,$G:$G,$G140)&gt;1,"Doppelte Monatsstunden",""))</f>
        <v/>
      </c>
    </row>
    <row r="141" spans="1:10" ht="24" customHeight="1">
      <c r="A141" s="377" t="s">
        <v>236</v>
      </c>
      <c r="B141" s="360">
        <v>45778</v>
      </c>
      <c r="C141" s="360">
        <v>46142</v>
      </c>
      <c r="D141" s="361" t="s">
        <v>233</v>
      </c>
      <c r="E141" s="361" t="s">
        <v>2</v>
      </c>
      <c r="F141" s="361" t="s">
        <v>224</v>
      </c>
      <c r="G141" s="60">
        <v>129.75</v>
      </c>
      <c r="H141" s="61">
        <v>1515.75</v>
      </c>
      <c r="I141" s="362" t="str">
        <f>IF($A141="","",IF(OR($B141="",$C141="",$D141="",$E141="",$F141=""),"Stammdaten fehlen",IF(AND($G141="",$H141=""),"Werte fehlen",IF($G141="","Monatsstunden fehlen",IF($H141="","Monatslohn fehlt","OK")))))</f>
        <v>OK</v>
      </c>
      <c r="J141" s="383" t="str">
        <f>IF($G141="","",IF(COUNTIFS($A:$A,$A141,$D:$D,$D141,$G:$G,$G141)&gt;1,"Doppelte Monatsstunden",""))</f>
        <v/>
      </c>
    </row>
    <row r="142" spans="1:10" ht="24" customHeight="1">
      <c r="A142" s="377" t="s">
        <v>236</v>
      </c>
      <c r="B142" s="360">
        <v>45778</v>
      </c>
      <c r="C142" s="360">
        <v>46142</v>
      </c>
      <c r="D142" s="361" t="s">
        <v>233</v>
      </c>
      <c r="E142" s="361" t="s">
        <v>2</v>
      </c>
      <c r="F142" s="361" t="s">
        <v>224</v>
      </c>
      <c r="G142" s="60">
        <v>108.13</v>
      </c>
      <c r="H142" s="61">
        <v>1263.1300000000001</v>
      </c>
      <c r="I142" s="362" t="str">
        <f>IF($A142="","",IF(OR($B142="",$C142="",$D142="",$E142="",$F142=""),"Stammdaten fehlen",IF(AND($G142="",$H142=""),"Werte fehlen",IF($G142="","Monatsstunden fehlen",IF($H142="","Monatslohn fehlt","OK")))))</f>
        <v>OK</v>
      </c>
      <c r="J142" s="383" t="str">
        <f>IF($G142="","",IF(COUNTIFS($A:$A,$A142,$D:$D,$D142,$G:$G,$G142)&gt;1,"Doppelte Monatsstunden",""))</f>
        <v/>
      </c>
    </row>
    <row r="143" spans="1:10" ht="24" customHeight="1">
      <c r="A143" s="377" t="s">
        <v>236</v>
      </c>
      <c r="B143" s="360">
        <v>45778</v>
      </c>
      <c r="C143" s="360">
        <v>46142</v>
      </c>
      <c r="D143" s="361" t="s">
        <v>233</v>
      </c>
      <c r="E143" s="361" t="s">
        <v>2</v>
      </c>
      <c r="F143" s="361" t="s">
        <v>224</v>
      </c>
      <c r="G143" s="60">
        <v>103.8</v>
      </c>
      <c r="H143" s="61">
        <v>1212.5999999999999</v>
      </c>
      <c r="I143" s="362" t="str">
        <f>IF($A143="","",IF(OR($B143="",$C143="",$D143="",$E143="",$F143=""),"Stammdaten fehlen",IF(AND($G143="",$H143=""),"Werte fehlen",IF($G143="","Monatsstunden fehlen",IF($H143="","Monatslohn fehlt","OK")))))</f>
        <v>OK</v>
      </c>
      <c r="J143" s="383" t="str">
        <f>IF($G143="","",IF(COUNTIFS($A:$A,$A143,$D:$D,$D143,$G:$G,$G143)&gt;1,"Doppelte Monatsstunden",""))</f>
        <v/>
      </c>
    </row>
    <row r="144" spans="1:10" ht="24" customHeight="1">
      <c r="A144" s="377" t="s">
        <v>236</v>
      </c>
      <c r="B144" s="360">
        <v>45778</v>
      </c>
      <c r="C144" s="360">
        <v>46142</v>
      </c>
      <c r="D144" s="361" t="s">
        <v>233</v>
      </c>
      <c r="E144" s="361" t="s">
        <v>2</v>
      </c>
      <c r="F144" s="361" t="s">
        <v>224</v>
      </c>
      <c r="G144" s="60">
        <v>86.5</v>
      </c>
      <c r="H144" s="61">
        <v>1010.5</v>
      </c>
      <c r="I144" s="362" t="str">
        <f>IF($A144="","",IF(OR($B144="",$C144="",$D144="",$E144="",$F144=""),"Stammdaten fehlen",IF(AND($G144="",$H144=""),"Werte fehlen",IF($G144="","Monatsstunden fehlen",IF($H144="","Monatslohn fehlt","OK")))))</f>
        <v>OK</v>
      </c>
      <c r="J144" s="383" t="str">
        <f>IF($G144="","",IF(COUNTIFS($A:$A,$A144,$D:$D,$D144,$G:$G,$G144)&gt;1,"Doppelte Monatsstunden",""))</f>
        <v/>
      </c>
    </row>
    <row r="145" spans="1:10" ht="24" customHeight="1">
      <c r="A145" s="377" t="s">
        <v>236</v>
      </c>
      <c r="B145" s="360">
        <v>45778</v>
      </c>
      <c r="C145" s="360">
        <v>46142</v>
      </c>
      <c r="D145" s="361" t="s">
        <v>233</v>
      </c>
      <c r="E145" s="361" t="s">
        <v>2</v>
      </c>
      <c r="F145" s="361" t="s">
        <v>224</v>
      </c>
      <c r="G145" s="60">
        <v>69.2</v>
      </c>
      <c r="H145" s="61">
        <v>808.4</v>
      </c>
      <c r="I145" s="362" t="str">
        <f>IF($A145="","",IF(OR($B145="",$C145="",$D145="",$E145="",$F145=""),"Stammdaten fehlen",IF(AND($G145="",$H145=""),"Werte fehlen",IF($G145="","Monatsstunden fehlen",IF($H145="","Monatslohn fehlt","OK")))))</f>
        <v>OK</v>
      </c>
      <c r="J145" s="383" t="str">
        <f>IF($G145="","",IF(COUNTIFS($A:$A,$A145,$D:$D,$D145,$G:$G,$G145)&gt;1,"Doppelte Monatsstunden",""))</f>
        <v/>
      </c>
    </row>
    <row r="146" spans="1:10" ht="24" customHeight="1">
      <c r="A146" s="377" t="s">
        <v>236</v>
      </c>
      <c r="B146" s="360">
        <v>45778</v>
      </c>
      <c r="C146" s="360">
        <v>46142</v>
      </c>
      <c r="D146" s="361" t="s">
        <v>233</v>
      </c>
      <c r="E146" s="361" t="s">
        <v>2</v>
      </c>
      <c r="F146" s="361" t="s">
        <v>224</v>
      </c>
      <c r="G146" s="60">
        <v>51.9</v>
      </c>
      <c r="H146" s="61">
        <v>606.29999999999995</v>
      </c>
      <c r="I146" s="362" t="str">
        <f>IF($A146="","",IF(OR($B146="",$C146="",$D146="",$E146="",$F146=""),"Stammdaten fehlen",IF(AND($G146="",$H146=""),"Werte fehlen",IF($G146="","Monatsstunden fehlen",IF($H146="","Monatslohn fehlt","OK")))))</f>
        <v>OK</v>
      </c>
      <c r="J146" s="383" t="str">
        <f>IF($G146="","",IF(COUNTIFS($A:$A,$A146,$D:$D,$D146,$G:$G,$G146)&gt;1,"Doppelte Monatsstunden",""))</f>
        <v/>
      </c>
    </row>
    <row r="147" spans="1:10" ht="24" customHeight="1">
      <c r="A147" s="377" t="s">
        <v>236</v>
      </c>
      <c r="B147" s="360">
        <v>45778</v>
      </c>
      <c r="C147" s="360">
        <v>46142</v>
      </c>
      <c r="D147" s="361" t="s">
        <v>233</v>
      </c>
      <c r="E147" s="361" t="s">
        <v>2</v>
      </c>
      <c r="F147" s="361" t="s">
        <v>224</v>
      </c>
      <c r="G147" s="60">
        <v>47.58</v>
      </c>
      <c r="H147" s="61">
        <v>555.78</v>
      </c>
      <c r="I147" s="362" t="str">
        <f>IF($A147="","",IF(OR($B147="",$C147="",$D147="",$E147="",$F147=""),"Stammdaten fehlen",IF(AND($G147="",$H147=""),"Werte fehlen",IF($G147="","Monatsstunden fehlen",IF($H147="","Monatslohn fehlt","OK")))))</f>
        <v>OK</v>
      </c>
      <c r="J147" s="383" t="str">
        <f>IF($G147="","",IF(COUNTIFS($A:$A,$A147,$D:$D,$D147,$G:$G,$G147)&gt;1,"Doppelte Monatsstunden",""))</f>
        <v/>
      </c>
    </row>
    <row r="148" spans="1:10" ht="24" customHeight="1">
      <c r="A148" s="377" t="s">
        <v>236</v>
      </c>
      <c r="B148" s="360">
        <v>45778</v>
      </c>
      <c r="C148" s="360">
        <v>46142</v>
      </c>
      <c r="D148" s="361" t="s">
        <v>233</v>
      </c>
      <c r="E148" s="361" t="s">
        <v>2</v>
      </c>
      <c r="F148" s="361" t="s">
        <v>224</v>
      </c>
      <c r="G148" s="60">
        <v>43.25</v>
      </c>
      <c r="H148" s="61">
        <v>505.25</v>
      </c>
      <c r="I148" s="362" t="str">
        <f>IF($A148="","",IF(OR($B148="",$C148="",$D148="",$E148="",$F148=""),"Stammdaten fehlen",IF(AND($G148="",$H148=""),"Werte fehlen",IF($G148="","Monatsstunden fehlen",IF($H148="","Monatslohn fehlt","OK")))))</f>
        <v>OK</v>
      </c>
      <c r="J148" s="383" t="str">
        <f>IF($G148="","",IF(COUNTIFS($A:$A,$A148,$D:$D,$D148,$G:$G,$G148)&gt;1,"Doppelte Monatsstunden",""))</f>
        <v/>
      </c>
    </row>
    <row r="149" spans="1:10" ht="24" customHeight="1">
      <c r="A149" s="377" t="s">
        <v>236</v>
      </c>
      <c r="B149" s="360">
        <v>45778</v>
      </c>
      <c r="C149" s="360">
        <v>46142</v>
      </c>
      <c r="D149" s="361" t="s">
        <v>233</v>
      </c>
      <c r="E149" s="361" t="s">
        <v>2</v>
      </c>
      <c r="F149" s="361" t="s">
        <v>224</v>
      </c>
      <c r="G149" s="60">
        <v>34.6</v>
      </c>
      <c r="H149" s="61">
        <v>404.2</v>
      </c>
      <c r="I149" s="362" t="str">
        <f>IF($A149="","",IF(OR($B149="",$C149="",$D149="",$E149="",$F149=""),"Stammdaten fehlen",IF(AND($G149="",$H149=""),"Werte fehlen",IF($G149="","Monatsstunden fehlen",IF($H149="","Monatslohn fehlt","OK")))))</f>
        <v>OK</v>
      </c>
      <c r="J149" s="383" t="str">
        <f>IF($G149="","",IF(COUNTIFS($A:$A,$A149,$D:$D,$D149,$G:$G,$G149)&gt;1,"Doppelte Monatsstunden",""))</f>
        <v/>
      </c>
    </row>
    <row r="150" spans="1:10" ht="24" customHeight="1" thickBot="1">
      <c r="A150" s="377" t="s">
        <v>236</v>
      </c>
      <c r="B150" s="360">
        <v>45778</v>
      </c>
      <c r="C150" s="360">
        <v>46142</v>
      </c>
      <c r="D150" s="361" t="s">
        <v>233</v>
      </c>
      <c r="E150" s="361" t="s">
        <v>2</v>
      </c>
      <c r="F150" s="361" t="s">
        <v>224</v>
      </c>
      <c r="G150" s="60">
        <v>32.01</v>
      </c>
      <c r="H150" s="61">
        <v>373.89</v>
      </c>
      <c r="I150" s="362" t="str">
        <f>IF($A150="","",IF(OR($B150="",$C150="",$D150="",$E150="",$F150=""),"Stammdaten fehlen",IF(AND($G150="",$H150=""),"Werte fehlen",IF($G150="","Monatsstunden fehlen",IF($H150="","Monatslohn fehlt","OK")))))</f>
        <v>OK</v>
      </c>
      <c r="J150" s="383" t="str">
        <f>IF($G150="","",IF(COUNTIFS($A:$A,$A150,$D:$D,$D150,$G:$G,$G150)&gt;1,"Doppelte Monatsstunden",""))</f>
        <v/>
      </c>
    </row>
    <row r="151" spans="1:10" ht="24" customHeight="1">
      <c r="A151" s="376" t="s">
        <v>236</v>
      </c>
      <c r="B151" s="357">
        <v>45778</v>
      </c>
      <c r="C151" s="357">
        <v>46142</v>
      </c>
      <c r="D151" s="358" t="s">
        <v>3</v>
      </c>
      <c r="E151" s="358" t="s">
        <v>2</v>
      </c>
      <c r="F151" s="358" t="s">
        <v>225</v>
      </c>
      <c r="G151" s="58">
        <v>173</v>
      </c>
      <c r="H151" s="59">
        <v>2082</v>
      </c>
      <c r="I151" s="359" t="str">
        <f>IF($A151="","",IF(OR($B151="",$C151="",$D151="",$E151="",$F151=""),"Stammdaten fehlen",IF(AND($G151="",$H151=""),"Werte fehlen",IF($G151="","Monatsstunden fehlen",IF($H151="","Monatslohn fehlt","OK")))))</f>
        <v>OK</v>
      </c>
      <c r="J151" s="382" t="str">
        <f>IF($G151="","",IF(COUNTIFS($A:$A,$A151,$D:$D,$D151,$G:$G,$G151)&gt;1,"Doppelte Monatsstunden",""))</f>
        <v/>
      </c>
    </row>
    <row r="152" spans="1:10" ht="24" customHeight="1">
      <c r="A152" s="377" t="s">
        <v>236</v>
      </c>
      <c r="B152" s="360">
        <v>45778</v>
      </c>
      <c r="C152" s="360">
        <v>46142</v>
      </c>
      <c r="D152" s="361" t="s">
        <v>3</v>
      </c>
      <c r="E152" s="361" t="s">
        <v>2</v>
      </c>
      <c r="F152" s="361" t="s">
        <v>225</v>
      </c>
      <c r="G152" s="60">
        <v>151.38</v>
      </c>
      <c r="H152" s="61">
        <v>1821.75</v>
      </c>
      <c r="I152" s="362" t="str">
        <f>IF($A152="","",IF(OR($B152="",$C152="",$D152="",$E152="",$F152=""),"Stammdaten fehlen",IF(AND($G152="",$H152=""),"Werte fehlen",IF($G152="","Monatsstunden fehlen",IF($H152="","Monatslohn fehlt","OK")))))</f>
        <v>OK</v>
      </c>
      <c r="J152" s="383" t="str">
        <f>IF($G152="","",IF(COUNTIFS($A:$A,$A152,$D:$D,$D152,$G:$G,$G152)&gt;1,"Doppelte Monatsstunden",""))</f>
        <v/>
      </c>
    </row>
    <row r="153" spans="1:10" ht="24" customHeight="1">
      <c r="A153" s="377" t="s">
        <v>236</v>
      </c>
      <c r="B153" s="360">
        <v>45778</v>
      </c>
      <c r="C153" s="360">
        <v>46142</v>
      </c>
      <c r="D153" s="361" t="s">
        <v>3</v>
      </c>
      <c r="E153" s="361" t="s">
        <v>2</v>
      </c>
      <c r="F153" s="361" t="s">
        <v>225</v>
      </c>
      <c r="G153" s="60">
        <v>138.4</v>
      </c>
      <c r="H153" s="61">
        <v>1665.6</v>
      </c>
      <c r="I153" s="362" t="str">
        <f>IF($A153="","",IF(OR($B153="",$C153="",$D153="",$E153="",$F153=""),"Stammdaten fehlen",IF(AND($G153="",$H153=""),"Werte fehlen",IF($G153="","Monatsstunden fehlen",IF($H153="","Monatslohn fehlt","OK")))))</f>
        <v>OK</v>
      </c>
      <c r="J153" s="383" t="str">
        <f>IF($G153="","",IF(COUNTIFS($A:$A,$A153,$D:$D,$D153,$G:$G,$G153)&gt;1,"Doppelte Monatsstunden",""))</f>
        <v/>
      </c>
    </row>
    <row r="154" spans="1:10" ht="24" customHeight="1">
      <c r="A154" s="377" t="s">
        <v>236</v>
      </c>
      <c r="B154" s="360">
        <v>45778</v>
      </c>
      <c r="C154" s="360">
        <v>46142</v>
      </c>
      <c r="D154" s="361" t="s">
        <v>3</v>
      </c>
      <c r="E154" s="361" t="s">
        <v>2</v>
      </c>
      <c r="F154" s="361" t="s">
        <v>225</v>
      </c>
      <c r="G154" s="60">
        <v>129.75</v>
      </c>
      <c r="H154" s="61">
        <v>1561.5</v>
      </c>
      <c r="I154" s="362" t="str">
        <f>IF($A154="","",IF(OR($B154="",$C154="",$D154="",$E154="",$F154=""),"Stammdaten fehlen",IF(AND($G154="",$H154=""),"Werte fehlen",IF($G154="","Monatsstunden fehlen",IF($H154="","Monatslohn fehlt","OK")))))</f>
        <v>OK</v>
      </c>
      <c r="J154" s="383" t="str">
        <f>IF($G154="","",IF(COUNTIFS($A:$A,$A154,$D:$D,$D154,$G:$G,$G154)&gt;1,"Doppelte Monatsstunden",""))</f>
        <v/>
      </c>
    </row>
    <row r="155" spans="1:10" ht="24" customHeight="1">
      <c r="A155" s="377" t="s">
        <v>236</v>
      </c>
      <c r="B155" s="360">
        <v>45778</v>
      </c>
      <c r="C155" s="360">
        <v>46142</v>
      </c>
      <c r="D155" s="361" t="s">
        <v>3</v>
      </c>
      <c r="E155" s="361" t="s">
        <v>2</v>
      </c>
      <c r="F155" s="361" t="s">
        <v>225</v>
      </c>
      <c r="G155" s="60">
        <v>108.13</v>
      </c>
      <c r="H155" s="61">
        <v>1301.25</v>
      </c>
      <c r="I155" s="362" t="str">
        <f>IF($A155="","",IF(OR($B155="",$C155="",$D155="",$E155="",$F155=""),"Stammdaten fehlen",IF(AND($G155="",$H155=""),"Werte fehlen",IF($G155="","Monatsstunden fehlen",IF($H155="","Monatslohn fehlt","OK")))))</f>
        <v>OK</v>
      </c>
      <c r="J155" s="383" t="str">
        <f>IF($G155="","",IF(COUNTIFS($A:$A,$A155,$D:$D,$D155,$G:$G,$G155)&gt;1,"Doppelte Monatsstunden",""))</f>
        <v/>
      </c>
    </row>
    <row r="156" spans="1:10" ht="24" customHeight="1">
      <c r="A156" s="377" t="s">
        <v>236</v>
      </c>
      <c r="B156" s="360">
        <v>45778</v>
      </c>
      <c r="C156" s="360">
        <v>46142</v>
      </c>
      <c r="D156" s="361" t="s">
        <v>3</v>
      </c>
      <c r="E156" s="361" t="s">
        <v>2</v>
      </c>
      <c r="F156" s="361" t="s">
        <v>225</v>
      </c>
      <c r="G156" s="60">
        <v>103.8</v>
      </c>
      <c r="H156" s="61">
        <v>1249.2</v>
      </c>
      <c r="I156" s="362" t="str">
        <f>IF($A156="","",IF(OR($B156="",$C156="",$D156="",$E156="",$F156=""),"Stammdaten fehlen",IF(AND($G156="",$H156=""),"Werte fehlen",IF($G156="","Monatsstunden fehlen",IF($H156="","Monatslohn fehlt","OK")))))</f>
        <v>OK</v>
      </c>
      <c r="J156" s="383" t="str">
        <f>IF($G156="","",IF(COUNTIFS($A:$A,$A156,$D:$D,$D156,$G:$G,$G156)&gt;1,"Doppelte Monatsstunden",""))</f>
        <v/>
      </c>
    </row>
    <row r="157" spans="1:10" ht="24" customHeight="1">
      <c r="A157" s="377" t="s">
        <v>236</v>
      </c>
      <c r="B157" s="360">
        <v>45778</v>
      </c>
      <c r="C157" s="360">
        <v>46142</v>
      </c>
      <c r="D157" s="361" t="s">
        <v>3</v>
      </c>
      <c r="E157" s="361" t="s">
        <v>2</v>
      </c>
      <c r="F157" s="361" t="s">
        <v>225</v>
      </c>
      <c r="G157" s="60">
        <v>86.5</v>
      </c>
      <c r="H157" s="61">
        <v>1041.2</v>
      </c>
      <c r="I157" s="362" t="str">
        <f>IF($A157="","",IF(OR($B157="",$C157="",$D157="",$E157="",$F157=""),"Stammdaten fehlen",IF(AND($G157="",$H157=""),"Werte fehlen",IF($G157="","Monatsstunden fehlen",IF($H157="","Monatslohn fehlt","OK")))))</f>
        <v>OK</v>
      </c>
      <c r="J157" s="383" t="str">
        <f>IF($G157="","",IF(COUNTIFS($A:$A,$A157,$D:$D,$D157,$G:$G,$G157)&gt;1,"Doppelte Monatsstunden",""))</f>
        <v/>
      </c>
    </row>
    <row r="158" spans="1:10" ht="24" customHeight="1">
      <c r="A158" s="377" t="s">
        <v>236</v>
      </c>
      <c r="B158" s="360">
        <v>45778</v>
      </c>
      <c r="C158" s="360">
        <v>46142</v>
      </c>
      <c r="D158" s="361" t="s">
        <v>3</v>
      </c>
      <c r="E158" s="361" t="s">
        <v>2</v>
      </c>
      <c r="F158" s="361" t="s">
        <v>225</v>
      </c>
      <c r="G158" s="60">
        <v>69.2</v>
      </c>
      <c r="H158" s="61">
        <v>832.8</v>
      </c>
      <c r="I158" s="362" t="str">
        <f>IF($A158="","",IF(OR($B158="",$C158="",$D158="",$E158="",$F158=""),"Stammdaten fehlen",IF(AND($G158="",$H158=""),"Werte fehlen",IF($G158="","Monatsstunden fehlen",IF($H158="","Monatslohn fehlt","OK")))))</f>
        <v>OK</v>
      </c>
      <c r="J158" s="383" t="str">
        <f>IF($G158="","",IF(COUNTIFS($A:$A,$A158,$D:$D,$D158,$G:$G,$G158)&gt;1,"Doppelte Monatsstunden",""))</f>
        <v/>
      </c>
    </row>
    <row r="159" spans="1:10" ht="24" customHeight="1">
      <c r="A159" s="377" t="s">
        <v>236</v>
      </c>
      <c r="B159" s="360">
        <v>45778</v>
      </c>
      <c r="C159" s="360">
        <v>46142</v>
      </c>
      <c r="D159" s="361" t="s">
        <v>3</v>
      </c>
      <c r="E159" s="361" t="s">
        <v>2</v>
      </c>
      <c r="F159" s="361" t="s">
        <v>225</v>
      </c>
      <c r="G159" s="60">
        <v>51.9</v>
      </c>
      <c r="H159" s="61">
        <v>624.6</v>
      </c>
      <c r="I159" s="362" t="str">
        <f>IF($A159="","",IF(OR($B159="",$C159="",$D159="",$E159="",$F159=""),"Stammdaten fehlen",IF(AND($G159="",$H159=""),"Werte fehlen",IF($G159="","Monatsstunden fehlen",IF($H159="","Monatslohn fehlt","OK")))))</f>
        <v>OK</v>
      </c>
      <c r="J159" s="383" t="str">
        <f>IF($G159="","",IF(COUNTIFS($A:$A,$A159,$D:$D,$D159,$G:$G,$G159)&gt;1,"Doppelte Monatsstunden",""))</f>
        <v/>
      </c>
    </row>
    <row r="160" spans="1:10" ht="24" customHeight="1">
      <c r="A160" s="377" t="s">
        <v>236</v>
      </c>
      <c r="B160" s="360">
        <v>45778</v>
      </c>
      <c r="C160" s="360">
        <v>46142</v>
      </c>
      <c r="D160" s="361" t="s">
        <v>3</v>
      </c>
      <c r="E160" s="361" t="s">
        <v>2</v>
      </c>
      <c r="F160" s="361" t="s">
        <v>225</v>
      </c>
      <c r="G160" s="60">
        <v>47.58</v>
      </c>
      <c r="H160" s="61">
        <v>575.54999999999995</v>
      </c>
      <c r="I160" s="362" t="str">
        <f>IF($A160="","",IF(OR($B160="",$C160="",$D160="",$E160="",$F160=""),"Stammdaten fehlen",IF(AND($G160="",$H160=""),"Werte fehlen",IF($G160="","Monatsstunden fehlen",IF($H160="","Monatslohn fehlt","OK")))))</f>
        <v>OK</v>
      </c>
      <c r="J160" s="383" t="str">
        <f>IF($G160="","",IF(COUNTIFS($A:$A,$A160,$D:$D,$D160,$G:$G,$G160)&gt;1,"Doppelte Monatsstunden",""))</f>
        <v/>
      </c>
    </row>
    <row r="161" spans="1:10" ht="24" customHeight="1">
      <c r="A161" s="377" t="s">
        <v>236</v>
      </c>
      <c r="B161" s="360">
        <v>45778</v>
      </c>
      <c r="C161" s="360">
        <v>46142</v>
      </c>
      <c r="D161" s="361" t="s">
        <v>3</v>
      </c>
      <c r="E161" s="361" t="s">
        <v>2</v>
      </c>
      <c r="F161" s="361" t="s">
        <v>225</v>
      </c>
      <c r="G161" s="60">
        <v>43.25</v>
      </c>
      <c r="H161" s="61">
        <v>520.5</v>
      </c>
      <c r="I161" s="362" t="str">
        <f>IF($A161="","",IF(OR($B161="",$C161="",$D161="",$E161="",$F161=""),"Stammdaten fehlen",IF(AND($G161="",$H161=""),"Werte fehlen",IF($G161="","Monatsstunden fehlen",IF($H161="","Monatslohn fehlt","OK")))))</f>
        <v>OK</v>
      </c>
      <c r="J161" s="383" t="str">
        <f>IF($G161="","",IF(COUNTIFS($A:$A,$A161,$D:$D,$D161,$G:$G,$G161)&gt;1,"Doppelte Monatsstunden",""))</f>
        <v/>
      </c>
    </row>
    <row r="162" spans="1:10" ht="24" customHeight="1">
      <c r="A162" s="377" t="s">
        <v>236</v>
      </c>
      <c r="B162" s="360">
        <v>45778</v>
      </c>
      <c r="C162" s="360">
        <v>46142</v>
      </c>
      <c r="D162" s="361" t="s">
        <v>3</v>
      </c>
      <c r="E162" s="361" t="s">
        <v>2</v>
      </c>
      <c r="F162" s="361" t="s">
        <v>225</v>
      </c>
      <c r="G162" s="60">
        <v>34.6</v>
      </c>
      <c r="H162" s="61">
        <v>416.4</v>
      </c>
      <c r="I162" s="362" t="str">
        <f>IF($A162="","",IF(OR($B162="",$C162="",$D162="",$E162="",$F162=""),"Stammdaten fehlen",IF(AND($G162="",$H162=""),"Werte fehlen",IF($G162="","Monatsstunden fehlen",IF($H162="","Monatslohn fehlt","OK")))))</f>
        <v>OK</v>
      </c>
      <c r="J162" s="383" t="str">
        <f>IF($G162="","",IF(COUNTIFS($A:$A,$A162,$D:$D,$D162,$G:$G,$G162)&gt;1,"Doppelte Monatsstunden",""))</f>
        <v/>
      </c>
    </row>
    <row r="163" spans="1:10" ht="24" customHeight="1" thickBot="1">
      <c r="A163" s="377" t="s">
        <v>236</v>
      </c>
      <c r="B163" s="360">
        <v>45778</v>
      </c>
      <c r="C163" s="360">
        <v>46142</v>
      </c>
      <c r="D163" s="361" t="s">
        <v>3</v>
      </c>
      <c r="E163" s="361" t="s">
        <v>2</v>
      </c>
      <c r="F163" s="361" t="s">
        <v>225</v>
      </c>
      <c r="G163" s="60">
        <v>32.01</v>
      </c>
      <c r="H163" s="61">
        <v>385.17</v>
      </c>
      <c r="I163" s="362" t="str">
        <f>IF($A163="","",IF(OR($B163="",$C163="",$D163="",$E163="",$F163=""),"Stammdaten fehlen",IF(AND($G163="",$H163=""),"Werte fehlen",IF($G163="","Monatsstunden fehlen",IF($H163="","Monatslohn fehlt","OK")))))</f>
        <v>OK</v>
      </c>
      <c r="J163" s="383" t="str">
        <f>IF($G163="","",IF(COUNTIFS($A:$A,$A163,$D:$D,$D163,$G:$G,$G163)&gt;1,"Doppelte Monatsstunden",""))</f>
        <v/>
      </c>
    </row>
    <row r="164" spans="1:10" ht="24" customHeight="1">
      <c r="A164" s="376" t="s">
        <v>236</v>
      </c>
      <c r="B164" s="357">
        <v>45778</v>
      </c>
      <c r="C164" s="357">
        <v>46142</v>
      </c>
      <c r="D164" s="358" t="s">
        <v>4</v>
      </c>
      <c r="E164" s="358" t="s">
        <v>2</v>
      </c>
      <c r="F164" s="358" t="s">
        <v>226</v>
      </c>
      <c r="G164" s="58">
        <v>173</v>
      </c>
      <c r="H164" s="59">
        <v>2123</v>
      </c>
      <c r="I164" s="359" t="str">
        <f>IF($A164="","",IF(OR($B164="",$C164="",$D164="",$E164="",$F164=""),"Stammdaten fehlen",IF(AND($G164="",$H164=""),"Werte fehlen",IF($G164="","Monatsstunden fehlen",IF($H164="","Monatslohn fehlt","OK")))))</f>
        <v>OK</v>
      </c>
      <c r="J164" s="382" t="str">
        <f>IF($G164="","",IF(COUNTIFS($A:$A,$A164,$D:$D,$D164,$G:$G,$G164)&gt;1,"Doppelte Monatsstunden",""))</f>
        <v/>
      </c>
    </row>
    <row r="165" spans="1:10" ht="24" customHeight="1">
      <c r="A165" s="377" t="s">
        <v>236</v>
      </c>
      <c r="B165" s="360">
        <v>45778</v>
      </c>
      <c r="C165" s="360">
        <v>46142</v>
      </c>
      <c r="D165" s="361" t="s">
        <v>4</v>
      </c>
      <c r="E165" s="361" t="s">
        <v>2</v>
      </c>
      <c r="F165" s="361" t="s">
        <v>226</v>
      </c>
      <c r="G165" s="60">
        <v>151.38</v>
      </c>
      <c r="H165" s="61">
        <v>1857.63</v>
      </c>
      <c r="I165" s="362" t="str">
        <f>IF($A165="","",IF(OR($B165="",$C165="",$D165="",$E165="",$F165=""),"Stammdaten fehlen",IF(AND($G165="",$H165=""),"Werte fehlen",IF($G165="","Monatsstunden fehlen",IF($H165="","Monatslohn fehlt","OK")))))</f>
        <v>OK</v>
      </c>
      <c r="J165" s="383" t="str">
        <f>IF($G165="","",IF(COUNTIFS($A:$A,$A165,$D:$D,$D165,$G:$G,$G165)&gt;1,"Doppelte Monatsstunden",""))</f>
        <v/>
      </c>
    </row>
    <row r="166" spans="1:10" ht="24" customHeight="1">
      <c r="A166" s="377" t="s">
        <v>236</v>
      </c>
      <c r="B166" s="360">
        <v>45778</v>
      </c>
      <c r="C166" s="360">
        <v>46142</v>
      </c>
      <c r="D166" s="361" t="s">
        <v>4</v>
      </c>
      <c r="E166" s="361" t="s">
        <v>2</v>
      </c>
      <c r="F166" s="361" t="s">
        <v>226</v>
      </c>
      <c r="G166" s="60">
        <v>138.4</v>
      </c>
      <c r="H166" s="61">
        <v>1698.4</v>
      </c>
      <c r="I166" s="362" t="str">
        <f>IF($A166="","",IF(OR($B166="",$C166="",$D166="",$E166="",$F166=""),"Stammdaten fehlen",IF(AND($G166="",$H166=""),"Werte fehlen",IF($G166="","Monatsstunden fehlen",IF($H166="","Monatslohn fehlt","OK")))))</f>
        <v>OK</v>
      </c>
      <c r="J166" s="383" t="str">
        <f>IF($G166="","",IF(COUNTIFS($A:$A,$A166,$D:$D,$D166,$G:$G,$G166)&gt;1,"Doppelte Monatsstunden",""))</f>
        <v/>
      </c>
    </row>
    <row r="167" spans="1:10" ht="24" customHeight="1">
      <c r="A167" s="377" t="s">
        <v>236</v>
      </c>
      <c r="B167" s="360">
        <v>45778</v>
      </c>
      <c r="C167" s="360">
        <v>46142</v>
      </c>
      <c r="D167" s="361" t="s">
        <v>4</v>
      </c>
      <c r="E167" s="361" t="s">
        <v>2</v>
      </c>
      <c r="F167" s="361" t="s">
        <v>226</v>
      </c>
      <c r="G167" s="60">
        <v>129.75</v>
      </c>
      <c r="H167" s="61">
        <v>1592.25</v>
      </c>
      <c r="I167" s="362" t="str">
        <f>IF($A167="","",IF(OR($B167="",$C167="",$D167="",$E167="",$F167=""),"Stammdaten fehlen",IF(AND($G167="",$H167=""),"Werte fehlen",IF($G167="","Monatsstunden fehlen",IF($H167="","Monatslohn fehlt","OK")))))</f>
        <v>OK</v>
      </c>
      <c r="J167" s="383" t="str">
        <f>IF($G167="","",IF(COUNTIFS($A:$A,$A167,$D:$D,$D167,$G:$G,$G167)&gt;1,"Doppelte Monatsstunden",""))</f>
        <v/>
      </c>
    </row>
    <row r="168" spans="1:10" ht="24" customHeight="1">
      <c r="A168" s="377" t="s">
        <v>236</v>
      </c>
      <c r="B168" s="360">
        <v>45778</v>
      </c>
      <c r="C168" s="360">
        <v>46142</v>
      </c>
      <c r="D168" s="361" t="s">
        <v>4</v>
      </c>
      <c r="E168" s="361" t="s">
        <v>2</v>
      </c>
      <c r="F168" s="361" t="s">
        <v>226</v>
      </c>
      <c r="G168" s="60">
        <v>108.13</v>
      </c>
      <c r="H168" s="61">
        <v>1326.88</v>
      </c>
      <c r="I168" s="362" t="str">
        <f>IF($A168="","",IF(OR($B168="",$C168="",$D168="",$E168="",$F168=""),"Stammdaten fehlen",IF(AND($G168="",$H168=""),"Werte fehlen",IF($G168="","Monatsstunden fehlen",IF($H168="","Monatslohn fehlt","OK")))))</f>
        <v>OK</v>
      </c>
      <c r="J168" s="383" t="str">
        <f>IF($G168="","",IF(COUNTIFS($A:$A,$A168,$D:$D,$D168,$G:$G,$G168)&gt;1,"Doppelte Monatsstunden",""))</f>
        <v/>
      </c>
    </row>
    <row r="169" spans="1:10" ht="24" customHeight="1">
      <c r="A169" s="377" t="s">
        <v>236</v>
      </c>
      <c r="B169" s="360">
        <v>45778</v>
      </c>
      <c r="C169" s="360">
        <v>46142</v>
      </c>
      <c r="D169" s="361" t="s">
        <v>4</v>
      </c>
      <c r="E169" s="361" t="s">
        <v>2</v>
      </c>
      <c r="F169" s="361" t="s">
        <v>226</v>
      </c>
      <c r="G169" s="60">
        <v>103.8</v>
      </c>
      <c r="H169" s="61">
        <v>1273.8</v>
      </c>
      <c r="I169" s="362" t="str">
        <f>IF($A169="","",IF(OR($B169="",$C169="",$D169="",$E169="",$F169=""),"Stammdaten fehlen",IF(AND($G169="",$H169=""),"Werte fehlen",IF($G169="","Monatsstunden fehlen",IF($H169="","Monatslohn fehlt","OK")))))</f>
        <v>OK</v>
      </c>
      <c r="J169" s="383" t="str">
        <f>IF($G169="","",IF(COUNTIFS($A:$A,$A169,$D:$D,$D169,$G:$G,$G169)&gt;1,"Doppelte Monatsstunden",""))</f>
        <v/>
      </c>
    </row>
    <row r="170" spans="1:10" ht="24" customHeight="1">
      <c r="A170" s="377" t="s">
        <v>236</v>
      </c>
      <c r="B170" s="360">
        <v>45778</v>
      </c>
      <c r="C170" s="360">
        <v>46142</v>
      </c>
      <c r="D170" s="361" t="s">
        <v>4</v>
      </c>
      <c r="E170" s="361" t="s">
        <v>2</v>
      </c>
      <c r="F170" s="361" t="s">
        <v>226</v>
      </c>
      <c r="G170" s="60">
        <v>86.5</v>
      </c>
      <c r="H170" s="61">
        <v>1061.5</v>
      </c>
      <c r="I170" s="362" t="str">
        <f>IF($A170="","",IF(OR($B170="",$C170="",$D170="",$E170="",$F170=""),"Stammdaten fehlen",IF(AND($G170="",$H170=""),"Werte fehlen",IF($G170="","Monatsstunden fehlen",IF($H170="","Monatslohn fehlt","OK")))))</f>
        <v>OK</v>
      </c>
      <c r="J170" s="383" t="str">
        <f>IF($G170="","",IF(COUNTIFS($A:$A,$A170,$D:$D,$D170,$G:$G,$G170)&gt;1,"Doppelte Monatsstunden",""))</f>
        <v/>
      </c>
    </row>
    <row r="171" spans="1:10" ht="24" customHeight="1">
      <c r="A171" s="377" t="s">
        <v>236</v>
      </c>
      <c r="B171" s="360">
        <v>45778</v>
      </c>
      <c r="C171" s="360">
        <v>46142</v>
      </c>
      <c r="D171" s="361" t="s">
        <v>4</v>
      </c>
      <c r="E171" s="361" t="s">
        <v>2</v>
      </c>
      <c r="F171" s="361" t="s">
        <v>226</v>
      </c>
      <c r="G171" s="60">
        <v>69.2</v>
      </c>
      <c r="H171" s="61">
        <v>849.2</v>
      </c>
      <c r="I171" s="362" t="str">
        <f>IF($A171="","",IF(OR($B171="",$C171="",$D171="",$E171="",$F171=""),"Stammdaten fehlen",IF(AND($G171="",$H171=""),"Werte fehlen",IF($G171="","Monatsstunden fehlen",IF($H171="","Monatslohn fehlt","OK")))))</f>
        <v>OK</v>
      </c>
      <c r="J171" s="383" t="str">
        <f>IF($G171="","",IF(COUNTIFS($A:$A,$A171,$D:$D,$D171,$G:$G,$G171)&gt;1,"Doppelte Monatsstunden",""))</f>
        <v/>
      </c>
    </row>
    <row r="172" spans="1:10" ht="24" customHeight="1">
      <c r="A172" s="377" t="s">
        <v>236</v>
      </c>
      <c r="B172" s="360">
        <v>45778</v>
      </c>
      <c r="C172" s="360">
        <v>46142</v>
      </c>
      <c r="D172" s="361" t="s">
        <v>4</v>
      </c>
      <c r="E172" s="361" t="s">
        <v>2</v>
      </c>
      <c r="F172" s="361" t="s">
        <v>226</v>
      </c>
      <c r="G172" s="60">
        <v>51.9</v>
      </c>
      <c r="H172" s="61">
        <v>636.9</v>
      </c>
      <c r="I172" s="362" t="str">
        <f>IF($A172="","",IF(OR($B172="",$C172="",$D172="",$E172="",$F172=""),"Stammdaten fehlen",IF(AND($G172="",$H172=""),"Werte fehlen",IF($G172="","Monatsstunden fehlen",IF($H172="","Monatslohn fehlt","OK")))))</f>
        <v>OK</v>
      </c>
      <c r="J172" s="383" t="str">
        <f>IF($G172="","",IF(COUNTIFS($A:$A,$A172,$D:$D,$D172,$G:$G,$G172)&gt;1,"Doppelte Monatsstunden",""))</f>
        <v/>
      </c>
    </row>
    <row r="173" spans="1:10" ht="24" customHeight="1">
      <c r="A173" s="377" t="s">
        <v>236</v>
      </c>
      <c r="B173" s="360">
        <v>45778</v>
      </c>
      <c r="C173" s="360">
        <v>46142</v>
      </c>
      <c r="D173" s="361" t="s">
        <v>4</v>
      </c>
      <c r="E173" s="361" t="s">
        <v>2</v>
      </c>
      <c r="F173" s="361" t="s">
        <v>226</v>
      </c>
      <c r="G173" s="60">
        <v>47.58</v>
      </c>
      <c r="H173" s="61">
        <v>583.83000000000004</v>
      </c>
      <c r="I173" s="362" t="str">
        <f>IF($A173="","",IF(OR($B173="",$C173="",$D173="",$E173="",$F173=""),"Stammdaten fehlen",IF(AND($G173="",$H173=""),"Werte fehlen",IF($G173="","Monatsstunden fehlen",IF($H173="","Monatslohn fehlt","OK")))))</f>
        <v>OK</v>
      </c>
      <c r="J173" s="383" t="str">
        <f>IF($G173="","",IF(COUNTIFS($A:$A,$A173,$D:$D,$D173,$G:$G,$G173)&gt;1,"Doppelte Monatsstunden",""))</f>
        <v/>
      </c>
    </row>
    <row r="174" spans="1:10" ht="24" customHeight="1">
      <c r="A174" s="377" t="s">
        <v>236</v>
      </c>
      <c r="B174" s="360">
        <v>45778</v>
      </c>
      <c r="C174" s="360">
        <v>46142</v>
      </c>
      <c r="D174" s="361" t="s">
        <v>4</v>
      </c>
      <c r="E174" s="361" t="s">
        <v>2</v>
      </c>
      <c r="F174" s="361" t="s">
        <v>226</v>
      </c>
      <c r="G174" s="60">
        <v>43.25</v>
      </c>
      <c r="H174" s="61">
        <v>530.75</v>
      </c>
      <c r="I174" s="362" t="str">
        <f>IF($A174="","",IF(OR($B174="",$C174="",$D174="",$E174="",$F174=""),"Stammdaten fehlen",IF(AND($G174="",$H174=""),"Werte fehlen",IF($G174="","Monatsstunden fehlen",IF($H174="","Monatslohn fehlt","OK")))))</f>
        <v>OK</v>
      </c>
      <c r="J174" s="383" t="str">
        <f>IF($G174="","",IF(COUNTIFS($A:$A,$A174,$D:$D,$D174,$G:$G,$G174)&gt;1,"Doppelte Monatsstunden",""))</f>
        <v/>
      </c>
    </row>
    <row r="175" spans="1:10" ht="24" customHeight="1">
      <c r="A175" s="377" t="s">
        <v>236</v>
      </c>
      <c r="B175" s="360">
        <v>45778</v>
      </c>
      <c r="C175" s="360">
        <v>46142</v>
      </c>
      <c r="D175" s="361" t="s">
        <v>4</v>
      </c>
      <c r="E175" s="361" t="s">
        <v>2</v>
      </c>
      <c r="F175" s="361" t="s">
        <v>226</v>
      </c>
      <c r="G175" s="60">
        <v>34.6</v>
      </c>
      <c r="H175" s="61">
        <v>424.6</v>
      </c>
      <c r="I175" s="362" t="str">
        <f>IF($A175="","",IF(OR($B175="",$C175="",$D175="",$E175="",$F175=""),"Stammdaten fehlen",IF(AND($G175="",$H175=""),"Werte fehlen",IF($G175="","Monatsstunden fehlen",IF($H175="","Monatslohn fehlt","OK")))))</f>
        <v>OK</v>
      </c>
      <c r="J175" s="383" t="str">
        <f>IF($G175="","",IF(COUNTIFS($A:$A,$A175,$D:$D,$D175,$G:$G,$G175)&gt;1,"Doppelte Monatsstunden",""))</f>
        <v/>
      </c>
    </row>
    <row r="176" spans="1:10" ht="24" customHeight="1" thickBot="1">
      <c r="A176" s="377" t="s">
        <v>236</v>
      </c>
      <c r="B176" s="360">
        <v>45778</v>
      </c>
      <c r="C176" s="360">
        <v>46142</v>
      </c>
      <c r="D176" s="361" t="s">
        <v>4</v>
      </c>
      <c r="E176" s="361" t="s">
        <v>2</v>
      </c>
      <c r="F176" s="361" t="s">
        <v>226</v>
      </c>
      <c r="G176" s="60">
        <v>32.01</v>
      </c>
      <c r="H176" s="61">
        <v>392.76</v>
      </c>
      <c r="I176" s="362" t="str">
        <f>IF($A176="","",IF(OR($B176="",$C176="",$D176="",$E176="",$F176=""),"Stammdaten fehlen",IF(AND($G176="",$H176=""),"Werte fehlen",IF($G176="","Monatsstunden fehlen",IF($H176="","Monatslohn fehlt","OK")))))</f>
        <v>OK</v>
      </c>
      <c r="J176" s="383" t="str">
        <f>IF($G176="","",IF(COUNTIFS($A:$A,$A176,$D:$D,$D176,$G:$G,$G176)&gt;1,"Doppelte Monatsstunden",""))</f>
        <v/>
      </c>
    </row>
    <row r="177" spans="1:10" ht="24" customHeight="1">
      <c r="A177" s="376" t="s">
        <v>236</v>
      </c>
      <c r="B177" s="357">
        <v>45778</v>
      </c>
      <c r="C177" s="357">
        <v>46142</v>
      </c>
      <c r="D177" s="358" t="s">
        <v>5</v>
      </c>
      <c r="E177" s="358" t="s">
        <v>2</v>
      </c>
      <c r="F177" s="358" t="s">
        <v>227</v>
      </c>
      <c r="G177" s="58">
        <v>173</v>
      </c>
      <c r="H177" s="59">
        <v>2183</v>
      </c>
      <c r="I177" s="359" t="str">
        <f>IF($A177="","",IF(OR($B177="",$C177="",$D177="",$E177="",$F177=""),"Stammdaten fehlen",IF(AND($G177="",$H177=""),"Werte fehlen",IF($G177="","Monatsstunden fehlen",IF($H177="","Monatslohn fehlt","OK")))))</f>
        <v>OK</v>
      </c>
      <c r="J177" s="382" t="str">
        <f>IF($G177="","",IF(COUNTIFS($A:$A,$A177,$D:$D,$D177,$G:$G,$G177)&gt;1,"Doppelte Monatsstunden",""))</f>
        <v/>
      </c>
    </row>
    <row r="178" spans="1:10" ht="24" customHeight="1">
      <c r="A178" s="377" t="s">
        <v>236</v>
      </c>
      <c r="B178" s="360">
        <v>45778</v>
      </c>
      <c r="C178" s="360">
        <v>46142</v>
      </c>
      <c r="D178" s="361" t="s">
        <v>5</v>
      </c>
      <c r="E178" s="361" t="s">
        <v>2</v>
      </c>
      <c r="F178" s="361" t="s">
        <v>227</v>
      </c>
      <c r="G178" s="60">
        <v>151.38</v>
      </c>
      <c r="H178" s="61">
        <v>1910.13</v>
      </c>
      <c r="I178" s="362" t="str">
        <f>IF($A178="","",IF(OR($B178="",$C178="",$D178="",$E178="",$F178=""),"Stammdaten fehlen",IF(AND($G178="",$H178=""),"Werte fehlen",IF($G178="","Monatsstunden fehlen",IF($H178="","Monatslohn fehlt","OK")))))</f>
        <v>OK</v>
      </c>
      <c r="J178" s="383" t="str">
        <f>IF($G178="","",IF(COUNTIFS($A:$A,$A178,$D:$D,$D178,$G:$G,$G178)&gt;1,"Doppelte Monatsstunden",""))</f>
        <v/>
      </c>
    </row>
    <row r="179" spans="1:10" ht="24" customHeight="1">
      <c r="A179" s="377" t="s">
        <v>236</v>
      </c>
      <c r="B179" s="360">
        <v>45778</v>
      </c>
      <c r="C179" s="360">
        <v>46142</v>
      </c>
      <c r="D179" s="361" t="s">
        <v>5</v>
      </c>
      <c r="E179" s="361" t="s">
        <v>2</v>
      </c>
      <c r="F179" s="361" t="s">
        <v>227</v>
      </c>
      <c r="G179" s="60">
        <v>138.4</v>
      </c>
      <c r="H179" s="61">
        <v>1746.4</v>
      </c>
      <c r="I179" s="362" t="str">
        <f>IF($A179="","",IF(OR($B179="",$C179="",$D179="",$E179="",$F179=""),"Stammdaten fehlen",IF(AND($G179="",$H179=""),"Werte fehlen",IF($G179="","Monatsstunden fehlen",IF($H179="","Monatslohn fehlt","OK")))))</f>
        <v>OK</v>
      </c>
      <c r="J179" s="383" t="str">
        <f>IF($G179="","",IF(COUNTIFS($A:$A,$A179,$D:$D,$D179,$G:$G,$G179)&gt;1,"Doppelte Monatsstunden",""))</f>
        <v/>
      </c>
    </row>
    <row r="180" spans="1:10" ht="24" customHeight="1">
      <c r="A180" s="377" t="s">
        <v>236</v>
      </c>
      <c r="B180" s="360">
        <v>45778</v>
      </c>
      <c r="C180" s="360">
        <v>46142</v>
      </c>
      <c r="D180" s="361" t="s">
        <v>5</v>
      </c>
      <c r="E180" s="361" t="s">
        <v>2</v>
      </c>
      <c r="F180" s="361" t="s">
        <v>227</v>
      </c>
      <c r="G180" s="60">
        <v>129.75</v>
      </c>
      <c r="H180" s="61">
        <v>1637.25</v>
      </c>
      <c r="I180" s="362" t="str">
        <f>IF($A180="","",IF(OR($B180="",$C180="",$D180="",$E180="",$F180=""),"Stammdaten fehlen",IF(AND($G180="",$H180=""),"Werte fehlen",IF($G180="","Monatsstunden fehlen",IF($H180="","Monatslohn fehlt","OK")))))</f>
        <v>OK</v>
      </c>
      <c r="J180" s="383" t="str">
        <f>IF($G180="","",IF(COUNTIFS($A:$A,$A180,$D:$D,$D180,$G:$G,$G180)&gt;1,"Doppelte Monatsstunden",""))</f>
        <v/>
      </c>
    </row>
    <row r="181" spans="1:10" ht="24" customHeight="1">
      <c r="A181" s="377" t="s">
        <v>236</v>
      </c>
      <c r="B181" s="360">
        <v>45778</v>
      </c>
      <c r="C181" s="360">
        <v>46142</v>
      </c>
      <c r="D181" s="361" t="s">
        <v>5</v>
      </c>
      <c r="E181" s="361" t="s">
        <v>2</v>
      </c>
      <c r="F181" s="361" t="s">
        <v>227</v>
      </c>
      <c r="G181" s="60">
        <v>108.13</v>
      </c>
      <c r="H181" s="61">
        <v>1364.38</v>
      </c>
      <c r="I181" s="362" t="str">
        <f>IF($A181="","",IF(OR($B181="",$C181="",$D181="",$E181="",$F181=""),"Stammdaten fehlen",IF(AND($G181="",$H181=""),"Werte fehlen",IF($G181="","Monatsstunden fehlen",IF($H181="","Monatslohn fehlt","OK")))))</f>
        <v>OK</v>
      </c>
      <c r="J181" s="383" t="str">
        <f>IF($G181="","",IF(COUNTIFS($A:$A,$A181,$D:$D,$D181,$G:$G,$G181)&gt;1,"Doppelte Monatsstunden",""))</f>
        <v/>
      </c>
    </row>
    <row r="182" spans="1:10" ht="24" customHeight="1">
      <c r="A182" s="377" t="s">
        <v>236</v>
      </c>
      <c r="B182" s="360">
        <v>45778</v>
      </c>
      <c r="C182" s="360">
        <v>46142</v>
      </c>
      <c r="D182" s="361" t="s">
        <v>5</v>
      </c>
      <c r="E182" s="361" t="s">
        <v>2</v>
      </c>
      <c r="F182" s="361" t="s">
        <v>227</v>
      </c>
      <c r="G182" s="60">
        <v>103.8</v>
      </c>
      <c r="H182" s="61">
        <v>1309.8</v>
      </c>
      <c r="I182" s="362" t="str">
        <f>IF($A182="","",IF(OR($B182="",$C182="",$D182="",$E182="",$F182=""),"Stammdaten fehlen",IF(AND($G182="",$H182=""),"Werte fehlen",IF($G182="","Monatsstunden fehlen",IF($H182="","Monatslohn fehlt","OK")))))</f>
        <v>OK</v>
      </c>
      <c r="J182" s="383" t="str">
        <f>IF($G182="","",IF(COUNTIFS($A:$A,$A182,$D:$D,$D182,$G:$G,$G182)&gt;1,"Doppelte Monatsstunden",""))</f>
        <v/>
      </c>
    </row>
    <row r="183" spans="1:10" ht="24" customHeight="1">
      <c r="A183" s="377" t="s">
        <v>236</v>
      </c>
      <c r="B183" s="360">
        <v>45778</v>
      </c>
      <c r="C183" s="360">
        <v>46142</v>
      </c>
      <c r="D183" s="361" t="s">
        <v>5</v>
      </c>
      <c r="E183" s="361" t="s">
        <v>2</v>
      </c>
      <c r="F183" s="361" t="s">
        <v>227</v>
      </c>
      <c r="G183" s="60">
        <v>86.5</v>
      </c>
      <c r="H183" s="61">
        <v>1091.5</v>
      </c>
      <c r="I183" s="362" t="str">
        <f>IF($A183="","",IF(OR($B183="",$C183="",$D183="",$E183="",$F183=""),"Stammdaten fehlen",IF(AND($G183="",$H183=""),"Werte fehlen",IF($G183="","Monatsstunden fehlen",IF($H183="","Monatslohn fehlt","OK")))))</f>
        <v>OK</v>
      </c>
      <c r="J183" s="383" t="str">
        <f>IF($G183="","",IF(COUNTIFS($A:$A,$A183,$D:$D,$D183,$G:$G,$G183)&gt;1,"Doppelte Monatsstunden",""))</f>
        <v/>
      </c>
    </row>
    <row r="184" spans="1:10" ht="24" customHeight="1">
      <c r="A184" s="377" t="s">
        <v>236</v>
      </c>
      <c r="B184" s="360">
        <v>45778</v>
      </c>
      <c r="C184" s="360">
        <v>46142</v>
      </c>
      <c r="D184" s="361" t="s">
        <v>5</v>
      </c>
      <c r="E184" s="361" t="s">
        <v>2</v>
      </c>
      <c r="F184" s="361" t="s">
        <v>227</v>
      </c>
      <c r="G184" s="60">
        <v>69.2</v>
      </c>
      <c r="H184" s="61">
        <v>873.2</v>
      </c>
      <c r="I184" s="362" t="str">
        <f>IF($A184="","",IF(OR($B184="",$C184="",$D184="",$E184="",$F184=""),"Stammdaten fehlen",IF(AND($G184="",$H184=""),"Werte fehlen",IF($G184="","Monatsstunden fehlen",IF($H184="","Monatslohn fehlt","OK")))))</f>
        <v>OK</v>
      </c>
      <c r="J184" s="383" t="str">
        <f>IF($G184="","",IF(COUNTIFS($A:$A,$A184,$D:$D,$D184,$G:$G,$G184)&gt;1,"Doppelte Monatsstunden",""))</f>
        <v/>
      </c>
    </row>
    <row r="185" spans="1:10" ht="24" customHeight="1">
      <c r="A185" s="377" t="s">
        <v>236</v>
      </c>
      <c r="B185" s="360">
        <v>45778</v>
      </c>
      <c r="C185" s="360">
        <v>46142</v>
      </c>
      <c r="D185" s="361" t="s">
        <v>5</v>
      </c>
      <c r="E185" s="361" t="s">
        <v>2</v>
      </c>
      <c r="F185" s="361" t="s">
        <v>227</v>
      </c>
      <c r="G185" s="60">
        <v>51.9</v>
      </c>
      <c r="H185" s="61">
        <v>654.9</v>
      </c>
      <c r="I185" s="362" t="str">
        <f>IF($A185="","",IF(OR($B185="",$C185="",$D185="",$E185="",$F185=""),"Stammdaten fehlen",IF(AND($G185="",$H185=""),"Werte fehlen",IF($G185="","Monatsstunden fehlen",IF($H185="","Monatslohn fehlt","OK")))))</f>
        <v>OK</v>
      </c>
      <c r="J185" s="383" t="str">
        <f>IF($G185="","",IF(COUNTIFS($A:$A,$A185,$D:$D,$D185,$G:$G,$G185)&gt;1,"Doppelte Monatsstunden",""))</f>
        <v/>
      </c>
    </row>
    <row r="186" spans="1:10" ht="24" customHeight="1">
      <c r="A186" s="377" t="s">
        <v>236</v>
      </c>
      <c r="B186" s="360">
        <v>45778</v>
      </c>
      <c r="C186" s="360">
        <v>46142</v>
      </c>
      <c r="D186" s="361" t="s">
        <v>5</v>
      </c>
      <c r="E186" s="361" t="s">
        <v>2</v>
      </c>
      <c r="F186" s="361" t="s">
        <v>227</v>
      </c>
      <c r="G186" s="60">
        <v>47.58</v>
      </c>
      <c r="H186" s="61">
        <v>600.33000000000004</v>
      </c>
      <c r="I186" s="362" t="str">
        <f>IF($A186="","",IF(OR($B186="",$C186="",$D186="",$E186="",$F186=""),"Stammdaten fehlen",IF(AND($G186="",$H186=""),"Werte fehlen",IF($G186="","Monatsstunden fehlen",IF($H186="","Monatslohn fehlt","OK")))))</f>
        <v>OK</v>
      </c>
      <c r="J186" s="383" t="str">
        <f>IF($G186="","",IF(COUNTIFS($A:$A,$A186,$D:$D,$D186,$G:$G,$G186)&gt;1,"Doppelte Monatsstunden",""))</f>
        <v/>
      </c>
    </row>
    <row r="187" spans="1:10" ht="24" customHeight="1">
      <c r="A187" s="377" t="s">
        <v>236</v>
      </c>
      <c r="B187" s="360">
        <v>45778</v>
      </c>
      <c r="C187" s="360">
        <v>46142</v>
      </c>
      <c r="D187" s="361" t="s">
        <v>5</v>
      </c>
      <c r="E187" s="361" t="s">
        <v>2</v>
      </c>
      <c r="F187" s="361" t="s">
        <v>227</v>
      </c>
      <c r="G187" s="60">
        <v>43.25</v>
      </c>
      <c r="H187" s="61">
        <v>545.75</v>
      </c>
      <c r="I187" s="362" t="str">
        <f>IF($A187="","",IF(OR($B187="",$C187="",$D187="",$E187="",$F187=""),"Stammdaten fehlen",IF(AND($G187="",$H187=""),"Werte fehlen",IF($G187="","Monatsstunden fehlen",IF($H187="","Monatslohn fehlt","OK")))))</f>
        <v>OK</v>
      </c>
      <c r="J187" s="383" t="str">
        <f>IF($G187="","",IF(COUNTIFS($A:$A,$A187,$D:$D,$D187,$G:$G,$G187)&gt;1,"Doppelte Monatsstunden",""))</f>
        <v/>
      </c>
    </row>
    <row r="188" spans="1:10" ht="24" customHeight="1">
      <c r="A188" s="377" t="s">
        <v>236</v>
      </c>
      <c r="B188" s="360">
        <v>45778</v>
      </c>
      <c r="C188" s="360">
        <v>46142</v>
      </c>
      <c r="D188" s="361" t="s">
        <v>5</v>
      </c>
      <c r="E188" s="361" t="s">
        <v>2</v>
      </c>
      <c r="F188" s="361" t="s">
        <v>227</v>
      </c>
      <c r="G188" s="60">
        <v>34.6</v>
      </c>
      <c r="H188" s="61">
        <v>436.6</v>
      </c>
      <c r="I188" s="362" t="str">
        <f>IF($A188="","",IF(OR($B188="",$C188="",$D188="",$E188="",$F188=""),"Stammdaten fehlen",IF(AND($G188="",$H188=""),"Werte fehlen",IF($G188="","Monatsstunden fehlen",IF($H188="","Monatslohn fehlt","OK")))))</f>
        <v>OK</v>
      </c>
      <c r="J188" s="383" t="str">
        <f>IF($G188="","",IF(COUNTIFS($A:$A,$A188,$D:$D,$D188,$G:$G,$G188)&gt;1,"Doppelte Monatsstunden",""))</f>
        <v/>
      </c>
    </row>
    <row r="189" spans="1:10" ht="24" customHeight="1" thickBot="1">
      <c r="A189" s="377" t="s">
        <v>236</v>
      </c>
      <c r="B189" s="360">
        <v>45778</v>
      </c>
      <c r="C189" s="360">
        <v>46142</v>
      </c>
      <c r="D189" s="361" t="s">
        <v>5</v>
      </c>
      <c r="E189" s="361" t="s">
        <v>2</v>
      </c>
      <c r="F189" s="361" t="s">
        <v>227</v>
      </c>
      <c r="G189" s="60">
        <v>32.01</v>
      </c>
      <c r="H189" s="61">
        <v>403.86</v>
      </c>
      <c r="I189" s="362" t="str">
        <f>IF($A189="","",IF(OR($B189="",$C189="",$D189="",$E189="",$F189=""),"Stammdaten fehlen",IF(AND($G189="",$H189=""),"Werte fehlen",IF($G189="","Monatsstunden fehlen",IF($H189="","Monatslohn fehlt","OK")))))</f>
        <v>OK</v>
      </c>
      <c r="J189" s="383" t="str">
        <f>IF($G189="","",IF(COUNTIFS($A:$A,$A189,$D:$D,$D189,$G:$G,$G189)&gt;1,"Doppelte Monatsstunden",""))</f>
        <v/>
      </c>
    </row>
    <row r="190" spans="1:10" ht="24" customHeight="1">
      <c r="A190" s="378" t="s">
        <v>236</v>
      </c>
      <c r="B190" s="363">
        <v>45778</v>
      </c>
      <c r="C190" s="363">
        <v>46142</v>
      </c>
      <c r="D190" s="364" t="s">
        <v>234</v>
      </c>
      <c r="E190" s="364" t="s">
        <v>6</v>
      </c>
      <c r="F190" s="364" t="s">
        <v>224</v>
      </c>
      <c r="G190" s="62">
        <v>173</v>
      </c>
      <c r="H190" s="63">
        <v>2160</v>
      </c>
      <c r="I190" s="365" t="str">
        <f>IF($A190="","",IF(OR($B190="",$C190="",$D190="",$E190="",$F190=""),"Stammdaten fehlen",IF(AND($G190="",$H190=""),"Werte fehlen",IF($G190="","Monatsstunden fehlen",IF($H190="","Monatslohn fehlt","OK")))))</f>
        <v>OK</v>
      </c>
      <c r="J190" s="384" t="str">
        <f>IF($G190="","",IF(COUNTIFS($A:$A,$A190,$D:$D,$D190,$G:$G,$G190)&gt;1,"Doppelte Monatsstunden",""))</f>
        <v/>
      </c>
    </row>
    <row r="191" spans="1:10" ht="24" customHeight="1">
      <c r="A191" s="379" t="s">
        <v>236</v>
      </c>
      <c r="B191" s="366">
        <v>45778</v>
      </c>
      <c r="C191" s="366">
        <v>46142</v>
      </c>
      <c r="D191" s="367" t="s">
        <v>234</v>
      </c>
      <c r="E191" s="367" t="s">
        <v>6</v>
      </c>
      <c r="F191" s="367" t="s">
        <v>224</v>
      </c>
      <c r="G191" s="64">
        <v>151.38</v>
      </c>
      <c r="H191" s="65">
        <v>1890</v>
      </c>
      <c r="I191" s="368" t="str">
        <f>IF($A191="","",IF(OR($B191="",$C191="",$D191="",$E191="",$F191=""),"Stammdaten fehlen",IF(AND($G191="",$H191=""),"Werte fehlen",IF($G191="","Monatsstunden fehlen",IF($H191="","Monatslohn fehlt","OK")))))</f>
        <v>OK</v>
      </c>
      <c r="J191" s="385" t="str">
        <f>IF($G191="","",IF(COUNTIFS($A:$A,$A191,$D:$D,$D191,$G:$G,$G191)&gt;1,"Doppelte Monatsstunden",""))</f>
        <v/>
      </c>
    </row>
    <row r="192" spans="1:10" ht="24" customHeight="1">
      <c r="A192" s="379" t="s">
        <v>236</v>
      </c>
      <c r="B192" s="366">
        <v>45778</v>
      </c>
      <c r="C192" s="366">
        <v>46142</v>
      </c>
      <c r="D192" s="367" t="s">
        <v>234</v>
      </c>
      <c r="E192" s="367" t="s">
        <v>6</v>
      </c>
      <c r="F192" s="367" t="s">
        <v>224</v>
      </c>
      <c r="G192" s="64">
        <v>138.4</v>
      </c>
      <c r="H192" s="65">
        <v>1728</v>
      </c>
      <c r="I192" s="368" t="str">
        <f>IF($A192="","",IF(OR($B192="",$C192="",$D192="",$E192="",$F192=""),"Stammdaten fehlen",IF(AND($G192="",$H192=""),"Werte fehlen",IF($G192="","Monatsstunden fehlen",IF($H192="","Monatslohn fehlt","OK")))))</f>
        <v>OK</v>
      </c>
      <c r="J192" s="385" t="str">
        <f>IF($G192="","",IF(COUNTIFS($A:$A,$A192,$D:$D,$D192,$G:$G,$G192)&gt;1,"Doppelte Monatsstunden",""))</f>
        <v/>
      </c>
    </row>
    <row r="193" spans="1:10" ht="24" customHeight="1">
      <c r="A193" s="379" t="s">
        <v>236</v>
      </c>
      <c r="B193" s="366">
        <v>45778</v>
      </c>
      <c r="C193" s="366">
        <v>46142</v>
      </c>
      <c r="D193" s="367" t="s">
        <v>234</v>
      </c>
      <c r="E193" s="367" t="s">
        <v>6</v>
      </c>
      <c r="F193" s="367" t="s">
        <v>224</v>
      </c>
      <c r="G193" s="64">
        <v>129.75</v>
      </c>
      <c r="H193" s="65">
        <v>1620</v>
      </c>
      <c r="I193" s="368" t="str">
        <f>IF($A193="","",IF(OR($B193="",$C193="",$D193="",$E193="",$F193=""),"Stammdaten fehlen",IF(AND($G193="",$H193=""),"Werte fehlen",IF($G193="","Monatsstunden fehlen",IF($H193="","Monatslohn fehlt","OK")))))</f>
        <v>OK</v>
      </c>
      <c r="J193" s="385" t="str">
        <f>IF($G193="","",IF(COUNTIFS($A:$A,$A193,$D:$D,$D193,$G:$G,$G193)&gt;1,"Doppelte Monatsstunden",""))</f>
        <v/>
      </c>
    </row>
    <row r="194" spans="1:10" ht="24" customHeight="1">
      <c r="A194" s="379" t="s">
        <v>236</v>
      </c>
      <c r="B194" s="366">
        <v>45778</v>
      </c>
      <c r="C194" s="366">
        <v>46142</v>
      </c>
      <c r="D194" s="367" t="s">
        <v>234</v>
      </c>
      <c r="E194" s="367" t="s">
        <v>6</v>
      </c>
      <c r="F194" s="367" t="s">
        <v>224</v>
      </c>
      <c r="G194" s="64">
        <v>108.13</v>
      </c>
      <c r="H194" s="65">
        <v>1350</v>
      </c>
      <c r="I194" s="368" t="str">
        <f>IF($A194="","",IF(OR($B194="",$C194="",$D194="",$E194="",$F194=""),"Stammdaten fehlen",IF(AND($G194="",$H194=""),"Werte fehlen",IF($G194="","Monatsstunden fehlen",IF($H194="","Monatslohn fehlt","OK")))))</f>
        <v>OK</v>
      </c>
      <c r="J194" s="385" t="str">
        <f>IF($G194="","",IF(COUNTIFS($A:$A,$A194,$D:$D,$D194,$G:$G,$G194)&gt;1,"Doppelte Monatsstunden",""))</f>
        <v/>
      </c>
    </row>
    <row r="195" spans="1:10" ht="24" customHeight="1">
      <c r="A195" s="379" t="s">
        <v>236</v>
      </c>
      <c r="B195" s="366">
        <v>45778</v>
      </c>
      <c r="C195" s="366">
        <v>46142</v>
      </c>
      <c r="D195" s="367" t="s">
        <v>234</v>
      </c>
      <c r="E195" s="367" t="s">
        <v>6</v>
      </c>
      <c r="F195" s="367" t="s">
        <v>224</v>
      </c>
      <c r="G195" s="64">
        <v>103.8</v>
      </c>
      <c r="H195" s="65">
        <v>1296</v>
      </c>
      <c r="I195" s="368" t="str">
        <f>IF($A195="","",IF(OR($B195="",$C195="",$D195="",$E195="",$F195=""),"Stammdaten fehlen",IF(AND($G195="",$H195=""),"Werte fehlen",IF($G195="","Monatsstunden fehlen",IF($H195="","Monatslohn fehlt","OK")))))</f>
        <v>OK</v>
      </c>
      <c r="J195" s="385" t="str">
        <f>IF($G195="","",IF(COUNTIFS($A:$A,$A195,$D:$D,$D195,$G:$G,$G195)&gt;1,"Doppelte Monatsstunden",""))</f>
        <v/>
      </c>
    </row>
    <row r="196" spans="1:10" ht="24" customHeight="1">
      <c r="A196" s="379" t="s">
        <v>236</v>
      </c>
      <c r="B196" s="366">
        <v>45778</v>
      </c>
      <c r="C196" s="366">
        <v>46142</v>
      </c>
      <c r="D196" s="367" t="s">
        <v>234</v>
      </c>
      <c r="E196" s="367" t="s">
        <v>6</v>
      </c>
      <c r="F196" s="367" t="s">
        <v>224</v>
      </c>
      <c r="G196" s="64">
        <v>86.5</v>
      </c>
      <c r="H196" s="65">
        <v>1080</v>
      </c>
      <c r="I196" s="368" t="str">
        <f>IF($A196="","",IF(OR($B196="",$C196="",$D196="",$E196="",$F196=""),"Stammdaten fehlen",IF(AND($G196="",$H196=""),"Werte fehlen",IF($G196="","Monatsstunden fehlen",IF($H196="","Monatslohn fehlt","OK")))))</f>
        <v>OK</v>
      </c>
      <c r="J196" s="385" t="str">
        <f>IF($G196="","",IF(COUNTIFS($A:$A,$A196,$D:$D,$D196,$G:$G,$G196)&gt;1,"Doppelte Monatsstunden",""))</f>
        <v/>
      </c>
    </row>
    <row r="197" spans="1:10" ht="24" customHeight="1">
      <c r="A197" s="379" t="s">
        <v>236</v>
      </c>
      <c r="B197" s="366">
        <v>45778</v>
      </c>
      <c r="C197" s="366">
        <v>46142</v>
      </c>
      <c r="D197" s="367" t="s">
        <v>234</v>
      </c>
      <c r="E197" s="367" t="s">
        <v>6</v>
      </c>
      <c r="F197" s="367" t="s">
        <v>224</v>
      </c>
      <c r="G197" s="64">
        <v>69.2</v>
      </c>
      <c r="H197" s="65">
        <v>864</v>
      </c>
      <c r="I197" s="368" t="str">
        <f>IF($A197="","",IF(OR($B197="",$C197="",$D197="",$E197="",$F197=""),"Stammdaten fehlen",IF(AND($G197="",$H197=""),"Werte fehlen",IF($G197="","Monatsstunden fehlen",IF($H197="","Monatslohn fehlt","OK")))))</f>
        <v>OK</v>
      </c>
      <c r="J197" s="385" t="str">
        <f>IF($G197="","",IF(COUNTIFS($A:$A,$A197,$D:$D,$D197,$G:$G,$G197)&gt;1,"Doppelte Monatsstunden",""))</f>
        <v/>
      </c>
    </row>
    <row r="198" spans="1:10" ht="24" customHeight="1">
      <c r="A198" s="379" t="s">
        <v>236</v>
      </c>
      <c r="B198" s="366">
        <v>45778</v>
      </c>
      <c r="C198" s="366">
        <v>46142</v>
      </c>
      <c r="D198" s="367" t="s">
        <v>234</v>
      </c>
      <c r="E198" s="367" t="s">
        <v>6</v>
      </c>
      <c r="F198" s="367" t="s">
        <v>224</v>
      </c>
      <c r="G198" s="64">
        <v>51.9</v>
      </c>
      <c r="H198" s="65">
        <v>648</v>
      </c>
      <c r="I198" s="368" t="str">
        <f>IF($A198="","",IF(OR($B198="",$C198="",$D198="",$E198="",$F198=""),"Stammdaten fehlen",IF(AND($G198="",$H198=""),"Werte fehlen",IF($G198="","Monatsstunden fehlen",IF($H198="","Monatslohn fehlt","OK")))))</f>
        <v>OK</v>
      </c>
      <c r="J198" s="385" t="str">
        <f>IF($G198="","",IF(COUNTIFS($A:$A,$A198,$D:$D,$D198,$G:$G,$G198)&gt;1,"Doppelte Monatsstunden",""))</f>
        <v/>
      </c>
    </row>
    <row r="199" spans="1:10" ht="24" customHeight="1">
      <c r="A199" s="379" t="s">
        <v>236</v>
      </c>
      <c r="B199" s="366">
        <v>45778</v>
      </c>
      <c r="C199" s="366">
        <v>46142</v>
      </c>
      <c r="D199" s="367" t="s">
        <v>234</v>
      </c>
      <c r="E199" s="367" t="s">
        <v>6</v>
      </c>
      <c r="F199" s="367" t="s">
        <v>224</v>
      </c>
      <c r="G199" s="64">
        <v>47.58</v>
      </c>
      <c r="H199" s="65">
        <v>594</v>
      </c>
      <c r="I199" s="368" t="str">
        <f>IF($A199="","",IF(OR($B199="",$C199="",$D199="",$E199="",$F199=""),"Stammdaten fehlen",IF(AND($G199="",$H199=""),"Werte fehlen",IF($G199="","Monatsstunden fehlen",IF($H199="","Monatslohn fehlt","OK")))))</f>
        <v>OK</v>
      </c>
      <c r="J199" s="385" t="str">
        <f>IF($G199="","",IF(COUNTIFS($A:$A,$A199,$D:$D,$D199,$G:$G,$G199)&gt;1,"Doppelte Monatsstunden",""))</f>
        <v/>
      </c>
    </row>
    <row r="200" spans="1:10" ht="24" customHeight="1">
      <c r="A200" s="379" t="s">
        <v>236</v>
      </c>
      <c r="B200" s="366">
        <v>45778</v>
      </c>
      <c r="C200" s="366">
        <v>46142</v>
      </c>
      <c r="D200" s="367" t="s">
        <v>234</v>
      </c>
      <c r="E200" s="367" t="s">
        <v>6</v>
      </c>
      <c r="F200" s="367" t="s">
        <v>224</v>
      </c>
      <c r="G200" s="64">
        <v>43.25</v>
      </c>
      <c r="H200" s="65">
        <v>540</v>
      </c>
      <c r="I200" s="368" t="str">
        <f>IF($A200="","",IF(OR($B200="",$C200="",$D200="",$E200="",$F200=""),"Stammdaten fehlen",IF(AND($G200="",$H200=""),"Werte fehlen",IF($G200="","Monatsstunden fehlen",IF($H200="","Monatslohn fehlt","OK")))))</f>
        <v>OK</v>
      </c>
      <c r="J200" s="385" t="str">
        <f>IF($G200="","",IF(COUNTIFS($A:$A,$A200,$D:$D,$D200,$G:$G,$G200)&gt;1,"Doppelte Monatsstunden",""))</f>
        <v/>
      </c>
    </row>
    <row r="201" spans="1:10" ht="24" customHeight="1">
      <c r="A201" s="379" t="s">
        <v>236</v>
      </c>
      <c r="B201" s="366">
        <v>45778</v>
      </c>
      <c r="C201" s="366">
        <v>46142</v>
      </c>
      <c r="D201" s="367" t="s">
        <v>234</v>
      </c>
      <c r="E201" s="367" t="s">
        <v>6</v>
      </c>
      <c r="F201" s="367" t="s">
        <v>224</v>
      </c>
      <c r="G201" s="64">
        <v>34.6</v>
      </c>
      <c r="H201" s="65">
        <v>432</v>
      </c>
      <c r="I201" s="368" t="str">
        <f>IF($A201="","",IF(OR($B201="",$C201="",$D201="",$E201="",$F201=""),"Stammdaten fehlen",IF(AND($G201="",$H201=""),"Werte fehlen",IF($G201="","Monatsstunden fehlen",IF($H201="","Monatslohn fehlt","OK")))))</f>
        <v>OK</v>
      </c>
      <c r="J201" s="385" t="str">
        <f>IF($G201="","",IF(COUNTIFS($A:$A,$A201,$D:$D,$D201,$G:$G,$G201)&gt;1,"Doppelte Monatsstunden",""))</f>
        <v/>
      </c>
    </row>
    <row r="202" spans="1:10" ht="24" customHeight="1" thickBot="1">
      <c r="A202" s="379" t="s">
        <v>236</v>
      </c>
      <c r="B202" s="366">
        <v>45778</v>
      </c>
      <c r="C202" s="366">
        <v>46142</v>
      </c>
      <c r="D202" s="367" t="s">
        <v>234</v>
      </c>
      <c r="E202" s="367" t="s">
        <v>6</v>
      </c>
      <c r="F202" s="367" t="s">
        <v>224</v>
      </c>
      <c r="G202" s="64">
        <v>32.01</v>
      </c>
      <c r="H202" s="65">
        <v>399.6</v>
      </c>
      <c r="I202" s="368" t="str">
        <f>IF($A202="","",IF(OR($B202="",$C202="",$D202="",$E202="",$F202=""),"Stammdaten fehlen",IF(AND($G202="",$H202=""),"Werte fehlen",IF($G202="","Monatsstunden fehlen",IF($H202="","Monatslohn fehlt","OK")))))</f>
        <v>OK</v>
      </c>
      <c r="J202" s="385" t="str">
        <f>IF($G202="","",IF(COUNTIFS($A:$A,$A202,$D:$D,$D202,$G:$G,$G202)&gt;1,"Doppelte Monatsstunden",""))</f>
        <v/>
      </c>
    </row>
    <row r="203" spans="1:10" ht="24" customHeight="1">
      <c r="A203" s="378" t="s">
        <v>236</v>
      </c>
      <c r="B203" s="363">
        <v>45778</v>
      </c>
      <c r="C203" s="363">
        <v>46142</v>
      </c>
      <c r="D203" s="364" t="s">
        <v>7</v>
      </c>
      <c r="E203" s="364" t="s">
        <v>6</v>
      </c>
      <c r="F203" s="364" t="s">
        <v>225</v>
      </c>
      <c r="G203" s="62">
        <v>173</v>
      </c>
      <c r="H203" s="63">
        <v>2160</v>
      </c>
      <c r="I203" s="365" t="str">
        <f>IF($A203="","",IF(OR($B203="",$C203="",$D203="",$E203="",$F203=""),"Stammdaten fehlen",IF(AND($G203="",$H203=""),"Werte fehlen",IF($G203="","Monatsstunden fehlen",IF($H203="","Monatslohn fehlt","OK")))))</f>
        <v>OK</v>
      </c>
      <c r="J203" s="384" t="str">
        <f>IF($G203="","",IF(COUNTIFS($A:$A,$A203,$D:$D,$D203,$G:$G,$G203)&gt;1,"Doppelte Monatsstunden",""))</f>
        <v/>
      </c>
    </row>
    <row r="204" spans="1:10" ht="24" customHeight="1">
      <c r="A204" s="379" t="s">
        <v>236</v>
      </c>
      <c r="B204" s="366">
        <v>45778</v>
      </c>
      <c r="C204" s="366">
        <v>46142</v>
      </c>
      <c r="D204" s="367" t="s">
        <v>7</v>
      </c>
      <c r="E204" s="367" t="s">
        <v>6</v>
      </c>
      <c r="F204" s="367" t="s">
        <v>225</v>
      </c>
      <c r="G204" s="64">
        <v>151.38</v>
      </c>
      <c r="H204" s="65">
        <v>1890</v>
      </c>
      <c r="I204" s="368" t="str">
        <f>IF($A204="","",IF(OR($B204="",$C204="",$D204="",$E204="",$F204=""),"Stammdaten fehlen",IF(AND($G204="",$H204=""),"Werte fehlen",IF($G204="","Monatsstunden fehlen",IF($H204="","Monatslohn fehlt","OK")))))</f>
        <v>OK</v>
      </c>
      <c r="J204" s="385" t="str">
        <f>IF($G204="","",IF(COUNTIFS($A:$A,$A204,$D:$D,$D204,$G:$G,$G204)&gt;1,"Doppelte Monatsstunden",""))</f>
        <v/>
      </c>
    </row>
    <row r="205" spans="1:10" ht="24" customHeight="1">
      <c r="A205" s="379" t="s">
        <v>236</v>
      </c>
      <c r="B205" s="366">
        <v>45778</v>
      </c>
      <c r="C205" s="366">
        <v>46142</v>
      </c>
      <c r="D205" s="367" t="s">
        <v>7</v>
      </c>
      <c r="E205" s="367" t="s">
        <v>6</v>
      </c>
      <c r="F205" s="367" t="s">
        <v>225</v>
      </c>
      <c r="G205" s="64">
        <v>138.4</v>
      </c>
      <c r="H205" s="65">
        <v>1728</v>
      </c>
      <c r="I205" s="368" t="str">
        <f>IF($A205="","",IF(OR($B205="",$C205="",$D205="",$E205="",$F205=""),"Stammdaten fehlen",IF(AND($G205="",$H205=""),"Werte fehlen",IF($G205="","Monatsstunden fehlen",IF($H205="","Monatslohn fehlt","OK")))))</f>
        <v>OK</v>
      </c>
      <c r="J205" s="385" t="str">
        <f>IF($G205="","",IF(COUNTIFS($A:$A,$A205,$D:$D,$D205,$G:$G,$G205)&gt;1,"Doppelte Monatsstunden",""))</f>
        <v/>
      </c>
    </row>
    <row r="206" spans="1:10" ht="24" customHeight="1">
      <c r="A206" s="379" t="s">
        <v>236</v>
      </c>
      <c r="B206" s="366">
        <v>45778</v>
      </c>
      <c r="C206" s="366">
        <v>46142</v>
      </c>
      <c r="D206" s="367" t="s">
        <v>7</v>
      </c>
      <c r="E206" s="367" t="s">
        <v>6</v>
      </c>
      <c r="F206" s="367" t="s">
        <v>225</v>
      </c>
      <c r="G206" s="64">
        <v>129.75</v>
      </c>
      <c r="H206" s="65">
        <v>1620</v>
      </c>
      <c r="I206" s="368" t="str">
        <f>IF($A206="","",IF(OR($B206="",$C206="",$D206="",$E206="",$F206=""),"Stammdaten fehlen",IF(AND($G206="",$H206=""),"Werte fehlen",IF($G206="","Monatsstunden fehlen",IF($H206="","Monatslohn fehlt","OK")))))</f>
        <v>OK</v>
      </c>
      <c r="J206" s="385" t="str">
        <f>IF($G206="","",IF(COUNTIFS($A:$A,$A206,$D:$D,$D206,$G:$G,$G206)&gt;1,"Doppelte Monatsstunden",""))</f>
        <v/>
      </c>
    </row>
    <row r="207" spans="1:10" ht="24" customHeight="1">
      <c r="A207" s="379" t="s">
        <v>236</v>
      </c>
      <c r="B207" s="366">
        <v>45778</v>
      </c>
      <c r="C207" s="366">
        <v>46142</v>
      </c>
      <c r="D207" s="367" t="s">
        <v>7</v>
      </c>
      <c r="E207" s="367" t="s">
        <v>6</v>
      </c>
      <c r="F207" s="367" t="s">
        <v>225</v>
      </c>
      <c r="G207" s="64">
        <v>108.13</v>
      </c>
      <c r="H207" s="65">
        <v>1350</v>
      </c>
      <c r="I207" s="368" t="str">
        <f>IF($A207="","",IF(OR($B207="",$C207="",$D207="",$E207="",$F207=""),"Stammdaten fehlen",IF(AND($G207="",$H207=""),"Werte fehlen",IF($G207="","Monatsstunden fehlen",IF($H207="","Monatslohn fehlt","OK")))))</f>
        <v>OK</v>
      </c>
      <c r="J207" s="385" t="str">
        <f>IF($G207="","",IF(COUNTIFS($A:$A,$A207,$D:$D,$D207,$G:$G,$G207)&gt;1,"Doppelte Monatsstunden",""))</f>
        <v/>
      </c>
    </row>
    <row r="208" spans="1:10" ht="24" customHeight="1">
      <c r="A208" s="379" t="s">
        <v>236</v>
      </c>
      <c r="B208" s="366">
        <v>45778</v>
      </c>
      <c r="C208" s="366">
        <v>46142</v>
      </c>
      <c r="D208" s="367" t="s">
        <v>7</v>
      </c>
      <c r="E208" s="367" t="s">
        <v>6</v>
      </c>
      <c r="F208" s="367" t="s">
        <v>225</v>
      </c>
      <c r="G208" s="64">
        <v>103.8</v>
      </c>
      <c r="H208" s="65">
        <v>1296</v>
      </c>
      <c r="I208" s="368" t="str">
        <f>IF($A208="","",IF(OR($B208="",$C208="",$D208="",$E208="",$F208=""),"Stammdaten fehlen",IF(AND($G208="",$H208=""),"Werte fehlen",IF($G208="","Monatsstunden fehlen",IF($H208="","Monatslohn fehlt","OK")))))</f>
        <v>OK</v>
      </c>
      <c r="J208" s="385" t="str">
        <f>IF($G208="","",IF(COUNTIFS($A:$A,$A208,$D:$D,$D208,$G:$G,$G208)&gt;1,"Doppelte Monatsstunden",""))</f>
        <v/>
      </c>
    </row>
    <row r="209" spans="1:10" ht="24" customHeight="1">
      <c r="A209" s="379" t="s">
        <v>236</v>
      </c>
      <c r="B209" s="366">
        <v>45778</v>
      </c>
      <c r="C209" s="366">
        <v>46142</v>
      </c>
      <c r="D209" s="367" t="s">
        <v>7</v>
      </c>
      <c r="E209" s="367" t="s">
        <v>6</v>
      </c>
      <c r="F209" s="367" t="s">
        <v>225</v>
      </c>
      <c r="G209" s="64">
        <v>86.5</v>
      </c>
      <c r="H209" s="65">
        <v>1080</v>
      </c>
      <c r="I209" s="368" t="str">
        <f>IF($A209="","",IF(OR($B209="",$C209="",$D209="",$E209="",$F209=""),"Stammdaten fehlen",IF(AND($G209="",$H209=""),"Werte fehlen",IF($G209="","Monatsstunden fehlen",IF($H209="","Monatslohn fehlt","OK")))))</f>
        <v>OK</v>
      </c>
      <c r="J209" s="385" t="str">
        <f>IF($G209="","",IF(COUNTIFS($A:$A,$A209,$D:$D,$D209,$G:$G,$G209)&gt;1,"Doppelte Monatsstunden",""))</f>
        <v/>
      </c>
    </row>
    <row r="210" spans="1:10" ht="24" customHeight="1">
      <c r="A210" s="379" t="s">
        <v>236</v>
      </c>
      <c r="B210" s="366">
        <v>45778</v>
      </c>
      <c r="C210" s="366">
        <v>46142</v>
      </c>
      <c r="D210" s="367" t="s">
        <v>7</v>
      </c>
      <c r="E210" s="367" t="s">
        <v>6</v>
      </c>
      <c r="F210" s="367" t="s">
        <v>225</v>
      </c>
      <c r="G210" s="64">
        <v>69.2</v>
      </c>
      <c r="H210" s="65">
        <v>864</v>
      </c>
      <c r="I210" s="368" t="str">
        <f>IF($A210="","",IF(OR($B210="",$C210="",$D210="",$E210="",$F210=""),"Stammdaten fehlen",IF(AND($G210="",$H210=""),"Werte fehlen",IF($G210="","Monatsstunden fehlen",IF($H210="","Monatslohn fehlt","OK")))))</f>
        <v>OK</v>
      </c>
      <c r="J210" s="385" t="str">
        <f>IF($G210="","",IF(COUNTIFS($A:$A,$A210,$D:$D,$D210,$G:$G,$G210)&gt;1,"Doppelte Monatsstunden",""))</f>
        <v/>
      </c>
    </row>
    <row r="211" spans="1:10" ht="24" customHeight="1">
      <c r="A211" s="379" t="s">
        <v>236</v>
      </c>
      <c r="B211" s="366">
        <v>45778</v>
      </c>
      <c r="C211" s="366">
        <v>46142</v>
      </c>
      <c r="D211" s="367" t="s">
        <v>7</v>
      </c>
      <c r="E211" s="367" t="s">
        <v>6</v>
      </c>
      <c r="F211" s="367" t="s">
        <v>225</v>
      </c>
      <c r="G211" s="64">
        <v>51.9</v>
      </c>
      <c r="H211" s="65">
        <v>648</v>
      </c>
      <c r="I211" s="368" t="str">
        <f>IF($A211="","",IF(OR($B211="",$C211="",$D211="",$E211="",$F211=""),"Stammdaten fehlen",IF(AND($G211="",$H211=""),"Werte fehlen",IF($G211="","Monatsstunden fehlen",IF($H211="","Monatslohn fehlt","OK")))))</f>
        <v>OK</v>
      </c>
      <c r="J211" s="385" t="str">
        <f>IF($G211="","",IF(COUNTIFS($A:$A,$A211,$D:$D,$D211,$G:$G,$G211)&gt;1,"Doppelte Monatsstunden",""))</f>
        <v/>
      </c>
    </row>
    <row r="212" spans="1:10" ht="24" customHeight="1">
      <c r="A212" s="379" t="s">
        <v>236</v>
      </c>
      <c r="B212" s="366">
        <v>45778</v>
      </c>
      <c r="C212" s="366">
        <v>46142</v>
      </c>
      <c r="D212" s="367" t="s">
        <v>7</v>
      </c>
      <c r="E212" s="367" t="s">
        <v>6</v>
      </c>
      <c r="F212" s="367" t="s">
        <v>225</v>
      </c>
      <c r="G212" s="64">
        <v>47.58</v>
      </c>
      <c r="H212" s="65">
        <v>594</v>
      </c>
      <c r="I212" s="368" t="str">
        <f>IF($A212="","",IF(OR($B212="",$C212="",$D212="",$E212="",$F212=""),"Stammdaten fehlen",IF(AND($G212="",$H212=""),"Werte fehlen",IF($G212="","Monatsstunden fehlen",IF($H212="","Monatslohn fehlt","OK")))))</f>
        <v>OK</v>
      </c>
      <c r="J212" s="385" t="str">
        <f>IF($G212="","",IF(COUNTIFS($A:$A,$A212,$D:$D,$D212,$G:$G,$G212)&gt;1,"Doppelte Monatsstunden",""))</f>
        <v/>
      </c>
    </row>
    <row r="213" spans="1:10" ht="24" customHeight="1">
      <c r="A213" s="379" t="s">
        <v>236</v>
      </c>
      <c r="B213" s="366">
        <v>45778</v>
      </c>
      <c r="C213" s="366">
        <v>46142</v>
      </c>
      <c r="D213" s="367" t="s">
        <v>7</v>
      </c>
      <c r="E213" s="367" t="s">
        <v>6</v>
      </c>
      <c r="F213" s="367" t="s">
        <v>225</v>
      </c>
      <c r="G213" s="64">
        <v>43.25</v>
      </c>
      <c r="H213" s="65">
        <v>540</v>
      </c>
      <c r="I213" s="368" t="str">
        <f>IF($A213="","",IF(OR($B213="",$C213="",$D213="",$E213="",$F213=""),"Stammdaten fehlen",IF(AND($G213="",$H213=""),"Werte fehlen",IF($G213="","Monatsstunden fehlen",IF($H213="","Monatslohn fehlt","OK")))))</f>
        <v>OK</v>
      </c>
      <c r="J213" s="385" t="str">
        <f>IF($G213="","",IF(COUNTIFS($A:$A,$A213,$D:$D,$D213,$G:$G,$G213)&gt;1,"Doppelte Monatsstunden",""))</f>
        <v/>
      </c>
    </row>
    <row r="214" spans="1:10" ht="24" customHeight="1">
      <c r="A214" s="379" t="s">
        <v>236</v>
      </c>
      <c r="B214" s="366">
        <v>45778</v>
      </c>
      <c r="C214" s="366">
        <v>46142</v>
      </c>
      <c r="D214" s="367" t="s">
        <v>7</v>
      </c>
      <c r="E214" s="367" t="s">
        <v>6</v>
      </c>
      <c r="F214" s="367" t="s">
        <v>225</v>
      </c>
      <c r="G214" s="64">
        <v>34.6</v>
      </c>
      <c r="H214" s="65">
        <v>432</v>
      </c>
      <c r="I214" s="368" t="str">
        <f>IF($A214="","",IF(OR($B214="",$C214="",$D214="",$E214="",$F214=""),"Stammdaten fehlen",IF(AND($G214="",$H214=""),"Werte fehlen",IF($G214="","Monatsstunden fehlen",IF($H214="","Monatslohn fehlt","OK")))))</f>
        <v>OK</v>
      </c>
      <c r="J214" s="385" t="str">
        <f>IF($G214="","",IF(COUNTIFS($A:$A,$A214,$D:$D,$D214,$G:$G,$G214)&gt;1,"Doppelte Monatsstunden",""))</f>
        <v/>
      </c>
    </row>
    <row r="215" spans="1:10" ht="24" customHeight="1" thickBot="1">
      <c r="A215" s="379" t="s">
        <v>236</v>
      </c>
      <c r="B215" s="366">
        <v>45778</v>
      </c>
      <c r="C215" s="366">
        <v>46142</v>
      </c>
      <c r="D215" s="367" t="s">
        <v>7</v>
      </c>
      <c r="E215" s="367" t="s">
        <v>6</v>
      </c>
      <c r="F215" s="367" t="s">
        <v>225</v>
      </c>
      <c r="G215" s="64">
        <v>32.01</v>
      </c>
      <c r="H215" s="65">
        <v>399.6</v>
      </c>
      <c r="I215" s="368" t="str">
        <f>IF($A215="","",IF(OR($B215="",$C215="",$D215="",$E215="",$F215=""),"Stammdaten fehlen",IF(AND($G215="",$H215=""),"Werte fehlen",IF($G215="","Monatsstunden fehlen",IF($H215="","Monatslohn fehlt","OK")))))</f>
        <v>OK</v>
      </c>
      <c r="J215" s="385" t="str">
        <f>IF($G215="","",IF(COUNTIFS($A:$A,$A215,$D:$D,$D215,$G:$G,$G215)&gt;1,"Doppelte Monatsstunden",""))</f>
        <v/>
      </c>
    </row>
    <row r="216" spans="1:10" ht="24" customHeight="1">
      <c r="A216" s="378" t="s">
        <v>236</v>
      </c>
      <c r="B216" s="363">
        <v>45778</v>
      </c>
      <c r="C216" s="363">
        <v>46142</v>
      </c>
      <c r="D216" s="364" t="s">
        <v>8</v>
      </c>
      <c r="E216" s="364" t="s">
        <v>6</v>
      </c>
      <c r="F216" s="364" t="s">
        <v>226</v>
      </c>
      <c r="G216" s="62">
        <v>173</v>
      </c>
      <c r="H216" s="63">
        <v>2163</v>
      </c>
      <c r="I216" s="365" t="str">
        <f>IF($A216="","",IF(OR($B216="",$C216="",$D216="",$E216="",$F216=""),"Stammdaten fehlen",IF(AND($G216="",$H216=""),"Werte fehlen",IF($G216="","Monatsstunden fehlen",IF($H216="","Monatslohn fehlt","OK")))))</f>
        <v>OK</v>
      </c>
      <c r="J216" s="384" t="str">
        <f>IF($G216="","",IF(COUNTIFS($A:$A,$A216,$D:$D,$D216,$G:$G,$G216)&gt;1,"Doppelte Monatsstunden",""))</f>
        <v/>
      </c>
    </row>
    <row r="217" spans="1:10" ht="24" customHeight="1">
      <c r="A217" s="379" t="s">
        <v>236</v>
      </c>
      <c r="B217" s="366">
        <v>45778</v>
      </c>
      <c r="C217" s="366">
        <v>46142</v>
      </c>
      <c r="D217" s="367" t="s">
        <v>8</v>
      </c>
      <c r="E217" s="367" t="s">
        <v>6</v>
      </c>
      <c r="F217" s="367" t="s">
        <v>226</v>
      </c>
      <c r="G217" s="64">
        <v>151.38</v>
      </c>
      <c r="H217" s="65">
        <v>1892.63</v>
      </c>
      <c r="I217" s="368" t="str">
        <f>IF($A217="","",IF(OR($B217="",$C217="",$D217="",$E217="",$F217=""),"Stammdaten fehlen",IF(AND($G217="",$H217=""),"Werte fehlen",IF($G217="","Monatsstunden fehlen",IF($H217="","Monatslohn fehlt","OK")))))</f>
        <v>OK</v>
      </c>
      <c r="J217" s="385" t="str">
        <f>IF($G217="","",IF(COUNTIFS($A:$A,$A217,$D:$D,$D217,$G:$G,$G217)&gt;1,"Doppelte Monatsstunden",""))</f>
        <v/>
      </c>
    </row>
    <row r="218" spans="1:10" ht="24" customHeight="1">
      <c r="A218" s="379" t="s">
        <v>236</v>
      </c>
      <c r="B218" s="366">
        <v>45778</v>
      </c>
      <c r="C218" s="366">
        <v>46142</v>
      </c>
      <c r="D218" s="367" t="s">
        <v>8</v>
      </c>
      <c r="E218" s="367" t="s">
        <v>6</v>
      </c>
      <c r="F218" s="367" t="s">
        <v>226</v>
      </c>
      <c r="G218" s="64">
        <v>138.4</v>
      </c>
      <c r="H218" s="65">
        <v>1730.4</v>
      </c>
      <c r="I218" s="368" t="str">
        <f>IF($A218="","",IF(OR($B218="",$C218="",$D218="",$E218="",$F218=""),"Stammdaten fehlen",IF(AND($G218="",$H218=""),"Werte fehlen",IF($G218="","Monatsstunden fehlen",IF($H218="","Monatslohn fehlt","OK")))))</f>
        <v>OK</v>
      </c>
      <c r="J218" s="385" t="str">
        <f>IF($G218="","",IF(COUNTIFS($A:$A,$A218,$D:$D,$D218,$G:$G,$G218)&gt;1,"Doppelte Monatsstunden",""))</f>
        <v/>
      </c>
    </row>
    <row r="219" spans="1:10" ht="24" customHeight="1">
      <c r="A219" s="379" t="s">
        <v>236</v>
      </c>
      <c r="B219" s="366">
        <v>45778</v>
      </c>
      <c r="C219" s="366">
        <v>46142</v>
      </c>
      <c r="D219" s="367" t="s">
        <v>8</v>
      </c>
      <c r="E219" s="367" t="s">
        <v>6</v>
      </c>
      <c r="F219" s="367" t="s">
        <v>226</v>
      </c>
      <c r="G219" s="64">
        <v>129.75</v>
      </c>
      <c r="H219" s="65">
        <v>1622.25</v>
      </c>
      <c r="I219" s="368" t="str">
        <f>IF($A219="","",IF(OR($B219="",$C219="",$D219="",$E219="",$F219=""),"Stammdaten fehlen",IF(AND($G219="",$H219=""),"Werte fehlen",IF($G219="","Monatsstunden fehlen",IF($H219="","Monatslohn fehlt","OK")))))</f>
        <v>OK</v>
      </c>
      <c r="J219" s="385" t="str">
        <f>IF($G219="","",IF(COUNTIFS($A:$A,$A219,$D:$D,$D219,$G:$G,$G219)&gt;1,"Doppelte Monatsstunden",""))</f>
        <v/>
      </c>
    </row>
    <row r="220" spans="1:10" ht="24" customHeight="1">
      <c r="A220" s="379" t="s">
        <v>236</v>
      </c>
      <c r="B220" s="366">
        <v>45778</v>
      </c>
      <c r="C220" s="366">
        <v>46142</v>
      </c>
      <c r="D220" s="367" t="s">
        <v>8</v>
      </c>
      <c r="E220" s="367" t="s">
        <v>6</v>
      </c>
      <c r="F220" s="367" t="s">
        <v>226</v>
      </c>
      <c r="G220" s="64">
        <v>108.13</v>
      </c>
      <c r="H220" s="65">
        <v>1351.88</v>
      </c>
      <c r="I220" s="368" t="str">
        <f>IF($A220="","",IF(OR($B220="",$C220="",$D220="",$E220="",$F220=""),"Stammdaten fehlen",IF(AND($G220="",$H220=""),"Werte fehlen",IF($G220="","Monatsstunden fehlen",IF($H220="","Monatslohn fehlt","OK")))))</f>
        <v>OK</v>
      </c>
      <c r="J220" s="385" t="str">
        <f>IF($G220="","",IF(COUNTIFS($A:$A,$A220,$D:$D,$D220,$G:$G,$G220)&gt;1,"Doppelte Monatsstunden",""))</f>
        <v/>
      </c>
    </row>
    <row r="221" spans="1:10" ht="24" customHeight="1">
      <c r="A221" s="379" t="s">
        <v>236</v>
      </c>
      <c r="B221" s="366">
        <v>45778</v>
      </c>
      <c r="C221" s="366">
        <v>46142</v>
      </c>
      <c r="D221" s="367" t="s">
        <v>8</v>
      </c>
      <c r="E221" s="367" t="s">
        <v>6</v>
      </c>
      <c r="F221" s="367" t="s">
        <v>226</v>
      </c>
      <c r="G221" s="64">
        <v>103.8</v>
      </c>
      <c r="H221" s="65">
        <v>1297.8</v>
      </c>
      <c r="I221" s="368" t="str">
        <f>IF($A221="","",IF(OR($B221="",$C221="",$D221="",$E221="",$F221=""),"Stammdaten fehlen",IF(AND($G221="",$H221=""),"Werte fehlen",IF($G221="","Monatsstunden fehlen",IF($H221="","Monatslohn fehlt","OK")))))</f>
        <v>OK</v>
      </c>
      <c r="J221" s="385" t="str">
        <f>IF($G221="","",IF(COUNTIFS($A:$A,$A221,$D:$D,$D221,$G:$G,$G221)&gt;1,"Doppelte Monatsstunden",""))</f>
        <v/>
      </c>
    </row>
    <row r="222" spans="1:10" ht="24" customHeight="1">
      <c r="A222" s="379" t="s">
        <v>236</v>
      </c>
      <c r="B222" s="366">
        <v>45778</v>
      </c>
      <c r="C222" s="366">
        <v>46142</v>
      </c>
      <c r="D222" s="367" t="s">
        <v>8</v>
      </c>
      <c r="E222" s="367" t="s">
        <v>6</v>
      </c>
      <c r="F222" s="367" t="s">
        <v>226</v>
      </c>
      <c r="G222" s="64">
        <v>86.5</v>
      </c>
      <c r="H222" s="65">
        <v>1081.5</v>
      </c>
      <c r="I222" s="368" t="str">
        <f>IF($A222="","",IF(OR($B222="",$C222="",$D222="",$E222="",$F222=""),"Stammdaten fehlen",IF(AND($G222="",$H222=""),"Werte fehlen",IF($G222="","Monatsstunden fehlen",IF($H222="","Monatslohn fehlt","OK")))))</f>
        <v>OK</v>
      </c>
      <c r="J222" s="385" t="str">
        <f>IF($G222="","",IF(COUNTIFS($A:$A,$A222,$D:$D,$D222,$G:$G,$G222)&gt;1,"Doppelte Monatsstunden",""))</f>
        <v/>
      </c>
    </row>
    <row r="223" spans="1:10" ht="24" customHeight="1">
      <c r="A223" s="379" t="s">
        <v>236</v>
      </c>
      <c r="B223" s="366">
        <v>45778</v>
      </c>
      <c r="C223" s="366">
        <v>46142</v>
      </c>
      <c r="D223" s="367" t="s">
        <v>8</v>
      </c>
      <c r="E223" s="367" t="s">
        <v>6</v>
      </c>
      <c r="F223" s="367" t="s">
        <v>226</v>
      </c>
      <c r="G223" s="64">
        <v>69.2</v>
      </c>
      <c r="H223" s="65">
        <v>865.2</v>
      </c>
      <c r="I223" s="368" t="str">
        <f>IF($A223="","",IF(OR($B223="",$C223="",$D223="",$E223="",$F223=""),"Stammdaten fehlen",IF(AND($G223="",$H223=""),"Werte fehlen",IF($G223="","Monatsstunden fehlen",IF($H223="","Monatslohn fehlt","OK")))))</f>
        <v>OK</v>
      </c>
      <c r="J223" s="385" t="str">
        <f>IF($G223="","",IF(COUNTIFS($A:$A,$A223,$D:$D,$D223,$G:$G,$G223)&gt;1,"Doppelte Monatsstunden",""))</f>
        <v/>
      </c>
    </row>
    <row r="224" spans="1:10" ht="24" customHeight="1">
      <c r="A224" s="379" t="s">
        <v>236</v>
      </c>
      <c r="B224" s="366">
        <v>45778</v>
      </c>
      <c r="C224" s="366">
        <v>46142</v>
      </c>
      <c r="D224" s="367" t="s">
        <v>8</v>
      </c>
      <c r="E224" s="367" t="s">
        <v>6</v>
      </c>
      <c r="F224" s="367" t="s">
        <v>226</v>
      </c>
      <c r="G224" s="64">
        <v>51.9</v>
      </c>
      <c r="H224" s="65">
        <v>648.9</v>
      </c>
      <c r="I224" s="368" t="str">
        <f>IF($A224="","",IF(OR($B224="",$C224="",$D224="",$E224="",$F224=""),"Stammdaten fehlen",IF(AND($G224="",$H224=""),"Werte fehlen",IF($G224="","Monatsstunden fehlen",IF($H224="","Monatslohn fehlt","OK")))))</f>
        <v>OK</v>
      </c>
      <c r="J224" s="385" t="str">
        <f>IF($G224="","",IF(COUNTIFS($A:$A,$A224,$D:$D,$D224,$G:$G,$G224)&gt;1,"Doppelte Monatsstunden",""))</f>
        <v/>
      </c>
    </row>
    <row r="225" spans="1:10" ht="24" customHeight="1">
      <c r="A225" s="379" t="s">
        <v>236</v>
      </c>
      <c r="B225" s="366">
        <v>45778</v>
      </c>
      <c r="C225" s="366">
        <v>46142</v>
      </c>
      <c r="D225" s="367" t="s">
        <v>8</v>
      </c>
      <c r="E225" s="367" t="s">
        <v>6</v>
      </c>
      <c r="F225" s="367" t="s">
        <v>226</v>
      </c>
      <c r="G225" s="64">
        <v>47.58</v>
      </c>
      <c r="H225" s="65">
        <v>594.83000000000004</v>
      </c>
      <c r="I225" s="368" t="str">
        <f>IF($A225="","",IF(OR($B225="",$C225="",$D225="",$E225="",$F225=""),"Stammdaten fehlen",IF(AND($G225="",$H225=""),"Werte fehlen",IF($G225="","Monatsstunden fehlen",IF($H225="","Monatslohn fehlt","OK")))))</f>
        <v>OK</v>
      </c>
      <c r="J225" s="385" t="str">
        <f>IF($G225="","",IF(COUNTIFS($A:$A,$A225,$D:$D,$D225,$G:$G,$G225)&gt;1,"Doppelte Monatsstunden",""))</f>
        <v/>
      </c>
    </row>
    <row r="226" spans="1:10" ht="24" customHeight="1">
      <c r="A226" s="379" t="s">
        <v>236</v>
      </c>
      <c r="B226" s="366">
        <v>45778</v>
      </c>
      <c r="C226" s="366">
        <v>46142</v>
      </c>
      <c r="D226" s="367" t="s">
        <v>8</v>
      </c>
      <c r="E226" s="367" t="s">
        <v>6</v>
      </c>
      <c r="F226" s="367" t="s">
        <v>226</v>
      </c>
      <c r="G226" s="64">
        <v>43.25</v>
      </c>
      <c r="H226" s="65">
        <v>540.75</v>
      </c>
      <c r="I226" s="368" t="str">
        <f>IF($A226="","",IF(OR($B226="",$C226="",$D226="",$E226="",$F226=""),"Stammdaten fehlen",IF(AND($G226="",$H226=""),"Werte fehlen",IF($G226="","Monatsstunden fehlen",IF($H226="","Monatslohn fehlt","OK")))))</f>
        <v>OK</v>
      </c>
      <c r="J226" s="385" t="str">
        <f>IF($G226="","",IF(COUNTIFS($A:$A,$A226,$D:$D,$D226,$G:$G,$G226)&gt;1,"Doppelte Monatsstunden",""))</f>
        <v/>
      </c>
    </row>
    <row r="227" spans="1:10" ht="24" customHeight="1">
      <c r="A227" s="379" t="s">
        <v>236</v>
      </c>
      <c r="B227" s="366">
        <v>45778</v>
      </c>
      <c r="C227" s="366">
        <v>46142</v>
      </c>
      <c r="D227" s="367" t="s">
        <v>8</v>
      </c>
      <c r="E227" s="367" t="s">
        <v>6</v>
      </c>
      <c r="F227" s="367" t="s">
        <v>226</v>
      </c>
      <c r="G227" s="64">
        <v>34.6</v>
      </c>
      <c r="H227" s="65">
        <v>432.6</v>
      </c>
      <c r="I227" s="368" t="str">
        <f>IF($A227="","",IF(OR($B227="",$C227="",$D227="",$E227="",$F227=""),"Stammdaten fehlen",IF(AND($G227="",$H227=""),"Werte fehlen",IF($G227="","Monatsstunden fehlen",IF($H227="","Monatslohn fehlt","OK")))))</f>
        <v>OK</v>
      </c>
      <c r="J227" s="385" t="str">
        <f>IF($G227="","",IF(COUNTIFS($A:$A,$A227,$D:$D,$D227,$G:$G,$G227)&gt;1,"Doppelte Monatsstunden",""))</f>
        <v/>
      </c>
    </row>
    <row r="228" spans="1:10" ht="24" customHeight="1" thickBot="1">
      <c r="A228" s="379" t="s">
        <v>236</v>
      </c>
      <c r="B228" s="366">
        <v>45778</v>
      </c>
      <c r="C228" s="366">
        <v>46142</v>
      </c>
      <c r="D228" s="367" t="s">
        <v>8</v>
      </c>
      <c r="E228" s="367" t="s">
        <v>6</v>
      </c>
      <c r="F228" s="367" t="s">
        <v>226</v>
      </c>
      <c r="G228" s="64">
        <v>32.01</v>
      </c>
      <c r="H228" s="65">
        <v>400.16</v>
      </c>
      <c r="I228" s="368" t="str">
        <f>IF($A228="","",IF(OR($B228="",$C228="",$D228="",$E228="",$F228=""),"Stammdaten fehlen",IF(AND($G228="",$H228=""),"Werte fehlen",IF($G228="","Monatsstunden fehlen",IF($H228="","Monatslohn fehlt","OK")))))</f>
        <v>OK</v>
      </c>
      <c r="J228" s="385" t="str">
        <f>IF($G228="","",IF(COUNTIFS($A:$A,$A228,$D:$D,$D228,$G:$G,$G228)&gt;1,"Doppelte Monatsstunden",""))</f>
        <v/>
      </c>
    </row>
    <row r="229" spans="1:10" ht="24" customHeight="1">
      <c r="A229" s="378" t="s">
        <v>236</v>
      </c>
      <c r="B229" s="363">
        <v>45778</v>
      </c>
      <c r="C229" s="363">
        <v>46142</v>
      </c>
      <c r="D229" s="364" t="s">
        <v>9</v>
      </c>
      <c r="E229" s="364" t="s">
        <v>6</v>
      </c>
      <c r="F229" s="364" t="s">
        <v>227</v>
      </c>
      <c r="G229" s="62">
        <v>173</v>
      </c>
      <c r="H229" s="63">
        <v>2225</v>
      </c>
      <c r="I229" s="365" t="str">
        <f>IF($A229="","",IF(OR($B229="",$C229="",$D229="",$E229="",$F229=""),"Stammdaten fehlen",IF(AND($G229="",$H229=""),"Werte fehlen",IF($G229="","Monatsstunden fehlen",IF($H229="","Monatslohn fehlt","OK")))))</f>
        <v>OK</v>
      </c>
      <c r="J229" s="384" t="str">
        <f>IF($G229="","",IF(COUNTIFS($A:$A,$A229,$D:$D,$D229,$G:$G,$G229)&gt;1,"Doppelte Monatsstunden",""))</f>
        <v/>
      </c>
    </row>
    <row r="230" spans="1:10" ht="24" customHeight="1">
      <c r="A230" s="379" t="s">
        <v>236</v>
      </c>
      <c r="B230" s="366">
        <v>45778</v>
      </c>
      <c r="C230" s="366">
        <v>46142</v>
      </c>
      <c r="D230" s="367" t="s">
        <v>9</v>
      </c>
      <c r="E230" s="367" t="s">
        <v>6</v>
      </c>
      <c r="F230" s="367" t="s">
        <v>227</v>
      </c>
      <c r="G230" s="64">
        <v>151.38</v>
      </c>
      <c r="H230" s="65">
        <v>1946.88</v>
      </c>
      <c r="I230" s="368" t="str">
        <f>IF($A230="","",IF(OR($B230="",$C230="",$D230="",$E230="",$F230=""),"Stammdaten fehlen",IF(AND($G230="",$H230=""),"Werte fehlen",IF($G230="","Monatsstunden fehlen",IF($H230="","Monatslohn fehlt","OK")))))</f>
        <v>OK</v>
      </c>
      <c r="J230" s="385" t="str">
        <f>IF($G230="","",IF(COUNTIFS($A:$A,$A230,$D:$D,$D230,$G:$G,$G230)&gt;1,"Doppelte Monatsstunden",""))</f>
        <v/>
      </c>
    </row>
    <row r="231" spans="1:10" ht="24" customHeight="1">
      <c r="A231" s="379" t="s">
        <v>236</v>
      </c>
      <c r="B231" s="366">
        <v>45778</v>
      </c>
      <c r="C231" s="366">
        <v>46142</v>
      </c>
      <c r="D231" s="367" t="s">
        <v>9</v>
      </c>
      <c r="E231" s="367" t="s">
        <v>6</v>
      </c>
      <c r="F231" s="367" t="s">
        <v>227</v>
      </c>
      <c r="G231" s="64">
        <v>138.4</v>
      </c>
      <c r="H231" s="65">
        <v>1780</v>
      </c>
      <c r="I231" s="368" t="str">
        <f>IF($A231="","",IF(OR($B231="",$C231="",$D231="",$E231="",$F231=""),"Stammdaten fehlen",IF(AND($G231="",$H231=""),"Werte fehlen",IF($G231="","Monatsstunden fehlen",IF($H231="","Monatslohn fehlt","OK")))))</f>
        <v>OK</v>
      </c>
      <c r="J231" s="385" t="str">
        <f>IF($G231="","",IF(COUNTIFS($A:$A,$A231,$D:$D,$D231,$G:$G,$G231)&gt;1,"Doppelte Monatsstunden",""))</f>
        <v/>
      </c>
    </row>
    <row r="232" spans="1:10" ht="24" customHeight="1">
      <c r="A232" s="379" t="s">
        <v>236</v>
      </c>
      <c r="B232" s="366">
        <v>45778</v>
      </c>
      <c r="C232" s="366">
        <v>46142</v>
      </c>
      <c r="D232" s="367" t="s">
        <v>9</v>
      </c>
      <c r="E232" s="367" t="s">
        <v>6</v>
      </c>
      <c r="F232" s="367" t="s">
        <v>227</v>
      </c>
      <c r="G232" s="64">
        <v>129.75</v>
      </c>
      <c r="H232" s="65">
        <v>1668.75</v>
      </c>
      <c r="I232" s="368" t="str">
        <f>IF($A232="","",IF(OR($B232="",$C232="",$D232="",$E232="",$F232=""),"Stammdaten fehlen",IF(AND($G232="",$H232=""),"Werte fehlen",IF($G232="","Monatsstunden fehlen",IF($H232="","Monatslohn fehlt","OK")))))</f>
        <v>OK</v>
      </c>
      <c r="J232" s="385" t="str">
        <f>IF($G232="","",IF(COUNTIFS($A:$A,$A232,$D:$D,$D232,$G:$G,$G232)&gt;1,"Doppelte Monatsstunden",""))</f>
        <v/>
      </c>
    </row>
    <row r="233" spans="1:10" ht="24" customHeight="1">
      <c r="A233" s="379" t="s">
        <v>236</v>
      </c>
      <c r="B233" s="366">
        <v>45778</v>
      </c>
      <c r="C233" s="366">
        <v>46142</v>
      </c>
      <c r="D233" s="367" t="s">
        <v>9</v>
      </c>
      <c r="E233" s="367" t="s">
        <v>6</v>
      </c>
      <c r="F233" s="367" t="s">
        <v>227</v>
      </c>
      <c r="G233" s="64">
        <v>108.13</v>
      </c>
      <c r="H233" s="65">
        <v>1390.63</v>
      </c>
      <c r="I233" s="368" t="str">
        <f>IF($A233="","",IF(OR($B233="",$C233="",$D233="",$E233="",$F233=""),"Stammdaten fehlen",IF(AND($G233="",$H233=""),"Werte fehlen",IF($G233="","Monatsstunden fehlen",IF($H233="","Monatslohn fehlt","OK")))))</f>
        <v>OK</v>
      </c>
      <c r="J233" s="385" t="str">
        <f>IF($G233="","",IF(COUNTIFS($A:$A,$A233,$D:$D,$D233,$G:$G,$G233)&gt;1,"Doppelte Monatsstunden",""))</f>
        <v/>
      </c>
    </row>
    <row r="234" spans="1:10" ht="24" customHeight="1">
      <c r="A234" s="379" t="s">
        <v>236</v>
      </c>
      <c r="B234" s="366">
        <v>45778</v>
      </c>
      <c r="C234" s="366">
        <v>46142</v>
      </c>
      <c r="D234" s="367" t="s">
        <v>9</v>
      </c>
      <c r="E234" s="367" t="s">
        <v>6</v>
      </c>
      <c r="F234" s="367" t="s">
        <v>227</v>
      </c>
      <c r="G234" s="64">
        <v>103.8</v>
      </c>
      <c r="H234" s="65">
        <v>1335</v>
      </c>
      <c r="I234" s="368" t="str">
        <f>IF($A234="","",IF(OR($B234="",$C234="",$D234="",$E234="",$F234=""),"Stammdaten fehlen",IF(AND($G234="",$H234=""),"Werte fehlen",IF($G234="","Monatsstunden fehlen",IF($H234="","Monatslohn fehlt","OK")))))</f>
        <v>OK</v>
      </c>
      <c r="J234" s="385" t="str">
        <f>IF($G234="","",IF(COUNTIFS($A:$A,$A234,$D:$D,$D234,$G:$G,$G234)&gt;1,"Doppelte Monatsstunden",""))</f>
        <v/>
      </c>
    </row>
    <row r="235" spans="1:10" ht="24" customHeight="1">
      <c r="A235" s="379" t="s">
        <v>236</v>
      </c>
      <c r="B235" s="366">
        <v>45778</v>
      </c>
      <c r="C235" s="366">
        <v>46142</v>
      </c>
      <c r="D235" s="367" t="s">
        <v>9</v>
      </c>
      <c r="E235" s="367" t="s">
        <v>6</v>
      </c>
      <c r="F235" s="367" t="s">
        <v>227</v>
      </c>
      <c r="G235" s="64">
        <v>86.5</v>
      </c>
      <c r="H235" s="65">
        <v>1112.5</v>
      </c>
      <c r="I235" s="368" t="str">
        <f>IF($A235="","",IF(OR($B235="",$C235="",$D235="",$E235="",$F235=""),"Stammdaten fehlen",IF(AND($G235="",$H235=""),"Werte fehlen",IF($G235="","Monatsstunden fehlen",IF($H235="","Monatslohn fehlt","OK")))))</f>
        <v>OK</v>
      </c>
      <c r="J235" s="385" t="str">
        <f>IF($G235="","",IF(COUNTIFS($A:$A,$A235,$D:$D,$D235,$G:$G,$G235)&gt;1,"Doppelte Monatsstunden",""))</f>
        <v/>
      </c>
    </row>
    <row r="236" spans="1:10" ht="24" customHeight="1">
      <c r="A236" s="379" t="s">
        <v>236</v>
      </c>
      <c r="B236" s="366">
        <v>45778</v>
      </c>
      <c r="C236" s="366">
        <v>46142</v>
      </c>
      <c r="D236" s="367" t="s">
        <v>9</v>
      </c>
      <c r="E236" s="367" t="s">
        <v>6</v>
      </c>
      <c r="F236" s="367" t="s">
        <v>227</v>
      </c>
      <c r="G236" s="64">
        <v>69.2</v>
      </c>
      <c r="H236" s="65">
        <v>890</v>
      </c>
      <c r="I236" s="368" t="str">
        <f>IF($A236="","",IF(OR($B236="",$C236="",$D236="",$E236="",$F236=""),"Stammdaten fehlen",IF(AND($G236="",$H236=""),"Werte fehlen",IF($G236="","Monatsstunden fehlen",IF($H236="","Monatslohn fehlt","OK")))))</f>
        <v>OK</v>
      </c>
      <c r="J236" s="385" t="str">
        <f>IF($G236="","",IF(COUNTIFS($A:$A,$A236,$D:$D,$D236,$G:$G,$G236)&gt;1,"Doppelte Monatsstunden",""))</f>
        <v/>
      </c>
    </row>
    <row r="237" spans="1:10" ht="24" customHeight="1">
      <c r="A237" s="379" t="s">
        <v>236</v>
      </c>
      <c r="B237" s="366">
        <v>45778</v>
      </c>
      <c r="C237" s="366">
        <v>46142</v>
      </c>
      <c r="D237" s="367" t="s">
        <v>9</v>
      </c>
      <c r="E237" s="367" t="s">
        <v>6</v>
      </c>
      <c r="F237" s="367" t="s">
        <v>227</v>
      </c>
      <c r="G237" s="64">
        <v>51.9</v>
      </c>
      <c r="H237" s="65">
        <v>667.5</v>
      </c>
      <c r="I237" s="368" t="str">
        <f>IF($A237="","",IF(OR($B237="",$C237="",$D237="",$E237="",$F237=""),"Stammdaten fehlen",IF(AND($G237="",$H237=""),"Werte fehlen",IF($G237="","Monatsstunden fehlen",IF($H237="","Monatslohn fehlt","OK")))))</f>
        <v>OK</v>
      </c>
      <c r="J237" s="385" t="str">
        <f>IF($G237="","",IF(COUNTIFS($A:$A,$A237,$D:$D,$D237,$G:$G,$G237)&gt;1,"Doppelte Monatsstunden",""))</f>
        <v/>
      </c>
    </row>
    <row r="238" spans="1:10" ht="24" customHeight="1">
      <c r="A238" s="379" t="s">
        <v>236</v>
      </c>
      <c r="B238" s="366">
        <v>45778</v>
      </c>
      <c r="C238" s="366">
        <v>46142</v>
      </c>
      <c r="D238" s="367" t="s">
        <v>9</v>
      </c>
      <c r="E238" s="367" t="s">
        <v>6</v>
      </c>
      <c r="F238" s="367" t="s">
        <v>227</v>
      </c>
      <c r="G238" s="64">
        <v>47.58</v>
      </c>
      <c r="H238" s="65">
        <v>611.88</v>
      </c>
      <c r="I238" s="368" t="str">
        <f>IF($A238="","",IF(OR($B238="",$C238="",$D238="",$E238="",$F238=""),"Stammdaten fehlen",IF(AND($G238="",$H238=""),"Werte fehlen",IF($G238="","Monatsstunden fehlen",IF($H238="","Monatslohn fehlt","OK")))))</f>
        <v>OK</v>
      </c>
      <c r="J238" s="385" t="str">
        <f>IF($G238="","",IF(COUNTIFS($A:$A,$A238,$D:$D,$D238,$G:$G,$G238)&gt;1,"Doppelte Monatsstunden",""))</f>
        <v/>
      </c>
    </row>
    <row r="239" spans="1:10" ht="24" customHeight="1">
      <c r="A239" s="379" t="s">
        <v>236</v>
      </c>
      <c r="B239" s="366">
        <v>45778</v>
      </c>
      <c r="C239" s="366">
        <v>46142</v>
      </c>
      <c r="D239" s="367" t="s">
        <v>9</v>
      </c>
      <c r="E239" s="367" t="s">
        <v>6</v>
      </c>
      <c r="F239" s="367" t="s">
        <v>227</v>
      </c>
      <c r="G239" s="64">
        <v>43.25</v>
      </c>
      <c r="H239" s="65">
        <v>556.25</v>
      </c>
      <c r="I239" s="368" t="str">
        <f>IF($A239="","",IF(OR($B239="",$C239="",$D239="",$E239="",$F239=""),"Stammdaten fehlen",IF(AND($G239="",$H239=""),"Werte fehlen",IF($G239="","Monatsstunden fehlen",IF($H239="","Monatslohn fehlt","OK")))))</f>
        <v>OK</v>
      </c>
      <c r="J239" s="385" t="str">
        <f>IF($G239="","",IF(COUNTIFS($A:$A,$A239,$D:$D,$D239,$G:$G,$G239)&gt;1,"Doppelte Monatsstunden",""))</f>
        <v/>
      </c>
    </row>
    <row r="240" spans="1:10" ht="24" customHeight="1">
      <c r="A240" s="379" t="s">
        <v>236</v>
      </c>
      <c r="B240" s="366">
        <v>45778</v>
      </c>
      <c r="C240" s="366">
        <v>46142</v>
      </c>
      <c r="D240" s="367" t="s">
        <v>9</v>
      </c>
      <c r="E240" s="367" t="s">
        <v>6</v>
      </c>
      <c r="F240" s="367" t="s">
        <v>227</v>
      </c>
      <c r="G240" s="64">
        <v>34.6</v>
      </c>
      <c r="H240" s="65">
        <v>445</v>
      </c>
      <c r="I240" s="368" t="str">
        <f>IF($A240="","",IF(OR($B240="",$C240="",$D240="",$E240="",$F240=""),"Stammdaten fehlen",IF(AND($G240="",$H240=""),"Werte fehlen",IF($G240="","Monatsstunden fehlen",IF($H240="","Monatslohn fehlt","OK")))))</f>
        <v>OK</v>
      </c>
      <c r="J240" s="385" t="str">
        <f>IF($G240="","",IF(COUNTIFS($A:$A,$A240,$D:$D,$D240,$G:$G,$G240)&gt;1,"Doppelte Monatsstunden",""))</f>
        <v/>
      </c>
    </row>
    <row r="241" spans="1:10" ht="24" customHeight="1" thickBot="1">
      <c r="A241" s="379" t="s">
        <v>236</v>
      </c>
      <c r="B241" s="366">
        <v>45778</v>
      </c>
      <c r="C241" s="366">
        <v>46142</v>
      </c>
      <c r="D241" s="367" t="s">
        <v>9</v>
      </c>
      <c r="E241" s="367" t="s">
        <v>6</v>
      </c>
      <c r="F241" s="367" t="s">
        <v>227</v>
      </c>
      <c r="G241" s="64">
        <v>32.01</v>
      </c>
      <c r="H241" s="65">
        <v>411.63</v>
      </c>
      <c r="I241" s="368" t="str">
        <f>IF($A241="","",IF(OR($B241="",$C241="",$D241="",$E241="",$F241=""),"Stammdaten fehlen",IF(AND($G241="",$H241=""),"Werte fehlen",IF($G241="","Monatsstunden fehlen",IF($H241="","Monatslohn fehlt","OK")))))</f>
        <v>OK</v>
      </c>
      <c r="J241" s="385" t="str">
        <f>IF($G241="","",IF(COUNTIFS($A:$A,$A241,$D:$D,$D241,$G:$G,$G241)&gt;1,"Doppelte Monatsstunden",""))</f>
        <v/>
      </c>
    </row>
    <row r="242" spans="1:10" ht="24" customHeight="1">
      <c r="A242" s="380" t="s">
        <v>236</v>
      </c>
      <c r="B242" s="369">
        <v>45778</v>
      </c>
      <c r="C242" s="369">
        <v>46142</v>
      </c>
      <c r="D242" s="370" t="s">
        <v>235</v>
      </c>
      <c r="E242" s="370" t="s">
        <v>10</v>
      </c>
      <c r="F242" s="370" t="s">
        <v>224</v>
      </c>
      <c r="G242" s="66">
        <v>173</v>
      </c>
      <c r="H242" s="67">
        <v>2300</v>
      </c>
      <c r="I242" s="371" t="str">
        <f>IF($A242="","",IF(OR($B242="",$C242="",$D242="",$E242="",$F242=""),"Stammdaten fehlen",IF(AND($G242="",$H242=""),"Werte fehlen",IF($G242="","Monatsstunden fehlen",IF($H242="","Monatslohn fehlt","OK")))))</f>
        <v>OK</v>
      </c>
      <c r="J242" s="386" t="str">
        <f>IF($G242="","",IF(COUNTIFS($A:$A,$A242,$D:$D,$D242,$G:$G,$G242)&gt;1,"Doppelte Monatsstunden",""))</f>
        <v/>
      </c>
    </row>
    <row r="243" spans="1:10" ht="24" customHeight="1">
      <c r="A243" s="381" t="s">
        <v>236</v>
      </c>
      <c r="B243" s="372">
        <v>45778</v>
      </c>
      <c r="C243" s="372">
        <v>46142</v>
      </c>
      <c r="D243" s="373" t="s">
        <v>235</v>
      </c>
      <c r="E243" s="373" t="s">
        <v>10</v>
      </c>
      <c r="F243" s="373" t="s">
        <v>224</v>
      </c>
      <c r="G243" s="68">
        <v>151.38</v>
      </c>
      <c r="H243" s="69">
        <v>2012.5</v>
      </c>
      <c r="I243" s="374" t="str">
        <f>IF($A243="","",IF(OR($B243="",$C243="",$D243="",$E243="",$F243=""),"Stammdaten fehlen",IF(AND($G243="",$H243=""),"Werte fehlen",IF($G243="","Monatsstunden fehlen",IF($H243="","Monatslohn fehlt","OK")))))</f>
        <v>OK</v>
      </c>
      <c r="J243" s="387" t="str">
        <f>IF($G243="","",IF(COUNTIFS($A:$A,$A243,$D:$D,$D243,$G:$G,$G243)&gt;1,"Doppelte Monatsstunden",""))</f>
        <v/>
      </c>
    </row>
    <row r="244" spans="1:10" ht="24" customHeight="1">
      <c r="A244" s="381" t="s">
        <v>236</v>
      </c>
      <c r="B244" s="372">
        <v>45778</v>
      </c>
      <c r="C244" s="372">
        <v>46142</v>
      </c>
      <c r="D244" s="373" t="s">
        <v>235</v>
      </c>
      <c r="E244" s="373" t="s">
        <v>10</v>
      </c>
      <c r="F244" s="373" t="s">
        <v>224</v>
      </c>
      <c r="G244" s="68">
        <v>138.4</v>
      </c>
      <c r="H244" s="69">
        <v>1840</v>
      </c>
      <c r="I244" s="374" t="str">
        <f>IF($A244="","",IF(OR($B244="",$C244="",$D244="",$E244="",$F244=""),"Stammdaten fehlen",IF(AND($G244="",$H244=""),"Werte fehlen",IF($G244="","Monatsstunden fehlen",IF($H244="","Monatslohn fehlt","OK")))))</f>
        <v>OK</v>
      </c>
      <c r="J244" s="387" t="str">
        <f>IF($G244="","",IF(COUNTIFS($A:$A,$A244,$D:$D,$D244,$G:$G,$G244)&gt;1,"Doppelte Monatsstunden",""))</f>
        <v/>
      </c>
    </row>
    <row r="245" spans="1:10" ht="24" customHeight="1">
      <c r="A245" s="381" t="s">
        <v>236</v>
      </c>
      <c r="B245" s="372">
        <v>45778</v>
      </c>
      <c r="C245" s="372">
        <v>46142</v>
      </c>
      <c r="D245" s="373" t="s">
        <v>235</v>
      </c>
      <c r="E245" s="373" t="s">
        <v>10</v>
      </c>
      <c r="F245" s="373" t="s">
        <v>224</v>
      </c>
      <c r="G245" s="68">
        <v>129.75</v>
      </c>
      <c r="H245" s="69">
        <v>1725</v>
      </c>
      <c r="I245" s="374" t="str">
        <f>IF($A245="","",IF(OR($B245="",$C245="",$D245="",$E245="",$F245=""),"Stammdaten fehlen",IF(AND($G245="",$H245=""),"Werte fehlen",IF($G245="","Monatsstunden fehlen",IF($H245="","Monatslohn fehlt","OK")))))</f>
        <v>OK</v>
      </c>
      <c r="J245" s="387" t="str">
        <f>IF($G245="","",IF(COUNTIFS($A:$A,$A245,$D:$D,$D245,$G:$G,$G245)&gt;1,"Doppelte Monatsstunden",""))</f>
        <v/>
      </c>
    </row>
    <row r="246" spans="1:10" ht="24" customHeight="1">
      <c r="A246" s="381" t="s">
        <v>236</v>
      </c>
      <c r="B246" s="372">
        <v>45778</v>
      </c>
      <c r="C246" s="372">
        <v>46142</v>
      </c>
      <c r="D246" s="373" t="s">
        <v>235</v>
      </c>
      <c r="E246" s="373" t="s">
        <v>10</v>
      </c>
      <c r="F246" s="373" t="s">
        <v>224</v>
      </c>
      <c r="G246" s="68">
        <v>108.13</v>
      </c>
      <c r="H246" s="69">
        <v>1437.5</v>
      </c>
      <c r="I246" s="374" t="str">
        <f>IF($A246="","",IF(OR($B246="",$C246="",$D246="",$E246="",$F246=""),"Stammdaten fehlen",IF(AND($G246="",$H246=""),"Werte fehlen",IF($G246="","Monatsstunden fehlen",IF($H246="","Monatslohn fehlt","OK")))))</f>
        <v>OK</v>
      </c>
      <c r="J246" s="387" t="str">
        <f>IF($G246="","",IF(COUNTIFS($A:$A,$A246,$D:$D,$D246,$G:$G,$G246)&gt;1,"Doppelte Monatsstunden",""))</f>
        <v/>
      </c>
    </row>
    <row r="247" spans="1:10" ht="24" customHeight="1">
      <c r="A247" s="381" t="s">
        <v>236</v>
      </c>
      <c r="B247" s="372">
        <v>45778</v>
      </c>
      <c r="C247" s="372">
        <v>46142</v>
      </c>
      <c r="D247" s="373" t="s">
        <v>235</v>
      </c>
      <c r="E247" s="373" t="s">
        <v>10</v>
      </c>
      <c r="F247" s="373" t="s">
        <v>224</v>
      </c>
      <c r="G247" s="68">
        <v>103.8</v>
      </c>
      <c r="H247" s="69">
        <v>1380</v>
      </c>
      <c r="I247" s="374" t="str">
        <f>IF($A247="","",IF(OR($B247="",$C247="",$D247="",$E247="",$F247=""),"Stammdaten fehlen",IF(AND($G247="",$H247=""),"Werte fehlen",IF($G247="","Monatsstunden fehlen",IF($H247="","Monatslohn fehlt","OK")))))</f>
        <v>OK</v>
      </c>
      <c r="J247" s="387" t="str">
        <f>IF($G247="","",IF(COUNTIFS($A:$A,$A247,$D:$D,$D247,$G:$G,$G247)&gt;1,"Doppelte Monatsstunden",""))</f>
        <v/>
      </c>
    </row>
    <row r="248" spans="1:10" ht="24" customHeight="1">
      <c r="A248" s="381" t="s">
        <v>236</v>
      </c>
      <c r="B248" s="372">
        <v>45778</v>
      </c>
      <c r="C248" s="372">
        <v>46142</v>
      </c>
      <c r="D248" s="373" t="s">
        <v>235</v>
      </c>
      <c r="E248" s="373" t="s">
        <v>10</v>
      </c>
      <c r="F248" s="373" t="s">
        <v>224</v>
      </c>
      <c r="G248" s="68">
        <v>86.5</v>
      </c>
      <c r="H248" s="69">
        <v>1150</v>
      </c>
      <c r="I248" s="374" t="str">
        <f>IF($A248="","",IF(OR($B248="",$C248="",$D248="",$E248="",$F248=""),"Stammdaten fehlen",IF(AND($G248="",$H248=""),"Werte fehlen",IF($G248="","Monatsstunden fehlen",IF($H248="","Monatslohn fehlt","OK")))))</f>
        <v>OK</v>
      </c>
      <c r="J248" s="387" t="str">
        <f>IF($G248="","",IF(COUNTIFS($A:$A,$A248,$D:$D,$D248,$G:$G,$G248)&gt;1,"Doppelte Monatsstunden",""))</f>
        <v/>
      </c>
    </row>
    <row r="249" spans="1:10" ht="24" customHeight="1">
      <c r="A249" s="381" t="s">
        <v>236</v>
      </c>
      <c r="B249" s="372">
        <v>45778</v>
      </c>
      <c r="C249" s="372">
        <v>46142</v>
      </c>
      <c r="D249" s="373" t="s">
        <v>235</v>
      </c>
      <c r="E249" s="373" t="s">
        <v>10</v>
      </c>
      <c r="F249" s="373" t="s">
        <v>224</v>
      </c>
      <c r="G249" s="68">
        <v>69.2</v>
      </c>
      <c r="H249" s="69">
        <v>920</v>
      </c>
      <c r="I249" s="374" t="str">
        <f>IF($A249="","",IF(OR($B249="",$C249="",$D249="",$E249="",$F249=""),"Stammdaten fehlen",IF(AND($G249="",$H249=""),"Werte fehlen",IF($G249="","Monatsstunden fehlen",IF($H249="","Monatslohn fehlt","OK")))))</f>
        <v>OK</v>
      </c>
      <c r="J249" s="387" t="str">
        <f>IF($G249="","",IF(COUNTIFS($A:$A,$A249,$D:$D,$D249,$G:$G,$G249)&gt;1,"Doppelte Monatsstunden",""))</f>
        <v/>
      </c>
    </row>
    <row r="250" spans="1:10" ht="24" customHeight="1">
      <c r="A250" s="381" t="s">
        <v>236</v>
      </c>
      <c r="B250" s="372">
        <v>45778</v>
      </c>
      <c r="C250" s="372">
        <v>46142</v>
      </c>
      <c r="D250" s="373" t="s">
        <v>235</v>
      </c>
      <c r="E250" s="373" t="s">
        <v>10</v>
      </c>
      <c r="F250" s="373" t="s">
        <v>224</v>
      </c>
      <c r="G250" s="68">
        <v>51.9</v>
      </c>
      <c r="H250" s="69">
        <v>690</v>
      </c>
      <c r="I250" s="374" t="str">
        <f>IF($A250="","",IF(OR($B250="",$C250="",$D250="",$E250="",$F250=""),"Stammdaten fehlen",IF(AND($G250="",$H250=""),"Werte fehlen",IF($G250="","Monatsstunden fehlen",IF($H250="","Monatslohn fehlt","OK")))))</f>
        <v>OK</v>
      </c>
      <c r="J250" s="387" t="str">
        <f>IF($G250="","",IF(COUNTIFS($A:$A,$A250,$D:$D,$D250,$G:$G,$G250)&gt;1,"Doppelte Monatsstunden",""))</f>
        <v/>
      </c>
    </row>
    <row r="251" spans="1:10" ht="24" customHeight="1">
      <c r="A251" s="381" t="s">
        <v>236</v>
      </c>
      <c r="B251" s="372">
        <v>45778</v>
      </c>
      <c r="C251" s="372">
        <v>46142</v>
      </c>
      <c r="D251" s="373" t="s">
        <v>235</v>
      </c>
      <c r="E251" s="373" t="s">
        <v>10</v>
      </c>
      <c r="F251" s="373" t="s">
        <v>224</v>
      </c>
      <c r="G251" s="68">
        <v>47.58</v>
      </c>
      <c r="H251" s="69">
        <v>632.5</v>
      </c>
      <c r="I251" s="374" t="str">
        <f>IF($A251="","",IF(OR($B251="",$C251="",$D251="",$E251="",$F251=""),"Stammdaten fehlen",IF(AND($G251="",$H251=""),"Werte fehlen",IF($G251="","Monatsstunden fehlen",IF($H251="","Monatslohn fehlt","OK")))))</f>
        <v>OK</v>
      </c>
      <c r="J251" s="387" t="str">
        <f>IF($G251="","",IF(COUNTIFS($A:$A,$A251,$D:$D,$D251,$G:$G,$G251)&gt;1,"Doppelte Monatsstunden",""))</f>
        <v/>
      </c>
    </row>
    <row r="252" spans="1:10" ht="24" customHeight="1">
      <c r="A252" s="381" t="s">
        <v>236</v>
      </c>
      <c r="B252" s="372">
        <v>45778</v>
      </c>
      <c r="C252" s="372">
        <v>46142</v>
      </c>
      <c r="D252" s="373" t="s">
        <v>235</v>
      </c>
      <c r="E252" s="373" t="s">
        <v>10</v>
      </c>
      <c r="F252" s="373" t="s">
        <v>224</v>
      </c>
      <c r="G252" s="68">
        <v>43.25</v>
      </c>
      <c r="H252" s="69">
        <v>575</v>
      </c>
      <c r="I252" s="374" t="str">
        <f>IF($A252="","",IF(OR($B252="",$C252="",$D252="",$E252="",$F252=""),"Stammdaten fehlen",IF(AND($G252="",$H252=""),"Werte fehlen",IF($G252="","Monatsstunden fehlen",IF($H252="","Monatslohn fehlt","OK")))))</f>
        <v>OK</v>
      </c>
      <c r="J252" s="387" t="str">
        <f>IF($G252="","",IF(COUNTIFS($A:$A,$A252,$D:$D,$D252,$G:$G,$G252)&gt;1,"Doppelte Monatsstunden",""))</f>
        <v/>
      </c>
    </row>
    <row r="253" spans="1:10" ht="24" customHeight="1">
      <c r="A253" s="381" t="s">
        <v>236</v>
      </c>
      <c r="B253" s="372">
        <v>45778</v>
      </c>
      <c r="C253" s="372">
        <v>46142</v>
      </c>
      <c r="D253" s="373" t="s">
        <v>235</v>
      </c>
      <c r="E253" s="373" t="s">
        <v>10</v>
      </c>
      <c r="F253" s="373" t="s">
        <v>224</v>
      </c>
      <c r="G253" s="68">
        <v>34.6</v>
      </c>
      <c r="H253" s="69">
        <v>460</v>
      </c>
      <c r="I253" s="374" t="str">
        <f>IF($A253="","",IF(OR($B253="",$C253="",$D253="",$E253="",$F253=""),"Stammdaten fehlen",IF(AND($G253="",$H253=""),"Werte fehlen",IF($G253="","Monatsstunden fehlen",IF($H253="","Monatslohn fehlt","OK")))))</f>
        <v>OK</v>
      </c>
      <c r="J253" s="387" t="str">
        <f>IF($G253="","",IF(COUNTIFS($A:$A,$A253,$D:$D,$D253,$G:$G,$G253)&gt;1,"Doppelte Monatsstunden",""))</f>
        <v/>
      </c>
    </row>
    <row r="254" spans="1:10" ht="24" customHeight="1" thickBot="1">
      <c r="A254" s="381" t="s">
        <v>236</v>
      </c>
      <c r="B254" s="372">
        <v>45778</v>
      </c>
      <c r="C254" s="372">
        <v>46142</v>
      </c>
      <c r="D254" s="373" t="s">
        <v>235</v>
      </c>
      <c r="E254" s="373" t="s">
        <v>10</v>
      </c>
      <c r="F254" s="373" t="s">
        <v>224</v>
      </c>
      <c r="G254" s="68">
        <v>32.01</v>
      </c>
      <c r="H254" s="69">
        <v>425.5</v>
      </c>
      <c r="I254" s="374" t="str">
        <f>IF($A254="","",IF(OR($B254="",$C254="",$D254="",$E254="",$F254=""),"Stammdaten fehlen",IF(AND($G254="",$H254=""),"Werte fehlen",IF($G254="","Monatsstunden fehlen",IF($H254="","Monatslohn fehlt","OK")))))</f>
        <v>OK</v>
      </c>
      <c r="J254" s="387" t="str">
        <f>IF($G254="","",IF(COUNTIFS($A:$A,$A254,$D:$D,$D254,$G:$G,$G254)&gt;1,"Doppelte Monatsstunden",""))</f>
        <v/>
      </c>
    </row>
    <row r="255" spans="1:10" ht="24" customHeight="1">
      <c r="A255" s="380" t="s">
        <v>236</v>
      </c>
      <c r="B255" s="369">
        <v>45778</v>
      </c>
      <c r="C255" s="369">
        <v>46142</v>
      </c>
      <c r="D255" s="370" t="s">
        <v>11</v>
      </c>
      <c r="E255" s="370" t="s">
        <v>10</v>
      </c>
      <c r="F255" s="370" t="s">
        <v>225</v>
      </c>
      <c r="G255" s="66">
        <v>173</v>
      </c>
      <c r="H255" s="67">
        <v>2300</v>
      </c>
      <c r="I255" s="371" t="str">
        <f>IF($A255="","",IF(OR($B255="",$C255="",$D255="",$E255="",$F255=""),"Stammdaten fehlen",IF(AND($G255="",$H255=""),"Werte fehlen",IF($G255="","Monatsstunden fehlen",IF($H255="","Monatslohn fehlt","OK")))))</f>
        <v>OK</v>
      </c>
      <c r="J255" s="386" t="str">
        <f>IF($G255="","",IF(COUNTIFS($A:$A,$A255,$D:$D,$D255,$G:$G,$G255)&gt;1,"Doppelte Monatsstunden",""))</f>
        <v/>
      </c>
    </row>
    <row r="256" spans="1:10" ht="24" customHeight="1">
      <c r="A256" s="381" t="s">
        <v>236</v>
      </c>
      <c r="B256" s="372">
        <v>45778</v>
      </c>
      <c r="C256" s="372">
        <v>46142</v>
      </c>
      <c r="D256" s="373" t="s">
        <v>11</v>
      </c>
      <c r="E256" s="373" t="s">
        <v>10</v>
      </c>
      <c r="F256" s="373" t="s">
        <v>225</v>
      </c>
      <c r="G256" s="68">
        <v>151.38</v>
      </c>
      <c r="H256" s="69">
        <v>2012.5</v>
      </c>
      <c r="I256" s="374" t="str">
        <f>IF($A256="","",IF(OR($B256="",$C256="",$D256="",$E256="",$F256=""),"Stammdaten fehlen",IF(AND($G256="",$H256=""),"Werte fehlen",IF($G256="","Monatsstunden fehlen",IF($H256="","Monatslohn fehlt","OK")))))</f>
        <v>OK</v>
      </c>
      <c r="J256" s="387" t="str">
        <f>IF($G256="","",IF(COUNTIFS($A:$A,$A256,$D:$D,$D256,$G:$G,$G256)&gt;1,"Doppelte Monatsstunden",""))</f>
        <v/>
      </c>
    </row>
    <row r="257" spans="1:10" ht="24" customHeight="1">
      <c r="A257" s="381" t="s">
        <v>236</v>
      </c>
      <c r="B257" s="372">
        <v>45778</v>
      </c>
      <c r="C257" s="372">
        <v>46142</v>
      </c>
      <c r="D257" s="373" t="s">
        <v>11</v>
      </c>
      <c r="E257" s="373" t="s">
        <v>10</v>
      </c>
      <c r="F257" s="373" t="s">
        <v>225</v>
      </c>
      <c r="G257" s="68">
        <v>138.4</v>
      </c>
      <c r="H257" s="69">
        <v>1840</v>
      </c>
      <c r="I257" s="374" t="str">
        <f>IF($A257="","",IF(OR($B257="",$C257="",$D257="",$E257="",$F257=""),"Stammdaten fehlen",IF(AND($G257="",$H257=""),"Werte fehlen",IF($G257="","Monatsstunden fehlen",IF($H257="","Monatslohn fehlt","OK")))))</f>
        <v>OK</v>
      </c>
      <c r="J257" s="387" t="str">
        <f>IF($G257="","",IF(COUNTIFS($A:$A,$A257,$D:$D,$D257,$G:$G,$G257)&gt;1,"Doppelte Monatsstunden",""))</f>
        <v/>
      </c>
    </row>
    <row r="258" spans="1:10" ht="24" customHeight="1">
      <c r="A258" s="381" t="s">
        <v>236</v>
      </c>
      <c r="B258" s="372">
        <v>45778</v>
      </c>
      <c r="C258" s="372">
        <v>46142</v>
      </c>
      <c r="D258" s="373" t="s">
        <v>11</v>
      </c>
      <c r="E258" s="373" t="s">
        <v>10</v>
      </c>
      <c r="F258" s="373" t="s">
        <v>225</v>
      </c>
      <c r="G258" s="68">
        <v>129.75</v>
      </c>
      <c r="H258" s="69">
        <v>1725</v>
      </c>
      <c r="I258" s="374" t="str">
        <f>IF($A258="","",IF(OR($B258="",$C258="",$D258="",$E258="",$F258=""),"Stammdaten fehlen",IF(AND($G258="",$H258=""),"Werte fehlen",IF($G258="","Monatsstunden fehlen",IF($H258="","Monatslohn fehlt","OK")))))</f>
        <v>OK</v>
      </c>
      <c r="J258" s="387" t="str">
        <f>IF($G258="","",IF(COUNTIFS($A:$A,$A258,$D:$D,$D258,$G:$G,$G258)&gt;1,"Doppelte Monatsstunden",""))</f>
        <v/>
      </c>
    </row>
    <row r="259" spans="1:10" ht="24" customHeight="1">
      <c r="A259" s="381" t="s">
        <v>236</v>
      </c>
      <c r="B259" s="372">
        <v>45778</v>
      </c>
      <c r="C259" s="372">
        <v>46142</v>
      </c>
      <c r="D259" s="373" t="s">
        <v>11</v>
      </c>
      <c r="E259" s="373" t="s">
        <v>10</v>
      </c>
      <c r="F259" s="373" t="s">
        <v>225</v>
      </c>
      <c r="G259" s="68">
        <v>108.13</v>
      </c>
      <c r="H259" s="69">
        <v>1437.5</v>
      </c>
      <c r="I259" s="374" t="str">
        <f>IF($A259="","",IF(OR($B259="",$C259="",$D259="",$E259="",$F259=""),"Stammdaten fehlen",IF(AND($G259="",$H259=""),"Werte fehlen",IF($G259="","Monatsstunden fehlen",IF($H259="","Monatslohn fehlt","OK")))))</f>
        <v>OK</v>
      </c>
      <c r="J259" s="387" t="str">
        <f>IF($G259="","",IF(COUNTIFS($A:$A,$A259,$D:$D,$D259,$G:$G,$G259)&gt;1,"Doppelte Monatsstunden",""))</f>
        <v/>
      </c>
    </row>
    <row r="260" spans="1:10" ht="24" customHeight="1">
      <c r="A260" s="381" t="s">
        <v>236</v>
      </c>
      <c r="B260" s="372">
        <v>45778</v>
      </c>
      <c r="C260" s="372">
        <v>46142</v>
      </c>
      <c r="D260" s="373" t="s">
        <v>11</v>
      </c>
      <c r="E260" s="373" t="s">
        <v>10</v>
      </c>
      <c r="F260" s="373" t="s">
        <v>225</v>
      </c>
      <c r="G260" s="68">
        <v>103.8</v>
      </c>
      <c r="H260" s="69">
        <v>1380</v>
      </c>
      <c r="I260" s="374" t="str">
        <f>IF($A260="","",IF(OR($B260="",$C260="",$D260="",$E260="",$F260=""),"Stammdaten fehlen",IF(AND($G260="",$H260=""),"Werte fehlen",IF($G260="","Monatsstunden fehlen",IF($H260="","Monatslohn fehlt","OK")))))</f>
        <v>OK</v>
      </c>
      <c r="J260" s="387" t="str">
        <f>IF($G260="","",IF(COUNTIFS($A:$A,$A260,$D:$D,$D260,$G:$G,$G260)&gt;1,"Doppelte Monatsstunden",""))</f>
        <v/>
      </c>
    </row>
    <row r="261" spans="1:10" ht="24" customHeight="1">
      <c r="A261" s="381" t="s">
        <v>236</v>
      </c>
      <c r="B261" s="372">
        <v>45778</v>
      </c>
      <c r="C261" s="372">
        <v>46142</v>
      </c>
      <c r="D261" s="373" t="s">
        <v>11</v>
      </c>
      <c r="E261" s="373" t="s">
        <v>10</v>
      </c>
      <c r="F261" s="373" t="s">
        <v>225</v>
      </c>
      <c r="G261" s="68">
        <v>86.5</v>
      </c>
      <c r="H261" s="69">
        <v>1150</v>
      </c>
      <c r="I261" s="374" t="str">
        <f>IF($A261="","",IF(OR($B261="",$C261="",$D261="",$E261="",$F261=""),"Stammdaten fehlen",IF(AND($G261="",$H261=""),"Werte fehlen",IF($G261="","Monatsstunden fehlen",IF($H261="","Monatslohn fehlt","OK")))))</f>
        <v>OK</v>
      </c>
      <c r="J261" s="387" t="str">
        <f>IF($G261="","",IF(COUNTIFS($A:$A,$A261,$D:$D,$D261,$G:$G,$G261)&gt;1,"Doppelte Monatsstunden",""))</f>
        <v/>
      </c>
    </row>
    <row r="262" spans="1:10" ht="24" customHeight="1">
      <c r="A262" s="381" t="s">
        <v>236</v>
      </c>
      <c r="B262" s="372">
        <v>45778</v>
      </c>
      <c r="C262" s="372">
        <v>46142</v>
      </c>
      <c r="D262" s="373" t="s">
        <v>11</v>
      </c>
      <c r="E262" s="373" t="s">
        <v>10</v>
      </c>
      <c r="F262" s="373" t="s">
        <v>225</v>
      </c>
      <c r="G262" s="68">
        <v>69.2</v>
      </c>
      <c r="H262" s="69">
        <v>920</v>
      </c>
      <c r="I262" s="374" t="str">
        <f>IF($A262="","",IF(OR($B262="",$C262="",$D262="",$E262="",$F262=""),"Stammdaten fehlen",IF(AND($G262="",$H262=""),"Werte fehlen",IF($G262="","Monatsstunden fehlen",IF($H262="","Monatslohn fehlt","OK")))))</f>
        <v>OK</v>
      </c>
      <c r="J262" s="387" t="str">
        <f>IF($G262="","",IF(COUNTIFS($A:$A,$A262,$D:$D,$D262,$G:$G,$G262)&gt;1,"Doppelte Monatsstunden",""))</f>
        <v/>
      </c>
    </row>
    <row r="263" spans="1:10" ht="24" customHeight="1">
      <c r="A263" s="381" t="s">
        <v>236</v>
      </c>
      <c r="B263" s="372">
        <v>45778</v>
      </c>
      <c r="C263" s="372">
        <v>46142</v>
      </c>
      <c r="D263" s="373" t="s">
        <v>11</v>
      </c>
      <c r="E263" s="373" t="s">
        <v>10</v>
      </c>
      <c r="F263" s="373" t="s">
        <v>225</v>
      </c>
      <c r="G263" s="68">
        <v>51.9</v>
      </c>
      <c r="H263" s="69">
        <v>690</v>
      </c>
      <c r="I263" s="374" t="str">
        <f>IF($A263="","",IF(OR($B263="",$C263="",$D263="",$E263="",$F263=""),"Stammdaten fehlen",IF(AND($G263="",$H263=""),"Werte fehlen",IF($G263="","Monatsstunden fehlen",IF($H263="","Monatslohn fehlt","OK")))))</f>
        <v>OK</v>
      </c>
      <c r="J263" s="387" t="str">
        <f>IF($G263="","",IF(COUNTIFS($A:$A,$A263,$D:$D,$D263,$G:$G,$G263)&gt;1,"Doppelte Monatsstunden",""))</f>
        <v/>
      </c>
    </row>
    <row r="264" spans="1:10" ht="24" customHeight="1">
      <c r="A264" s="381" t="s">
        <v>236</v>
      </c>
      <c r="B264" s="372">
        <v>45778</v>
      </c>
      <c r="C264" s="372">
        <v>46142</v>
      </c>
      <c r="D264" s="373" t="s">
        <v>11</v>
      </c>
      <c r="E264" s="373" t="s">
        <v>10</v>
      </c>
      <c r="F264" s="373" t="s">
        <v>225</v>
      </c>
      <c r="G264" s="68">
        <v>47.58</v>
      </c>
      <c r="H264" s="69">
        <v>632.5</v>
      </c>
      <c r="I264" s="374" t="str">
        <f>IF($A264="","",IF(OR($B264="",$C264="",$D264="",$E264="",$F264=""),"Stammdaten fehlen",IF(AND($G264="",$H264=""),"Werte fehlen",IF($G264="","Monatsstunden fehlen",IF($H264="","Monatslohn fehlt","OK")))))</f>
        <v>OK</v>
      </c>
      <c r="J264" s="387" t="str">
        <f>IF($G264="","",IF(COUNTIFS($A:$A,$A264,$D:$D,$D264,$G:$G,$G264)&gt;1,"Doppelte Monatsstunden",""))</f>
        <v/>
      </c>
    </row>
    <row r="265" spans="1:10" ht="24" customHeight="1">
      <c r="A265" s="381" t="s">
        <v>236</v>
      </c>
      <c r="B265" s="372">
        <v>45778</v>
      </c>
      <c r="C265" s="372">
        <v>46142</v>
      </c>
      <c r="D265" s="373" t="s">
        <v>11</v>
      </c>
      <c r="E265" s="373" t="s">
        <v>10</v>
      </c>
      <c r="F265" s="373" t="s">
        <v>225</v>
      </c>
      <c r="G265" s="68">
        <v>43.25</v>
      </c>
      <c r="H265" s="69">
        <v>575</v>
      </c>
      <c r="I265" s="374" t="str">
        <f>IF($A265="","",IF(OR($B265="",$C265="",$D265="",$E265="",$F265=""),"Stammdaten fehlen",IF(AND($G265="",$H265=""),"Werte fehlen",IF($G265="","Monatsstunden fehlen",IF($H265="","Monatslohn fehlt","OK")))))</f>
        <v>OK</v>
      </c>
      <c r="J265" s="387" t="str">
        <f>IF($G265="","",IF(COUNTIFS($A:$A,$A265,$D:$D,$D265,$G:$G,$G265)&gt;1,"Doppelte Monatsstunden",""))</f>
        <v/>
      </c>
    </row>
    <row r="266" spans="1:10" ht="24" customHeight="1">
      <c r="A266" s="381" t="s">
        <v>236</v>
      </c>
      <c r="B266" s="372">
        <v>45778</v>
      </c>
      <c r="C266" s="372">
        <v>46142</v>
      </c>
      <c r="D266" s="373" t="s">
        <v>11</v>
      </c>
      <c r="E266" s="373" t="s">
        <v>10</v>
      </c>
      <c r="F266" s="373" t="s">
        <v>225</v>
      </c>
      <c r="G266" s="68">
        <v>34.6</v>
      </c>
      <c r="H266" s="69">
        <v>460</v>
      </c>
      <c r="I266" s="374" t="str">
        <f>IF($A266="","",IF(OR($B266="",$C266="",$D266="",$E266="",$F266=""),"Stammdaten fehlen",IF(AND($G266="",$H266=""),"Werte fehlen",IF($G266="","Monatsstunden fehlen",IF($H266="","Monatslohn fehlt","OK")))))</f>
        <v>OK</v>
      </c>
      <c r="J266" s="387" t="str">
        <f>IF($G266="","",IF(COUNTIFS($A:$A,$A266,$D:$D,$D266,$G:$G,$G266)&gt;1,"Doppelte Monatsstunden",""))</f>
        <v/>
      </c>
    </row>
    <row r="267" spans="1:10" ht="24" customHeight="1" thickBot="1">
      <c r="A267" s="381" t="s">
        <v>236</v>
      </c>
      <c r="B267" s="372">
        <v>45778</v>
      </c>
      <c r="C267" s="372">
        <v>46142</v>
      </c>
      <c r="D267" s="373" t="s">
        <v>11</v>
      </c>
      <c r="E267" s="373" t="s">
        <v>10</v>
      </c>
      <c r="F267" s="373" t="s">
        <v>225</v>
      </c>
      <c r="G267" s="68">
        <v>32.01</v>
      </c>
      <c r="H267" s="69">
        <v>425.5</v>
      </c>
      <c r="I267" s="374" t="str">
        <f>IF($A267="","",IF(OR($B267="",$C267="",$D267="",$E267="",$F267=""),"Stammdaten fehlen",IF(AND($G267="",$H267=""),"Werte fehlen",IF($G267="","Monatsstunden fehlen",IF($H267="","Monatslohn fehlt","OK")))))</f>
        <v>OK</v>
      </c>
      <c r="J267" s="387" t="str">
        <f>IF($G267="","",IF(COUNTIFS($A:$A,$A267,$D:$D,$D267,$G:$G,$G267)&gt;1,"Doppelte Monatsstunden",""))</f>
        <v/>
      </c>
    </row>
    <row r="268" spans="1:10" ht="24" customHeight="1">
      <c r="A268" s="380" t="s">
        <v>236</v>
      </c>
      <c r="B268" s="369">
        <v>45778</v>
      </c>
      <c r="C268" s="369">
        <v>46142</v>
      </c>
      <c r="D268" s="370" t="s">
        <v>12</v>
      </c>
      <c r="E268" s="370" t="s">
        <v>10</v>
      </c>
      <c r="F268" s="370" t="s">
        <v>226</v>
      </c>
      <c r="G268" s="66">
        <v>173</v>
      </c>
      <c r="H268" s="67">
        <v>2300</v>
      </c>
      <c r="I268" s="371" t="str">
        <f>IF($A268="","",IF(OR($B268="",$C268="",$D268="",$E268="",$F268=""),"Stammdaten fehlen",IF(AND($G268="",$H268=""),"Werte fehlen",IF($G268="","Monatsstunden fehlen",IF($H268="","Monatslohn fehlt","OK")))))</f>
        <v>OK</v>
      </c>
      <c r="J268" s="386" t="str">
        <f>IF($G268="","",IF(COUNTIFS($A:$A,$A268,$D:$D,$D268,$G:$G,$G268)&gt;1,"Doppelte Monatsstunden",""))</f>
        <v/>
      </c>
    </row>
    <row r="269" spans="1:10" ht="24" customHeight="1">
      <c r="A269" s="381" t="s">
        <v>236</v>
      </c>
      <c r="B269" s="372">
        <v>45778</v>
      </c>
      <c r="C269" s="372">
        <v>46142</v>
      </c>
      <c r="D269" s="373" t="s">
        <v>12</v>
      </c>
      <c r="E269" s="373" t="s">
        <v>10</v>
      </c>
      <c r="F269" s="373" t="s">
        <v>226</v>
      </c>
      <c r="G269" s="68">
        <v>151.38</v>
      </c>
      <c r="H269" s="69">
        <v>2012.5</v>
      </c>
      <c r="I269" s="374" t="str">
        <f>IF($A269="","",IF(OR($B269="",$C269="",$D269="",$E269="",$F269=""),"Stammdaten fehlen",IF(AND($G269="",$H269=""),"Werte fehlen",IF($G269="","Monatsstunden fehlen",IF($H269="","Monatslohn fehlt","OK")))))</f>
        <v>OK</v>
      </c>
      <c r="J269" s="387" t="str">
        <f>IF($G269="","",IF(COUNTIFS($A:$A,$A269,$D:$D,$D269,$G:$G,$G269)&gt;1,"Doppelte Monatsstunden",""))</f>
        <v/>
      </c>
    </row>
    <row r="270" spans="1:10" ht="24" customHeight="1">
      <c r="A270" s="381" t="s">
        <v>236</v>
      </c>
      <c r="B270" s="372">
        <v>45778</v>
      </c>
      <c r="C270" s="372">
        <v>46142</v>
      </c>
      <c r="D270" s="373" t="s">
        <v>12</v>
      </c>
      <c r="E270" s="373" t="s">
        <v>10</v>
      </c>
      <c r="F270" s="373" t="s">
        <v>226</v>
      </c>
      <c r="G270" s="68">
        <v>138.4</v>
      </c>
      <c r="H270" s="69">
        <v>1840</v>
      </c>
      <c r="I270" s="374" t="str">
        <f>IF($A270="","",IF(OR($B270="",$C270="",$D270="",$E270="",$F270=""),"Stammdaten fehlen",IF(AND($G270="",$H270=""),"Werte fehlen",IF($G270="","Monatsstunden fehlen",IF($H270="","Monatslohn fehlt","OK")))))</f>
        <v>OK</v>
      </c>
      <c r="J270" s="387" t="str">
        <f>IF($G270="","",IF(COUNTIFS($A:$A,$A270,$D:$D,$D270,$G:$G,$G270)&gt;1,"Doppelte Monatsstunden",""))</f>
        <v/>
      </c>
    </row>
    <row r="271" spans="1:10" ht="24" customHeight="1">
      <c r="A271" s="381" t="s">
        <v>236</v>
      </c>
      <c r="B271" s="372">
        <v>45778</v>
      </c>
      <c r="C271" s="372">
        <v>46142</v>
      </c>
      <c r="D271" s="373" t="s">
        <v>12</v>
      </c>
      <c r="E271" s="373" t="s">
        <v>10</v>
      </c>
      <c r="F271" s="373" t="s">
        <v>226</v>
      </c>
      <c r="G271" s="68">
        <v>129.75</v>
      </c>
      <c r="H271" s="69">
        <v>1725</v>
      </c>
      <c r="I271" s="374" t="str">
        <f>IF($A271="","",IF(OR($B271="",$C271="",$D271="",$E271="",$F271=""),"Stammdaten fehlen",IF(AND($G271="",$H271=""),"Werte fehlen",IF($G271="","Monatsstunden fehlen",IF($H271="","Monatslohn fehlt","OK")))))</f>
        <v>OK</v>
      </c>
      <c r="J271" s="387" t="str">
        <f>IF($G271="","",IF(COUNTIFS($A:$A,$A271,$D:$D,$D271,$G:$G,$G271)&gt;1,"Doppelte Monatsstunden",""))</f>
        <v/>
      </c>
    </row>
    <row r="272" spans="1:10" ht="24" customHeight="1">
      <c r="A272" s="381" t="s">
        <v>236</v>
      </c>
      <c r="B272" s="372">
        <v>45778</v>
      </c>
      <c r="C272" s="372">
        <v>46142</v>
      </c>
      <c r="D272" s="373" t="s">
        <v>12</v>
      </c>
      <c r="E272" s="373" t="s">
        <v>10</v>
      </c>
      <c r="F272" s="373" t="s">
        <v>226</v>
      </c>
      <c r="G272" s="68">
        <v>108.13</v>
      </c>
      <c r="H272" s="69">
        <v>1437.5</v>
      </c>
      <c r="I272" s="374" t="str">
        <f>IF($A272="","",IF(OR($B272="",$C272="",$D272="",$E272="",$F272=""),"Stammdaten fehlen",IF(AND($G272="",$H272=""),"Werte fehlen",IF($G272="","Monatsstunden fehlen",IF($H272="","Monatslohn fehlt","OK")))))</f>
        <v>OK</v>
      </c>
      <c r="J272" s="387" t="str">
        <f>IF($G272="","",IF(COUNTIFS($A:$A,$A272,$D:$D,$D272,$G:$G,$G272)&gt;1,"Doppelte Monatsstunden",""))</f>
        <v/>
      </c>
    </row>
    <row r="273" spans="1:10" ht="24" customHeight="1">
      <c r="A273" s="381" t="s">
        <v>236</v>
      </c>
      <c r="B273" s="372">
        <v>45778</v>
      </c>
      <c r="C273" s="372">
        <v>46142</v>
      </c>
      <c r="D273" s="373" t="s">
        <v>12</v>
      </c>
      <c r="E273" s="373" t="s">
        <v>10</v>
      </c>
      <c r="F273" s="373" t="s">
        <v>226</v>
      </c>
      <c r="G273" s="68">
        <v>103.8</v>
      </c>
      <c r="H273" s="69">
        <v>1380</v>
      </c>
      <c r="I273" s="374" t="str">
        <f>IF($A273="","",IF(OR($B273="",$C273="",$D273="",$E273="",$F273=""),"Stammdaten fehlen",IF(AND($G273="",$H273=""),"Werte fehlen",IF($G273="","Monatsstunden fehlen",IF($H273="","Monatslohn fehlt","OK")))))</f>
        <v>OK</v>
      </c>
      <c r="J273" s="387" t="str">
        <f>IF($G273="","",IF(COUNTIFS($A:$A,$A273,$D:$D,$D273,$G:$G,$G273)&gt;1,"Doppelte Monatsstunden",""))</f>
        <v/>
      </c>
    </row>
    <row r="274" spans="1:10" ht="24" customHeight="1">
      <c r="A274" s="381" t="s">
        <v>236</v>
      </c>
      <c r="B274" s="372">
        <v>45778</v>
      </c>
      <c r="C274" s="372">
        <v>46142</v>
      </c>
      <c r="D274" s="373" t="s">
        <v>12</v>
      </c>
      <c r="E274" s="373" t="s">
        <v>10</v>
      </c>
      <c r="F274" s="373" t="s">
        <v>226</v>
      </c>
      <c r="G274" s="68">
        <v>86.5</v>
      </c>
      <c r="H274" s="69">
        <v>1150</v>
      </c>
      <c r="I274" s="374" t="str">
        <f>IF($A274="","",IF(OR($B274="",$C274="",$D274="",$E274="",$F274=""),"Stammdaten fehlen",IF(AND($G274="",$H274=""),"Werte fehlen",IF($G274="","Monatsstunden fehlen",IF($H274="","Monatslohn fehlt","OK")))))</f>
        <v>OK</v>
      </c>
      <c r="J274" s="387" t="str">
        <f>IF($G274="","",IF(COUNTIFS($A:$A,$A274,$D:$D,$D274,$G:$G,$G274)&gt;1,"Doppelte Monatsstunden",""))</f>
        <v/>
      </c>
    </row>
    <row r="275" spans="1:10" ht="24" customHeight="1">
      <c r="A275" s="381" t="s">
        <v>236</v>
      </c>
      <c r="B275" s="372">
        <v>45778</v>
      </c>
      <c r="C275" s="372">
        <v>46142</v>
      </c>
      <c r="D275" s="373" t="s">
        <v>12</v>
      </c>
      <c r="E275" s="373" t="s">
        <v>10</v>
      </c>
      <c r="F275" s="373" t="s">
        <v>226</v>
      </c>
      <c r="G275" s="68">
        <v>69.2</v>
      </c>
      <c r="H275" s="69">
        <v>920</v>
      </c>
      <c r="I275" s="374" t="str">
        <f>IF($A275="","",IF(OR($B275="",$C275="",$D275="",$E275="",$F275=""),"Stammdaten fehlen",IF(AND($G275="",$H275=""),"Werte fehlen",IF($G275="","Monatsstunden fehlen",IF($H275="","Monatslohn fehlt","OK")))))</f>
        <v>OK</v>
      </c>
      <c r="J275" s="387" t="str">
        <f>IF($G275="","",IF(COUNTIFS($A:$A,$A275,$D:$D,$D275,$G:$G,$G275)&gt;1,"Doppelte Monatsstunden",""))</f>
        <v/>
      </c>
    </row>
    <row r="276" spans="1:10" ht="24" customHeight="1">
      <c r="A276" s="381" t="s">
        <v>236</v>
      </c>
      <c r="B276" s="372">
        <v>45778</v>
      </c>
      <c r="C276" s="372">
        <v>46142</v>
      </c>
      <c r="D276" s="373" t="s">
        <v>12</v>
      </c>
      <c r="E276" s="373" t="s">
        <v>10</v>
      </c>
      <c r="F276" s="373" t="s">
        <v>226</v>
      </c>
      <c r="G276" s="68">
        <v>51.9</v>
      </c>
      <c r="H276" s="69">
        <v>690</v>
      </c>
      <c r="I276" s="374" t="str">
        <f>IF($A276="","",IF(OR($B276="",$C276="",$D276="",$E276="",$F276=""),"Stammdaten fehlen",IF(AND($G276="",$H276=""),"Werte fehlen",IF($G276="","Monatsstunden fehlen",IF($H276="","Monatslohn fehlt","OK")))))</f>
        <v>OK</v>
      </c>
      <c r="J276" s="387" t="str">
        <f>IF($G276="","",IF(COUNTIFS($A:$A,$A276,$D:$D,$D276,$G:$G,$G276)&gt;1,"Doppelte Monatsstunden",""))</f>
        <v/>
      </c>
    </row>
    <row r="277" spans="1:10" ht="24" customHeight="1">
      <c r="A277" s="381" t="s">
        <v>236</v>
      </c>
      <c r="B277" s="372">
        <v>45778</v>
      </c>
      <c r="C277" s="372">
        <v>46142</v>
      </c>
      <c r="D277" s="373" t="s">
        <v>12</v>
      </c>
      <c r="E277" s="373" t="s">
        <v>10</v>
      </c>
      <c r="F277" s="373" t="s">
        <v>226</v>
      </c>
      <c r="G277" s="68">
        <v>47.58</v>
      </c>
      <c r="H277" s="69">
        <v>632.5</v>
      </c>
      <c r="I277" s="374" t="str">
        <f>IF($A277="","",IF(OR($B277="",$C277="",$D277="",$E277="",$F277=""),"Stammdaten fehlen",IF(AND($G277="",$H277=""),"Werte fehlen",IF($G277="","Monatsstunden fehlen",IF($H277="","Monatslohn fehlt","OK")))))</f>
        <v>OK</v>
      </c>
      <c r="J277" s="387" t="str">
        <f>IF($G277="","",IF(COUNTIFS($A:$A,$A277,$D:$D,$D277,$G:$G,$G277)&gt;1,"Doppelte Monatsstunden",""))</f>
        <v/>
      </c>
    </row>
    <row r="278" spans="1:10" ht="24" customHeight="1">
      <c r="A278" s="381" t="s">
        <v>236</v>
      </c>
      <c r="B278" s="372">
        <v>45778</v>
      </c>
      <c r="C278" s="372">
        <v>46142</v>
      </c>
      <c r="D278" s="373" t="s">
        <v>12</v>
      </c>
      <c r="E278" s="373" t="s">
        <v>10</v>
      </c>
      <c r="F278" s="373" t="s">
        <v>226</v>
      </c>
      <c r="G278" s="68">
        <v>43.25</v>
      </c>
      <c r="H278" s="69">
        <v>575</v>
      </c>
      <c r="I278" s="374" t="str">
        <f>IF($A278="","",IF(OR($B278="",$C278="",$D278="",$E278="",$F278=""),"Stammdaten fehlen",IF(AND($G278="",$H278=""),"Werte fehlen",IF($G278="","Monatsstunden fehlen",IF($H278="","Monatslohn fehlt","OK")))))</f>
        <v>OK</v>
      </c>
      <c r="J278" s="387" t="str">
        <f>IF($G278="","",IF(COUNTIFS($A:$A,$A278,$D:$D,$D278,$G:$G,$G278)&gt;1,"Doppelte Monatsstunden",""))</f>
        <v/>
      </c>
    </row>
    <row r="279" spans="1:10" ht="24" customHeight="1">
      <c r="A279" s="381" t="s">
        <v>236</v>
      </c>
      <c r="B279" s="372">
        <v>45778</v>
      </c>
      <c r="C279" s="372">
        <v>46142</v>
      </c>
      <c r="D279" s="373" t="s">
        <v>12</v>
      </c>
      <c r="E279" s="373" t="s">
        <v>10</v>
      </c>
      <c r="F279" s="373" t="s">
        <v>226</v>
      </c>
      <c r="G279" s="68">
        <v>34.6</v>
      </c>
      <c r="H279" s="69">
        <v>460</v>
      </c>
      <c r="I279" s="374" t="str">
        <f>IF($A279="","",IF(OR($B279="",$C279="",$D279="",$E279="",$F279=""),"Stammdaten fehlen",IF(AND($G279="",$H279=""),"Werte fehlen",IF($G279="","Monatsstunden fehlen",IF($H279="","Monatslohn fehlt","OK")))))</f>
        <v>OK</v>
      </c>
      <c r="J279" s="387" t="str">
        <f>IF($G279="","",IF(COUNTIFS($A:$A,$A279,$D:$D,$D279,$G:$G,$G279)&gt;1,"Doppelte Monatsstunden",""))</f>
        <v/>
      </c>
    </row>
    <row r="280" spans="1:10" ht="24" customHeight="1" thickBot="1">
      <c r="A280" s="381" t="s">
        <v>236</v>
      </c>
      <c r="B280" s="372">
        <v>45778</v>
      </c>
      <c r="C280" s="372">
        <v>46142</v>
      </c>
      <c r="D280" s="373" t="s">
        <v>12</v>
      </c>
      <c r="E280" s="373" t="s">
        <v>10</v>
      </c>
      <c r="F280" s="373" t="s">
        <v>226</v>
      </c>
      <c r="G280" s="68">
        <v>32.01</v>
      </c>
      <c r="H280" s="69">
        <v>425.5</v>
      </c>
      <c r="I280" s="374" t="str">
        <f>IF($A280="","",IF(OR($B280="",$C280="",$D280="",$E280="",$F280=""),"Stammdaten fehlen",IF(AND($G280="",$H280=""),"Werte fehlen",IF($G280="","Monatsstunden fehlen",IF($H280="","Monatslohn fehlt","OK")))))</f>
        <v>OK</v>
      </c>
      <c r="J280" s="387" t="str">
        <f>IF($G280="","",IF(COUNTIFS($A:$A,$A280,$D:$D,$D280,$G:$G,$G280)&gt;1,"Doppelte Monatsstunden",""))</f>
        <v/>
      </c>
    </row>
    <row r="281" spans="1:10" ht="24" customHeight="1">
      <c r="A281" s="380" t="s">
        <v>236</v>
      </c>
      <c r="B281" s="369">
        <v>45778</v>
      </c>
      <c r="C281" s="369">
        <v>46142</v>
      </c>
      <c r="D281" s="370" t="s">
        <v>13</v>
      </c>
      <c r="E281" s="370" t="s">
        <v>10</v>
      </c>
      <c r="F281" s="370" t="s">
        <v>227</v>
      </c>
      <c r="G281" s="66">
        <v>173</v>
      </c>
      <c r="H281" s="67">
        <v>2328</v>
      </c>
      <c r="I281" s="371" t="str">
        <f>IF($A281="","",IF(OR($B281="",$C281="",$D281="",$E281="",$F281=""),"Stammdaten fehlen",IF(AND($G281="",$H281=""),"Werte fehlen",IF($G281="","Monatsstunden fehlen",IF($H281="","Monatslohn fehlt","OK")))))</f>
        <v>OK</v>
      </c>
      <c r="J281" s="386" t="str">
        <f>IF($G281="","",IF(COUNTIFS($A:$A,$A281,$D:$D,$D281,$G:$G,$G281)&gt;1,"Doppelte Monatsstunden",""))</f>
        <v/>
      </c>
    </row>
    <row r="282" spans="1:10" ht="24" customHeight="1">
      <c r="A282" s="381" t="s">
        <v>236</v>
      </c>
      <c r="B282" s="372">
        <v>45778</v>
      </c>
      <c r="C282" s="372">
        <v>46142</v>
      </c>
      <c r="D282" s="373" t="s">
        <v>13</v>
      </c>
      <c r="E282" s="373" t="s">
        <v>10</v>
      </c>
      <c r="F282" s="373" t="s">
        <v>227</v>
      </c>
      <c r="G282" s="68">
        <v>151.38</v>
      </c>
      <c r="H282" s="69">
        <v>2037</v>
      </c>
      <c r="I282" s="374" t="str">
        <f>IF($A282="","",IF(OR($B282="",$C282="",$D282="",$E282="",$F282=""),"Stammdaten fehlen",IF(AND($G282="",$H282=""),"Werte fehlen",IF($G282="","Monatsstunden fehlen",IF($H282="","Monatslohn fehlt","OK")))))</f>
        <v>OK</v>
      </c>
      <c r="J282" s="387" t="str">
        <f>IF($G282="","",IF(COUNTIFS($A:$A,$A282,$D:$D,$D282,$G:$G,$G282)&gt;1,"Doppelte Monatsstunden",""))</f>
        <v/>
      </c>
    </row>
    <row r="283" spans="1:10" ht="24" customHeight="1">
      <c r="A283" s="381" t="s">
        <v>236</v>
      </c>
      <c r="B283" s="372">
        <v>45778</v>
      </c>
      <c r="C283" s="372">
        <v>46142</v>
      </c>
      <c r="D283" s="373" t="s">
        <v>13</v>
      </c>
      <c r="E283" s="373" t="s">
        <v>10</v>
      </c>
      <c r="F283" s="373" t="s">
        <v>227</v>
      </c>
      <c r="G283" s="68">
        <v>138.4</v>
      </c>
      <c r="H283" s="69">
        <v>1862.4</v>
      </c>
      <c r="I283" s="374" t="str">
        <f>IF($A283="","",IF(OR($B283="",$C283="",$D283="",$E283="",$F283=""),"Stammdaten fehlen",IF(AND($G283="",$H283=""),"Werte fehlen",IF($G283="","Monatsstunden fehlen",IF($H283="","Monatslohn fehlt","OK")))))</f>
        <v>OK</v>
      </c>
      <c r="J283" s="387" t="str">
        <f>IF($G283="","",IF(COUNTIFS($A:$A,$A283,$D:$D,$D283,$G:$G,$G283)&gt;1,"Doppelte Monatsstunden",""))</f>
        <v/>
      </c>
    </row>
    <row r="284" spans="1:10" ht="24" customHeight="1">
      <c r="A284" s="381" t="s">
        <v>236</v>
      </c>
      <c r="B284" s="372">
        <v>45778</v>
      </c>
      <c r="C284" s="372">
        <v>46142</v>
      </c>
      <c r="D284" s="373" t="s">
        <v>13</v>
      </c>
      <c r="E284" s="373" t="s">
        <v>10</v>
      </c>
      <c r="F284" s="373" t="s">
        <v>227</v>
      </c>
      <c r="G284" s="68">
        <v>129.75</v>
      </c>
      <c r="H284" s="69">
        <v>1476</v>
      </c>
      <c r="I284" s="374" t="str">
        <f>IF($A284="","",IF(OR($B284="",$C284="",$D284="",$E284="",$F284=""),"Stammdaten fehlen",IF(AND($G284="",$H284=""),"Werte fehlen",IF($G284="","Monatsstunden fehlen",IF($H284="","Monatslohn fehlt","OK")))))</f>
        <v>OK</v>
      </c>
      <c r="J284" s="387" t="str">
        <f>IF($G284="","",IF(COUNTIFS($A:$A,$A284,$D:$D,$D284,$G:$G,$G284)&gt;1,"Doppelte Monatsstunden",""))</f>
        <v/>
      </c>
    </row>
    <row r="285" spans="1:10" ht="24" customHeight="1">
      <c r="A285" s="381" t="s">
        <v>236</v>
      </c>
      <c r="B285" s="372">
        <v>45778</v>
      </c>
      <c r="C285" s="372">
        <v>46142</v>
      </c>
      <c r="D285" s="373" t="s">
        <v>13</v>
      </c>
      <c r="E285" s="373" t="s">
        <v>10</v>
      </c>
      <c r="F285" s="373" t="s">
        <v>227</v>
      </c>
      <c r="G285" s="68">
        <v>108.13</v>
      </c>
      <c r="H285" s="69">
        <v>1455</v>
      </c>
      <c r="I285" s="374" t="str">
        <f>IF($A285="","",IF(OR($B285="",$C285="",$D285="",$E285="",$F285=""),"Stammdaten fehlen",IF(AND($G285="",$H285=""),"Werte fehlen",IF($G285="","Monatsstunden fehlen",IF($H285="","Monatslohn fehlt","OK")))))</f>
        <v>OK</v>
      </c>
      <c r="J285" s="387" t="str">
        <f>IF($G285="","",IF(COUNTIFS($A:$A,$A285,$D:$D,$D285,$G:$G,$G285)&gt;1,"Doppelte Monatsstunden",""))</f>
        <v/>
      </c>
    </row>
    <row r="286" spans="1:10" ht="24" customHeight="1">
      <c r="A286" s="381" t="s">
        <v>236</v>
      </c>
      <c r="B286" s="372">
        <v>45778</v>
      </c>
      <c r="C286" s="372">
        <v>46142</v>
      </c>
      <c r="D286" s="373" t="s">
        <v>13</v>
      </c>
      <c r="E286" s="373" t="s">
        <v>10</v>
      </c>
      <c r="F286" s="373" t="s">
        <v>227</v>
      </c>
      <c r="G286" s="68">
        <v>103.8</v>
      </c>
      <c r="H286" s="69">
        <v>1396.8</v>
      </c>
      <c r="I286" s="374" t="str">
        <f>IF($A286="","",IF(OR($B286="",$C286="",$D286="",$E286="",$F286=""),"Stammdaten fehlen",IF(AND($G286="",$H286=""),"Werte fehlen",IF($G286="","Monatsstunden fehlen",IF($H286="","Monatslohn fehlt","OK")))))</f>
        <v>OK</v>
      </c>
      <c r="J286" s="387" t="str">
        <f>IF($G286="","",IF(COUNTIFS($A:$A,$A286,$D:$D,$D286,$G:$G,$G286)&gt;1,"Doppelte Monatsstunden",""))</f>
        <v/>
      </c>
    </row>
    <row r="287" spans="1:10" ht="24" customHeight="1">
      <c r="A287" s="381" t="s">
        <v>236</v>
      </c>
      <c r="B287" s="372">
        <v>45778</v>
      </c>
      <c r="C287" s="372">
        <v>46142</v>
      </c>
      <c r="D287" s="373" t="s">
        <v>13</v>
      </c>
      <c r="E287" s="373" t="s">
        <v>10</v>
      </c>
      <c r="F287" s="373" t="s">
        <v>227</v>
      </c>
      <c r="G287" s="68">
        <v>86.5</v>
      </c>
      <c r="H287" s="69">
        <v>1164</v>
      </c>
      <c r="I287" s="374" t="str">
        <f>IF($A287="","",IF(OR($B287="",$C287="",$D287="",$E287="",$F287=""),"Stammdaten fehlen",IF(AND($G287="",$H287=""),"Werte fehlen",IF($G287="","Monatsstunden fehlen",IF($H287="","Monatslohn fehlt","OK")))))</f>
        <v>OK</v>
      </c>
      <c r="J287" s="387" t="str">
        <f>IF($G287="","",IF(COUNTIFS($A:$A,$A287,$D:$D,$D287,$G:$G,$G287)&gt;1,"Doppelte Monatsstunden",""))</f>
        <v/>
      </c>
    </row>
    <row r="288" spans="1:10" ht="24" customHeight="1">
      <c r="A288" s="381" t="s">
        <v>236</v>
      </c>
      <c r="B288" s="372">
        <v>45778</v>
      </c>
      <c r="C288" s="372">
        <v>46142</v>
      </c>
      <c r="D288" s="373" t="s">
        <v>13</v>
      </c>
      <c r="E288" s="373" t="s">
        <v>10</v>
      </c>
      <c r="F288" s="373" t="s">
        <v>227</v>
      </c>
      <c r="G288" s="68">
        <v>69.2</v>
      </c>
      <c r="H288" s="69">
        <v>931.2</v>
      </c>
      <c r="I288" s="374" t="str">
        <f>IF($A288="","",IF(OR($B288="",$C288="",$D288="",$E288="",$F288=""),"Stammdaten fehlen",IF(AND($G288="",$H288=""),"Werte fehlen",IF($G288="","Monatsstunden fehlen",IF($H288="","Monatslohn fehlt","OK")))))</f>
        <v>OK</v>
      </c>
      <c r="J288" s="387" t="str">
        <f>IF($G288="","",IF(COUNTIFS($A:$A,$A288,$D:$D,$D288,$G:$G,$G288)&gt;1,"Doppelte Monatsstunden",""))</f>
        <v/>
      </c>
    </row>
    <row r="289" spans="1:10" ht="24" customHeight="1">
      <c r="A289" s="381" t="s">
        <v>236</v>
      </c>
      <c r="B289" s="372">
        <v>45778</v>
      </c>
      <c r="C289" s="372">
        <v>46142</v>
      </c>
      <c r="D289" s="373" t="s">
        <v>13</v>
      </c>
      <c r="E289" s="373" t="s">
        <v>10</v>
      </c>
      <c r="F289" s="373" t="s">
        <v>227</v>
      </c>
      <c r="G289" s="68">
        <v>51.9</v>
      </c>
      <c r="H289" s="69">
        <v>698.4</v>
      </c>
      <c r="I289" s="374" t="str">
        <f>IF($A289="","",IF(OR($B289="",$C289="",$D289="",$E289="",$F289=""),"Stammdaten fehlen",IF(AND($G289="",$H289=""),"Werte fehlen",IF($G289="","Monatsstunden fehlen",IF($H289="","Monatslohn fehlt","OK")))))</f>
        <v>OK</v>
      </c>
      <c r="J289" s="387" t="str">
        <f>IF($G289="","",IF(COUNTIFS($A:$A,$A289,$D:$D,$D289,$G:$G,$G289)&gt;1,"Doppelte Monatsstunden",""))</f>
        <v/>
      </c>
    </row>
    <row r="290" spans="1:10" ht="24" customHeight="1">
      <c r="A290" s="381" t="s">
        <v>236</v>
      </c>
      <c r="B290" s="372">
        <v>45778</v>
      </c>
      <c r="C290" s="372">
        <v>46142</v>
      </c>
      <c r="D290" s="373" t="s">
        <v>13</v>
      </c>
      <c r="E290" s="373" t="s">
        <v>10</v>
      </c>
      <c r="F290" s="373" t="s">
        <v>227</v>
      </c>
      <c r="G290" s="68">
        <v>47.58</v>
      </c>
      <c r="H290" s="69">
        <v>640</v>
      </c>
      <c r="I290" s="374" t="str">
        <f>IF($A290="","",IF(OR($B290="",$C290="",$D290="",$E290="",$F290=""),"Stammdaten fehlen",IF(AND($G290="",$H290=""),"Werte fehlen",IF($G290="","Monatsstunden fehlen",IF($H290="","Monatslohn fehlt","OK")))))</f>
        <v>OK</v>
      </c>
      <c r="J290" s="387" t="str">
        <f>IF($G290="","",IF(COUNTIFS($A:$A,$A290,$D:$D,$D290,$G:$G,$G290)&gt;1,"Doppelte Monatsstunden",""))</f>
        <v/>
      </c>
    </row>
    <row r="291" spans="1:10" ht="24" customHeight="1">
      <c r="A291" s="381" t="s">
        <v>236</v>
      </c>
      <c r="B291" s="372">
        <v>45778</v>
      </c>
      <c r="C291" s="372">
        <v>46142</v>
      </c>
      <c r="D291" s="373" t="s">
        <v>13</v>
      </c>
      <c r="E291" s="373" t="s">
        <v>10</v>
      </c>
      <c r="F291" s="373" t="s">
        <v>227</v>
      </c>
      <c r="G291" s="68">
        <v>43.25</v>
      </c>
      <c r="H291" s="69">
        <v>582</v>
      </c>
      <c r="I291" s="374" t="str">
        <f>IF($A291="","",IF(OR($B291="",$C291="",$D291="",$E291="",$F291=""),"Stammdaten fehlen",IF(AND($G291="",$H291=""),"Werte fehlen",IF($G291="","Monatsstunden fehlen",IF($H291="","Monatslohn fehlt","OK")))))</f>
        <v>OK</v>
      </c>
      <c r="J291" s="387" t="str">
        <f>IF($G291="","",IF(COUNTIFS($A:$A,$A291,$D:$D,$D291,$G:$G,$G291)&gt;1,"Doppelte Monatsstunden",""))</f>
        <v/>
      </c>
    </row>
    <row r="292" spans="1:10" ht="24" customHeight="1">
      <c r="A292" s="381" t="s">
        <v>236</v>
      </c>
      <c r="B292" s="372">
        <v>45778</v>
      </c>
      <c r="C292" s="372">
        <v>46142</v>
      </c>
      <c r="D292" s="373" t="s">
        <v>13</v>
      </c>
      <c r="E292" s="373" t="s">
        <v>10</v>
      </c>
      <c r="F292" s="373" t="s">
        <v>227</v>
      </c>
      <c r="G292" s="68">
        <v>34.6</v>
      </c>
      <c r="H292" s="69">
        <v>465.6</v>
      </c>
      <c r="I292" s="374" t="str">
        <f>IF($A292="","",IF(OR($B292="",$C292="",$D292="",$E292="",$F292=""),"Stammdaten fehlen",IF(AND($G292="",$H292=""),"Werte fehlen",IF($G292="","Monatsstunden fehlen",IF($H292="","Monatslohn fehlt","OK")))))</f>
        <v>OK</v>
      </c>
      <c r="J292" s="387" t="str">
        <f>IF($G292="","",IF(COUNTIFS($A:$A,$A292,$D:$D,$D292,$G:$G,$G292)&gt;1,"Doppelte Monatsstunden",""))</f>
        <v/>
      </c>
    </row>
    <row r="293" spans="1:10" ht="24" customHeight="1" thickBot="1">
      <c r="A293" s="388" t="s">
        <v>236</v>
      </c>
      <c r="B293" s="389">
        <v>45778</v>
      </c>
      <c r="C293" s="389">
        <v>46142</v>
      </c>
      <c r="D293" s="390" t="s">
        <v>13</v>
      </c>
      <c r="E293" s="390" t="s">
        <v>10</v>
      </c>
      <c r="F293" s="390" t="s">
        <v>227</v>
      </c>
      <c r="G293" s="70">
        <v>32.01</v>
      </c>
      <c r="H293" s="71">
        <v>430.68</v>
      </c>
      <c r="I293" s="391" t="str">
        <f>IF($A293="","",IF(OR($B293="",$C293="",$D293="",$E293="",$F293=""),"Stammdaten fehlen",IF(AND($G293="",$H293=""),"Werte fehlen",IF($G293="","Monatsstunden fehlen",IF($H293="","Monatslohn fehlt","OK")))))</f>
        <v>OK</v>
      </c>
      <c r="J293" s="392" t="str">
        <f>IF($G293="","",IF(COUNTIFS($A:$A,$A293,$D:$D,$D293,$G:$G,$G293)&gt;1,"Doppelte Monatsstunden",""))</f>
        <v/>
      </c>
    </row>
  </sheetData>
  <sheetProtection algorithmName="SHA-512" hashValue="wY5hQLjFgHcvwbcbsFiYrN47fJvu1XF9MCIHPf7KF/R/KvFWZRnu9APshBEmpHxYYwdVqNb4MF7DEm92WJCnSg==" saltValue="quBeLLspeSXF1iwF6bHxaw==" spinCount="100000" sheet="1" objects="1" scenarios="1" sort="0" autoFilter="0"/>
  <mergeCells count="4">
    <mergeCell ref="A1:J1"/>
    <mergeCell ref="L2:N2"/>
    <mergeCell ref="A137:J137"/>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topLeftCell="A2" zoomScaleNormal="100" workbookViewId="0">
      <selection activeCell="Q21" sqref="Q21"/>
    </sheetView>
  </sheetViews>
  <sheetFormatPr baseColWidth="10" defaultColWidth="11.453125" defaultRowHeight="14.5"/>
  <cols>
    <col min="1" max="1" width="4" customWidth="1"/>
    <col min="2" max="2" width="18" customWidth="1"/>
    <col min="3" max="3" width="14.54296875" customWidth="1"/>
    <col min="4" max="5" width="17.54296875" customWidth="1"/>
    <col min="6" max="6" width="17" customWidth="1"/>
    <col min="7" max="7" width="3.453125" customWidth="1"/>
    <col min="9" max="9" width="10.54296875" customWidth="1"/>
    <col min="10" max="10" width="3.81640625" customWidth="1"/>
    <col min="13" max="13" width="3.453125" customWidth="1"/>
  </cols>
  <sheetData>
    <row r="1" spans="2:21" ht="28" customHeight="1">
      <c r="B1" s="127" t="s">
        <v>271</v>
      </c>
      <c r="C1" s="127"/>
      <c r="D1" s="127"/>
      <c r="E1" s="127"/>
      <c r="F1" s="127"/>
      <c r="G1" s="127"/>
      <c r="H1" s="127"/>
      <c r="I1" s="127"/>
      <c r="J1" s="127"/>
      <c r="K1" s="127"/>
      <c r="L1" s="127"/>
      <c r="M1" s="127"/>
      <c r="N1" s="127"/>
      <c r="O1" s="127"/>
      <c r="P1" s="127"/>
      <c r="Q1" s="127"/>
      <c r="R1" s="127"/>
      <c r="S1" s="127"/>
      <c r="T1" s="127"/>
      <c r="U1" s="127"/>
    </row>
    <row r="2" spans="2:21" ht="17.25" customHeight="1">
      <c r="B2" s="74"/>
      <c r="C2" s="74"/>
      <c r="D2" s="74"/>
      <c r="E2" s="74"/>
      <c r="F2" s="74"/>
      <c r="G2" s="74"/>
      <c r="H2" s="74"/>
      <c r="I2" s="74"/>
      <c r="J2" s="74"/>
      <c r="K2" s="74"/>
      <c r="L2" s="74"/>
      <c r="M2" s="74"/>
      <c r="N2" s="74"/>
      <c r="O2" s="74"/>
      <c r="P2" s="75"/>
      <c r="Q2" s="75"/>
      <c r="R2" s="75"/>
      <c r="S2" s="132" t="s">
        <v>291</v>
      </c>
      <c r="T2" s="132"/>
      <c r="U2" s="132"/>
    </row>
    <row r="3" spans="2:21" ht="20.149999999999999" customHeight="1">
      <c r="B3" s="133" t="s">
        <v>93</v>
      </c>
      <c r="C3" s="134"/>
      <c r="D3" s="134"/>
      <c r="E3" s="134"/>
      <c r="F3" s="135"/>
      <c r="G3" s="75"/>
      <c r="H3" s="128" t="s">
        <v>14</v>
      </c>
      <c r="I3" s="128"/>
      <c r="J3" s="75"/>
      <c r="K3" s="128" t="s">
        <v>15</v>
      </c>
      <c r="L3" s="128"/>
      <c r="M3" s="75"/>
      <c r="N3" s="128" t="s">
        <v>16</v>
      </c>
      <c r="O3" s="128"/>
      <c r="P3" s="75"/>
      <c r="Q3" s="75"/>
      <c r="R3" s="75"/>
      <c r="S3" s="75"/>
      <c r="T3" s="75"/>
      <c r="U3" s="75"/>
    </row>
    <row r="4" spans="2:21" ht="20.149999999999999" customHeight="1" thickBot="1">
      <c r="B4" s="136"/>
      <c r="C4" s="127"/>
      <c r="D4" s="127"/>
      <c r="E4" s="127"/>
      <c r="F4" s="137"/>
      <c r="G4" s="75"/>
      <c r="H4" s="129"/>
      <c r="I4" s="129"/>
      <c r="J4" s="75"/>
      <c r="K4" s="129"/>
      <c r="L4" s="129"/>
      <c r="M4" s="75"/>
      <c r="N4" s="129"/>
      <c r="O4" s="129"/>
      <c r="P4" s="75"/>
      <c r="Q4" s="75"/>
      <c r="R4" s="75"/>
      <c r="S4" s="75"/>
      <c r="T4" s="75"/>
      <c r="U4" s="75"/>
    </row>
    <row r="5" spans="2:21" ht="18" customHeight="1">
      <c r="B5" s="76"/>
      <c r="C5" s="77" t="s">
        <v>17</v>
      </c>
      <c r="D5" s="78" t="s">
        <v>18</v>
      </c>
      <c r="E5" s="78" t="s">
        <v>19</v>
      </c>
      <c r="F5" s="79" t="s">
        <v>20</v>
      </c>
      <c r="G5" s="75"/>
      <c r="H5" s="130" t="s">
        <v>21</v>
      </c>
      <c r="I5" s="131"/>
      <c r="J5" s="75"/>
      <c r="K5" s="130" t="s">
        <v>21</v>
      </c>
      <c r="L5" s="131"/>
      <c r="M5" s="75"/>
      <c r="N5" s="130" t="s">
        <v>22</v>
      </c>
      <c r="O5" s="131"/>
      <c r="P5" s="75"/>
      <c r="Q5" s="75"/>
      <c r="R5" s="75"/>
      <c r="S5" s="75"/>
      <c r="T5" s="75"/>
      <c r="U5" s="75"/>
    </row>
    <row r="6" spans="2:21" ht="22" customHeight="1">
      <c r="B6" s="94" t="s">
        <v>23</v>
      </c>
      <c r="C6" s="12">
        <v>606235</v>
      </c>
      <c r="D6" s="13">
        <v>92846</v>
      </c>
      <c r="E6" s="80">
        <f>Januar!$Q$37</f>
        <v>0.15315183056075615</v>
      </c>
      <c r="F6" s="14">
        <v>56287</v>
      </c>
      <c r="G6" s="75"/>
      <c r="H6" s="95" t="s">
        <v>23</v>
      </c>
      <c r="I6" s="15">
        <v>532</v>
      </c>
      <c r="J6" s="75"/>
      <c r="K6" s="95" t="s">
        <v>23</v>
      </c>
      <c r="L6" s="15">
        <v>6291</v>
      </c>
      <c r="M6" s="75"/>
      <c r="N6" s="95" t="s">
        <v>23</v>
      </c>
      <c r="O6" s="15">
        <v>2860</v>
      </c>
      <c r="P6" s="75"/>
      <c r="Q6" s="75"/>
      <c r="R6" s="75"/>
      <c r="S6" s="75"/>
      <c r="T6" s="75"/>
      <c r="U6" s="75"/>
    </row>
    <row r="7" spans="2:21" ht="22" customHeight="1">
      <c r="B7" s="94" t="s">
        <v>24</v>
      </c>
      <c r="C7" s="12">
        <v>563238</v>
      </c>
      <c r="D7" s="13">
        <v>92846</v>
      </c>
      <c r="E7" s="80">
        <f>Februar!$Q$37</f>
        <v>0.16484328117065966</v>
      </c>
      <c r="F7" s="14">
        <v>52894</v>
      </c>
      <c r="G7" s="75"/>
      <c r="H7" s="95" t="s">
        <v>25</v>
      </c>
      <c r="I7" s="15">
        <v>804</v>
      </c>
      <c r="J7" s="75"/>
      <c r="K7" s="95" t="s">
        <v>25</v>
      </c>
      <c r="L7" s="15">
        <v>5663</v>
      </c>
      <c r="M7" s="75"/>
      <c r="N7" s="95" t="s">
        <v>25</v>
      </c>
      <c r="O7" s="15">
        <v>2860</v>
      </c>
      <c r="P7" s="75"/>
      <c r="Q7" s="75"/>
      <c r="R7" s="75"/>
      <c r="S7" s="75"/>
      <c r="T7" s="75"/>
      <c r="U7" s="75"/>
    </row>
    <row r="8" spans="2:21" ht="22" customHeight="1">
      <c r="B8" s="94" t="s">
        <v>26</v>
      </c>
      <c r="C8" s="12">
        <v>620048</v>
      </c>
      <c r="D8" s="13">
        <v>92846</v>
      </c>
      <c r="E8" s="80">
        <f>Marz!$Q$37</f>
        <v>0.14974002012747401</v>
      </c>
      <c r="F8" s="14">
        <v>59674</v>
      </c>
      <c r="G8" s="75"/>
      <c r="H8" s="95" t="s">
        <v>26</v>
      </c>
      <c r="I8" s="15">
        <v>665</v>
      </c>
      <c r="J8" s="75"/>
      <c r="K8" s="95" t="s">
        <v>26</v>
      </c>
      <c r="L8" s="15">
        <v>6218.5</v>
      </c>
      <c r="M8" s="75"/>
      <c r="N8" s="95" t="s">
        <v>26</v>
      </c>
      <c r="O8" s="15">
        <v>2600</v>
      </c>
      <c r="P8" s="75"/>
      <c r="Q8" s="75"/>
      <c r="R8" s="75"/>
      <c r="S8" s="75"/>
      <c r="T8" s="75"/>
      <c r="U8" s="75"/>
    </row>
    <row r="9" spans="2:21" ht="22" customHeight="1">
      <c r="B9" s="94" t="s">
        <v>27</v>
      </c>
      <c r="C9" s="12">
        <v>601735</v>
      </c>
      <c r="D9" s="13">
        <v>92846</v>
      </c>
      <c r="E9" s="80">
        <f>April!$Q$37</f>
        <v>0.15429715738655719</v>
      </c>
      <c r="F9" s="14">
        <v>58398</v>
      </c>
      <c r="G9" s="75"/>
      <c r="H9" s="95" t="s">
        <v>27</v>
      </c>
      <c r="I9" s="15">
        <v>650</v>
      </c>
      <c r="J9" s="75"/>
      <c r="K9" s="95" t="s">
        <v>27</v>
      </c>
      <c r="L9" s="15">
        <v>6006</v>
      </c>
      <c r="M9" s="75"/>
      <c r="N9" s="95" t="s">
        <v>27</v>
      </c>
      <c r="O9" s="15">
        <v>2530</v>
      </c>
      <c r="P9" s="75"/>
      <c r="Q9" s="75"/>
      <c r="R9" s="75"/>
      <c r="S9" s="75"/>
      <c r="T9" s="75"/>
      <c r="U9" s="75"/>
    </row>
    <row r="10" spans="2:21" ht="22" customHeight="1">
      <c r="B10" s="94" t="s">
        <v>28</v>
      </c>
      <c r="C10" s="12">
        <v>647652</v>
      </c>
      <c r="D10" s="13">
        <v>95444</v>
      </c>
      <c r="E10" s="80">
        <f>Mai!$Q$37</f>
        <v>0.14736926621086632</v>
      </c>
      <c r="F10" s="14">
        <v>62598</v>
      </c>
      <c r="G10" s="75"/>
      <c r="H10" s="95" t="s">
        <v>28</v>
      </c>
      <c r="I10" s="15">
        <v>475</v>
      </c>
      <c r="J10" s="75"/>
      <c r="K10" s="95" t="s">
        <v>28</v>
      </c>
      <c r="L10" s="15">
        <v>6304</v>
      </c>
      <c r="M10" s="75"/>
      <c r="N10" s="95" t="s">
        <v>28</v>
      </c>
      <c r="O10" s="15">
        <v>2530</v>
      </c>
      <c r="P10" s="75"/>
      <c r="Q10" s="75"/>
      <c r="R10" s="75"/>
      <c r="S10" s="75"/>
      <c r="T10" s="75"/>
      <c r="U10" s="75"/>
    </row>
    <row r="11" spans="2:21" ht="22" customHeight="1">
      <c r="B11" s="94" t="s">
        <v>29</v>
      </c>
      <c r="C11" s="12">
        <v>284856</v>
      </c>
      <c r="D11" s="13">
        <v>95444</v>
      </c>
      <c r="E11" s="80">
        <f>Juni!$Q$37</f>
        <v>0.33506052180750978</v>
      </c>
      <c r="F11" s="14">
        <v>37125</v>
      </c>
      <c r="G11" s="75"/>
      <c r="H11" s="95" t="s">
        <v>29</v>
      </c>
      <c r="I11" s="15">
        <v>392</v>
      </c>
      <c r="J11" s="75"/>
      <c r="K11" s="95" t="s">
        <v>29</v>
      </c>
      <c r="L11" s="15">
        <v>5975.5</v>
      </c>
      <c r="M11" s="75"/>
      <c r="N11" s="95" t="s">
        <v>29</v>
      </c>
      <c r="O11" s="15">
        <v>2530</v>
      </c>
      <c r="P11" s="75"/>
      <c r="Q11" s="75"/>
      <c r="R11" s="75"/>
      <c r="S11" s="75"/>
      <c r="T11" s="75"/>
      <c r="U11" s="75"/>
    </row>
    <row r="12" spans="2:21" ht="22" customHeight="1">
      <c r="B12" s="94" t="s">
        <v>30</v>
      </c>
      <c r="C12" s="12">
        <v>621856</v>
      </c>
      <c r="D12" s="13">
        <v>95444</v>
      </c>
      <c r="E12" s="80">
        <f>Juli!$Q$37</f>
        <v>0.15348247825863223</v>
      </c>
      <c r="F12" s="14">
        <v>60287</v>
      </c>
      <c r="G12" s="75"/>
      <c r="H12" s="95" t="s">
        <v>30</v>
      </c>
      <c r="I12" s="15">
        <v>572</v>
      </c>
      <c r="J12" s="75"/>
      <c r="K12" s="95" t="s">
        <v>30</v>
      </c>
      <c r="L12" s="15">
        <v>6202.5</v>
      </c>
      <c r="M12" s="75"/>
      <c r="N12" s="95" t="s">
        <v>30</v>
      </c>
      <c r="O12" s="15">
        <v>2530</v>
      </c>
      <c r="P12" s="75"/>
      <c r="Q12" s="75"/>
      <c r="R12" s="75"/>
      <c r="S12" s="75"/>
      <c r="T12" s="75"/>
      <c r="U12" s="75"/>
    </row>
    <row r="13" spans="2:21" ht="22" customHeight="1">
      <c r="B13" s="94" t="s">
        <v>31</v>
      </c>
      <c r="C13" s="12">
        <v>596258</v>
      </c>
      <c r="D13" s="13">
        <v>95444</v>
      </c>
      <c r="E13" s="80">
        <f>August!$Q$37</f>
        <v>0.16007164683744285</v>
      </c>
      <c r="F13" s="14">
        <v>55763</v>
      </c>
      <c r="G13" s="75"/>
      <c r="H13" s="95" t="s">
        <v>31</v>
      </c>
      <c r="I13" s="15">
        <v>814</v>
      </c>
      <c r="J13" s="75"/>
      <c r="K13" s="95" t="s">
        <v>31</v>
      </c>
      <c r="L13" s="15">
        <v>6257.5</v>
      </c>
      <c r="M13" s="75"/>
      <c r="N13" s="95" t="s">
        <v>31</v>
      </c>
      <c r="O13" s="15">
        <v>2530</v>
      </c>
      <c r="P13" s="75"/>
      <c r="Q13" s="75"/>
      <c r="R13" s="75"/>
      <c r="S13" s="75"/>
      <c r="T13" s="75"/>
      <c r="U13" s="75"/>
    </row>
    <row r="14" spans="2:21" ht="22" customHeight="1">
      <c r="B14" s="94" t="s">
        <v>32</v>
      </c>
      <c r="C14" s="12">
        <v>594325</v>
      </c>
      <c r="D14" s="13">
        <v>95444</v>
      </c>
      <c r="E14" s="80">
        <f>September!$Q$37</f>
        <v>0.16059226853994027</v>
      </c>
      <c r="F14" s="14">
        <v>54593</v>
      </c>
      <c r="G14" s="75"/>
      <c r="H14" s="95" t="s">
        <v>32</v>
      </c>
      <c r="I14" s="15">
        <v>876</v>
      </c>
      <c r="J14" s="75"/>
      <c r="K14" s="95" t="s">
        <v>32</v>
      </c>
      <c r="L14" s="15">
        <v>5967</v>
      </c>
      <c r="M14" s="75"/>
      <c r="N14" s="95" t="s">
        <v>32</v>
      </c>
      <c r="O14" s="15">
        <v>2530</v>
      </c>
      <c r="P14" s="75"/>
      <c r="Q14" s="75"/>
      <c r="R14" s="75"/>
      <c r="S14" s="75"/>
      <c r="T14" s="75"/>
      <c r="U14" s="75"/>
    </row>
    <row r="15" spans="2:21" ht="22" customHeight="1">
      <c r="B15" s="94" t="s">
        <v>33</v>
      </c>
      <c r="C15" s="12">
        <v>654984</v>
      </c>
      <c r="D15" s="13">
        <v>95444</v>
      </c>
      <c r="E15" s="80">
        <f>Oktober!$Q$37</f>
        <v>0.14571959009685734</v>
      </c>
      <c r="F15" s="14">
        <v>61782</v>
      </c>
      <c r="G15" s="75"/>
      <c r="H15" s="95" t="s">
        <v>33</v>
      </c>
      <c r="I15" s="15">
        <v>775</v>
      </c>
      <c r="J15" s="75"/>
      <c r="K15" s="95" t="s">
        <v>33</v>
      </c>
      <c r="L15" s="15">
        <v>6291</v>
      </c>
      <c r="M15" s="75"/>
      <c r="N15" s="95" t="s">
        <v>33</v>
      </c>
      <c r="O15" s="15">
        <v>2530</v>
      </c>
      <c r="P15" s="75"/>
      <c r="Q15" s="75"/>
      <c r="R15" s="75"/>
      <c r="S15" s="75"/>
      <c r="T15" s="75"/>
      <c r="U15" s="75"/>
    </row>
    <row r="16" spans="2:21" ht="22" customHeight="1">
      <c r="B16" s="94" t="s">
        <v>34</v>
      </c>
      <c r="C16" s="12">
        <v>625134</v>
      </c>
      <c r="D16" s="13">
        <v>95444</v>
      </c>
      <c r="E16" s="80">
        <f>November!$Q$37</f>
        <v>0.15267766590842924</v>
      </c>
      <c r="F16" s="14">
        <v>56983</v>
      </c>
      <c r="G16" s="75"/>
      <c r="H16" s="95" t="s">
        <v>34</v>
      </c>
      <c r="I16" s="15">
        <v>571</v>
      </c>
      <c r="J16" s="75"/>
      <c r="K16" s="95" t="s">
        <v>34</v>
      </c>
      <c r="L16" s="15">
        <v>6036.5</v>
      </c>
      <c r="M16" s="75"/>
      <c r="N16" s="95" t="s">
        <v>34</v>
      </c>
      <c r="O16" s="15">
        <v>2530</v>
      </c>
      <c r="P16" s="75"/>
      <c r="Q16" s="75"/>
      <c r="R16" s="75"/>
      <c r="S16" s="75"/>
      <c r="T16" s="75"/>
      <c r="U16" s="75"/>
    </row>
    <row r="17" spans="2:21" ht="22" customHeight="1" thickBot="1">
      <c r="B17" s="94" t="s">
        <v>35</v>
      </c>
      <c r="C17" s="17">
        <v>628709</v>
      </c>
      <c r="D17" s="18">
        <v>95444</v>
      </c>
      <c r="E17" s="81">
        <f>Dezember!$Q$37</f>
        <v>0.15180950169315216</v>
      </c>
      <c r="F17" s="19">
        <v>59273</v>
      </c>
      <c r="G17" s="75"/>
      <c r="H17" s="96" t="s">
        <v>35</v>
      </c>
      <c r="I17" s="20">
        <v>763</v>
      </c>
      <c r="J17" s="75"/>
      <c r="K17" s="96" t="s">
        <v>35</v>
      </c>
      <c r="L17" s="20">
        <v>6147.5</v>
      </c>
      <c r="M17" s="75"/>
      <c r="N17" s="96" t="s">
        <v>35</v>
      </c>
      <c r="O17" s="20">
        <v>2530</v>
      </c>
      <c r="P17" s="75"/>
      <c r="Q17" s="75"/>
      <c r="R17" s="75"/>
      <c r="S17" s="75"/>
      <c r="T17" s="75"/>
      <c r="U17" s="75"/>
    </row>
    <row r="18" spans="2:21">
      <c r="B18" s="75"/>
      <c r="C18" s="75"/>
      <c r="D18" s="75"/>
      <c r="E18" s="75"/>
      <c r="F18" s="75"/>
      <c r="G18" s="75"/>
      <c r="H18" s="75"/>
      <c r="I18" s="75"/>
      <c r="J18" s="75"/>
      <c r="K18" s="75"/>
      <c r="L18" s="75"/>
      <c r="M18" s="75"/>
      <c r="N18" s="75"/>
      <c r="O18" s="75"/>
      <c r="P18" s="75"/>
      <c r="Q18" s="75"/>
      <c r="R18" s="75"/>
      <c r="S18" s="75"/>
      <c r="T18" s="75"/>
      <c r="U18" s="75"/>
    </row>
    <row r="19" spans="2:21" ht="20.149999999999999" customHeight="1">
      <c r="B19" s="128" t="s">
        <v>36</v>
      </c>
      <c r="C19" s="128"/>
      <c r="D19" s="128"/>
      <c r="E19" s="128"/>
      <c r="F19" s="128"/>
      <c r="G19" s="75"/>
      <c r="H19" s="128" t="s">
        <v>37</v>
      </c>
      <c r="I19" s="128"/>
      <c r="J19" s="75"/>
      <c r="K19" s="128" t="s">
        <v>38</v>
      </c>
      <c r="L19" s="128"/>
      <c r="M19" s="75"/>
      <c r="N19" s="82"/>
      <c r="O19" s="82"/>
      <c r="P19" s="82"/>
      <c r="Q19" s="82"/>
      <c r="R19" s="82"/>
      <c r="S19" s="82"/>
      <c r="T19" s="82"/>
      <c r="U19" s="82"/>
    </row>
    <row r="20" spans="2:21" ht="20.149999999999999" customHeight="1" thickBot="1">
      <c r="B20" s="128"/>
      <c r="C20" s="129"/>
      <c r="D20" s="129"/>
      <c r="E20" s="129"/>
      <c r="F20" s="129"/>
      <c r="G20" s="75"/>
      <c r="H20" s="129"/>
      <c r="I20" s="129"/>
      <c r="J20" s="75"/>
      <c r="K20" s="129"/>
      <c r="L20" s="129"/>
      <c r="M20" s="75"/>
      <c r="N20" s="82"/>
      <c r="O20" s="82"/>
      <c r="P20" s="82"/>
      <c r="Q20" s="82"/>
      <c r="R20" s="82"/>
      <c r="S20" s="82"/>
      <c r="T20" s="82"/>
      <c r="U20" s="82"/>
    </row>
    <row r="21" spans="2:21" ht="18" customHeight="1">
      <c r="B21" s="76"/>
      <c r="C21" s="77" t="s">
        <v>17</v>
      </c>
      <c r="D21" s="78" t="s">
        <v>18</v>
      </c>
      <c r="E21" s="78" t="s">
        <v>19</v>
      </c>
      <c r="F21" s="79" t="s">
        <v>20</v>
      </c>
      <c r="G21" s="75"/>
      <c r="H21" s="130" t="s">
        <v>21</v>
      </c>
      <c r="I21" s="131"/>
      <c r="J21" s="75"/>
      <c r="K21" s="130" t="s">
        <v>21</v>
      </c>
      <c r="L21" s="131"/>
      <c r="M21" s="75"/>
      <c r="N21" s="82"/>
      <c r="O21" s="82"/>
      <c r="P21" s="82"/>
      <c r="Q21" s="82"/>
      <c r="R21" s="82"/>
      <c r="S21" s="82"/>
      <c r="T21" s="82"/>
      <c r="U21" s="82"/>
    </row>
    <row r="22" spans="2:21" ht="22" customHeight="1">
      <c r="B22" s="94" t="s">
        <v>23</v>
      </c>
      <c r="C22" s="12">
        <v>620503</v>
      </c>
      <c r="D22" s="83">
        <f>UBERSICHT!G7</f>
        <v>94251.37</v>
      </c>
      <c r="E22" s="80">
        <v>0.15189510767877029</v>
      </c>
      <c r="F22" s="14">
        <v>56286</v>
      </c>
      <c r="G22" s="75"/>
      <c r="H22" s="95" t="s">
        <v>23</v>
      </c>
      <c r="I22" s="15">
        <v>343</v>
      </c>
      <c r="J22" s="75"/>
      <c r="K22" s="95" t="s">
        <v>23</v>
      </c>
      <c r="L22" s="15">
        <v>0</v>
      </c>
      <c r="M22" s="75"/>
      <c r="N22" s="82"/>
      <c r="O22" s="82"/>
      <c r="P22" s="82"/>
      <c r="Q22" s="82"/>
      <c r="R22" s="82"/>
      <c r="S22" s="82"/>
      <c r="T22" s="82"/>
      <c r="U22" s="82"/>
    </row>
    <row r="23" spans="2:21" ht="22" customHeight="1">
      <c r="B23" s="94" t="s">
        <v>24</v>
      </c>
      <c r="C23" s="12">
        <v>547038</v>
      </c>
      <c r="D23" s="83">
        <f>UBERSICHT!G8</f>
        <v>83899.23</v>
      </c>
      <c r="E23" s="80">
        <v>0.15337002182663725</v>
      </c>
      <c r="F23" s="14">
        <v>51374</v>
      </c>
      <c r="G23" s="75"/>
      <c r="H23" s="95" t="s">
        <v>25</v>
      </c>
      <c r="I23" s="15">
        <v>0</v>
      </c>
      <c r="J23" s="75"/>
      <c r="K23" s="95" t="s">
        <v>25</v>
      </c>
      <c r="L23" s="15">
        <v>0</v>
      </c>
      <c r="M23" s="75"/>
      <c r="N23" s="82"/>
      <c r="O23" s="82"/>
      <c r="P23" s="82"/>
      <c r="Q23" s="82"/>
      <c r="R23" s="82"/>
      <c r="S23" s="82"/>
      <c r="T23" s="82"/>
      <c r="U23" s="82"/>
    </row>
    <row r="24" spans="2:21" ht="22" customHeight="1">
      <c r="B24" s="94" t="s">
        <v>26</v>
      </c>
      <c r="C24" s="12">
        <v>612214</v>
      </c>
      <c r="D24" s="83">
        <f>UBERSICHT!G9</f>
        <v>83639.23</v>
      </c>
      <c r="E24" s="80">
        <v>0.13661763697007909</v>
      </c>
      <c r="F24" s="14">
        <v>58118</v>
      </c>
      <c r="G24" s="75"/>
      <c r="H24" s="95" t="s">
        <v>26</v>
      </c>
      <c r="I24" s="15">
        <v>0</v>
      </c>
      <c r="J24" s="75"/>
      <c r="K24" s="95" t="s">
        <v>26</v>
      </c>
      <c r="L24" s="15">
        <v>0</v>
      </c>
      <c r="M24" s="75"/>
      <c r="N24" s="82"/>
      <c r="O24" s="82"/>
      <c r="P24" s="82"/>
      <c r="Q24" s="82"/>
      <c r="R24" s="82"/>
      <c r="S24" s="82"/>
      <c r="T24" s="82"/>
      <c r="U24" s="82"/>
    </row>
    <row r="25" spans="2:21" ht="22" customHeight="1">
      <c r="B25" s="94" t="s">
        <v>27</v>
      </c>
      <c r="C25" s="12">
        <v>605794</v>
      </c>
      <c r="D25" s="83">
        <f>UBERSICHT!G11</f>
        <v>91900.37</v>
      </c>
      <c r="E25" s="80">
        <v>0.15170234436128452</v>
      </c>
      <c r="F25" s="14">
        <v>57945</v>
      </c>
      <c r="G25" s="75"/>
      <c r="H25" s="95" t="s">
        <v>27</v>
      </c>
      <c r="I25" s="15">
        <v>195</v>
      </c>
      <c r="J25" s="75"/>
      <c r="K25" s="95" t="s">
        <v>27</v>
      </c>
      <c r="L25" s="15">
        <v>0</v>
      </c>
      <c r="M25" s="75"/>
      <c r="N25" s="82"/>
      <c r="O25" s="82"/>
      <c r="P25" s="82"/>
      <c r="Q25" s="82"/>
      <c r="R25" s="82"/>
      <c r="S25" s="82"/>
      <c r="T25" s="82"/>
      <c r="U25" s="82"/>
    </row>
    <row r="26" spans="2:21" ht="22" customHeight="1">
      <c r="B26" s="94" t="s">
        <v>28</v>
      </c>
      <c r="C26" s="12">
        <v>648746</v>
      </c>
      <c r="D26" s="83">
        <f>UBERSICHT!G12</f>
        <v>90490.72</v>
      </c>
      <c r="E26" s="80">
        <v>0.13948559220403672</v>
      </c>
      <c r="F26" s="14">
        <v>61985</v>
      </c>
      <c r="G26" s="75"/>
      <c r="H26" s="95" t="s">
        <v>28</v>
      </c>
      <c r="I26" s="15">
        <v>620</v>
      </c>
      <c r="J26" s="75"/>
      <c r="K26" s="95" t="s">
        <v>28</v>
      </c>
      <c r="L26" s="15">
        <v>0</v>
      </c>
      <c r="M26" s="84"/>
      <c r="N26" s="82"/>
      <c r="O26" s="82"/>
      <c r="P26" s="82"/>
      <c r="Q26" s="82"/>
      <c r="R26" s="82"/>
      <c r="S26" s="82"/>
      <c r="T26" s="82"/>
      <c r="U26" s="82"/>
    </row>
    <row r="27" spans="2:21" ht="22" customHeight="1">
      <c r="B27" s="94" t="s">
        <v>29</v>
      </c>
      <c r="C27" s="12">
        <v>623421</v>
      </c>
      <c r="D27" s="83">
        <f>UBERSICHT!G13</f>
        <v>92008.58</v>
      </c>
      <c r="E27" s="80">
        <v>0.1475865907629034</v>
      </c>
      <c r="F27" s="14">
        <v>58000</v>
      </c>
      <c r="G27" s="75"/>
      <c r="H27" s="95" t="s">
        <v>29</v>
      </c>
      <c r="I27" s="15">
        <v>204</v>
      </c>
      <c r="J27" s="75"/>
      <c r="K27" s="95" t="s">
        <v>29</v>
      </c>
      <c r="L27" s="15">
        <v>0</v>
      </c>
      <c r="M27" s="84"/>
      <c r="N27" s="82"/>
      <c r="O27" s="82"/>
      <c r="P27" s="82"/>
      <c r="Q27" s="82"/>
      <c r="R27" s="82"/>
      <c r="S27" s="82"/>
      <c r="T27" s="82"/>
      <c r="U27" s="82"/>
    </row>
    <row r="28" spans="2:21" ht="22" customHeight="1">
      <c r="B28" s="94" t="s">
        <v>30</v>
      </c>
      <c r="C28" s="12">
        <v>629903.6</v>
      </c>
      <c r="D28" s="83">
        <f>UBERSICHT!G15</f>
        <v>92458.38</v>
      </c>
      <c r="E28" s="80">
        <v>0.14678179327757454</v>
      </c>
      <c r="F28" s="14">
        <v>58799</v>
      </c>
      <c r="G28" s="75"/>
      <c r="H28" s="95" t="s">
        <v>30</v>
      </c>
      <c r="I28" s="15">
        <v>0</v>
      </c>
      <c r="J28" s="75"/>
      <c r="K28" s="95" t="s">
        <v>30</v>
      </c>
      <c r="L28" s="15">
        <v>0</v>
      </c>
      <c r="M28" s="84"/>
      <c r="N28" s="82"/>
      <c r="O28" s="82"/>
      <c r="P28" s="82"/>
      <c r="Q28" s="82"/>
      <c r="R28" s="82"/>
      <c r="S28" s="82"/>
      <c r="T28" s="82"/>
      <c r="U28" s="82"/>
    </row>
    <row r="29" spans="2:21" ht="22" customHeight="1">
      <c r="B29" s="94" t="s">
        <v>31</v>
      </c>
      <c r="C29" s="12">
        <v>584000</v>
      </c>
      <c r="D29" s="83">
        <f>UBERSICHT!G16</f>
        <v>92297.93</v>
      </c>
      <c r="E29" s="80">
        <v>0.1580444006849315</v>
      </c>
      <c r="F29" s="14">
        <v>58799</v>
      </c>
      <c r="G29" s="75"/>
      <c r="H29" s="95" t="s">
        <v>31</v>
      </c>
      <c r="I29" s="15">
        <v>228</v>
      </c>
      <c r="J29" s="75"/>
      <c r="K29" s="95" t="s">
        <v>31</v>
      </c>
      <c r="L29" s="15">
        <v>0</v>
      </c>
      <c r="M29" s="84"/>
      <c r="N29" s="82"/>
      <c r="O29" s="82"/>
      <c r="P29" s="82"/>
      <c r="Q29" s="82"/>
      <c r="R29" s="82"/>
      <c r="S29" s="82"/>
      <c r="T29" s="82"/>
      <c r="U29" s="82"/>
    </row>
    <row r="30" spans="2:21" ht="22" customHeight="1">
      <c r="B30" s="94" t="s">
        <v>32</v>
      </c>
      <c r="C30" s="12">
        <v>582000</v>
      </c>
      <c r="D30" s="83">
        <f>UBERSICHT!G17</f>
        <v>90898.07</v>
      </c>
      <c r="E30" s="80">
        <v>0.15618225085910653</v>
      </c>
      <c r="F30" s="14">
        <v>54052</v>
      </c>
      <c r="G30" s="75"/>
      <c r="H30" s="95" t="s">
        <v>32</v>
      </c>
      <c r="I30" s="15">
        <v>0</v>
      </c>
      <c r="J30" s="75"/>
      <c r="K30" s="95" t="s">
        <v>32</v>
      </c>
      <c r="L30" s="15">
        <v>0</v>
      </c>
      <c r="M30" s="75"/>
      <c r="N30" s="82"/>
      <c r="O30" s="82"/>
      <c r="P30" s="82"/>
      <c r="Q30" s="82"/>
      <c r="R30" s="82"/>
      <c r="S30" s="82"/>
      <c r="T30" s="82"/>
      <c r="U30" s="82"/>
    </row>
    <row r="31" spans="2:21" ht="22" customHeight="1">
      <c r="B31" s="94" t="s">
        <v>33</v>
      </c>
      <c r="C31" s="12">
        <v>644000</v>
      </c>
      <c r="D31" s="83">
        <f>UBERSICHT!G19</f>
        <v>91444.82</v>
      </c>
      <c r="E31" s="80">
        <v>0.14199506211180124</v>
      </c>
      <c r="F31" s="14">
        <v>61145</v>
      </c>
      <c r="G31" s="75"/>
      <c r="H31" s="95" t="s">
        <v>33</v>
      </c>
      <c r="I31" s="15">
        <v>195</v>
      </c>
      <c r="J31" s="75"/>
      <c r="K31" s="95" t="s">
        <v>33</v>
      </c>
      <c r="L31" s="15">
        <v>0</v>
      </c>
      <c r="M31" s="75"/>
      <c r="N31" s="82"/>
      <c r="O31" s="82"/>
      <c r="P31" s="82"/>
      <c r="Q31" s="82"/>
      <c r="R31" s="82"/>
      <c r="S31" s="82"/>
      <c r="T31" s="82"/>
      <c r="U31" s="82"/>
    </row>
    <row r="32" spans="2:21" ht="22" customHeight="1">
      <c r="B32" s="94" t="s">
        <v>34</v>
      </c>
      <c r="C32" s="12">
        <v>614000</v>
      </c>
      <c r="D32" s="83">
        <f>UBERSICHT!G20</f>
        <v>92007.07</v>
      </c>
      <c r="E32" s="80">
        <v>0.14984864820846908</v>
      </c>
      <c r="F32" s="14">
        <v>56324</v>
      </c>
      <c r="G32" s="75"/>
      <c r="H32" s="95" t="s">
        <v>34</v>
      </c>
      <c r="I32" s="15">
        <v>221</v>
      </c>
      <c r="J32" s="75"/>
      <c r="K32" s="95" t="s">
        <v>34</v>
      </c>
      <c r="L32" s="15">
        <v>0</v>
      </c>
      <c r="M32" s="75"/>
      <c r="N32" s="82"/>
      <c r="O32" s="82"/>
      <c r="P32" s="82"/>
      <c r="Q32" s="82"/>
      <c r="R32" s="82"/>
      <c r="S32" s="82"/>
      <c r="T32" s="82"/>
      <c r="U32" s="82"/>
    </row>
    <row r="33" spans="2:21" ht="22" customHeight="1" thickBot="1">
      <c r="B33" s="94" t="s">
        <v>35</v>
      </c>
      <c r="C33" s="17">
        <v>614000</v>
      </c>
      <c r="D33" s="85">
        <f>UBERSICHT!G21</f>
        <v>91987.07</v>
      </c>
      <c r="E33" s="81">
        <v>0.1498160749185668</v>
      </c>
      <c r="F33" s="19">
        <v>58919</v>
      </c>
      <c r="G33" s="75"/>
      <c r="H33" s="96" t="s">
        <v>35</v>
      </c>
      <c r="I33" s="20">
        <v>611</v>
      </c>
      <c r="J33" s="75"/>
      <c r="K33" s="96" t="s">
        <v>35</v>
      </c>
      <c r="L33" s="20">
        <v>0</v>
      </c>
      <c r="M33" s="75"/>
      <c r="N33" s="82"/>
      <c r="O33" s="82"/>
      <c r="P33" s="82"/>
      <c r="Q33" s="82"/>
      <c r="R33" s="82"/>
      <c r="S33" s="82"/>
      <c r="T33" s="82"/>
      <c r="U33" s="82"/>
    </row>
    <row r="34" spans="2:21" ht="15" thickBot="1">
      <c r="B34" s="75"/>
      <c r="C34" s="75"/>
      <c r="D34" s="75"/>
      <c r="E34" s="75"/>
      <c r="F34" s="75"/>
      <c r="G34" s="75"/>
      <c r="H34" s="75"/>
      <c r="I34" s="75"/>
      <c r="J34" s="75"/>
      <c r="K34" s="75"/>
      <c r="L34" s="75"/>
      <c r="M34" s="75"/>
      <c r="N34" s="82"/>
      <c r="O34" s="82"/>
      <c r="P34" s="82"/>
      <c r="Q34" s="82"/>
      <c r="R34" s="82"/>
      <c r="S34" s="82"/>
      <c r="T34" s="82"/>
      <c r="U34" s="82"/>
    </row>
    <row r="35" spans="2:21" ht="24" customHeight="1" thickBot="1">
      <c r="B35" s="97" t="s">
        <v>244</v>
      </c>
      <c r="C35" s="16">
        <v>2026</v>
      </c>
      <c r="D35" s="86"/>
      <c r="E35" s="86"/>
      <c r="F35" s="75"/>
      <c r="G35" s="75"/>
      <c r="H35" s="75"/>
      <c r="I35" s="75"/>
      <c r="J35" s="75"/>
      <c r="K35" s="75"/>
      <c r="L35" s="75"/>
      <c r="M35" s="75"/>
      <c r="N35" s="82"/>
      <c r="O35" s="82"/>
      <c r="P35" s="82"/>
      <c r="Q35" s="82"/>
      <c r="R35" s="82"/>
      <c r="S35" s="82"/>
      <c r="T35" s="82"/>
      <c r="U35" s="82"/>
    </row>
    <row r="36" spans="2:21">
      <c r="B36" s="86"/>
      <c r="C36" s="86"/>
      <c r="D36" s="86"/>
      <c r="E36" s="75"/>
      <c r="F36" s="75"/>
      <c r="G36" s="75"/>
      <c r="H36" s="75"/>
      <c r="I36" s="75"/>
      <c r="J36" s="75"/>
      <c r="K36" s="75"/>
      <c r="L36" s="75"/>
      <c r="M36" s="75"/>
      <c r="N36" s="82"/>
      <c r="O36" s="82"/>
      <c r="P36" s="82"/>
      <c r="Q36" s="82"/>
      <c r="R36" s="82"/>
      <c r="S36" s="82"/>
      <c r="T36" s="82"/>
      <c r="U36" s="82"/>
    </row>
    <row r="37" spans="2:21" ht="18" hidden="1" customHeight="1">
      <c r="B37" s="87" t="s">
        <v>182</v>
      </c>
      <c r="C37" s="88" t="s">
        <v>186</v>
      </c>
      <c r="D37" s="75"/>
      <c r="E37" s="75"/>
      <c r="F37" s="75"/>
      <c r="G37" s="75"/>
      <c r="H37" s="75"/>
      <c r="I37" s="75"/>
      <c r="J37" s="75"/>
      <c r="K37" s="75"/>
      <c r="L37" s="75"/>
      <c r="M37" s="75"/>
      <c r="N37" s="82"/>
      <c r="O37" s="82"/>
      <c r="P37" s="82"/>
      <c r="Q37" s="82"/>
      <c r="R37" s="82"/>
      <c r="S37" s="82"/>
      <c r="T37" s="82"/>
      <c r="U37" s="82"/>
    </row>
    <row r="38" spans="2:21" ht="22" hidden="1" customHeight="1">
      <c r="B38" s="89" t="s">
        <v>187</v>
      </c>
      <c r="C38" s="90">
        <v>0</v>
      </c>
      <c r="D38" s="75"/>
      <c r="E38" s="75"/>
      <c r="F38" s="75"/>
      <c r="G38" s="75"/>
      <c r="H38" s="75"/>
      <c r="I38" s="75"/>
      <c r="J38" s="75"/>
      <c r="K38" s="75"/>
      <c r="L38" s="75"/>
      <c r="M38" s="75"/>
      <c r="N38" s="82"/>
      <c r="O38" s="82"/>
      <c r="P38" s="82"/>
      <c r="Q38" s="82"/>
      <c r="R38" s="82"/>
      <c r="S38" s="82"/>
      <c r="T38" s="82"/>
      <c r="U38" s="82"/>
    </row>
    <row r="39" spans="2:21" ht="22" hidden="1" customHeight="1">
      <c r="B39" s="89" t="s">
        <v>188</v>
      </c>
      <c r="C39" s="90">
        <v>0</v>
      </c>
      <c r="D39" s="75"/>
      <c r="E39" s="75"/>
      <c r="F39" s="75"/>
      <c r="G39" s="75"/>
      <c r="H39" s="75"/>
      <c r="I39" s="75"/>
      <c r="J39" s="75"/>
      <c r="K39" s="75"/>
      <c r="L39" s="75"/>
      <c r="M39" s="75"/>
      <c r="N39" s="82"/>
      <c r="O39" s="82"/>
      <c r="P39" s="82"/>
      <c r="Q39" s="82"/>
      <c r="R39" s="82"/>
      <c r="S39" s="82"/>
      <c r="T39" s="82"/>
      <c r="U39" s="82"/>
    </row>
    <row r="40" spans="2:21" ht="22" hidden="1" customHeight="1">
      <c r="B40" s="89" t="s">
        <v>184</v>
      </c>
      <c r="C40" s="90">
        <v>0</v>
      </c>
      <c r="D40" s="75"/>
      <c r="E40" s="75"/>
      <c r="F40" s="75"/>
      <c r="G40" s="75"/>
      <c r="H40" s="75"/>
      <c r="I40" s="75"/>
      <c r="J40" s="75"/>
      <c r="K40" s="75"/>
      <c r="L40" s="75"/>
      <c r="M40" s="75"/>
      <c r="N40" s="82"/>
      <c r="O40" s="82"/>
      <c r="P40" s="82"/>
      <c r="Q40" s="82"/>
      <c r="R40" s="82"/>
      <c r="S40" s="82"/>
      <c r="T40" s="82"/>
      <c r="U40" s="82"/>
    </row>
    <row r="41" spans="2:21" ht="22" hidden="1" customHeight="1">
      <c r="B41" s="89" t="s">
        <v>189</v>
      </c>
      <c r="C41" s="90">
        <v>0</v>
      </c>
      <c r="D41" s="75"/>
      <c r="E41" s="75"/>
      <c r="F41" s="75"/>
      <c r="G41" s="75"/>
      <c r="H41" s="75"/>
      <c r="I41" s="75"/>
      <c r="J41" s="75"/>
      <c r="K41" s="75"/>
      <c r="L41" s="75"/>
      <c r="M41" s="75"/>
      <c r="N41" s="82"/>
      <c r="O41" s="82"/>
      <c r="P41" s="82"/>
      <c r="Q41" s="82"/>
      <c r="R41" s="82"/>
      <c r="S41" s="82"/>
      <c r="T41" s="82"/>
      <c r="U41" s="82"/>
    </row>
    <row r="42" spans="2:21" ht="22" hidden="1" customHeight="1">
      <c r="B42" s="89" t="s">
        <v>190</v>
      </c>
      <c r="C42" s="90">
        <v>0.35</v>
      </c>
      <c r="D42" s="75"/>
      <c r="E42" s="75"/>
      <c r="F42" s="75"/>
      <c r="G42" s="75"/>
      <c r="H42" s="75"/>
      <c r="I42" s="75"/>
      <c r="J42" s="75"/>
      <c r="K42" s="75"/>
      <c r="L42" s="75"/>
      <c r="M42" s="75"/>
      <c r="N42" s="82"/>
      <c r="O42" s="82"/>
      <c r="P42" s="82"/>
      <c r="Q42" s="82"/>
      <c r="R42" s="82"/>
      <c r="S42" s="82"/>
      <c r="T42" s="82"/>
      <c r="U42" s="82"/>
    </row>
    <row r="43" spans="2:21" ht="22" hidden="1" customHeight="1">
      <c r="B43" s="89" t="s">
        <v>191</v>
      </c>
      <c r="C43" s="90">
        <v>0.35</v>
      </c>
      <c r="D43" s="75"/>
      <c r="E43" s="75"/>
      <c r="F43" s="75"/>
      <c r="G43" s="75"/>
      <c r="H43" s="75"/>
      <c r="I43" s="75"/>
      <c r="J43" s="75"/>
      <c r="K43" s="75"/>
      <c r="L43" s="75"/>
      <c r="M43" s="75"/>
      <c r="N43" s="75"/>
      <c r="O43" s="75"/>
      <c r="P43" s="75"/>
      <c r="Q43" s="75"/>
      <c r="R43" s="75"/>
      <c r="S43" s="75"/>
      <c r="T43" s="75"/>
      <c r="U43" s="75"/>
    </row>
    <row r="44" spans="2:21" ht="22" hidden="1" customHeight="1">
      <c r="B44" s="89" t="s">
        <v>185</v>
      </c>
      <c r="C44" s="90">
        <v>0.5</v>
      </c>
      <c r="D44" s="75"/>
      <c r="E44" s="75"/>
      <c r="F44" s="75"/>
      <c r="G44" s="75"/>
      <c r="H44" s="75"/>
      <c r="I44" s="75"/>
      <c r="J44" s="75"/>
      <c r="K44" s="75"/>
      <c r="L44" s="75"/>
      <c r="M44" s="75"/>
      <c r="N44" s="75"/>
      <c r="O44" s="75"/>
      <c r="P44" s="75"/>
      <c r="Q44" s="75"/>
      <c r="R44" s="75"/>
      <c r="S44" s="75"/>
      <c r="T44" s="75"/>
      <c r="U44" s="75"/>
    </row>
    <row r="45" spans="2:21" ht="22" hidden="1" customHeight="1">
      <c r="B45" s="89" t="s">
        <v>192</v>
      </c>
      <c r="C45" s="90">
        <v>0.6</v>
      </c>
      <c r="D45" s="75"/>
      <c r="E45" s="75"/>
      <c r="F45" s="75"/>
      <c r="G45" s="75"/>
      <c r="H45" s="75"/>
      <c r="I45" s="75"/>
      <c r="J45" s="75"/>
      <c r="K45" s="75"/>
      <c r="L45" s="75"/>
      <c r="M45" s="75"/>
      <c r="N45" s="75"/>
      <c r="O45" s="75"/>
      <c r="P45" s="75"/>
      <c r="Q45" s="75"/>
      <c r="R45" s="75"/>
      <c r="S45" s="75"/>
      <c r="T45" s="75"/>
      <c r="U45" s="75"/>
    </row>
    <row r="46" spans="2:21" ht="22" hidden="1" customHeight="1">
      <c r="B46" s="89" t="s">
        <v>183</v>
      </c>
      <c r="C46" s="90">
        <v>0.75</v>
      </c>
      <c r="D46" s="75"/>
      <c r="E46" s="75"/>
      <c r="F46" s="75"/>
      <c r="G46" s="75"/>
      <c r="H46" s="75"/>
      <c r="I46" s="75"/>
      <c r="J46" s="75"/>
      <c r="K46" s="75"/>
      <c r="L46" s="75"/>
      <c r="M46" s="75"/>
      <c r="N46" s="75"/>
      <c r="O46" s="75"/>
      <c r="P46" s="75"/>
      <c r="Q46" s="75"/>
      <c r="R46" s="75"/>
      <c r="S46" s="75"/>
      <c r="T46" s="75"/>
      <c r="U46" s="75"/>
    </row>
    <row r="47" spans="2:21" ht="22" hidden="1" customHeight="1">
      <c r="B47" s="89" t="s">
        <v>193</v>
      </c>
      <c r="C47" s="90">
        <v>1</v>
      </c>
      <c r="D47" s="75"/>
      <c r="E47" s="75"/>
      <c r="F47" s="75"/>
      <c r="G47" s="75"/>
      <c r="H47" s="75"/>
      <c r="I47" s="75"/>
      <c r="J47" s="75"/>
      <c r="K47" s="75"/>
      <c r="L47" s="75"/>
      <c r="M47" s="75"/>
      <c r="N47" s="75"/>
      <c r="O47" s="75"/>
      <c r="P47" s="75"/>
      <c r="Q47" s="75"/>
      <c r="R47" s="75"/>
      <c r="S47" s="75"/>
      <c r="T47" s="75"/>
      <c r="U47" s="75"/>
    </row>
    <row r="48" spans="2:21" ht="22" hidden="1" customHeight="1">
      <c r="B48" s="89" t="s">
        <v>194</v>
      </c>
      <c r="C48" s="90">
        <v>1.1000000000000001</v>
      </c>
      <c r="D48" s="75"/>
      <c r="E48" s="75"/>
      <c r="F48" s="75"/>
      <c r="G48" s="75"/>
      <c r="H48" s="75"/>
      <c r="I48" s="75"/>
      <c r="J48" s="75"/>
      <c r="K48" s="75"/>
      <c r="L48" s="75"/>
      <c r="M48" s="75"/>
      <c r="N48" s="75"/>
      <c r="O48" s="75"/>
      <c r="P48" s="75"/>
      <c r="Q48" s="75"/>
      <c r="R48" s="75"/>
      <c r="S48" s="75"/>
      <c r="T48" s="75"/>
      <c r="U48" s="75"/>
    </row>
    <row r="49" spans="2:21" ht="22" hidden="1" customHeight="1" thickBot="1">
      <c r="B49" s="91" t="s">
        <v>195</v>
      </c>
      <c r="C49" s="92">
        <v>0.7</v>
      </c>
      <c r="D49" s="75"/>
      <c r="E49" s="75"/>
      <c r="F49" s="75"/>
      <c r="G49" s="75"/>
      <c r="H49" s="75"/>
      <c r="I49" s="75"/>
      <c r="J49" s="75"/>
      <c r="K49" s="75"/>
      <c r="L49" s="75"/>
      <c r="M49" s="75"/>
      <c r="N49" s="75"/>
      <c r="O49" s="75"/>
      <c r="P49" s="75"/>
      <c r="Q49" s="75"/>
      <c r="R49" s="75"/>
      <c r="S49" s="75"/>
      <c r="T49" s="75"/>
      <c r="U49" s="75"/>
    </row>
    <row r="50" spans="2:21" ht="15.5" hidden="1">
      <c r="B50" s="93"/>
      <c r="C50" s="93"/>
      <c r="D50" s="75"/>
      <c r="E50" s="75"/>
      <c r="F50" s="75"/>
      <c r="G50" s="75"/>
      <c r="H50" s="75"/>
      <c r="I50" s="75"/>
      <c r="J50" s="75"/>
      <c r="K50" s="75"/>
      <c r="L50" s="75"/>
      <c r="M50" s="75"/>
      <c r="N50" s="75"/>
      <c r="O50" s="75"/>
      <c r="P50" s="75"/>
      <c r="Q50" s="75"/>
      <c r="R50" s="75"/>
      <c r="S50" s="75"/>
      <c r="T50" s="75"/>
      <c r="U50" s="75"/>
    </row>
    <row r="51" spans="2:21" ht="15.5" hidden="1">
      <c r="B51" s="93"/>
      <c r="C51" s="93"/>
      <c r="D51" s="75"/>
      <c r="E51" s="75"/>
      <c r="F51" s="75"/>
      <c r="G51" s="75"/>
      <c r="H51" s="75"/>
      <c r="I51" s="75"/>
      <c r="J51" s="75"/>
      <c r="K51" s="75"/>
      <c r="L51" s="75"/>
      <c r="M51" s="75"/>
      <c r="N51" s="75"/>
      <c r="O51" s="75"/>
      <c r="P51" s="75"/>
      <c r="Q51" s="75"/>
      <c r="R51" s="75"/>
      <c r="S51" s="75"/>
      <c r="T51" s="75"/>
      <c r="U51" s="75"/>
    </row>
    <row r="52" spans="2:21" ht="18" hidden="1" customHeight="1">
      <c r="B52" s="87" t="s">
        <v>196</v>
      </c>
      <c r="C52" s="88" t="s">
        <v>197</v>
      </c>
      <c r="D52" s="75"/>
      <c r="E52" s="75"/>
      <c r="F52" s="75"/>
      <c r="G52" s="75"/>
      <c r="H52" s="75"/>
      <c r="I52" s="75"/>
      <c r="J52" s="75"/>
      <c r="K52" s="75"/>
      <c r="L52" s="75"/>
      <c r="M52" s="75"/>
      <c r="N52" s="75"/>
      <c r="O52" s="75"/>
      <c r="P52" s="75"/>
      <c r="Q52" s="75"/>
      <c r="R52" s="75"/>
      <c r="S52" s="75"/>
      <c r="T52" s="75"/>
      <c r="U52" s="75"/>
    </row>
    <row r="53" spans="2:21" ht="22" hidden="1" customHeight="1">
      <c r="B53" s="89" t="s">
        <v>198</v>
      </c>
      <c r="C53" s="90">
        <v>0.3</v>
      </c>
      <c r="D53" s="75"/>
      <c r="E53" s="75"/>
      <c r="F53" s="75"/>
      <c r="G53" s="75"/>
      <c r="H53" s="75"/>
      <c r="I53" s="75"/>
      <c r="J53" s="75"/>
      <c r="K53" s="75"/>
      <c r="L53" s="75"/>
      <c r="M53" s="75"/>
      <c r="N53" s="75"/>
      <c r="O53" s="75"/>
      <c r="P53" s="75"/>
      <c r="Q53" s="75"/>
      <c r="R53" s="75"/>
      <c r="S53" s="75"/>
      <c r="T53" s="75"/>
      <c r="U53" s="75"/>
    </row>
    <row r="54" spans="2:21" ht="22" hidden="1" customHeight="1">
      <c r="B54" s="89" t="s">
        <v>199</v>
      </c>
      <c r="C54" s="90">
        <v>0.5</v>
      </c>
      <c r="D54" s="75"/>
      <c r="E54" s="75"/>
      <c r="F54" s="75"/>
      <c r="G54" s="75"/>
      <c r="H54" s="75"/>
      <c r="I54" s="75"/>
      <c r="J54" s="75"/>
      <c r="K54" s="75"/>
      <c r="L54" s="75"/>
      <c r="M54" s="75"/>
      <c r="N54" s="75"/>
      <c r="O54" s="75"/>
      <c r="P54" s="75"/>
      <c r="Q54" s="75"/>
      <c r="R54" s="75"/>
      <c r="S54" s="75"/>
      <c r="T54" s="75"/>
      <c r="U54" s="75"/>
    </row>
    <row r="55" spans="2:21" ht="22" hidden="1" customHeight="1">
      <c r="B55" s="89" t="s">
        <v>200</v>
      </c>
      <c r="C55" s="90">
        <v>0.75</v>
      </c>
      <c r="D55" s="75"/>
      <c r="E55" s="75"/>
      <c r="F55" s="75"/>
      <c r="G55" s="75"/>
      <c r="H55" s="75"/>
      <c r="I55" s="75"/>
      <c r="J55" s="75"/>
      <c r="K55" s="75"/>
      <c r="L55" s="75"/>
      <c r="M55" s="75"/>
      <c r="N55" s="75"/>
      <c r="O55" s="75"/>
      <c r="P55" s="75"/>
      <c r="Q55" s="75"/>
      <c r="R55" s="75"/>
      <c r="S55" s="75"/>
      <c r="T55" s="75"/>
      <c r="U55" s="75"/>
    </row>
    <row r="56" spans="2:21" ht="22" hidden="1" customHeight="1">
      <c r="B56" s="89" t="s">
        <v>201</v>
      </c>
      <c r="C56" s="90">
        <v>1</v>
      </c>
      <c r="D56" s="75"/>
      <c r="E56" s="75"/>
      <c r="F56" s="75"/>
      <c r="G56" s="75"/>
      <c r="H56" s="75"/>
      <c r="I56" s="75"/>
      <c r="J56" s="75"/>
      <c r="K56" s="75"/>
      <c r="L56" s="75"/>
      <c r="M56" s="75"/>
      <c r="N56" s="75"/>
      <c r="O56" s="75"/>
      <c r="P56" s="75"/>
      <c r="Q56" s="75"/>
      <c r="R56" s="75"/>
      <c r="S56" s="75"/>
      <c r="T56" s="75"/>
      <c r="U56" s="75"/>
    </row>
    <row r="57" spans="2:21" ht="22" hidden="1" customHeight="1">
      <c r="B57" s="89" t="s">
        <v>202</v>
      </c>
      <c r="C57" s="90">
        <v>1.25</v>
      </c>
      <c r="D57" s="75"/>
      <c r="E57" s="75"/>
      <c r="F57" s="75"/>
      <c r="G57" s="75"/>
      <c r="H57" s="75"/>
      <c r="I57" s="75"/>
      <c r="J57" s="75"/>
      <c r="K57" s="75"/>
      <c r="L57" s="75"/>
      <c r="M57" s="75"/>
      <c r="N57" s="75"/>
      <c r="O57" s="75"/>
      <c r="P57" s="75"/>
      <c r="Q57" s="75"/>
      <c r="R57" s="75"/>
      <c r="S57" s="75"/>
      <c r="T57" s="75"/>
      <c r="U57" s="75"/>
    </row>
    <row r="58" spans="2:21" ht="22" hidden="1" customHeight="1">
      <c r="B58" s="89" t="s">
        <v>203</v>
      </c>
      <c r="C58" s="90">
        <v>1.5</v>
      </c>
      <c r="D58" s="75"/>
      <c r="E58" s="75"/>
      <c r="F58" s="75"/>
      <c r="G58" s="75"/>
      <c r="H58" s="75"/>
      <c r="I58" s="75"/>
      <c r="J58" s="75"/>
      <c r="K58" s="75"/>
      <c r="L58" s="75"/>
      <c r="M58" s="75"/>
      <c r="N58" s="75"/>
      <c r="O58" s="75"/>
      <c r="P58" s="75"/>
      <c r="Q58" s="75"/>
      <c r="R58" s="75"/>
      <c r="S58" s="75"/>
      <c r="T58" s="75"/>
      <c r="U58" s="75"/>
    </row>
    <row r="59" spans="2:21" ht="22" hidden="1" customHeight="1" thickBot="1">
      <c r="B59" s="91" t="s">
        <v>204</v>
      </c>
      <c r="C59" s="92">
        <v>2</v>
      </c>
      <c r="D59" s="75"/>
      <c r="E59" s="75"/>
      <c r="F59" s="75"/>
      <c r="G59" s="75"/>
      <c r="H59" s="75"/>
      <c r="I59" s="75"/>
      <c r="J59" s="75"/>
      <c r="K59" s="75"/>
      <c r="L59" s="75"/>
      <c r="M59" s="75"/>
      <c r="N59" s="75"/>
      <c r="O59" s="75"/>
      <c r="P59" s="75"/>
      <c r="Q59" s="75"/>
      <c r="R59" s="75"/>
      <c r="S59" s="75"/>
      <c r="T59" s="75"/>
      <c r="U59" s="75"/>
    </row>
    <row r="100" spans="26:26">
      <c r="Z100" s="73"/>
    </row>
  </sheetData>
  <sheetProtection algorithmName="SHA-512" hashValue="Y4spe9eM8DPlCBiCS702P2kfU/4PSCoBIkCapxUl8BXbtMG/2qvR07jsilzYOkCjzHJuvmpk08JJd0J1GWSRVQ==" saltValue="6rzafU6mb75SrImu7+htzQ=="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tabSelected="1" zoomScaleNormal="100" workbookViewId="0">
      <pane ySplit="2" topLeftCell="A3" activePane="bottomLeft" state="frozen"/>
      <selection activeCell="T24" sqref="T24"/>
      <selection pane="bottomLeft" activeCell="V12" sqref="V1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1796875" style="166" bestFit="1" customWidth="1"/>
    <col min="29" max="16384" width="9.1796875" style="166"/>
  </cols>
  <sheetData>
    <row r="1" spans="1:28" ht="18" customHeight="1">
      <c r="A1" s="247">
        <v>1</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46023</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46053</v>
      </c>
    </row>
    <row r="3" spans="1:28" ht="18" customHeight="1">
      <c r="A3" s="258" t="s">
        <v>292</v>
      </c>
      <c r="B3" s="109">
        <v>401006</v>
      </c>
      <c r="C3" s="104" t="s">
        <v>360</v>
      </c>
      <c r="D3" s="24">
        <v>38188</v>
      </c>
      <c r="E3" s="25" t="s">
        <v>13</v>
      </c>
      <c r="F3" s="26">
        <v>173</v>
      </c>
      <c r="G3" s="259">
        <v>2328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2328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103.8</v>
      </c>
      <c r="G4" s="267">
        <v>1309.8</v>
      </c>
      <c r="H4" s="268">
        <f>IF(AND(ISNUMBER(D4),ISNUMBER(F4)),ROUNDDOWN(MIN(IF(OR(ISBLANK(I4),I4=""),EOMONTH(DATE(EINSTELLUNG!$C$35,$A$1,1),0),I4)-MAX(D4,DATE(EINSTELLUNG!$C$35,$A$1,1))+1)/DAY(EOMONTH(DATE(EINSTELLUNG!$C$35,$A$1,1),0))*F4,2),"")</f>
        <v>103.8</v>
      </c>
      <c r="I4" s="34"/>
      <c r="J4" s="35"/>
      <c r="K4" s="267">
        <f t="shared" si="0"/>
        <v>0</v>
      </c>
      <c r="L4" s="269">
        <f>IF(OR($B4="",$C4=""),"",I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1309.8</v>
      </c>
      <c r="M4" s="36"/>
      <c r="N4" s="54"/>
      <c r="O4" s="270"/>
      <c r="P4" s="270"/>
      <c r="Q4" s="270"/>
      <c r="R4" s="271"/>
      <c r="S4" s="264"/>
      <c r="T4" s="264"/>
      <c r="U4" s="264"/>
      <c r="V4" s="264"/>
    </row>
    <row r="5" spans="1:28" ht="22" customHeight="1">
      <c r="A5" s="266" t="s">
        <v>52</v>
      </c>
      <c r="B5" s="111">
        <v>401049</v>
      </c>
      <c r="C5" s="37" t="s">
        <v>362</v>
      </c>
      <c r="D5" s="38">
        <v>41130</v>
      </c>
      <c r="E5" s="39" t="s">
        <v>4</v>
      </c>
      <c r="F5" s="40">
        <v>173</v>
      </c>
      <c r="G5" s="267">
        <v>2123</v>
      </c>
      <c r="H5" s="268">
        <f>IF(AND(ISNUMBER(D5),ISNUMBER(F5)),ROUNDDOWN(MIN(IF(OR(ISBLANK(I5),I5=""),EOMONTH(DATE(EINSTELLUNG!$C$35,$A$1,1),0),I5)-MAX(D5,DATE(EINSTELLUNG!$C$35,$A$1,1))+1)/DAY(EOMONTH(DATE(EINSTELLUNG!$C$35,$A$1,1),0))*F5,2),"")</f>
        <v>173</v>
      </c>
      <c r="I5" s="41"/>
      <c r="J5" s="42"/>
      <c r="K5" s="267">
        <f t="shared" si="0"/>
        <v>0</v>
      </c>
      <c r="L5" s="269">
        <f>IF(OR($B5="",$C5=""),"",I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43"/>
      <c r="N5" s="55"/>
      <c r="O5" s="272" cm="1">
        <f t="array" ref="O5">SUMPRODUCT((F3:F82/4.310808)/5*2.08)</f>
        <v>736.82565310262078</v>
      </c>
      <c r="P5" s="273">
        <f>EINSTELLUNG!I6</f>
        <v>532</v>
      </c>
      <c r="Q5" s="273">
        <f>P5-O5</f>
        <v>-204.82565310262078</v>
      </c>
      <c r="R5" s="274">
        <f>IFERROR(Q5*Q42, 0)</f>
        <v>-2451.6555252978255</v>
      </c>
      <c r="S5" s="264"/>
      <c r="T5" s="264"/>
      <c r="U5" s="264"/>
      <c r="V5" s="264"/>
    </row>
    <row r="6" spans="1:28" ht="22" customHeight="1">
      <c r="A6" s="266" t="s">
        <v>53</v>
      </c>
      <c r="B6" s="110">
        <v>401047</v>
      </c>
      <c r="C6" s="30" t="s">
        <v>363</v>
      </c>
      <c r="D6" s="31">
        <v>41154</v>
      </c>
      <c r="E6" s="32" t="s">
        <v>4</v>
      </c>
      <c r="F6" s="33">
        <v>103.8</v>
      </c>
      <c r="G6" s="267">
        <v>1273.8</v>
      </c>
      <c r="H6" s="268">
        <f>IF(AND(ISNUMBER(D6),ISNUMBER(F6)),ROUNDDOWN(MIN(IF(OR(ISBLANK(I6),I6=""),EOMONTH(DATE(EINSTELLUNG!$C$35,$A$1,1),0),I6)-MAX(D6,DATE(EINSTELLUNG!$C$35,$A$1,1))+1)/DAY(EOMONTH(DATE(EINSTELLUNG!$C$35,$A$1,1),0))*F6,2),"")</f>
        <v>103.8</v>
      </c>
      <c r="I6" s="34"/>
      <c r="J6" s="35"/>
      <c r="K6" s="267">
        <f t="shared" si="0"/>
        <v>0</v>
      </c>
      <c r="L6" s="269">
        <f>IF(OR($B6="",$C6=""),"",I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1273.8</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v>1273.8</v>
      </c>
      <c r="H7" s="268">
        <f>IF(AND(ISNUMBER(D7),ISNUMBER(F7)),ROUNDDOWN(MIN(IF(OR(ISBLANK(I7),I7=""),EOMONTH(DATE(EINSTELLUNG!$C$35,$A$1,1),0),I7)-MAX(D7,DATE(EINSTELLUNG!$C$35,$A$1,1))+1)/DAY(EOMONTH(DATE(EINSTELLUNG!$C$35,$A$1,1),0))*F7,2),"")</f>
        <v>103.8</v>
      </c>
      <c r="I7" s="41"/>
      <c r="J7" s="42"/>
      <c r="K7" s="267">
        <f t="shared" si="0"/>
        <v>0</v>
      </c>
      <c r="L7" s="269">
        <f>IF(OR($B7="",$C7=""),"",I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1273.8</v>
      </c>
      <c r="M7" s="43"/>
      <c r="N7" s="55"/>
      <c r="O7" s="264"/>
      <c r="P7" s="264"/>
      <c r="Q7" s="264"/>
      <c r="R7" s="264"/>
      <c r="S7" s="264"/>
      <c r="T7" s="264"/>
      <c r="U7" s="264"/>
      <c r="V7" s="264"/>
    </row>
    <row r="8" spans="1:28" ht="22" customHeight="1">
      <c r="A8" s="266" t="s">
        <v>55</v>
      </c>
      <c r="B8" s="110">
        <v>401138</v>
      </c>
      <c r="C8" s="30" t="s">
        <v>365</v>
      </c>
      <c r="D8" s="31">
        <v>42006</v>
      </c>
      <c r="E8" s="32" t="s">
        <v>4</v>
      </c>
      <c r="F8" s="33">
        <v>138.4</v>
      </c>
      <c r="G8" s="267">
        <v>1698.4</v>
      </c>
      <c r="H8" s="268">
        <f>IF(AND(ISNUMBER(D8),ISNUMBER(F8)),ROUNDDOWN(MIN(IF(OR(ISBLANK(I8),I8=""),EOMONTH(DATE(EINSTELLUNG!$C$35,$A$1,1),0),I8)-MAX(D8,DATE(EINSTELLUNG!$C$35,$A$1,1))+1)/DAY(EOMONTH(DATE(EINSTELLUNG!$C$35,$A$1,1),0))*F8,2),"")</f>
        <v>138.4</v>
      </c>
      <c r="I8" s="34"/>
      <c r="J8" s="35"/>
      <c r="K8" s="267">
        <f t="shared" si="0"/>
        <v>0</v>
      </c>
      <c r="L8" s="269">
        <f>IF(OR($B8="",$C8=""),"",I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1698.4</v>
      </c>
      <c r="M8" s="36"/>
      <c r="N8" s="54"/>
      <c r="O8" s="278" t="s">
        <v>56</v>
      </c>
      <c r="P8" s="279"/>
      <c r="Q8" s="280">
        <f>SUM(H3:H82)</f>
        <v>7635.3700000000008</v>
      </c>
      <c r="R8" s="281"/>
      <c r="S8" s="264"/>
      <c r="T8" s="264"/>
      <c r="U8" s="264"/>
      <c r="V8" s="264"/>
    </row>
    <row r="9" spans="1:28" ht="22" customHeight="1">
      <c r="A9" s="266" t="s">
        <v>57</v>
      </c>
      <c r="B9" s="111">
        <v>401097</v>
      </c>
      <c r="C9" s="37" t="s">
        <v>366</v>
      </c>
      <c r="D9" s="38">
        <v>42644</v>
      </c>
      <c r="E9" s="39" t="s">
        <v>3</v>
      </c>
      <c r="F9" s="40">
        <v>173</v>
      </c>
      <c r="G9" s="267">
        <v>2082</v>
      </c>
      <c r="H9" s="268">
        <f>IF(AND(ISNUMBER(D9),ISNUMBER(F9)),ROUNDDOWN(MIN(IF(OR(ISBLANK(I9),I9=""),EOMONTH(DATE(EINSTELLUNG!$C$35,$A$1,1),0),I9)-MAX(D9,DATE(EINSTELLUNG!$C$35,$A$1,1))+1)/DAY(EOMONTH(DATE(EINSTELLUNG!$C$35,$A$1,1),0))*F9,2),"")</f>
        <v>173</v>
      </c>
      <c r="I9" s="41"/>
      <c r="J9" s="42"/>
      <c r="K9" s="267">
        <f t="shared" si="0"/>
        <v>0</v>
      </c>
      <c r="L9" s="269">
        <f>IF(OR($B9="",$C9=""),"",I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43"/>
      <c r="N9" s="55"/>
      <c r="O9" s="282" t="s">
        <v>58</v>
      </c>
      <c r="P9" s="283"/>
      <c r="Q9" s="284">
        <f>EINSTELLUNG!L22</f>
        <v>0</v>
      </c>
      <c r="R9" s="285"/>
      <c r="S9" s="286">
        <f>IFERROR(Q9/Q8, 0)</f>
        <v>0</v>
      </c>
      <c r="T9" s="264"/>
      <c r="U9" s="264"/>
      <c r="V9" s="264"/>
    </row>
    <row r="10" spans="1:28" ht="22" customHeight="1">
      <c r="A10" s="266" t="s">
        <v>59</v>
      </c>
      <c r="B10" s="110">
        <v>401276</v>
      </c>
      <c r="C10" s="30" t="s">
        <v>367</v>
      </c>
      <c r="D10" s="31">
        <v>43252</v>
      </c>
      <c r="E10" s="32" t="s">
        <v>3</v>
      </c>
      <c r="F10" s="33">
        <v>47.58</v>
      </c>
      <c r="G10" s="267">
        <v>575.54999999999995</v>
      </c>
      <c r="H10" s="268">
        <f>IF(AND(ISNUMBER(D10),ISNUMBER(F10)),ROUNDDOWN(MIN(IF(OR(ISBLANK(I10),I10=""),EOMONTH(DATE(EINSTELLUNG!$C$35,$A$1,1),0),I10)-MAX(D10,DATE(EINSTELLUNG!$C$35,$A$1,1))+1)/DAY(EOMONTH(DATE(EINSTELLUNG!$C$35,$A$1,1),0))*F10,2),"")</f>
        <v>47.58</v>
      </c>
      <c r="I10" s="34"/>
      <c r="J10" s="35"/>
      <c r="K10" s="267">
        <f t="shared" si="0"/>
        <v>0</v>
      </c>
      <c r="L10" s="269">
        <f>IF(OR($B10="",$C10=""),"",I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575.54999999999995</v>
      </c>
      <c r="M10" s="36"/>
      <c r="N10" s="54"/>
      <c r="O10" s="282" t="s">
        <v>60</v>
      </c>
      <c r="P10" s="283"/>
      <c r="Q10" s="284">
        <f>EINSTELLUNG!I22</f>
        <v>343</v>
      </c>
      <c r="R10" s="285"/>
      <c r="S10" s="264"/>
      <c r="T10" s="264"/>
      <c r="U10" s="264"/>
      <c r="V10" s="264"/>
    </row>
    <row r="11" spans="1:28" ht="22" customHeight="1">
      <c r="A11" s="266" t="s">
        <v>61</v>
      </c>
      <c r="B11" s="111">
        <v>401307</v>
      </c>
      <c r="C11" s="37" t="s">
        <v>368</v>
      </c>
      <c r="D11" s="38">
        <v>43571</v>
      </c>
      <c r="E11" s="39" t="s">
        <v>3</v>
      </c>
      <c r="F11" s="40">
        <v>173</v>
      </c>
      <c r="G11" s="267">
        <v>2082</v>
      </c>
      <c r="H11" s="268">
        <f>IF(AND(ISNUMBER(D11),ISNUMBER(F11)),ROUNDDOWN(MIN(IF(OR(ISBLANK(I11),I11=""),EOMONTH(DATE(EINSTELLUNG!$C$35,$A$1,1),0),I11)-MAX(D11,DATE(EINSTELLUNG!$C$35,$A$1,1))+1)/DAY(EOMONTH(DATE(EINSTELLUNG!$C$35,$A$1,1),0))*F11,2),"")</f>
        <v>173</v>
      </c>
      <c r="I11" s="41"/>
      <c r="J11" s="42"/>
      <c r="K11" s="267">
        <f t="shared" si="0"/>
        <v>0</v>
      </c>
      <c r="L11" s="269">
        <f>IF(OR($B11="",$C11=""),"",I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43"/>
      <c r="N11" s="55"/>
      <c r="O11" s="282" t="s">
        <v>62</v>
      </c>
      <c r="P11" s="283"/>
      <c r="Q11" s="284">
        <f>P5</f>
        <v>532</v>
      </c>
      <c r="R11" s="285"/>
      <c r="S11" s="264"/>
      <c r="T11" s="264"/>
      <c r="U11" s="264"/>
      <c r="V11" s="264"/>
    </row>
    <row r="12" spans="1:28" ht="22" customHeight="1">
      <c r="A12" s="266" t="s">
        <v>63</v>
      </c>
      <c r="B12" s="110">
        <v>401308</v>
      </c>
      <c r="C12" s="30" t="s">
        <v>369</v>
      </c>
      <c r="D12" s="31">
        <v>43579</v>
      </c>
      <c r="E12" s="32" t="s">
        <v>3</v>
      </c>
      <c r="F12" s="33">
        <v>173</v>
      </c>
      <c r="G12" s="267">
        <v>2082</v>
      </c>
      <c r="H12" s="268">
        <f>IF(AND(ISNUMBER(D12),ISNUMBER(F12)),ROUNDDOWN(MIN(IF(OR(ISBLANK(I12),I12=""),EOMONTH(DATE(EINSTELLUNG!$C$35,$A$1,1),0),I12)-MAX(D12,DATE(EINSTELLUNG!$C$35,$A$1,1))+1)/DAY(EOMONTH(DATE(EINSTELLUNG!$C$35,$A$1,1),0))*F12,2),"")</f>
        <v>173</v>
      </c>
      <c r="I12" s="34"/>
      <c r="J12" s="35"/>
      <c r="K12" s="267">
        <f t="shared" si="0"/>
        <v>0</v>
      </c>
      <c r="L12" s="269">
        <f>IF(OR($B12="",$C12=""),"",I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36"/>
      <c r="N12" s="54"/>
      <c r="O12" s="282" t="s">
        <v>64</v>
      </c>
      <c r="P12" s="283"/>
      <c r="Q12" s="120"/>
      <c r="R12" s="121"/>
      <c r="S12" s="264"/>
      <c r="T12" s="264"/>
      <c r="U12" s="264"/>
      <c r="V12" s="264"/>
    </row>
    <row r="13" spans="1:28" ht="22" customHeight="1">
      <c r="A13" s="266" t="s">
        <v>65</v>
      </c>
      <c r="B13" s="111">
        <v>401394</v>
      </c>
      <c r="C13" s="37" t="s">
        <v>370</v>
      </c>
      <c r="D13" s="38">
        <v>44379</v>
      </c>
      <c r="E13" s="39" t="s">
        <v>2</v>
      </c>
      <c r="F13" s="40">
        <v>173</v>
      </c>
      <c r="G13" s="267">
        <v>2021</v>
      </c>
      <c r="H13" s="268">
        <f>IF(AND(ISNUMBER(D13),ISNUMBER(F13)),ROUNDDOWN(MIN(IF(OR(ISBLANK(I13),I13=""),EOMONTH(DATE(EINSTELLUNG!$C$35,$A$1,1),0),I13)-MAX(D13,DATE(EINSTELLUNG!$C$35,$A$1,1))+1)/DAY(EOMONTH(DATE(EINSTELLUNG!$C$35,$A$1,1),0))*F13,2),"")</f>
        <v>173</v>
      </c>
      <c r="I13" s="41"/>
      <c r="J13" s="42"/>
      <c r="K13" s="267">
        <f t="shared" si="0"/>
        <v>0</v>
      </c>
      <c r="L13" s="269">
        <f>IF(OR($B13="",$C13=""),"",I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43"/>
      <c r="N13" s="55"/>
      <c r="O13" s="282" t="s">
        <v>66</v>
      </c>
      <c r="P13" s="283"/>
      <c r="Q13" s="284">
        <f>Q8-Q9-Q10-Q11-Q12</f>
        <v>6760.3700000000008</v>
      </c>
      <c r="R13" s="285"/>
      <c r="S13" s="264"/>
      <c r="T13" s="264"/>
      <c r="U13" s="264"/>
      <c r="V13" s="264"/>
    </row>
    <row r="14" spans="1:28" ht="22" customHeight="1">
      <c r="A14" s="266" t="s">
        <v>67</v>
      </c>
      <c r="B14" s="110">
        <v>401389</v>
      </c>
      <c r="C14" s="30" t="s">
        <v>371</v>
      </c>
      <c r="D14" s="31">
        <v>44384</v>
      </c>
      <c r="E14" s="32" t="s">
        <v>11</v>
      </c>
      <c r="F14" s="33">
        <v>138.4</v>
      </c>
      <c r="G14" s="267">
        <v>1840</v>
      </c>
      <c r="H14" s="268">
        <f>IF(AND(ISNUMBER(D14),ISNUMBER(F14)),ROUNDDOWN(MIN(IF(OR(ISBLANK(I14),I14=""),EOMONTH(DATE(EINSTELLUNG!$C$35,$A$1,1),0),I14)-MAX(D14,DATE(EINSTELLUNG!$C$35,$A$1,1))+1)/DAY(EOMONTH(DATE(EINSTELLUNG!$C$35,$A$1,1),0))*F14,2),"")</f>
        <v>138.4</v>
      </c>
      <c r="I14" s="34"/>
      <c r="J14" s="35"/>
      <c r="K14" s="267">
        <f t="shared" si="0"/>
        <v>0</v>
      </c>
      <c r="L14" s="269">
        <f>IF(OR($B14="",$C14=""),"",I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1840</v>
      </c>
      <c r="M14" s="36"/>
      <c r="N14" s="54"/>
      <c r="O14" s="282" t="s">
        <v>68</v>
      </c>
      <c r="P14" s="283"/>
      <c r="Q14" s="284">
        <f>EINSTELLUNG!L6</f>
        <v>6291</v>
      </c>
      <c r="R14" s="285"/>
      <c r="S14" s="264"/>
      <c r="T14" s="264"/>
      <c r="U14" s="264"/>
      <c r="V14" s="264"/>
    </row>
    <row r="15" spans="1:28" ht="22" customHeight="1">
      <c r="A15" s="266" t="s">
        <v>69</v>
      </c>
      <c r="B15" s="111">
        <v>401390</v>
      </c>
      <c r="C15" s="37" t="s">
        <v>372</v>
      </c>
      <c r="D15" s="38">
        <v>44441</v>
      </c>
      <c r="E15" s="39" t="s">
        <v>2</v>
      </c>
      <c r="F15" s="40">
        <v>32.01</v>
      </c>
      <c r="G15" s="267">
        <v>373.89</v>
      </c>
      <c r="H15" s="268">
        <f>IF(AND(ISNUMBER(D15),ISNUMBER(F15)),ROUNDDOWN(MIN(IF(OR(ISBLANK(I15),I15=""),EOMONTH(DATE(EINSTELLUNG!$C$35,$A$1,1),0),I15)-MAX(D15,DATE(EINSTELLUNG!$C$35,$A$1,1))+1)/DAY(EOMONTH(DATE(EINSTELLUNG!$C$35,$A$1,1),0))*F15,2),"")</f>
        <v>32.01</v>
      </c>
      <c r="I15" s="41"/>
      <c r="J15" s="42"/>
      <c r="K15" s="267">
        <f t="shared" si="0"/>
        <v>0</v>
      </c>
      <c r="L15" s="269">
        <f>IF(OR($B15="",$C15=""),"",I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373.89</v>
      </c>
      <c r="M15" s="43"/>
      <c r="N15" s="55"/>
      <c r="O15" s="282" t="s">
        <v>70</v>
      </c>
      <c r="P15" s="283"/>
      <c r="Q15" s="284">
        <f>Q13-Q14</f>
        <v>469.3700000000008</v>
      </c>
      <c r="R15" s="285"/>
      <c r="S15" s="287"/>
      <c r="T15" s="287"/>
      <c r="U15" s="287"/>
      <c r="V15" s="264"/>
    </row>
    <row r="16" spans="1:28" ht="22" customHeight="1" thickBot="1">
      <c r="A16" s="266" t="s">
        <v>71</v>
      </c>
      <c r="B16" s="110">
        <v>401391</v>
      </c>
      <c r="C16" s="30" t="s">
        <v>373</v>
      </c>
      <c r="D16" s="31">
        <v>44460</v>
      </c>
      <c r="E16" s="32" t="s">
        <v>2</v>
      </c>
      <c r="F16" s="33">
        <v>103.8</v>
      </c>
      <c r="G16" s="267">
        <v>1212.5999999999999</v>
      </c>
      <c r="H16" s="268">
        <f>IF(AND(ISNUMBER(D16),ISNUMBER(F16)),ROUNDDOWN(MIN(IF(OR(ISBLANK(I16),I16=""),EOMONTH(DATE(EINSTELLUNG!$C$35,$A$1,1),0),I16)-MAX(D16,DATE(EINSTELLUNG!$C$35,$A$1,1))+1)/DAY(EOMONTH(DATE(EINSTELLUNG!$C$35,$A$1,1),0))*F16,2),"")</f>
        <v>103.8</v>
      </c>
      <c r="I16" s="34"/>
      <c r="J16" s="35"/>
      <c r="K16" s="267">
        <f t="shared" si="0"/>
        <v>0</v>
      </c>
      <c r="L16" s="269">
        <f>IF(OR($B16="",$C16=""),"",I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1212.5999999999999</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401476</v>
      </c>
      <c r="C17" s="37" t="s">
        <v>374</v>
      </c>
      <c r="D17" s="38">
        <v>44504</v>
      </c>
      <c r="E17" s="39" t="s">
        <v>2</v>
      </c>
      <c r="F17" s="40">
        <v>108.13</v>
      </c>
      <c r="G17" s="267">
        <v>1263.1300000000001</v>
      </c>
      <c r="H17" s="268">
        <f>IF(AND(ISNUMBER(D17),ISNUMBER(F17)),ROUNDDOWN(MIN(IF(OR(ISBLANK(I17),I17=""),EOMONTH(DATE(EINSTELLUNG!$C$35,$A$1,1),0),I17)-MAX(D17,DATE(EINSTELLUNG!$C$35,$A$1,1))+1)/DAY(EOMONTH(DATE(EINSTELLUNG!$C$35,$A$1,1),0))*F17,2),"")</f>
        <v>108.13</v>
      </c>
      <c r="I17" s="41"/>
      <c r="J17" s="42"/>
      <c r="K17" s="267">
        <f t="shared" si="0"/>
        <v>0</v>
      </c>
      <c r="L17" s="269">
        <f>IF(OR($B17="",$C17=""),"",I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1263.1300000000001</v>
      </c>
      <c r="M17" s="43"/>
      <c r="N17" s="55"/>
      <c r="O17" s="278" t="s">
        <v>73</v>
      </c>
      <c r="P17" s="279"/>
      <c r="Q17" s="293">
        <f>SUM(L3:L82)</f>
        <v>91391.37</v>
      </c>
      <c r="R17" s="294"/>
      <c r="S17" s="264"/>
      <c r="T17" s="264"/>
      <c r="U17" s="264"/>
      <c r="V17" s="264"/>
      <c r="W17" s="292"/>
    </row>
    <row r="18" spans="1:29" ht="22" customHeight="1">
      <c r="A18" s="266" t="s">
        <v>74</v>
      </c>
      <c r="B18" s="110">
        <v>401479</v>
      </c>
      <c r="C18" s="30" t="s">
        <v>375</v>
      </c>
      <c r="D18" s="31">
        <v>44511</v>
      </c>
      <c r="E18" s="32" t="s">
        <v>6</v>
      </c>
      <c r="F18" s="33">
        <v>173</v>
      </c>
      <c r="G18" s="267">
        <v>2160</v>
      </c>
      <c r="H18" s="268">
        <f>IF(AND(ISNUMBER(D18),ISNUMBER(F18)),ROUNDDOWN(MIN(IF(OR(ISBLANK(I18),I18=""),EOMONTH(DATE(EINSTELLUNG!$C$35,$A$1,1),0),I18)-MAX(D18,DATE(EINSTELLUNG!$C$35,$A$1,1))+1)/DAY(EOMONTH(DATE(EINSTELLUNG!$C$35,$A$1,1),0))*F18,2),"")</f>
        <v>173</v>
      </c>
      <c r="I18" s="34"/>
      <c r="J18" s="35"/>
      <c r="K18" s="267">
        <f t="shared" si="0"/>
        <v>0</v>
      </c>
      <c r="L18" s="269">
        <f>IF(OR($B18="",$C18=""),"",I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36"/>
      <c r="N18" s="54"/>
      <c r="O18" s="118"/>
      <c r="P18" s="119"/>
      <c r="Q18" s="116"/>
      <c r="R18" s="117"/>
      <c r="S18" s="264"/>
      <c r="T18" s="264"/>
      <c r="U18" s="264"/>
      <c r="V18" s="264"/>
    </row>
    <row r="19" spans="1:29" ht="22" customHeight="1">
      <c r="A19" s="266" t="s">
        <v>75</v>
      </c>
      <c r="B19" s="111">
        <v>401481</v>
      </c>
      <c r="C19" s="37" t="s">
        <v>376</v>
      </c>
      <c r="D19" s="38">
        <v>44531</v>
      </c>
      <c r="E19" s="39" t="s">
        <v>2</v>
      </c>
      <c r="F19" s="40">
        <v>173</v>
      </c>
      <c r="G19" s="267">
        <v>2021</v>
      </c>
      <c r="H19" s="268">
        <f>IF(AND(ISNUMBER(D19),ISNUMBER(F19)),ROUNDDOWN(MIN(IF(OR(ISBLANK(I19),I19=""),EOMONTH(DATE(EINSTELLUNG!$C$35,$A$1,1),0),I19)-MAX(D19,DATE(EINSTELLUNG!$C$35,$A$1,1))+1)/DAY(EOMONTH(DATE(EINSTELLUNG!$C$35,$A$1,1),0))*F19,2),"")</f>
        <v>173</v>
      </c>
      <c r="I19" s="41"/>
      <c r="J19" s="42"/>
      <c r="K19" s="267">
        <f t="shared" si="0"/>
        <v>0</v>
      </c>
      <c r="L19" s="269">
        <f>IF(OR($B19="",$C19=""),"",I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43"/>
      <c r="N19" s="55"/>
      <c r="O19" s="118"/>
      <c r="P19" s="119"/>
      <c r="Q19" s="116"/>
      <c r="R19" s="117"/>
      <c r="S19" s="264"/>
      <c r="T19" s="264"/>
      <c r="U19" s="264"/>
      <c r="V19" s="264"/>
    </row>
    <row r="20" spans="1:29" ht="22" customHeight="1">
      <c r="A20" s="266" t="s">
        <v>76</v>
      </c>
      <c r="B20" s="110">
        <v>401564</v>
      </c>
      <c r="C20" s="30" t="s">
        <v>377</v>
      </c>
      <c r="D20" s="31">
        <v>44824</v>
      </c>
      <c r="E20" s="32" t="s">
        <v>2</v>
      </c>
      <c r="F20" s="33">
        <v>173</v>
      </c>
      <c r="G20" s="267">
        <v>2021</v>
      </c>
      <c r="H20" s="268">
        <f>IF(AND(ISNUMBER(D20),ISNUMBER(F20)),ROUNDDOWN(MIN(IF(OR(ISBLANK(I20),I20=""),EOMONTH(DATE(EINSTELLUNG!$C$35,$A$1,1),0),I20)-MAX(D20,DATE(EINSTELLUNG!$C$35,$A$1,1))+1)/DAY(EOMONTH(DATE(EINSTELLUNG!$C$35,$A$1,1),0))*F20,2),"")</f>
        <v>173</v>
      </c>
      <c r="I20" s="34"/>
      <c r="J20" s="35"/>
      <c r="K20" s="267">
        <f t="shared" si="0"/>
        <v>0</v>
      </c>
      <c r="L20" s="269">
        <f>IF(OR($B20="",$C20=""),"",I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36"/>
      <c r="N20" s="54"/>
      <c r="O20" s="118"/>
      <c r="P20" s="119"/>
      <c r="Q20" s="116"/>
      <c r="R20" s="117"/>
      <c r="S20" s="264"/>
      <c r="T20" s="264"/>
      <c r="U20" s="264"/>
      <c r="V20" s="264"/>
    </row>
    <row r="21" spans="1:29" ht="22" customHeight="1">
      <c r="A21" s="266" t="s">
        <v>77</v>
      </c>
      <c r="B21" s="111">
        <v>401089</v>
      </c>
      <c r="C21" s="37" t="s">
        <v>378</v>
      </c>
      <c r="D21" s="38">
        <v>44868</v>
      </c>
      <c r="E21" s="39" t="s">
        <v>3</v>
      </c>
      <c r="F21" s="40">
        <v>129.75</v>
      </c>
      <c r="G21" s="267">
        <v>1561.5</v>
      </c>
      <c r="H21" s="268">
        <f>IF(AND(ISNUMBER(D21),ISNUMBER(F21)),ROUNDDOWN(MIN(IF(OR(ISBLANK(I21),I21=""),EOMONTH(DATE(EINSTELLUNG!$C$35,$A$1,1),0),I21)-MAX(D21,DATE(EINSTELLUNG!$C$35,$A$1,1))+1)/DAY(EOMONTH(DATE(EINSTELLUNG!$C$35,$A$1,1),0))*F21,2),"")</f>
        <v>129.75</v>
      </c>
      <c r="I21" s="41"/>
      <c r="J21" s="42"/>
      <c r="K21" s="267">
        <f t="shared" si="0"/>
        <v>0</v>
      </c>
      <c r="L21" s="269">
        <f>IF(OR($B21="",$C21=""),"",I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1561.5</v>
      </c>
      <c r="M21" s="43"/>
      <c r="N21" s="55"/>
      <c r="O21" s="118"/>
      <c r="P21" s="119"/>
      <c r="Q21" s="116"/>
      <c r="R21" s="117"/>
      <c r="S21" s="264"/>
      <c r="T21" s="264"/>
      <c r="U21" s="264"/>
      <c r="V21" s="264"/>
    </row>
    <row r="22" spans="1:29" ht="22" customHeight="1">
      <c r="A22" s="266" t="s">
        <v>78</v>
      </c>
      <c r="B22" s="110">
        <v>401090</v>
      </c>
      <c r="C22" s="30" t="s">
        <v>379</v>
      </c>
      <c r="D22" s="31">
        <v>44900</v>
      </c>
      <c r="E22" s="32" t="s">
        <v>10</v>
      </c>
      <c r="F22" s="33">
        <v>173</v>
      </c>
      <c r="G22" s="267">
        <v>2300</v>
      </c>
      <c r="H22" s="268">
        <f>IF(AND(ISNUMBER(D22),ISNUMBER(F22)),ROUNDDOWN(MIN(IF(OR(ISBLANK(I22),I22=""),EOMONTH(DATE(EINSTELLUNG!$C$35,$A$1,1),0),I22)-MAX(D22,DATE(EINSTELLUNG!$C$35,$A$1,1))+1)/DAY(EOMONTH(DATE(EINSTELLUNG!$C$35,$A$1,1),0))*F22,2),"")</f>
        <v>173</v>
      </c>
      <c r="I22" s="34"/>
      <c r="J22" s="35"/>
      <c r="K22" s="267">
        <f t="shared" si="0"/>
        <v>0</v>
      </c>
      <c r="L22" s="269">
        <f>IF(OR($B22="",$C22=""),"",I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36"/>
      <c r="N22" s="54"/>
      <c r="O22" s="118"/>
      <c r="P22" s="119"/>
      <c r="Q22" s="116"/>
      <c r="R22" s="117"/>
      <c r="S22" s="264"/>
      <c r="T22" s="264"/>
      <c r="U22" s="264"/>
      <c r="V22" s="264"/>
    </row>
    <row r="23" spans="1:29" ht="22" customHeight="1">
      <c r="A23" s="266" t="s">
        <v>79</v>
      </c>
      <c r="B23" s="111">
        <v>401589</v>
      </c>
      <c r="C23" s="37" t="s">
        <v>380</v>
      </c>
      <c r="D23" s="38">
        <v>44926</v>
      </c>
      <c r="E23" s="39" t="s">
        <v>10</v>
      </c>
      <c r="F23" s="40">
        <v>173</v>
      </c>
      <c r="G23" s="267">
        <v>2300</v>
      </c>
      <c r="H23" s="268">
        <f>IF(AND(ISNUMBER(D23),ISNUMBER(F23)),ROUNDDOWN(MIN(IF(OR(ISBLANK(I23),I23=""),EOMONTH(DATE(EINSTELLUNG!$C$35,$A$1,1),0),I23)-MAX(D23,DATE(EINSTELLUNG!$C$35,$A$1,1))+1)/DAY(EOMONTH(DATE(EINSTELLUNG!$C$35,$A$1,1),0))*F23,2),"")</f>
        <v>173</v>
      </c>
      <c r="I23" s="41"/>
      <c r="J23" s="42"/>
      <c r="K23" s="267">
        <f t="shared" si="0"/>
        <v>0</v>
      </c>
      <c r="L23" s="269">
        <f>IF(OR($B23="",$C23=""),"",I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43"/>
      <c r="N23" s="55"/>
      <c r="O23" s="118"/>
      <c r="P23" s="119"/>
      <c r="Q23" s="116"/>
      <c r="R23" s="117"/>
      <c r="S23" s="264"/>
      <c r="T23" s="264"/>
      <c r="U23" s="264"/>
      <c r="V23" s="264"/>
      <c r="W23" s="292"/>
    </row>
    <row r="24" spans="1:29" ht="22" customHeight="1">
      <c r="A24" s="266" t="s">
        <v>80</v>
      </c>
      <c r="B24" s="110">
        <v>401602</v>
      </c>
      <c r="C24" s="30" t="s">
        <v>381</v>
      </c>
      <c r="D24" s="31">
        <v>45975</v>
      </c>
      <c r="E24" s="32" t="s">
        <v>2</v>
      </c>
      <c r="F24" s="33">
        <v>173</v>
      </c>
      <c r="G24" s="267">
        <v>2021</v>
      </c>
      <c r="H24" s="268">
        <f>IF(AND(ISNUMBER(D24),ISNUMBER(F24)),ROUNDDOWN(MIN(IF(OR(ISBLANK(I24),I24=""),EOMONTH(DATE(EINSTELLUNG!$C$35,$A$1,1),0),I24)-MAX(D24,DATE(EINSTELLUNG!$C$35,$A$1,1))+1)/DAY(EOMONTH(DATE(EINSTELLUNG!$C$35,$A$1,1),0))*F24,2),"")</f>
        <v>173</v>
      </c>
      <c r="I24" s="34"/>
      <c r="J24" s="35"/>
      <c r="K24" s="267">
        <f t="shared" si="0"/>
        <v>0</v>
      </c>
      <c r="L24" s="269">
        <f>IF(OR($B24="",$C24=""),"",I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36"/>
      <c r="N24" s="54"/>
      <c r="O24" s="118"/>
      <c r="P24" s="119"/>
      <c r="Q24" s="116"/>
      <c r="R24" s="117"/>
      <c r="S24" s="264"/>
      <c r="T24" s="264"/>
      <c r="U24" s="264"/>
      <c r="V24" s="264"/>
      <c r="W24" s="292"/>
    </row>
    <row r="25" spans="1:29" ht="22" customHeight="1">
      <c r="A25" s="266" t="s">
        <v>81</v>
      </c>
      <c r="B25" s="111">
        <v>401605</v>
      </c>
      <c r="C25" s="37" t="s">
        <v>382</v>
      </c>
      <c r="D25" s="38">
        <v>44986</v>
      </c>
      <c r="E25" s="39" t="s">
        <v>2</v>
      </c>
      <c r="F25" s="40">
        <v>103.8</v>
      </c>
      <c r="G25" s="267">
        <v>1212.5999999999999</v>
      </c>
      <c r="H25" s="268">
        <f>IF(AND(ISNUMBER(D25),ISNUMBER(F25)),ROUNDDOWN(MIN(IF(OR(ISBLANK(I25),I25=""),EOMONTH(DATE(EINSTELLUNG!$C$35,$A$1,1),0),I25)-MAX(D25,DATE(EINSTELLUNG!$C$35,$A$1,1))+1)/DAY(EOMONTH(DATE(EINSTELLUNG!$C$35,$A$1,1),0))*F25,2),"")</f>
        <v>103.8</v>
      </c>
      <c r="I25" s="41"/>
      <c r="J25" s="42"/>
      <c r="K25" s="267">
        <f t="shared" si="0"/>
        <v>0</v>
      </c>
      <c r="L25" s="269">
        <f>IF(OR($B25="",$C25=""),"",I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1212.5999999999999</v>
      </c>
      <c r="M25" s="43"/>
      <c r="N25" s="55"/>
      <c r="O25" s="118"/>
      <c r="P25" s="119"/>
      <c r="Q25" s="116"/>
      <c r="R25" s="117"/>
      <c r="S25" s="264"/>
      <c r="T25" s="264"/>
      <c r="U25" s="264"/>
      <c r="V25" s="264"/>
    </row>
    <row r="26" spans="1:29" ht="22" customHeight="1">
      <c r="A26" s="266" t="s">
        <v>82</v>
      </c>
      <c r="B26" s="110">
        <v>401626</v>
      </c>
      <c r="C26" s="30" t="s">
        <v>383</v>
      </c>
      <c r="D26" s="31">
        <v>45063</v>
      </c>
      <c r="E26" s="32" t="s">
        <v>2</v>
      </c>
      <c r="F26" s="33">
        <v>173</v>
      </c>
      <c r="G26" s="267">
        <v>2021</v>
      </c>
      <c r="H26" s="268">
        <f>IF(AND(ISNUMBER(D26),ISNUMBER(F26)),ROUNDDOWN(MIN(IF(OR(ISBLANK(I26),I26=""),EOMONTH(DATE(EINSTELLUNG!$C$35,$A$1,1),0),I26)-MAX(D26,DATE(EINSTELLUNG!$C$35,$A$1,1))+1)/DAY(EOMONTH(DATE(EINSTELLUNG!$C$35,$A$1,1),0))*F26,2),"")</f>
        <v>173</v>
      </c>
      <c r="I26" s="34"/>
      <c r="J26" s="35"/>
      <c r="K26" s="267">
        <f t="shared" si="0"/>
        <v>0</v>
      </c>
      <c r="L26" s="269">
        <f>IF(OR($B26="",$C26=""),"",I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36"/>
      <c r="N26" s="54"/>
      <c r="O26" s="118"/>
      <c r="P26" s="119"/>
      <c r="Q26" s="116"/>
      <c r="R26" s="117"/>
      <c r="S26" s="264"/>
      <c r="T26" s="264"/>
      <c r="U26" s="264"/>
      <c r="V26" s="264"/>
    </row>
    <row r="27" spans="1:29" ht="22" customHeight="1">
      <c r="A27" s="266" t="s">
        <v>83</v>
      </c>
      <c r="B27" s="111">
        <v>401648</v>
      </c>
      <c r="C27" s="37" t="s">
        <v>384</v>
      </c>
      <c r="D27" s="38">
        <v>45089</v>
      </c>
      <c r="E27" s="39" t="s">
        <v>10</v>
      </c>
      <c r="F27" s="40">
        <v>173</v>
      </c>
      <c r="G27" s="267">
        <v>2300</v>
      </c>
      <c r="H27" s="268">
        <f>IF(AND(ISNUMBER(D27),ISNUMBER(F27)),ROUNDDOWN(MIN(IF(OR(ISBLANK(I27),I27=""),EOMONTH(DATE(EINSTELLUNG!$C$35,$A$1,1),0),I27)-MAX(D27,DATE(EINSTELLUNG!$C$35,$A$1,1))+1)/DAY(EOMONTH(DATE(EINSTELLUNG!$C$35,$A$1,1),0))*F27,2),"")</f>
        <v>173</v>
      </c>
      <c r="I27" s="41"/>
      <c r="J27" s="42"/>
      <c r="K27" s="267">
        <f t="shared" si="0"/>
        <v>0</v>
      </c>
      <c r="L27" s="269">
        <f>IF(OR($B27="",$C27=""),"",I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2021</v>
      </c>
      <c r="H28" s="268">
        <f>IF(AND(ISNUMBER(D28),ISNUMBER(F28)),ROUNDDOWN(MIN(IF(OR(ISBLANK(I28),I28=""),EOMONTH(DATE(EINSTELLUNG!$C$35,$A$1,1),0),I28)-MAX(D28,DATE(EINSTELLUNG!$C$35,$A$1,1))+1)/DAY(EOMONTH(DATE(EINSTELLUNG!$C$35,$A$1,1),0))*F28,2),"")</f>
        <v>173</v>
      </c>
      <c r="I28" s="34"/>
      <c r="J28" s="35"/>
      <c r="K28" s="267">
        <f t="shared" si="0"/>
        <v>0</v>
      </c>
      <c r="L28" s="269">
        <f>IF(OR($B28="",$C28=""),"",I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36"/>
      <c r="N28" s="54"/>
      <c r="O28" s="118"/>
      <c r="P28" s="119"/>
      <c r="Q28" s="116"/>
      <c r="R28" s="117"/>
      <c r="S28" s="264"/>
      <c r="T28" s="264"/>
      <c r="U28" s="264"/>
      <c r="V28" s="264"/>
    </row>
    <row r="29" spans="1:29" ht="22" customHeight="1" thickBot="1">
      <c r="A29" s="266" t="s">
        <v>86</v>
      </c>
      <c r="B29" s="111">
        <v>401661</v>
      </c>
      <c r="C29" s="37" t="s">
        <v>386</v>
      </c>
      <c r="D29" s="38">
        <v>45261</v>
      </c>
      <c r="E29" s="39" t="s">
        <v>2</v>
      </c>
      <c r="F29" s="40">
        <v>173</v>
      </c>
      <c r="G29" s="267">
        <v>2021</v>
      </c>
      <c r="H29" s="268">
        <f>IF(AND(ISNUMBER(D29),ISNUMBER(F29)),ROUNDDOWN(MIN(IF(OR(ISBLANK(I29),I29=""),EOMONTH(DATE(EINSTELLUNG!$C$35,$A$1,1),0),I29)-MAX(D29,DATE(EINSTELLUNG!$C$35,$A$1,1))+1)/DAY(EOMONTH(DATE(EINSTELLUNG!$C$35,$A$1,1),0))*F29,2),"")</f>
        <v>173</v>
      </c>
      <c r="I29" s="41"/>
      <c r="J29" s="42"/>
      <c r="K29" s="267">
        <f t="shared" si="0"/>
        <v>0</v>
      </c>
      <c r="L29" s="269">
        <f>IF(OR($B29="",$C29=""),"",I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43"/>
      <c r="N29" s="55"/>
      <c r="O29" s="296" t="s">
        <v>87</v>
      </c>
      <c r="P29" s="297"/>
      <c r="Q29" s="298">
        <f>EINSTELLUNG!O6</f>
        <v>2860</v>
      </c>
      <c r="R29" s="299"/>
      <c r="S29" s="264"/>
      <c r="T29" s="264"/>
      <c r="U29" s="264"/>
      <c r="V29" s="264"/>
    </row>
    <row r="30" spans="1:29" ht="22" customHeight="1" thickBot="1">
      <c r="A30" s="266" t="s">
        <v>88</v>
      </c>
      <c r="B30" s="110">
        <v>401670</v>
      </c>
      <c r="C30" s="30" t="s">
        <v>387</v>
      </c>
      <c r="D30" s="31">
        <v>45358</v>
      </c>
      <c r="E30" s="32" t="s">
        <v>2</v>
      </c>
      <c r="F30" s="33">
        <v>173</v>
      </c>
      <c r="G30" s="267">
        <v>2021</v>
      </c>
      <c r="H30" s="268">
        <f>IF(AND(ISNUMBER(D30),ISNUMBER(F30)),ROUNDDOWN(MIN(IF(OR(ISBLANK(I30),I30=""),EOMONTH(DATE(EINSTELLUNG!$C$35,$A$1,1),0),I30)-MAX(D30,DATE(EINSTELLUNG!$C$35,$A$1,1))+1)/DAY(EOMONTH(DATE(EINSTELLUNG!$C$35,$A$1,1),0))*F30,2),"")</f>
        <v>173</v>
      </c>
      <c r="I30" s="34"/>
      <c r="J30" s="35"/>
      <c r="K30" s="267">
        <f t="shared" si="0"/>
        <v>0</v>
      </c>
      <c r="L30" s="269">
        <f>IF(OR($B30="",$C30=""),"",I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401671</v>
      </c>
      <c r="C31" s="37" t="s">
        <v>388</v>
      </c>
      <c r="D31" s="38">
        <v>45414</v>
      </c>
      <c r="E31" s="39" t="s">
        <v>2</v>
      </c>
      <c r="F31" s="40">
        <v>173</v>
      </c>
      <c r="G31" s="267">
        <v>2021</v>
      </c>
      <c r="H31" s="268">
        <f>IF(AND(ISNUMBER(D31),ISNUMBER(F31)),ROUNDDOWN(MIN(IF(OR(ISBLANK(I31),I31=""),EOMONTH(DATE(EINSTELLUNG!$C$35,$A$1,1),0),I31)-MAX(D31,DATE(EINSTELLUNG!$C$35,$A$1,1))+1)/DAY(EOMONTH(DATE(EINSTELLUNG!$C$35,$A$1,1),0))*F31,2),"")</f>
        <v>173</v>
      </c>
      <c r="I31" s="41"/>
      <c r="J31" s="42"/>
      <c r="K31" s="267">
        <f t="shared" si="0"/>
        <v>0</v>
      </c>
      <c r="L31" s="269">
        <f>IF(OR($B31="",$C31=""),"",I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43"/>
      <c r="N31" s="55"/>
      <c r="O31" s="301" t="s">
        <v>320</v>
      </c>
      <c r="P31" s="302"/>
      <c r="Q31" s="303">
        <v>1.9801980198019802E-2</v>
      </c>
      <c r="R31" s="304"/>
      <c r="S31" s="264"/>
      <c r="T31" s="264"/>
      <c r="U31" s="264"/>
      <c r="V31" s="264"/>
    </row>
    <row r="32" spans="1:29" ht="18" customHeight="1" thickBot="1">
      <c r="A32" s="266" t="s">
        <v>91</v>
      </c>
      <c r="B32" s="110">
        <v>401691</v>
      </c>
      <c r="C32" s="30" t="s">
        <v>389</v>
      </c>
      <c r="D32" s="31">
        <v>45539</v>
      </c>
      <c r="E32" s="32" t="s">
        <v>2</v>
      </c>
      <c r="F32" s="33">
        <v>173</v>
      </c>
      <c r="G32" s="267">
        <v>2021</v>
      </c>
      <c r="H32" s="268">
        <f>IF(AND(ISNUMBER(D32),ISNUMBER(F32)),ROUNDDOWN(MIN(IF(OR(ISBLANK(I32),I32=""),EOMONTH(DATE(EINSTELLUNG!$C$35,$A$1,1),0),I32)-MAX(D32,DATE(EINSTELLUNG!$C$35,$A$1,1))+1)/DAY(EOMONTH(DATE(EINSTELLUNG!$C$35,$A$1,1),0))*F32,2),"")</f>
        <v>173</v>
      </c>
      <c r="I32" s="34"/>
      <c r="J32" s="35"/>
      <c r="K32" s="267">
        <f t="shared" si="0"/>
        <v>0</v>
      </c>
      <c r="L32" s="269">
        <f>IF(OR($B32="",$C32=""),"",I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2021</v>
      </c>
      <c r="H33" s="268">
        <f>IF(AND(ISNUMBER(D33),ISNUMBER(F33)),ROUNDDOWN(MIN(IF(OR(ISBLANK(I33),I33=""),EOMONTH(DATE(EINSTELLUNG!$C$35,$A$1,1),0),I33)-MAX(D33,DATE(EINSTELLUNG!$C$35,$A$1,1))+1)/DAY(EOMONTH(DATE(EINSTELLUNG!$C$35,$A$1,1),0))*F33,2),"")</f>
        <v>173</v>
      </c>
      <c r="I33" s="41"/>
      <c r="J33" s="42"/>
      <c r="K33" s="267">
        <f t="shared" si="0"/>
        <v>0</v>
      </c>
      <c r="L33" s="269">
        <f>IF(OR($B33="",$C33=""),"",I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43"/>
      <c r="N33" s="55"/>
      <c r="O33" s="305"/>
      <c r="P33" s="306"/>
      <c r="Q33" s="249" t="s">
        <v>93</v>
      </c>
      <c r="R33" s="249"/>
      <c r="S33" s="249" t="s">
        <v>94</v>
      </c>
      <c r="T33" s="249"/>
      <c r="U33" s="249" t="s">
        <v>95</v>
      </c>
      <c r="V33" s="250"/>
    </row>
    <row r="34" spans="1:22" ht="22" customHeight="1">
      <c r="A34" s="266" t="s">
        <v>96</v>
      </c>
      <c r="B34" s="110">
        <v>401703</v>
      </c>
      <c r="C34" s="30" t="s">
        <v>391</v>
      </c>
      <c r="D34" s="31">
        <v>45616</v>
      </c>
      <c r="E34" s="32" t="s">
        <v>2</v>
      </c>
      <c r="F34" s="33">
        <v>173</v>
      </c>
      <c r="G34" s="267">
        <v>2021</v>
      </c>
      <c r="H34" s="268">
        <f>IF(AND(ISNUMBER(D34),ISNUMBER(F34)),ROUNDDOWN(MIN(IF(OR(ISBLANK(I34),I34=""),EOMONTH(DATE(EINSTELLUNG!$C$35,$A$1,1),0),I34)-MAX(D34,DATE(EINSTELLUNG!$C$35,$A$1,1))+1)/DAY(EOMONTH(DATE(EINSTELLUNG!$C$35,$A$1,1),0))*F34,2),"")</f>
        <v>173</v>
      </c>
      <c r="I34" s="34"/>
      <c r="J34" s="35"/>
      <c r="K34" s="267">
        <f t="shared" si="0"/>
        <v>0</v>
      </c>
      <c r="L34" s="269">
        <f>IF(OR($B34="",$C34=""),"",I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36"/>
      <c r="N34" s="54"/>
      <c r="O34" s="307"/>
      <c r="P34" s="308"/>
      <c r="Q34" s="309"/>
      <c r="R34" s="309"/>
      <c r="S34" s="309"/>
      <c r="T34" s="309"/>
      <c r="U34" s="309"/>
      <c r="V34" s="310"/>
    </row>
    <row r="35" spans="1:22" ht="22" customHeight="1">
      <c r="A35" s="266" t="s">
        <v>97</v>
      </c>
      <c r="B35" s="111">
        <v>401214</v>
      </c>
      <c r="C35" s="37" t="s">
        <v>392</v>
      </c>
      <c r="D35" s="38">
        <v>45636</v>
      </c>
      <c r="E35" s="39" t="s">
        <v>3</v>
      </c>
      <c r="F35" s="40">
        <v>103.8</v>
      </c>
      <c r="G35" s="267">
        <v>1249.2</v>
      </c>
      <c r="H35" s="268">
        <f>IF(AND(ISNUMBER(D35),ISNUMBER(F35)),ROUNDDOWN(MIN(IF(OR(ISBLANK(I35),I35=""),EOMONTH(DATE(EINSTELLUNG!$C$35,$A$1,1),0),I35)-MAX(D35,DATE(EINSTELLUNG!$C$35,$A$1,1))+1)/DAY(EOMONTH(DATE(EINSTELLUNG!$C$35,$A$1,1),0))*F35,2),"")</f>
        <v>103.8</v>
      </c>
      <c r="I35" s="41"/>
      <c r="J35" s="42"/>
      <c r="K35" s="267">
        <f t="shared" ref="K35:K66" si="1">IF(OR(B35="",C35=""),"",IFERROR(IF(OR(MONTH(D35)=1,MONTH(D35)=3,MONTH(D35)=5,MONTH(D35)=7,MONTH(D35)=8,MONTH(D35)=10,MONTH(D35)=12),(G35/31)*J35,IF(OR(MONTH(D35)=4,MONTH(D35)=6,MONTH(D35)=9,MONTH(D35)=11),(G35/30)*J35,(G35/DAY(EOMONTH(D35,0)))*J35)),0))</f>
        <v>0</v>
      </c>
      <c r="L35" s="269">
        <f>IF(OR($B35="",$C35=""),"",I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1249.2</v>
      </c>
      <c r="M35" s="43"/>
      <c r="N35" s="55"/>
      <c r="O35" s="282" t="s">
        <v>98</v>
      </c>
      <c r="P35" s="283"/>
      <c r="Q35" s="311">
        <f>EINSTELLUNG!C6</f>
        <v>606235</v>
      </c>
      <c r="R35" s="311"/>
      <c r="S35" s="311">
        <f>EINSTELLUNG!C22</f>
        <v>620503</v>
      </c>
      <c r="T35" s="311"/>
      <c r="U35" s="311">
        <f>S35-Q35</f>
        <v>14268</v>
      </c>
      <c r="V35" s="312"/>
    </row>
    <row r="36" spans="1:22" ht="22" customHeight="1">
      <c r="A36" s="266" t="s">
        <v>99</v>
      </c>
      <c r="B36" s="110">
        <v>401715</v>
      </c>
      <c r="C36" s="30" t="s">
        <v>393</v>
      </c>
      <c r="D36" s="31">
        <v>45755</v>
      </c>
      <c r="E36" s="32" t="s">
        <v>2</v>
      </c>
      <c r="F36" s="33">
        <v>173</v>
      </c>
      <c r="G36" s="267">
        <v>2021</v>
      </c>
      <c r="H36" s="268">
        <f>IF(AND(ISNUMBER(D36),ISNUMBER(F36)),ROUNDDOWN(MIN(IF(OR(ISBLANK(I36),I36=""),EOMONTH(DATE(EINSTELLUNG!$C$35,$A$1,1),0),I36)-MAX(D36,DATE(EINSTELLUNG!$C$35,$A$1,1))+1)/DAY(EOMONTH(DATE(EINSTELLUNG!$C$35,$A$1,1),0))*F36,2),"")</f>
        <v>173</v>
      </c>
      <c r="I36" s="34"/>
      <c r="J36" s="35"/>
      <c r="K36" s="267">
        <f t="shared" si="1"/>
        <v>0</v>
      </c>
      <c r="L36" s="269">
        <f>IF(OR($B36="",$C36=""),"",I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36"/>
      <c r="N36" s="54"/>
      <c r="O36" s="282" t="s">
        <v>100</v>
      </c>
      <c r="P36" s="283"/>
      <c r="Q36" s="311">
        <f>EINSTELLUNG!D6</f>
        <v>92846</v>
      </c>
      <c r="R36" s="311"/>
      <c r="S36" s="311">
        <f ca="1">SumMergedCells(Q17:R29)</f>
        <v>94251.37</v>
      </c>
      <c r="T36" s="311"/>
      <c r="U36" s="311">
        <f t="shared" ref="U36:U41" ca="1" si="2">S36-Q36</f>
        <v>1405.3699999999953</v>
      </c>
      <c r="V36" s="312"/>
    </row>
    <row r="37" spans="1:22" ht="22" customHeight="1">
      <c r="A37" s="266" t="s">
        <v>101</v>
      </c>
      <c r="B37" s="111">
        <v>401716</v>
      </c>
      <c r="C37" s="37" t="s">
        <v>394</v>
      </c>
      <c r="D37" s="38">
        <v>45800</v>
      </c>
      <c r="E37" s="39" t="s">
        <v>2</v>
      </c>
      <c r="F37" s="40">
        <v>173</v>
      </c>
      <c r="G37" s="267">
        <v>2021</v>
      </c>
      <c r="H37" s="268">
        <f>IF(AND(ISNUMBER(D37),ISNUMBER(F37)),ROUNDDOWN(MIN(IF(OR(ISBLANK(I37),I37=""),EOMONTH(DATE(EINSTELLUNG!$C$35,$A$1,1),0),I37)-MAX(D37,DATE(EINSTELLUNG!$C$35,$A$1,1))+1)/DAY(EOMONTH(DATE(EINSTELLUNG!$C$35,$A$1,1),0))*F37,2),"")</f>
        <v>173</v>
      </c>
      <c r="I37" s="41"/>
      <c r="J37" s="42"/>
      <c r="K37" s="267">
        <f t="shared" si="1"/>
        <v>0</v>
      </c>
      <c r="L37" s="269">
        <f>IF(OR($B37="",$C37=""),"",I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43"/>
      <c r="N37" s="55"/>
      <c r="O37" s="282" t="s">
        <v>102</v>
      </c>
      <c r="P37" s="283"/>
      <c r="Q37" s="313">
        <f>IF(ISERROR(Q36/Q35), 0, Q36/Q35)</f>
        <v>0.15315183056075615</v>
      </c>
      <c r="R37" s="313"/>
      <c r="S37" s="313">
        <f ca="1">IF(ISERROR(S36/S35), 0, S36/S35)</f>
        <v>0.15189510767877029</v>
      </c>
      <c r="T37" s="313"/>
      <c r="U37" s="313">
        <f t="shared" ca="1" si="2"/>
        <v>-1.2567228819858611E-3</v>
      </c>
      <c r="V37" s="314"/>
    </row>
    <row r="38" spans="1:22" ht="22" customHeight="1">
      <c r="A38" s="266" t="s">
        <v>103</v>
      </c>
      <c r="B38" s="110">
        <v>401717</v>
      </c>
      <c r="C38" s="30" t="s">
        <v>395</v>
      </c>
      <c r="D38" s="31">
        <v>45814</v>
      </c>
      <c r="E38" s="32" t="s">
        <v>2</v>
      </c>
      <c r="F38" s="33">
        <v>173</v>
      </c>
      <c r="G38" s="267">
        <v>2021</v>
      </c>
      <c r="H38" s="268">
        <f>IF(AND(ISNUMBER(D38),ISNUMBER(F38)),ROUNDDOWN(MIN(IF(OR(ISBLANK(I38),I38=""),EOMONTH(DATE(EINSTELLUNG!$C$35,$A$1,1),0),I38)-MAX(D38,DATE(EINSTELLUNG!$C$35,$A$1,1))+1)/DAY(EOMONTH(DATE(EINSTELLUNG!$C$35,$A$1,1),0))*F38,2),"")</f>
        <v>173</v>
      </c>
      <c r="I38" s="34"/>
      <c r="J38" s="35"/>
      <c r="K38" s="267">
        <f t="shared" si="1"/>
        <v>0</v>
      </c>
      <c r="L38" s="269">
        <f>IF(OR($B38="",$C38=""),"",I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36"/>
      <c r="N38" s="54"/>
      <c r="O38" s="282" t="s">
        <v>104</v>
      </c>
      <c r="P38" s="283"/>
      <c r="Q38" s="284">
        <f>EINSTELLUNG!F6</f>
        <v>56287</v>
      </c>
      <c r="R38" s="284"/>
      <c r="S38" s="284">
        <f>EINSTELLUNG!F22</f>
        <v>56286</v>
      </c>
      <c r="T38" s="284"/>
      <c r="U38" s="284">
        <f t="shared" si="2"/>
        <v>-1</v>
      </c>
      <c r="V38" s="285"/>
    </row>
    <row r="39" spans="1:22" ht="22" customHeight="1">
      <c r="A39" s="266" t="s">
        <v>105</v>
      </c>
      <c r="B39" s="111">
        <v>401722</v>
      </c>
      <c r="C39" s="37" t="s">
        <v>396</v>
      </c>
      <c r="D39" s="38">
        <v>45848</v>
      </c>
      <c r="E39" s="39" t="s">
        <v>2</v>
      </c>
      <c r="F39" s="40">
        <v>173</v>
      </c>
      <c r="G39" s="267">
        <v>2021</v>
      </c>
      <c r="H39" s="268">
        <f>IF(AND(ISNUMBER(D39),ISNUMBER(F39)),ROUNDDOWN(MIN(IF(OR(ISBLANK(I39),I39=""),EOMONTH(DATE(EINSTELLUNG!$C$35,$A$1,1),0),I39)-MAX(D39,DATE(EINSTELLUNG!$C$35,$A$1,1))+1)/DAY(EOMONTH(DATE(EINSTELLUNG!$C$35,$A$1,1),0))*F39,2),"")</f>
        <v>173</v>
      </c>
      <c r="I39" s="41"/>
      <c r="J39" s="42"/>
      <c r="K39" s="267">
        <f t="shared" si="1"/>
        <v>0</v>
      </c>
      <c r="L39" s="269">
        <f>IF(OR($B39="",$C39=""),"",I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43"/>
      <c r="N39" s="55"/>
      <c r="O39" s="282" t="s">
        <v>106</v>
      </c>
      <c r="P39" s="283"/>
      <c r="Q39" s="311">
        <f>IF(Q38=0, 0, Q35/Q38)</f>
        <v>10.770426563860216</v>
      </c>
      <c r="R39" s="311"/>
      <c r="S39" s="311">
        <f>IF(S38=0, 0, S35/S38)</f>
        <v>11.024109014675052</v>
      </c>
      <c r="T39" s="311"/>
      <c r="U39" s="311">
        <f t="shared" si="2"/>
        <v>0.25368245081483565</v>
      </c>
      <c r="V39" s="312"/>
    </row>
    <row r="40" spans="1:22" ht="22" customHeight="1">
      <c r="A40" s="266" t="s">
        <v>107</v>
      </c>
      <c r="B40" s="110">
        <v>401723</v>
      </c>
      <c r="C40" s="30" t="s">
        <v>397</v>
      </c>
      <c r="D40" s="31">
        <v>45852</v>
      </c>
      <c r="E40" s="32" t="s">
        <v>2</v>
      </c>
      <c r="F40" s="33">
        <v>173</v>
      </c>
      <c r="G40" s="267">
        <v>2021</v>
      </c>
      <c r="H40" s="268">
        <f>IF(AND(ISNUMBER(D40),ISNUMBER(F40)),ROUNDDOWN(MIN(IF(OR(ISBLANK(I40),I40=""),EOMONTH(DATE(EINSTELLUNG!$C$35,$A$1,1),0),I40)-MAX(D40,DATE(EINSTELLUNG!$C$35,$A$1,1))+1)/DAY(EOMONTH(DATE(EINSTELLUNG!$C$35,$A$1,1),0))*F40,2),"")</f>
        <v>173</v>
      </c>
      <c r="I40" s="34"/>
      <c r="J40" s="35"/>
      <c r="K40" s="267">
        <f t="shared" si="1"/>
        <v>0</v>
      </c>
      <c r="L40" s="269">
        <f>IF(OR($B40="",$C40=""),"",I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36"/>
      <c r="N40" s="54"/>
      <c r="O40" s="282" t="s">
        <v>108</v>
      </c>
      <c r="P40" s="283"/>
      <c r="Q40" s="311">
        <f>IF(Q13=0, 0, Q35/Q13)</f>
        <v>89.674825490320785</v>
      </c>
      <c r="R40" s="311"/>
      <c r="S40" s="311">
        <f>IF(Q13=0, 0, S35/Q13)</f>
        <v>91.785360860426266</v>
      </c>
      <c r="T40" s="311"/>
      <c r="U40" s="311">
        <f t="shared" si="2"/>
        <v>2.110535370105481</v>
      </c>
      <c r="V40" s="312"/>
    </row>
    <row r="41" spans="1:22" ht="22" customHeight="1">
      <c r="A41" s="266" t="s">
        <v>109</v>
      </c>
      <c r="B41" s="111">
        <v>401726</v>
      </c>
      <c r="C41" s="37" t="s">
        <v>398</v>
      </c>
      <c r="D41" s="38">
        <v>45870</v>
      </c>
      <c r="E41" s="39" t="s">
        <v>2</v>
      </c>
      <c r="F41" s="40">
        <v>173</v>
      </c>
      <c r="G41" s="267">
        <v>2021</v>
      </c>
      <c r="H41" s="268">
        <f>IF(AND(ISNUMBER(D41),ISNUMBER(F41)),ROUNDDOWN(MIN(IF(OR(ISBLANK(I41),I41=""),EOMONTH(DATE(EINSTELLUNG!$C$35,$A$1,1),0),I41)-MAX(D41,DATE(EINSTELLUNG!$C$35,$A$1,1))+1)/DAY(EOMONTH(DATE(EINSTELLUNG!$C$35,$A$1,1),0))*F41,2),"")</f>
        <v>173</v>
      </c>
      <c r="I41" s="41"/>
      <c r="J41" s="42"/>
      <c r="K41" s="267">
        <f t="shared" si="1"/>
        <v>0</v>
      </c>
      <c r="L41" s="269">
        <f>IF(OR($B41="",$C41=""),"",I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43"/>
      <c r="N41" s="55"/>
      <c r="O41" s="315" t="s">
        <v>110</v>
      </c>
      <c r="P41" s="316"/>
      <c r="Q41" s="317">
        <f>IF(Q13=0, 0, Q38/Q13)</f>
        <v>8.3260235756326928</v>
      </c>
      <c r="R41" s="317"/>
      <c r="S41" s="317">
        <f>IF(Q13=0, 0, S38/Q13)</f>
        <v>8.3258756547348725</v>
      </c>
      <c r="T41" s="317"/>
      <c r="U41" s="317">
        <f t="shared" si="2"/>
        <v>-1.4792089782034168E-4</v>
      </c>
      <c r="V41" s="318"/>
    </row>
    <row r="42" spans="1:22" ht="22" customHeight="1" thickBot="1">
      <c r="A42" s="266" t="s">
        <v>111</v>
      </c>
      <c r="B42" s="110">
        <v>401731</v>
      </c>
      <c r="C42" s="30" t="s">
        <v>399</v>
      </c>
      <c r="D42" s="31">
        <v>45899</v>
      </c>
      <c r="E42" s="32" t="s">
        <v>2</v>
      </c>
      <c r="F42" s="33">
        <v>173</v>
      </c>
      <c r="G42" s="267">
        <v>2021</v>
      </c>
      <c r="H42" s="268">
        <f>IF(AND(ISNUMBER(D42),ISNUMBER(F42)),ROUNDDOWN(MIN(IF(OR(ISBLANK(I42),I42=""),EOMONTH(DATE(EINSTELLUNG!$C$35,$A$1,1),0),I42)-MAX(D42,DATE(EINSTELLUNG!$C$35,$A$1,1))+1)/DAY(EOMONTH(DATE(EINSTELLUNG!$C$35,$A$1,1),0))*F42,2),"")</f>
        <v>173</v>
      </c>
      <c r="I42" s="34"/>
      <c r="J42" s="35"/>
      <c r="K42" s="267">
        <f t="shared" si="1"/>
        <v>0</v>
      </c>
      <c r="L42" s="269">
        <f>IF(OR($B42="",$C42=""),"",I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2021</v>
      </c>
      <c r="M42" s="36"/>
      <c r="N42" s="54"/>
      <c r="O42" s="296" t="s">
        <v>112</v>
      </c>
      <c r="P42" s="297"/>
      <c r="Q42" s="319">
        <f>IFERROR(Q17/Q8, 0)</f>
        <v>11.969474956681861</v>
      </c>
      <c r="R42" s="320"/>
      <c r="S42" s="319"/>
      <c r="T42" s="319"/>
      <c r="U42" s="319"/>
      <c r="V42" s="299"/>
    </row>
    <row r="43" spans="1:22" ht="22" customHeight="1">
      <c r="A43" s="266" t="s">
        <v>113</v>
      </c>
      <c r="B43" s="111">
        <v>401730</v>
      </c>
      <c r="C43" s="37" t="s">
        <v>400</v>
      </c>
      <c r="D43" s="38">
        <v>45895</v>
      </c>
      <c r="E43" s="39" t="s">
        <v>2</v>
      </c>
      <c r="F43" s="40">
        <v>173</v>
      </c>
      <c r="G43" s="267">
        <v>2021</v>
      </c>
      <c r="H43" s="268">
        <f>IF(AND(ISNUMBER(D43),ISNUMBER(F43)),ROUNDDOWN(MIN(IF(OR(ISBLANK(I43),I43=""),EOMONTH(DATE(EINSTELLUNG!$C$35,$A$1,1),0),I43)-MAX(D43,DATE(EINSTELLUNG!$C$35,$A$1,1))+1)/DAY(EOMONTH(DATE(EINSTELLUNG!$C$35,$A$1,1),0))*F43,2),"")</f>
        <v>173</v>
      </c>
      <c r="I43" s="41"/>
      <c r="J43" s="42"/>
      <c r="K43" s="267">
        <f t="shared" si="1"/>
        <v>0</v>
      </c>
      <c r="L43" s="269">
        <f>IF(OR($B43="",$C43=""),"",I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2021</v>
      </c>
      <c r="M43" s="43"/>
      <c r="N43" s="55"/>
      <c r="O43" s="321"/>
      <c r="P43" s="321"/>
      <c r="Q43" s="321"/>
      <c r="R43" s="264"/>
      <c r="S43" s="264"/>
      <c r="T43" s="264"/>
      <c r="U43" s="264"/>
      <c r="V43" s="264"/>
    </row>
    <row r="44" spans="1:22" ht="22" customHeight="1">
      <c r="A44" s="266" t="s">
        <v>114</v>
      </c>
      <c r="B44" s="110">
        <v>401734</v>
      </c>
      <c r="C44" s="30" t="s">
        <v>401</v>
      </c>
      <c r="D44" s="31">
        <v>45904</v>
      </c>
      <c r="E44" s="32" t="s">
        <v>2</v>
      </c>
      <c r="F44" s="33">
        <v>173</v>
      </c>
      <c r="G44" s="267">
        <v>2021</v>
      </c>
      <c r="H44" s="268">
        <f>IF(AND(ISNUMBER(D44),ISNUMBER(F44)),ROUNDDOWN(MIN(IF(OR(ISBLANK(I44),I44=""),EOMONTH(DATE(EINSTELLUNG!$C$35,$A$1,1),0),I44)-MAX(D44,DATE(EINSTELLUNG!$C$35,$A$1,1))+1)/DAY(EOMONTH(DATE(EINSTELLUNG!$C$35,$A$1,1),0))*F44,2),"")</f>
        <v>173</v>
      </c>
      <c r="I44" s="34">
        <v>46053</v>
      </c>
      <c r="J44" s="35"/>
      <c r="K44" s="267">
        <f t="shared" si="1"/>
        <v>0</v>
      </c>
      <c r="L44" s="269">
        <f>IF(OR($B44="",$C44=""),"",I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2020.9999999999998</v>
      </c>
      <c r="M44" s="36"/>
      <c r="N44" s="54" t="s">
        <v>194</v>
      </c>
      <c r="O44" s="322" t="s">
        <v>115</v>
      </c>
      <c r="P44" s="322"/>
      <c r="Q44" s="322"/>
      <c r="R44" s="322"/>
      <c r="S44" s="322"/>
      <c r="T44" s="322"/>
      <c r="U44" s="322"/>
      <c r="V44" s="322"/>
    </row>
    <row r="45" spans="1:22" ht="22" customHeight="1">
      <c r="A45" s="266" t="s">
        <v>116</v>
      </c>
      <c r="B45" s="111">
        <v>401736</v>
      </c>
      <c r="C45" s="37" t="s">
        <v>402</v>
      </c>
      <c r="D45" s="38">
        <v>45906</v>
      </c>
      <c r="E45" s="39" t="s">
        <v>2</v>
      </c>
      <c r="F45" s="40">
        <v>173</v>
      </c>
      <c r="G45" s="267">
        <v>2021</v>
      </c>
      <c r="H45" s="268">
        <f>IF(AND(ISNUMBER(D45),ISNUMBER(F45)),ROUNDDOWN(MIN(IF(OR(ISBLANK(I45),I45=""),EOMONTH(DATE(EINSTELLUNG!$C$35,$A$1,1),0),I45)-MAX(D45,DATE(EINSTELLUNG!$C$35,$A$1,1))+1)/DAY(EOMONTH(DATE(EINSTELLUNG!$C$35,$A$1,1),0))*F45,2),"")</f>
        <v>173</v>
      </c>
      <c r="I45" s="41"/>
      <c r="J45" s="42"/>
      <c r="K45" s="267">
        <f t="shared" si="1"/>
        <v>0</v>
      </c>
      <c r="L45" s="269">
        <f>IF(OR($B45="",$C45=""),"",I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43"/>
      <c r="N45" s="55"/>
      <c r="O45" s="323"/>
      <c r="P45" s="323"/>
      <c r="Q45" s="323"/>
      <c r="R45" s="324"/>
      <c r="S45" s="324"/>
      <c r="T45" s="324"/>
      <c r="U45" s="324"/>
      <c r="V45" s="264"/>
    </row>
    <row r="46" spans="1:22" ht="22" customHeight="1">
      <c r="A46" s="266" t="s">
        <v>117</v>
      </c>
      <c r="B46" s="110">
        <v>401737</v>
      </c>
      <c r="C46" s="30" t="s">
        <v>403</v>
      </c>
      <c r="D46" s="31">
        <v>45906</v>
      </c>
      <c r="E46" s="32" t="s">
        <v>2</v>
      </c>
      <c r="F46" s="33">
        <v>129.75</v>
      </c>
      <c r="G46" s="267">
        <v>1515.75</v>
      </c>
      <c r="H46" s="268">
        <f>IF(AND(ISNUMBER(D46),ISNUMBER(F46)),ROUNDDOWN(MIN(IF(OR(ISBLANK(I46),I46=""),EOMONTH(DATE(EINSTELLUNG!$C$35,$A$1,1),0),I46)-MAX(D46,DATE(EINSTELLUNG!$C$35,$A$1,1))+1)/DAY(EOMONTH(DATE(EINSTELLUNG!$C$35,$A$1,1),0))*F46,2),"")</f>
        <v>129.75</v>
      </c>
      <c r="I46" s="34"/>
      <c r="J46" s="35"/>
      <c r="K46" s="267">
        <f t="shared" si="1"/>
        <v>0</v>
      </c>
      <c r="L46" s="269">
        <f>IF(OR($B46="",$C46=""),"",I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1515.75</v>
      </c>
      <c r="M46" s="36"/>
      <c r="N46" s="54"/>
      <c r="O46" s="264"/>
      <c r="P46" s="264"/>
      <c r="Q46" s="264"/>
      <c r="R46" s="264"/>
      <c r="S46" s="264"/>
      <c r="T46" s="264"/>
      <c r="U46" s="264"/>
      <c r="V46" s="264"/>
    </row>
    <row r="47" spans="1:22" ht="22" customHeight="1">
      <c r="A47" s="266" t="s">
        <v>118</v>
      </c>
      <c r="B47" s="111">
        <v>401738</v>
      </c>
      <c r="C47" s="37" t="s">
        <v>404</v>
      </c>
      <c r="D47" s="38">
        <v>45909</v>
      </c>
      <c r="E47" s="39" t="s">
        <v>2</v>
      </c>
      <c r="F47" s="40">
        <v>103.8</v>
      </c>
      <c r="G47" s="267">
        <v>1212.5999999999999</v>
      </c>
      <c r="H47" s="268">
        <f>IF(AND(ISNUMBER(D47),ISNUMBER(F47)),ROUNDDOWN(MIN(IF(OR(ISBLANK(I47),I47=""),EOMONTH(DATE(EINSTELLUNG!$C$35,$A$1,1),0),I47)-MAX(D47,DATE(EINSTELLUNG!$C$35,$A$1,1))+1)/DAY(EOMONTH(DATE(EINSTELLUNG!$C$35,$A$1,1),0))*F47,2),"")</f>
        <v>103.8</v>
      </c>
      <c r="I47" s="41"/>
      <c r="J47" s="42"/>
      <c r="K47" s="267">
        <f t="shared" si="1"/>
        <v>0</v>
      </c>
      <c r="L47" s="269">
        <f>IF(OR($B47="",$C47=""),"",I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1212.5999999999999</v>
      </c>
      <c r="M47" s="43"/>
      <c r="N47" s="55"/>
      <c r="O47" s="264"/>
      <c r="P47" s="264"/>
      <c r="Q47" s="264"/>
      <c r="R47" s="264"/>
      <c r="S47" s="264"/>
      <c r="T47" s="264"/>
      <c r="U47" s="264"/>
      <c r="V47" s="264"/>
    </row>
    <row r="48" spans="1:22" ht="22" customHeight="1">
      <c r="A48" s="266" t="s">
        <v>119</v>
      </c>
      <c r="B48" s="110">
        <v>401747</v>
      </c>
      <c r="C48" s="30" t="s">
        <v>405</v>
      </c>
      <c r="D48" s="34">
        <v>45941</v>
      </c>
      <c r="E48" s="32" t="s">
        <v>2</v>
      </c>
      <c r="F48" s="33">
        <v>86.5</v>
      </c>
      <c r="G48" s="267">
        <v>1010.5</v>
      </c>
      <c r="H48" s="268">
        <f>IF(AND(ISNUMBER(D48),ISNUMBER(F48)),ROUNDDOWN(MIN(IF(OR(ISBLANK(I48),I48=""),EOMONTH(DATE(EINSTELLUNG!$C$35,$A$1,1),0),I48)-MAX(D48,DATE(EINSTELLUNG!$C$35,$A$1,1))+1)/DAY(EOMONTH(DATE(EINSTELLUNG!$C$35,$A$1,1),0))*F48,2),"")</f>
        <v>86.5</v>
      </c>
      <c r="I48" s="34"/>
      <c r="J48" s="35"/>
      <c r="K48" s="267">
        <f t="shared" si="1"/>
        <v>0</v>
      </c>
      <c r="L48" s="269">
        <f>IF(OR($B48="",$C48=""),"",I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36"/>
      <c r="N48" s="54"/>
      <c r="O48" s="264"/>
      <c r="P48" s="264"/>
      <c r="Q48" s="264"/>
      <c r="R48" s="264"/>
      <c r="S48" s="264"/>
      <c r="T48" s="264"/>
      <c r="U48" s="264"/>
      <c r="V48" s="264"/>
    </row>
    <row r="49" spans="1:22" ht="22" customHeight="1">
      <c r="A49" s="266" t="s">
        <v>120</v>
      </c>
      <c r="B49" s="111">
        <v>401748</v>
      </c>
      <c r="C49" s="37" t="s">
        <v>406</v>
      </c>
      <c r="D49" s="41">
        <v>45941</v>
      </c>
      <c r="E49" s="39" t="s">
        <v>2</v>
      </c>
      <c r="F49" s="40">
        <v>86.5</v>
      </c>
      <c r="G49" s="267">
        <v>1010.5</v>
      </c>
      <c r="H49" s="268">
        <f>IF(AND(ISNUMBER(D49),ISNUMBER(F49)),ROUNDDOWN(MIN(IF(OR(ISBLANK(I49),I49=""),EOMONTH(DATE(EINSTELLUNG!$C$35,$A$1,1),0),I49)-MAX(D49,DATE(EINSTELLUNG!$C$35,$A$1,1))+1)/DAY(EOMONTH(DATE(EINSTELLUNG!$C$35,$A$1,1),0))*F49,2),"")</f>
        <v>86.5</v>
      </c>
      <c r="I49" s="41"/>
      <c r="J49" s="42"/>
      <c r="K49" s="267">
        <f t="shared" si="1"/>
        <v>0</v>
      </c>
      <c r="L49" s="269">
        <f>IF(OR($B49="",$C49=""),"",I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3"/>
      <c r="N49" s="55"/>
      <c r="O49" s="264"/>
      <c r="P49" s="264"/>
      <c r="Q49" s="264"/>
      <c r="R49" s="264"/>
      <c r="S49" s="264"/>
      <c r="T49" s="264"/>
      <c r="U49" s="264"/>
      <c r="V49" s="264"/>
    </row>
    <row r="50" spans="1:22" ht="22" customHeight="1">
      <c r="A50" s="266" t="s">
        <v>121</v>
      </c>
      <c r="B50" s="110">
        <v>401745</v>
      </c>
      <c r="C50" s="44" t="s">
        <v>407</v>
      </c>
      <c r="D50" s="34">
        <v>45934</v>
      </c>
      <c r="E50" s="32" t="s">
        <v>2</v>
      </c>
      <c r="F50" s="33">
        <v>173</v>
      </c>
      <c r="G50" s="267">
        <v>2021</v>
      </c>
      <c r="H50" s="268">
        <f>IF(AND(ISNUMBER(D50),ISNUMBER(F50)),ROUNDDOWN(MIN(IF(OR(ISBLANK(I50),I50=""),EOMONTH(DATE(EINSTELLUNG!$C$35,$A$1,1),0),I50)-MAX(D50,DATE(EINSTELLUNG!$C$35,$A$1,1))+1)/DAY(EOMONTH(DATE(EINSTELLUNG!$C$35,$A$1,1),0))*F50,2),"")</f>
        <v>173</v>
      </c>
      <c r="I50" s="34"/>
      <c r="J50" s="35"/>
      <c r="K50" s="267">
        <f t="shared" si="1"/>
        <v>0</v>
      </c>
      <c r="L50" s="269">
        <f>IF(OR($B50="",$C50=""),"",I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36"/>
      <c r="N50" s="54"/>
      <c r="O50" s="264"/>
      <c r="P50" s="264"/>
      <c r="Q50" s="264"/>
      <c r="R50" s="264"/>
      <c r="S50" s="264"/>
      <c r="T50" s="264"/>
      <c r="U50" s="264"/>
      <c r="V50" s="264"/>
    </row>
    <row r="51" spans="1:22" ht="22" customHeight="1">
      <c r="A51" s="266" t="s">
        <v>122</v>
      </c>
      <c r="B51" s="111">
        <v>401750</v>
      </c>
      <c r="C51" s="37" t="s">
        <v>408</v>
      </c>
      <c r="D51" s="41">
        <v>45961</v>
      </c>
      <c r="E51" s="39" t="s">
        <v>2</v>
      </c>
      <c r="F51" s="40">
        <v>129.75</v>
      </c>
      <c r="G51" s="267">
        <v>1515.75</v>
      </c>
      <c r="H51" s="268">
        <f>IF(AND(ISNUMBER(D51),ISNUMBER(F51)),ROUNDDOWN(MIN(IF(OR(ISBLANK(I51),I51=""),EOMONTH(DATE(EINSTELLUNG!$C$35,$A$1,1),0),I51)-MAX(D51,DATE(EINSTELLUNG!$C$35,$A$1,1))+1)/DAY(EOMONTH(DATE(EINSTELLUNG!$C$35,$A$1,1),0))*F51,2),"")</f>
        <v>129.75</v>
      </c>
      <c r="I51" s="41"/>
      <c r="J51" s="42"/>
      <c r="K51" s="267">
        <f t="shared" si="1"/>
        <v>0</v>
      </c>
      <c r="L51" s="269">
        <f>IF(OR($B51="",$C51=""),"",I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1515.75</v>
      </c>
      <c r="M51" s="43"/>
      <c r="N51" s="55"/>
    </row>
    <row r="52" spans="1:22" ht="22" customHeight="1">
      <c r="A52" s="266" t="s">
        <v>123</v>
      </c>
      <c r="B52" s="110">
        <v>401749</v>
      </c>
      <c r="C52" s="30" t="s">
        <v>409</v>
      </c>
      <c r="D52" s="34">
        <v>45986</v>
      </c>
      <c r="E52" s="32" t="s">
        <v>2</v>
      </c>
      <c r="F52" s="33">
        <v>173</v>
      </c>
      <c r="G52" s="267">
        <v>2021</v>
      </c>
      <c r="H52" s="268">
        <f>IF(AND(ISNUMBER(D52),ISNUMBER(F52)),ROUNDDOWN(MIN(IF(OR(ISBLANK(I52),I52=""),EOMONTH(DATE(EINSTELLUNG!$C$35,$A$1,1),0),I52)-MAX(D52,DATE(EINSTELLUNG!$C$35,$A$1,1))+1)/DAY(EOMONTH(DATE(EINSTELLUNG!$C$35,$A$1,1),0))*F52,2),"")</f>
        <v>173</v>
      </c>
      <c r="I52" s="34"/>
      <c r="J52" s="35"/>
      <c r="K52" s="267">
        <f t="shared" si="1"/>
        <v>0</v>
      </c>
      <c r="L52" s="269">
        <f>IF(OR($B52="",$C52=""),"",I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36"/>
      <c r="N52" s="54"/>
    </row>
    <row r="53" spans="1:22" ht="22" customHeight="1">
      <c r="A53" s="266" t="s">
        <v>124</v>
      </c>
      <c r="B53" s="111">
        <v>401754</v>
      </c>
      <c r="C53" s="37" t="s">
        <v>410</v>
      </c>
      <c r="D53" s="41">
        <v>46014</v>
      </c>
      <c r="E53" s="39" t="s">
        <v>2</v>
      </c>
      <c r="F53" s="40">
        <v>173</v>
      </c>
      <c r="G53" s="267">
        <v>2021</v>
      </c>
      <c r="H53" s="268">
        <f>IF(AND(ISNUMBER(D53),ISNUMBER(F53)),ROUNDDOWN(MIN(IF(OR(ISBLANK(I53),I53=""),EOMONTH(DATE(EINSTELLUNG!$C$35,$A$1,1),0),I53)-MAX(D53,DATE(EINSTELLUNG!$C$35,$A$1,1))+1)/DAY(EOMONTH(DATE(EINSTELLUNG!$C$35,$A$1,1),0))*F53,2),"")</f>
        <v>173</v>
      </c>
      <c r="I53" s="41"/>
      <c r="J53" s="42"/>
      <c r="K53" s="267">
        <f t="shared" si="1"/>
        <v>0</v>
      </c>
      <c r="L53" s="269">
        <f>IF(OR($B53="",$C53=""),"",I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43"/>
      <c r="N53" s="55"/>
    </row>
    <row r="54" spans="1:22" ht="22" customHeight="1">
      <c r="A54" s="266" t="s">
        <v>125</v>
      </c>
      <c r="B54" s="110"/>
      <c r="C54" s="30"/>
      <c r="D54" s="34"/>
      <c r="E54" s="32"/>
      <c r="F54" s="33"/>
      <c r="G54" s="267" t="str">
        <f>IF(OR(E54="",F54=""),"",PID_KVLohnLookup($A$1,E54,F54,LOHNTABELLE!$H$4))</f>
        <v/>
      </c>
      <c r="H54" s="268" t="str">
        <f>IF(AND(ISNUMBER(D54),ISNUMBER(F54)),ROUNDDOWN(MIN(IF(OR(ISBLANK(I54),I54=""),EOMONTH(DATE(EINSTELLUNG!$C$35,$A$1,1),0),I54)-MAX(D54,DATE(EINSTELLUNG!$C$35,$A$1,1))+1)/DAY(EOMONTH(DATE(EINSTELLUNG!$C$35,$A$1,1),0))*F54,2),"")</f>
        <v/>
      </c>
      <c r="I54" s="34"/>
      <c r="J54" s="35"/>
      <c r="K54" s="267" t="str">
        <f t="shared" si="1"/>
        <v/>
      </c>
      <c r="L54" s="269" t="str">
        <f>IF(OR($B54="",$C54=""),"",I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82" si="3">IF(OR(B67="",C67=""),"",IFERROR(IF(OR(MONTH(D67)=1,MONTH(D67)=3,MONTH(D67)=5,MONTH(D67)=7,MONTH(D67)=8,MONTH(D67)=10,MONTH(D67)=12),(G67/31)*J67,IF(OR(MONTH(D67)=4,MONTH(D67)=6,MONTH(D67)=9,MONTH(D67)=11),(G67/30)*J67,(G67/DAY(EOMONTH(D67,0)))*J67)),0))</f>
        <v/>
      </c>
      <c r="L67" s="269" t="str">
        <f>IF(OR($B67="",$C67=""),"",I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46"/>
    </row>
    <row r="114" spans="11:14" ht="16" customHeight="1">
      <c r="K114" s="330"/>
      <c r="L114" s="330"/>
      <c r="M114" s="330"/>
      <c r="N114" s="331"/>
    </row>
    <row r="115" spans="11:14" ht="16" customHeight="1">
      <c r="K115" s="330"/>
      <c r="L115" s="330"/>
      <c r="M115" s="330"/>
      <c r="N115" s="331"/>
    </row>
    <row r="116" spans="11:14" ht="16" customHeight="1">
      <c r="K116" s="332"/>
      <c r="L116" s="332"/>
      <c r="M116" s="333"/>
      <c r="N116" s="333"/>
    </row>
    <row r="117" spans="11:14" ht="16" customHeight="1">
      <c r="K117" s="332"/>
      <c r="L117" s="332"/>
      <c r="M117" s="333"/>
      <c r="N117" s="333"/>
    </row>
    <row r="118" spans="11:14" ht="16" customHeight="1">
      <c r="K118" s="334"/>
      <c r="L118" s="334"/>
      <c r="M118" s="335"/>
      <c r="N118" s="335"/>
    </row>
    <row r="119" spans="11:14" ht="16" customHeight="1">
      <c r="K119" s="336"/>
      <c r="L119" s="336"/>
      <c r="M119" s="337"/>
      <c r="N119" s="337"/>
    </row>
    <row r="120" spans="11:14" ht="16" customHeight="1">
      <c r="K120" s="332"/>
      <c r="L120" s="332"/>
      <c r="M120" s="333"/>
      <c r="N120" s="333"/>
    </row>
    <row r="121" spans="11:14" ht="16" customHeight="1">
      <c r="K121" s="332"/>
      <c r="L121" s="332"/>
      <c r="M121" s="333"/>
      <c r="N121" s="333"/>
    </row>
    <row r="122" spans="11:14" ht="16" customHeight="1">
      <c r="K122" s="336"/>
      <c r="L122" s="336"/>
      <c r="M122" s="337"/>
      <c r="N122" s="337"/>
    </row>
    <row r="123" spans="11:14" ht="16" customHeight="1">
      <c r="K123" s="338"/>
      <c r="L123" s="338"/>
      <c r="M123" s="338"/>
      <c r="N123" s="338"/>
    </row>
  </sheetData>
  <sheetProtection algorithmName="SHA-512" hashValue="3lQj2k5PPj5XzTzCa397oyezOIwOOMfAYi/vE92I4b6veASdUQVePEQ8do32YLR33pCUrJ4Bslss2uSe39TwaQ==" saltValue="Fs78hA3H6PxO2llyThzvnQ==" spinCount="100000" sheet="1" objects="1" scenarios="1"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B1A2C133-D1BB-4F2D-83D0-8D20017CC991}">
          <x14:formula1>
            <xm:f>KV_DROPDOWN_HELPER!$A$1:$A$13</xm:f>
          </x14:formula1>
          <xm:sqref>F3</xm:sqref>
        </x14:dataValidation>
        <x14:dataValidation type="list" allowBlank="1" showInputMessage="1" showErrorMessage="1" xr:uid="{4350F336-C8D8-45BF-8D2F-2AA389B9662D}">
          <x14:formula1>
            <xm:f>KV_DROPDOWN_HELPER!$B$1:$B$13</xm:f>
          </x14:formula1>
          <xm:sqref>F4</xm:sqref>
        </x14:dataValidation>
        <x14:dataValidation type="list" allowBlank="1" showInputMessage="1" showErrorMessage="1" xr:uid="{FB74AF9C-CF3A-431C-8BEC-3A93B9F37705}">
          <x14:formula1>
            <xm:f>KV_DROPDOWN_HELPER!$C$1:$C$13</xm:f>
          </x14:formula1>
          <xm:sqref>F5 F6 F7 F8</xm:sqref>
        </x14:dataValidation>
        <x14:dataValidation type="list" allowBlank="1" showInputMessage="1" showErrorMessage="1" xr:uid="{D6829F29-559B-4FCD-9C2C-9C6854BC8BB6}">
          <x14:formula1>
            <xm:f>KV_DROPDOWN_HELPER!$D$1:$D$13</xm:f>
          </x14:formula1>
          <xm:sqref>F9 F10 F11 F12 F21 F35</xm:sqref>
        </x14:dataValidation>
        <x14:dataValidation type="list" allowBlank="1" showInputMessage="1" showErrorMessage="1" xr:uid="{B64E846F-D156-449D-970D-462CAAB5DEEB}">
          <x14:formula1>
            <xm:f>KV_DROPDOWN_HELPER!$F$1:$F$13</xm:f>
          </x14:formula1>
          <xm:sqref>F14</xm:sqref>
        </x14:dataValidation>
        <x14:dataValidation type="list" allowBlank="1" showInputMessage="1" showErrorMessage="1" xr:uid="{D5A95E18-19EC-4203-9C98-1562DD280FBE}">
          <x14:formula1>
            <xm:f>KV_DROPDOWN_HELPER!$G$1:$G$13</xm:f>
          </x14:formula1>
          <xm:sqref>F18</xm:sqref>
        </x14:dataValidation>
        <x14:dataValidation type="list" allowBlank="1" showInputMessage="1" showErrorMessage="1" xr:uid="{70DFB626-7A3A-477F-9921-19F4A4FB92C7}">
          <x14:formula1>
            <xm:f>KV_DROPDOWN_HELPER!$H$1:$H$13</xm:f>
          </x14:formula1>
          <xm:sqref>F22 F23 F27</xm:sqref>
        </x14:dataValidation>
        <x14:dataValidation type="list" allowBlank="1" showInputMessage="1" showErrorMessage="1" xr:uid="{F2355342-32D7-4AA0-AB77-B59E08427C41}">
          <x14:formula1>
            <xm:f>KV_DROPDOWN_HELPER!$I$1:$I$13</xm:f>
          </x14:formula1>
          <xm:sqref>F54 F55 F56 F57 F58 F59 F60 F61 F62 F63 F64 F65 F66 F67 F68 F69 F70 F71 F72 F73 F74 F75 F76 F77 F78 F79 F80 F81 F82</xm:sqref>
        </x14:dataValidation>
        <x14:dataValidation type="list" allowBlank="1" showInputMessage="1" showErrorMessage="1" xr:uid="{8761F493-DBD3-43D0-B622-FFAA24AED716}">
          <x14:formula1>
            <xm:f>KV_DROPDOWN_HELPER!$E$1:$E$13</xm:f>
          </x14:formula1>
          <xm:sqref>F13 F15 F16 F17 F19 F20 F24 F25 F26 F28 F29 F30 F31 F32 F33 F34 F36 F37 F38 F39 F40 F41 F42 F43 F44 F45 F46 F47 F48 F49 F50 F51 F52 F53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2" activePane="bottomLeft" state="frozen"/>
      <selection activeCell="T24" sqref="T24"/>
      <selection pane="bottomLeft" activeCell="E30" sqref="E30"/>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1796875" style="166" bestFit="1" customWidth="1"/>
    <col min="29" max="16384" width="9.1796875" style="166"/>
  </cols>
  <sheetData>
    <row r="1" spans="1:28" ht="18" customHeight="1">
      <c r="A1" s="247">
        <v>2</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46054</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46081</v>
      </c>
    </row>
    <row r="3" spans="1:28" ht="22" customHeight="1">
      <c r="A3" s="258" t="s">
        <v>292</v>
      </c>
      <c r="B3" s="109">
        <v>401006</v>
      </c>
      <c r="C3" s="104" t="s">
        <v>360</v>
      </c>
      <c r="D3" s="24">
        <v>38188</v>
      </c>
      <c r="E3" s="25" t="s">
        <v>13</v>
      </c>
      <c r="F3" s="105">
        <v>173</v>
      </c>
      <c r="G3" s="259">
        <v>1862.4</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1862.4</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103">
        <v>103.8</v>
      </c>
      <c r="G4" s="267">
        <v>873.2</v>
      </c>
      <c r="H4" s="268">
        <f>IF(AND(ISNUMBER(D4),ISNUMBER(F4)),ROUNDDOWN(MIN(IF(OR(ISBLANK(I4),I4=""),EOMONTH(DATE(EINSTELLUNG!$C$35,$A$1,1),0),I4)-MAX(D4,DATE(EINSTELLUNG!$C$35,$A$1,1))+1)/DAY(EOMONTH(DATE(EINSTELLUNG!$C$35,$A$1,1),0))*F4,2),"")</f>
        <v>103.8</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873.2</v>
      </c>
      <c r="M4" s="36"/>
      <c r="N4" s="54"/>
      <c r="O4" s="270"/>
      <c r="P4" s="270"/>
      <c r="Q4" s="270"/>
      <c r="R4" s="271"/>
      <c r="S4" s="264"/>
      <c r="T4" s="264"/>
      <c r="U4" s="264"/>
      <c r="V4" s="264"/>
    </row>
    <row r="5" spans="1:28" ht="22" customHeight="1">
      <c r="A5" s="266" t="s">
        <v>52</v>
      </c>
      <c r="B5" s="111">
        <v>401047</v>
      </c>
      <c r="C5" s="37" t="s">
        <v>363</v>
      </c>
      <c r="D5" s="38">
        <v>41154</v>
      </c>
      <c r="E5" s="39" t="s">
        <v>4</v>
      </c>
      <c r="F5" s="40">
        <v>103.8</v>
      </c>
      <c r="G5" s="267">
        <v>849.2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849.2</v>
      </c>
      <c r="M5" s="43"/>
      <c r="N5" s="55"/>
      <c r="O5" s="272" cm="1">
        <f t="array" ref="O5">SUMPRODUCT((F3:F82/4.310808)/5*2.08)</f>
        <v>720.1308710571202</v>
      </c>
      <c r="P5" s="273">
        <f>EINSTELLUNG!I7</f>
        <v>804</v>
      </c>
      <c r="Q5" s="273">
        <f>P5-O5</f>
        <v>83.869128942879797</v>
      </c>
      <c r="R5" s="274">
        <f>IFERROR(Q5*Q42, 0)</f>
        <v>910.79504638629453</v>
      </c>
      <c r="S5" s="264"/>
      <c r="T5" s="264"/>
      <c r="U5" s="264"/>
      <c r="V5" s="264"/>
    </row>
    <row r="6" spans="1:28" ht="22" customHeight="1">
      <c r="A6" s="266" t="s">
        <v>53</v>
      </c>
      <c r="B6" s="110">
        <v>401049</v>
      </c>
      <c r="C6" s="30" t="s">
        <v>362</v>
      </c>
      <c r="D6" s="31">
        <v>41130</v>
      </c>
      <c r="E6" s="32" t="s">
        <v>4</v>
      </c>
      <c r="F6" s="33">
        <v>173</v>
      </c>
      <c r="G6" s="267">
        <v>1698.4</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1698.4</v>
      </c>
      <c r="M6" s="36"/>
      <c r="N6" s="54"/>
      <c r="O6" s="275" t="str">
        <f>IF(Q5&lt;0, "Schlecht! Zu wenig Urlaub abgebaut.", IF(Q5&gt;0, "Gut! Mehr Urlaub abgebaut als aufgebaut.", ""))</f>
        <v>Gut! Mehr Urlaub abgebaut als aufgebaut.</v>
      </c>
      <c r="P6" s="276"/>
      <c r="Q6" s="276"/>
      <c r="R6" s="277"/>
      <c r="S6" s="264"/>
      <c r="T6" s="264"/>
      <c r="U6" s="264"/>
      <c r="V6" s="264"/>
    </row>
    <row r="7" spans="1:28" ht="22" customHeight="1" thickBot="1">
      <c r="A7" s="266" t="s">
        <v>54</v>
      </c>
      <c r="B7" s="111">
        <v>401051</v>
      </c>
      <c r="C7" s="37" t="s">
        <v>364</v>
      </c>
      <c r="D7" s="38">
        <v>41176</v>
      </c>
      <c r="E7" s="39" t="s">
        <v>4</v>
      </c>
      <c r="F7" s="40">
        <v>103.8</v>
      </c>
      <c r="G7" s="267">
        <v>849.2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849.2</v>
      </c>
      <c r="M7" s="43"/>
      <c r="N7" s="55"/>
      <c r="O7" s="264"/>
      <c r="P7" s="264"/>
      <c r="Q7" s="264"/>
      <c r="R7" s="264"/>
      <c r="S7" s="264"/>
      <c r="T7" s="264"/>
      <c r="U7" s="264"/>
      <c r="V7" s="264"/>
    </row>
    <row r="8" spans="1:28" ht="22" customHeight="1">
      <c r="A8" s="266" t="s">
        <v>55</v>
      </c>
      <c r="B8" s="110">
        <v>401089</v>
      </c>
      <c r="C8" s="30" t="s">
        <v>378</v>
      </c>
      <c r="D8" s="31">
        <v>44868</v>
      </c>
      <c r="E8" s="32" t="s">
        <v>3</v>
      </c>
      <c r="F8" s="33">
        <v>129.75</v>
      </c>
      <c r="G8" s="267">
        <v>1249.2</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1249.2</v>
      </c>
      <c r="M8" s="36"/>
      <c r="N8" s="54"/>
      <c r="O8" s="278" t="s">
        <v>56</v>
      </c>
      <c r="P8" s="279"/>
      <c r="Q8" s="280">
        <f>SUM(H3:H82)</f>
        <v>7462.3700000000008</v>
      </c>
      <c r="R8" s="281"/>
      <c r="S8" s="264"/>
      <c r="T8" s="264"/>
      <c r="U8" s="264"/>
      <c r="V8" s="264"/>
    </row>
    <row r="9" spans="1:28" ht="22" customHeight="1">
      <c r="A9" s="266" t="s">
        <v>57</v>
      </c>
      <c r="B9" s="111">
        <v>401090</v>
      </c>
      <c r="C9" s="37" t="s">
        <v>379</v>
      </c>
      <c r="D9" s="38">
        <v>44900</v>
      </c>
      <c r="E9" s="39" t="s">
        <v>10</v>
      </c>
      <c r="F9" s="40">
        <v>173</v>
      </c>
      <c r="G9" s="267">
        <v>1840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1840</v>
      </c>
      <c r="M9" s="43"/>
      <c r="N9" s="55"/>
      <c r="O9" s="282" t="s">
        <v>58</v>
      </c>
      <c r="P9" s="283"/>
      <c r="Q9" s="284">
        <f>EINSTELLUNG!L23</f>
        <v>0</v>
      </c>
      <c r="R9" s="285"/>
      <c r="S9" s="340">
        <f>IFERROR(Q9/Q8, 0)</f>
        <v>0</v>
      </c>
      <c r="T9" s="264"/>
      <c r="U9" s="264"/>
      <c r="V9" s="264"/>
    </row>
    <row r="10" spans="1:28" ht="22" customHeight="1">
      <c r="A10" s="266" t="s">
        <v>59</v>
      </c>
      <c r="B10" s="110">
        <v>401097</v>
      </c>
      <c r="C10" s="30" t="s">
        <v>366</v>
      </c>
      <c r="D10" s="31">
        <v>42644</v>
      </c>
      <c r="E10" s="32" t="s">
        <v>3</v>
      </c>
      <c r="F10" s="33">
        <v>173</v>
      </c>
      <c r="G10" s="267">
        <v>1665.6</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1665.6</v>
      </c>
      <c r="M10" s="36"/>
      <c r="N10" s="54"/>
      <c r="O10" s="282" t="s">
        <v>60</v>
      </c>
      <c r="P10" s="283"/>
      <c r="Q10" s="284">
        <f>EINSTELLUNG!I23</f>
        <v>0</v>
      </c>
      <c r="R10" s="285"/>
      <c r="S10" s="264"/>
      <c r="T10" s="264"/>
      <c r="U10" s="264"/>
      <c r="V10" s="264"/>
    </row>
    <row r="11" spans="1:28" ht="22" customHeight="1">
      <c r="A11" s="266" t="s">
        <v>61</v>
      </c>
      <c r="B11" s="111">
        <v>401138</v>
      </c>
      <c r="C11" s="37" t="s">
        <v>365</v>
      </c>
      <c r="D11" s="38">
        <v>42006</v>
      </c>
      <c r="E11" s="39" t="s">
        <v>4</v>
      </c>
      <c r="F11" s="40">
        <v>138.4</v>
      </c>
      <c r="G11" s="267">
        <v>1326.88</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1326.88</v>
      </c>
      <c r="M11" s="43"/>
      <c r="N11" s="55"/>
      <c r="O11" s="282" t="s">
        <v>62</v>
      </c>
      <c r="P11" s="283"/>
      <c r="Q11" s="284">
        <f>P5</f>
        <v>804</v>
      </c>
      <c r="R11" s="285"/>
      <c r="S11" s="264"/>
      <c r="T11" s="264"/>
      <c r="U11" s="264"/>
      <c r="V11" s="264"/>
    </row>
    <row r="12" spans="1:28" ht="22" customHeight="1">
      <c r="A12" s="266" t="s">
        <v>63</v>
      </c>
      <c r="B12" s="110">
        <v>401214</v>
      </c>
      <c r="C12" s="30" t="s">
        <v>392</v>
      </c>
      <c r="D12" s="31">
        <v>45636</v>
      </c>
      <c r="E12" s="32" t="s">
        <v>3</v>
      </c>
      <c r="F12" s="33">
        <v>103.8</v>
      </c>
      <c r="G12" s="267">
        <v>832.8</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832.8</v>
      </c>
      <c r="M12" s="36"/>
      <c r="N12" s="54"/>
      <c r="O12" s="282" t="s">
        <v>66</v>
      </c>
      <c r="P12" s="283"/>
      <c r="Q12" s="284">
        <f>Q8-Q9-Q10-Q11</f>
        <v>6658.3700000000008</v>
      </c>
      <c r="R12" s="285"/>
      <c r="S12" s="264"/>
      <c r="T12" s="264"/>
      <c r="U12" s="264"/>
      <c r="V12" s="264"/>
    </row>
    <row r="13" spans="1:28" ht="22" customHeight="1">
      <c r="A13" s="266" t="s">
        <v>65</v>
      </c>
      <c r="B13" s="111">
        <v>401276</v>
      </c>
      <c r="C13" s="37" t="s">
        <v>367</v>
      </c>
      <c r="D13" s="38">
        <v>43252</v>
      </c>
      <c r="E13" s="39" t="s">
        <v>3</v>
      </c>
      <c r="F13" s="40">
        <v>47.58</v>
      </c>
      <c r="G13" s="267">
        <v>416.4</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416.4</v>
      </c>
      <c r="M13" s="43"/>
      <c r="N13" s="55"/>
      <c r="O13" s="282" t="s">
        <v>68</v>
      </c>
      <c r="P13" s="283"/>
      <c r="Q13" s="284">
        <f>EINSTELLUNG!L7</f>
        <v>5663</v>
      </c>
      <c r="R13" s="285"/>
      <c r="S13" s="264"/>
      <c r="T13" s="264"/>
      <c r="U13" s="264"/>
      <c r="V13" s="264"/>
    </row>
    <row r="14" spans="1:28" ht="22" customHeight="1">
      <c r="A14" s="266" t="s">
        <v>67</v>
      </c>
      <c r="B14" s="110">
        <v>401307</v>
      </c>
      <c r="C14" s="30" t="s">
        <v>368</v>
      </c>
      <c r="D14" s="31">
        <v>43571</v>
      </c>
      <c r="E14" s="32" t="s">
        <v>3</v>
      </c>
      <c r="F14" s="33">
        <v>173</v>
      </c>
      <c r="G14" s="267">
        <v>1665.6</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1665.6</v>
      </c>
      <c r="M14" s="36"/>
      <c r="N14" s="54"/>
      <c r="O14" s="282" t="s">
        <v>70</v>
      </c>
      <c r="P14" s="283"/>
      <c r="Q14" s="284">
        <f>Q12-Q13</f>
        <v>995.3700000000008</v>
      </c>
      <c r="R14" s="285"/>
      <c r="S14" s="264"/>
      <c r="T14" s="264"/>
      <c r="U14" s="264"/>
      <c r="V14" s="264"/>
    </row>
    <row r="15" spans="1:28" ht="22" customHeight="1">
      <c r="A15" s="266" t="s">
        <v>69</v>
      </c>
      <c r="B15" s="111">
        <v>401308</v>
      </c>
      <c r="C15" s="37" t="s">
        <v>369</v>
      </c>
      <c r="D15" s="38">
        <v>43579</v>
      </c>
      <c r="E15" s="39" t="s">
        <v>3</v>
      </c>
      <c r="F15" s="40">
        <v>173</v>
      </c>
      <c r="G15" s="267">
        <v>1665.6</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1665.6</v>
      </c>
      <c r="M15" s="43"/>
      <c r="N15" s="55"/>
      <c r="O15" s="341" t="str">
        <f>IF(Q14&lt;0, "Schlecht! Zu wenig Stunden für Dienstplan.", IF(Q14&gt;0, "Du hast mehr als genug Stunden für Dienstplan.", ""))</f>
        <v>Du hast mehr als genug Stunden für Dienstplan.</v>
      </c>
      <c r="P15" s="342"/>
      <c r="Q15" s="342"/>
      <c r="R15" s="343"/>
      <c r="S15" s="287"/>
      <c r="T15" s="287"/>
      <c r="U15" s="287"/>
      <c r="V15" s="264"/>
    </row>
    <row r="16" spans="1:28" ht="22" customHeight="1" thickBot="1">
      <c r="A16" s="266" t="s">
        <v>71</v>
      </c>
      <c r="B16" s="110">
        <v>401389</v>
      </c>
      <c r="C16" s="30" t="s">
        <v>371</v>
      </c>
      <c r="D16" s="31">
        <v>44384</v>
      </c>
      <c r="E16" s="32" t="s">
        <v>11</v>
      </c>
      <c r="F16" s="33">
        <v>138.4</v>
      </c>
      <c r="G16" s="267">
        <v>1437.5</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1437.5</v>
      </c>
      <c r="M16" s="36"/>
      <c r="N16" s="54"/>
      <c r="O16" s="344"/>
      <c r="P16" s="345"/>
      <c r="Q16" s="345"/>
      <c r="R16" s="346"/>
      <c r="S16" s="291"/>
      <c r="T16" s="291"/>
      <c r="U16" s="291"/>
      <c r="V16" s="291"/>
      <c r="W16" s="292"/>
    </row>
    <row r="17" spans="1:29" ht="22" customHeight="1">
      <c r="A17" s="266" t="s">
        <v>72</v>
      </c>
      <c r="B17" s="111">
        <v>401390</v>
      </c>
      <c r="C17" s="37" t="s">
        <v>372</v>
      </c>
      <c r="D17" s="38">
        <v>44441</v>
      </c>
      <c r="E17" s="39" t="s">
        <v>2</v>
      </c>
      <c r="F17" s="40">
        <v>32.01</v>
      </c>
      <c r="G17" s="267">
        <v>1821.75</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1821.75</v>
      </c>
      <c r="M17" s="43"/>
      <c r="N17" s="55"/>
      <c r="O17" s="278" t="s">
        <v>73</v>
      </c>
      <c r="P17" s="279"/>
      <c r="Q17" s="293">
        <f>SUM(L3:L82)</f>
        <v>81039.23000000001</v>
      </c>
      <c r="R17" s="294"/>
      <c r="S17" s="264"/>
      <c r="T17" s="264"/>
      <c r="U17" s="264"/>
      <c r="V17" s="264"/>
      <c r="W17" s="292"/>
    </row>
    <row r="18" spans="1:29" ht="22" customHeight="1">
      <c r="A18" s="266" t="s">
        <v>74</v>
      </c>
      <c r="B18" s="110">
        <v>401391</v>
      </c>
      <c r="C18" s="30" t="s">
        <v>373</v>
      </c>
      <c r="D18" s="31">
        <v>44460</v>
      </c>
      <c r="E18" s="32" t="s">
        <v>2</v>
      </c>
      <c r="F18" s="33">
        <v>103.8</v>
      </c>
      <c r="G18" s="267">
        <v>808.4</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808.4</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2021</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43"/>
      <c r="N19" s="55"/>
      <c r="O19" s="349"/>
      <c r="P19" s="119"/>
      <c r="Q19" s="116"/>
      <c r="R19" s="117"/>
      <c r="S19" s="264"/>
      <c r="T19" s="264"/>
      <c r="U19" s="264"/>
      <c r="V19" s="264"/>
    </row>
    <row r="20" spans="1:29" ht="22" customHeight="1">
      <c r="A20" s="266" t="s">
        <v>76</v>
      </c>
      <c r="B20" s="110">
        <v>401476</v>
      </c>
      <c r="C20" s="30" t="s">
        <v>374</v>
      </c>
      <c r="D20" s="31">
        <v>44504</v>
      </c>
      <c r="E20" s="32" t="s">
        <v>2</v>
      </c>
      <c r="F20" s="33">
        <v>108.13</v>
      </c>
      <c r="G20" s="267">
        <v>1010.5</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1010.5</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1728</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1728</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2021</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36"/>
      <c r="N22" s="54"/>
      <c r="O22" s="349"/>
      <c r="P22" s="119"/>
      <c r="Q22" s="116"/>
      <c r="R22" s="117"/>
      <c r="S22" s="264"/>
      <c r="T22" s="264"/>
      <c r="U22" s="264"/>
      <c r="V22" s="264"/>
    </row>
    <row r="23" spans="1:29" ht="22" customHeight="1">
      <c r="A23" s="266" t="s">
        <v>79</v>
      </c>
      <c r="B23" s="111">
        <v>401564</v>
      </c>
      <c r="C23" s="37" t="s">
        <v>377</v>
      </c>
      <c r="D23" s="38">
        <v>44824</v>
      </c>
      <c r="E23" s="39" t="s">
        <v>2</v>
      </c>
      <c r="F23" s="40">
        <v>173</v>
      </c>
      <c r="G23" s="267">
        <v>2021</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1840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1840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2021</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808.4</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808.4</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2021</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2021</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1840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1840</v>
      </c>
      <c r="M29" s="43"/>
      <c r="N29" s="55"/>
      <c r="O29" s="296" t="s">
        <v>87</v>
      </c>
      <c r="P29" s="297"/>
      <c r="Q29" s="298">
        <f>EINSTELLUNG!O7</f>
        <v>2860</v>
      </c>
      <c r="R29" s="299"/>
      <c r="S29" s="264"/>
      <c r="T29" s="264"/>
      <c r="U29" s="264"/>
      <c r="V29" s="264"/>
    </row>
    <row r="30" spans="1:29" ht="22" customHeight="1" thickBot="1">
      <c r="A30" s="266" t="s">
        <v>88</v>
      </c>
      <c r="B30" s="110">
        <v>401661</v>
      </c>
      <c r="C30" s="30" t="s">
        <v>386</v>
      </c>
      <c r="D30" s="31">
        <v>45261</v>
      </c>
      <c r="E30" s="32" t="s">
        <v>2</v>
      </c>
      <c r="F30" s="33">
        <v>173</v>
      </c>
      <c r="G30" s="267">
        <v>2021</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2021</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2021</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2021</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43"/>
      <c r="N33" s="55"/>
      <c r="O33" s="305"/>
      <c r="P33" s="306"/>
      <c r="Q33" s="249" t="s">
        <v>93</v>
      </c>
      <c r="R33" s="249"/>
      <c r="S33" s="249" t="s">
        <v>94</v>
      </c>
      <c r="T33" s="249"/>
      <c r="U33" s="249" t="s">
        <v>95</v>
      </c>
      <c r="V33" s="250"/>
    </row>
    <row r="34" spans="1:22" ht="22" customHeight="1">
      <c r="A34" s="266" t="s">
        <v>96</v>
      </c>
      <c r="B34" s="110">
        <v>401691</v>
      </c>
      <c r="C34" s="30" t="s">
        <v>389</v>
      </c>
      <c r="D34" s="31">
        <v>45539</v>
      </c>
      <c r="E34" s="32" t="s">
        <v>2</v>
      </c>
      <c r="F34" s="33">
        <v>173</v>
      </c>
      <c r="G34" s="267">
        <v>2021</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2021</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43"/>
      <c r="N35" s="55"/>
      <c r="O35" s="282" t="s">
        <v>98</v>
      </c>
      <c r="P35" s="283"/>
      <c r="Q35" s="311">
        <f>EINSTELLUNG!C7</f>
        <v>563238</v>
      </c>
      <c r="R35" s="311"/>
      <c r="S35" s="311">
        <f>EINSTELLUNG!C23</f>
        <v>547038</v>
      </c>
      <c r="T35" s="311"/>
      <c r="U35" s="311">
        <f>S35-Q35</f>
        <v>-16200</v>
      </c>
      <c r="V35" s="312"/>
    </row>
    <row r="36" spans="1:22" ht="22" customHeight="1">
      <c r="A36" s="266" t="s">
        <v>99</v>
      </c>
      <c r="B36" s="110">
        <v>401715</v>
      </c>
      <c r="C36" s="30" t="s">
        <v>393</v>
      </c>
      <c r="D36" s="31">
        <v>45755</v>
      </c>
      <c r="E36" s="32" t="s">
        <v>2</v>
      </c>
      <c r="F36" s="33">
        <v>173</v>
      </c>
      <c r="G36" s="267">
        <v>2021</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36"/>
      <c r="N36" s="54"/>
      <c r="O36" s="282" t="s">
        <v>100</v>
      </c>
      <c r="P36" s="283"/>
      <c r="Q36" s="311">
        <f>EINSTELLUNG!D7</f>
        <v>92846</v>
      </c>
      <c r="R36" s="311"/>
      <c r="S36" s="311">
        <f ca="1">SumMergedCells(Q17:R29)</f>
        <v>83899.23</v>
      </c>
      <c r="T36" s="311"/>
      <c r="U36" s="311">
        <f t="shared" ref="U36:U41" ca="1" si="2">S36-Q36</f>
        <v>-8946.7700000000041</v>
      </c>
      <c r="V36" s="312"/>
    </row>
    <row r="37" spans="1:22" ht="22" customHeight="1">
      <c r="A37" s="266" t="s">
        <v>101</v>
      </c>
      <c r="B37" s="111">
        <v>401716</v>
      </c>
      <c r="C37" s="37" t="s">
        <v>394</v>
      </c>
      <c r="D37" s="38">
        <v>45800</v>
      </c>
      <c r="E37" s="39" t="s">
        <v>2</v>
      </c>
      <c r="F37" s="40">
        <v>173</v>
      </c>
      <c r="G37" s="267">
        <v>2021</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43"/>
      <c r="N37" s="55"/>
      <c r="O37" s="282" t="s">
        <v>102</v>
      </c>
      <c r="P37" s="283"/>
      <c r="Q37" s="313">
        <f>IF(ISERROR(Q36/Q35), 0, Q36/Q35)</f>
        <v>0.16484328117065966</v>
      </c>
      <c r="R37" s="313"/>
      <c r="S37" s="313">
        <f ca="1">IF(ISERROR(S36/S35), 0, S36/S35)</f>
        <v>0.15337002182663725</v>
      </c>
      <c r="T37" s="313"/>
      <c r="U37" s="313">
        <f t="shared" ca="1" si="2"/>
        <v>-1.1473259344022407E-2</v>
      </c>
      <c r="V37" s="314"/>
    </row>
    <row r="38" spans="1:22" ht="22" customHeight="1">
      <c r="A38" s="266" t="s">
        <v>103</v>
      </c>
      <c r="B38" s="110">
        <v>401717</v>
      </c>
      <c r="C38" s="30" t="s">
        <v>395</v>
      </c>
      <c r="D38" s="31">
        <v>45814</v>
      </c>
      <c r="E38" s="32" t="s">
        <v>2</v>
      </c>
      <c r="F38" s="33">
        <v>173</v>
      </c>
      <c r="G38" s="267">
        <v>2021</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36"/>
      <c r="N38" s="54"/>
      <c r="O38" s="282" t="s">
        <v>104</v>
      </c>
      <c r="P38" s="283"/>
      <c r="Q38" s="284">
        <f>EINSTELLUNG!F7</f>
        <v>52894</v>
      </c>
      <c r="R38" s="284"/>
      <c r="S38" s="284">
        <f>EINSTELLUNG!F23</f>
        <v>51374</v>
      </c>
      <c r="T38" s="284"/>
      <c r="U38" s="284">
        <f t="shared" si="2"/>
        <v>-1520</v>
      </c>
      <c r="V38" s="285"/>
    </row>
    <row r="39" spans="1:22" ht="22" customHeight="1">
      <c r="A39" s="266" t="s">
        <v>105</v>
      </c>
      <c r="B39" s="111">
        <v>401722</v>
      </c>
      <c r="C39" s="37" t="s">
        <v>396</v>
      </c>
      <c r="D39" s="38">
        <v>45848</v>
      </c>
      <c r="E39" s="39" t="s">
        <v>2</v>
      </c>
      <c r="F39" s="40">
        <v>173</v>
      </c>
      <c r="G39" s="267">
        <v>2021</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43"/>
      <c r="N39" s="55"/>
      <c r="O39" s="282" t="s">
        <v>106</v>
      </c>
      <c r="P39" s="283"/>
      <c r="Q39" s="311">
        <f>IF(Q38=0, 0, Q35/Q38)</f>
        <v>10.648428933338375</v>
      </c>
      <c r="R39" s="311"/>
      <c r="S39" s="311">
        <f>IF(S38=0, 0, S35/S38)</f>
        <v>10.648148869077744</v>
      </c>
      <c r="T39" s="311"/>
      <c r="U39" s="311">
        <f t="shared" si="2"/>
        <v>-2.8006426063065248E-4</v>
      </c>
      <c r="V39" s="312"/>
    </row>
    <row r="40" spans="1:22" ht="22" customHeight="1">
      <c r="A40" s="266" t="s">
        <v>107</v>
      </c>
      <c r="B40" s="110">
        <v>401723</v>
      </c>
      <c r="C40" s="30" t="s">
        <v>397</v>
      </c>
      <c r="D40" s="31">
        <v>45852</v>
      </c>
      <c r="E40" s="32" t="s">
        <v>2</v>
      </c>
      <c r="F40" s="33">
        <v>173</v>
      </c>
      <c r="G40" s="267">
        <v>2021</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36"/>
      <c r="N40" s="54"/>
      <c r="O40" s="282" t="s">
        <v>108</v>
      </c>
      <c r="P40" s="283"/>
      <c r="Q40" s="311">
        <f>IF(Q12=0, 0, Q35/Q12)</f>
        <v>84.590973466479028</v>
      </c>
      <c r="R40" s="311"/>
      <c r="S40" s="311">
        <f>IF(Q12=0, 0, S35/Q12)</f>
        <v>82.157945563253463</v>
      </c>
      <c r="T40" s="311"/>
      <c r="U40" s="311">
        <f t="shared" si="2"/>
        <v>-2.4330279032255646</v>
      </c>
      <c r="V40" s="312"/>
    </row>
    <row r="41" spans="1:22" ht="22" customHeight="1">
      <c r="A41" s="266" t="s">
        <v>109</v>
      </c>
      <c r="B41" s="111">
        <v>401726</v>
      </c>
      <c r="C41" s="37" t="s">
        <v>398</v>
      </c>
      <c r="D41" s="38">
        <v>45870</v>
      </c>
      <c r="E41" s="39" t="s">
        <v>2</v>
      </c>
      <c r="F41" s="40">
        <v>173</v>
      </c>
      <c r="G41" s="267">
        <v>2021</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43"/>
      <c r="N41" s="55"/>
      <c r="O41" s="315" t="s">
        <v>110</v>
      </c>
      <c r="P41" s="316"/>
      <c r="Q41" s="317">
        <f>IF(Q12=0, 0, Q38/Q12)</f>
        <v>7.9439862909390726</v>
      </c>
      <c r="R41" s="317"/>
      <c r="S41" s="317">
        <f>IF(Q12=0, 0, S38/Q12)</f>
        <v>7.7157021913771677</v>
      </c>
      <c r="T41" s="317"/>
      <c r="U41" s="317">
        <f t="shared" si="2"/>
        <v>-0.22828409956190487</v>
      </c>
      <c r="V41" s="318"/>
    </row>
    <row r="42" spans="1:22" ht="22" customHeight="1" thickBot="1">
      <c r="A42" s="266" t="s">
        <v>111</v>
      </c>
      <c r="B42" s="110">
        <v>401730</v>
      </c>
      <c r="C42" s="30" t="s">
        <v>400</v>
      </c>
      <c r="D42" s="31">
        <v>45895</v>
      </c>
      <c r="E42" s="32" t="s">
        <v>2</v>
      </c>
      <c r="F42" s="33">
        <v>173</v>
      </c>
      <c r="G42" s="267">
        <v>2021</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2021</v>
      </c>
      <c r="M42" s="36"/>
      <c r="N42" s="54"/>
      <c r="O42" s="296" t="s">
        <v>112</v>
      </c>
      <c r="P42" s="297"/>
      <c r="Q42" s="319">
        <f>IFERROR(Q17/Q8, 0)</f>
        <v>10.859717489215893</v>
      </c>
      <c r="R42" s="320"/>
      <c r="S42" s="319"/>
      <c r="T42" s="319"/>
      <c r="U42" s="319"/>
      <c r="V42" s="299"/>
    </row>
    <row r="43" spans="1:22" ht="22" customHeight="1">
      <c r="A43" s="266" t="s">
        <v>113</v>
      </c>
      <c r="B43" s="111">
        <v>401731</v>
      </c>
      <c r="C43" s="37" t="s">
        <v>399</v>
      </c>
      <c r="D43" s="38">
        <v>45899</v>
      </c>
      <c r="E43" s="39" t="s">
        <v>2</v>
      </c>
      <c r="F43" s="40">
        <v>173</v>
      </c>
      <c r="G43" s="267">
        <v>2021</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2021</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2021</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2021</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1212.5999999999999</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1212.5999999999999</v>
      </c>
      <c r="M45" s="43"/>
      <c r="N45" s="55"/>
      <c r="O45" s="323"/>
      <c r="P45" s="323"/>
      <c r="Q45" s="323"/>
      <c r="R45" s="324"/>
      <c r="S45" s="324"/>
      <c r="T45" s="324"/>
      <c r="U45" s="324"/>
      <c r="V45" s="264"/>
    </row>
    <row r="46" spans="1:22" ht="22" customHeight="1">
      <c r="A46" s="266" t="s">
        <v>117</v>
      </c>
      <c r="B46" s="110">
        <v>401738</v>
      </c>
      <c r="C46" s="30" t="s">
        <v>404</v>
      </c>
      <c r="D46" s="31">
        <v>45909</v>
      </c>
      <c r="E46" s="32" t="s">
        <v>2</v>
      </c>
      <c r="F46" s="33">
        <v>103.8</v>
      </c>
      <c r="G46" s="267">
        <v>808.4</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808.4</v>
      </c>
      <c r="M46" s="36"/>
      <c r="N46" s="54"/>
      <c r="O46" s="264"/>
      <c r="P46" s="264"/>
      <c r="Q46" s="264"/>
      <c r="R46" s="264"/>
      <c r="S46" s="264"/>
      <c r="T46" s="264"/>
      <c r="U46" s="264"/>
      <c r="V46" s="264"/>
    </row>
    <row r="47" spans="1:22" ht="22" customHeight="1">
      <c r="A47" s="266" t="s">
        <v>118</v>
      </c>
      <c r="B47" s="111">
        <v>401745</v>
      </c>
      <c r="C47" s="37" t="s">
        <v>407</v>
      </c>
      <c r="D47" s="41">
        <v>45934</v>
      </c>
      <c r="E47" s="39" t="s">
        <v>2</v>
      </c>
      <c r="F47" s="40">
        <v>173</v>
      </c>
      <c r="G47" s="267">
        <v>2021</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v>606.29999999999995</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606.29999999999995</v>
      </c>
      <c r="M48" s="36"/>
      <c r="N48" s="54"/>
      <c r="O48" s="264"/>
      <c r="P48" s="264"/>
      <c r="Q48" s="264"/>
      <c r="R48" s="264"/>
      <c r="S48" s="264"/>
      <c r="T48" s="264"/>
      <c r="U48" s="264"/>
      <c r="V48" s="264"/>
    </row>
    <row r="49" spans="1:22" ht="22" customHeight="1">
      <c r="A49" s="266" t="s">
        <v>120</v>
      </c>
      <c r="B49" s="111">
        <v>401748</v>
      </c>
      <c r="C49" s="107" t="s">
        <v>406</v>
      </c>
      <c r="D49" s="41">
        <v>45941</v>
      </c>
      <c r="E49" s="39" t="s">
        <v>2</v>
      </c>
      <c r="F49" s="40">
        <v>86.5</v>
      </c>
      <c r="G49" s="267">
        <v>606.29999999999995</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606.29999999999995</v>
      </c>
      <c r="M49" s="43"/>
      <c r="N49" s="55"/>
      <c r="O49" s="264"/>
      <c r="P49" s="264"/>
      <c r="Q49" s="264"/>
      <c r="R49" s="264"/>
      <c r="S49" s="264"/>
      <c r="T49" s="264"/>
      <c r="U49" s="264"/>
      <c r="V49" s="264"/>
    </row>
    <row r="50" spans="1:22" ht="22" customHeight="1">
      <c r="A50" s="266" t="s">
        <v>121</v>
      </c>
      <c r="B50" s="110">
        <v>401749</v>
      </c>
      <c r="C50" s="30" t="s">
        <v>409</v>
      </c>
      <c r="D50" s="34">
        <v>45986</v>
      </c>
      <c r="E50" s="32" t="s">
        <v>2</v>
      </c>
      <c r="F50" s="33">
        <v>173</v>
      </c>
      <c r="G50" s="267">
        <v>2021</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36"/>
      <c r="N50" s="54"/>
      <c r="O50" s="264"/>
      <c r="P50" s="264"/>
      <c r="Q50" s="264"/>
      <c r="R50" s="264"/>
      <c r="S50" s="264"/>
      <c r="T50" s="264"/>
      <c r="U50" s="264"/>
      <c r="V50" s="264"/>
    </row>
    <row r="51" spans="1:22" ht="22" customHeight="1">
      <c r="A51" s="266" t="s">
        <v>122</v>
      </c>
      <c r="B51" s="111">
        <v>401750</v>
      </c>
      <c r="C51" s="37" t="s">
        <v>408</v>
      </c>
      <c r="D51" s="41">
        <v>45961</v>
      </c>
      <c r="E51" s="39" t="s">
        <v>2</v>
      </c>
      <c r="F51" s="40">
        <v>129.75</v>
      </c>
      <c r="G51" s="267">
        <v>1212.5999999999999</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1212.5999999999999</v>
      </c>
      <c r="M51" s="43"/>
      <c r="N51" s="55"/>
    </row>
    <row r="52" spans="1:22" ht="22" customHeight="1">
      <c r="A52" s="266" t="s">
        <v>123</v>
      </c>
      <c r="B52" s="110">
        <v>401754</v>
      </c>
      <c r="C52" s="30" t="s">
        <v>410</v>
      </c>
      <c r="D52" s="34">
        <v>46014</v>
      </c>
      <c r="E52" s="32" t="s">
        <v>2</v>
      </c>
      <c r="F52" s="33">
        <v>173</v>
      </c>
      <c r="G52" s="267">
        <v>2021</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36"/>
      <c r="N52" s="54"/>
    </row>
    <row r="53" spans="1:22" ht="22" customHeight="1">
      <c r="A53" s="266" t="s">
        <v>124</v>
      </c>
      <c r="B53" s="111"/>
      <c r="C53" s="37"/>
      <c r="D53" s="41"/>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4"/>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18"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5"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5"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4" spans="1:15" ht="16" customHeight="1">
      <c r="O84" s="347"/>
    </row>
    <row r="85" spans="1:15" ht="16" customHeight="1">
      <c r="O85" s="347"/>
    </row>
    <row r="86" spans="1:15" ht="16" customHeight="1">
      <c r="O86" s="347"/>
    </row>
    <row r="100" spans="26:26" ht="16" customHeight="1">
      <c r="Z100" s="246"/>
    </row>
  </sheetData>
  <sheetProtection algorithmName="SHA-512" hashValue="IOhtnhAiixkqNvbqdFFMjpLIb/94nCCKNbf2YkzKa5DNyTVtxHzNw79TW6GnNOuLd2LmFoaDr6Me0rXBeeKbiQ==" saltValue="/Z7T7WClf3SAKnuSrc+Vig==" spinCount="100000" sheet="1" objects="1" scenarios="1"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6E64E8C3-4BA2-4569-A596-F136E4FDEEF0}">
          <x14:formula1>
            <xm:f>KV_DROPDOWN_HELPER!$AJY$1:$AJY$12</xm:f>
          </x14:formula1>
          <xm:sqref>E3:E82</xm:sqref>
        </x14:dataValidation>
        <x14:dataValidation type="list" allowBlank="1" showInputMessage="1" showErrorMessage="1" xr:uid="{832EF703-7742-458A-8705-F35F30FA8446}">
          <x14:formula1>
            <xm:f>KV_DROPDOWN_HELPER!$CD$1:$CD$13</xm:f>
          </x14:formula1>
          <xm:sqref>F4</xm:sqref>
        </x14:dataValidation>
        <x14:dataValidation type="list" allowBlank="1" showInputMessage="1" showErrorMessage="1" xr:uid="{674AA341-AB26-4747-8178-7FD30269D529}">
          <x14:formula1>
            <xm:f>KV_DROPDOWN_HELPER!$CC$1:$CC$13</xm:f>
          </x14:formula1>
          <xm:sqref>F3</xm:sqref>
        </x14:dataValidation>
        <x14:dataValidation type="list" allowBlank="1" showInputMessage="1" showErrorMessage="1" xr:uid="{23E43E84-0A19-4DF4-B890-EE5CBCA5BCA4}">
          <x14:formula1>
            <xm:f>KV_DROPDOWN_HELPER!$CE$1:$CE$13</xm:f>
          </x14:formula1>
          <xm:sqref>F5 F6 F7 F11</xm:sqref>
        </x14:dataValidation>
        <x14:dataValidation type="list" allowBlank="1" showInputMessage="1" showErrorMessage="1" xr:uid="{FCD494C0-AE04-40CE-B267-169269E6B866}">
          <x14:formula1>
            <xm:f>KV_DROPDOWN_HELPER!$CF$1:$CF$13</xm:f>
          </x14:formula1>
          <xm:sqref>F8 F10 F12 F13 F14 F15</xm:sqref>
        </x14:dataValidation>
        <x14:dataValidation type="list" allowBlank="1" showInputMessage="1" showErrorMessage="1" xr:uid="{213393C0-8970-445B-81C6-B09B3BDEE495}">
          <x14:formula1>
            <xm:f>KV_DROPDOWN_HELPER!$CG$1:$CG$13</xm:f>
          </x14:formula1>
          <xm:sqref>F9 F24 F29</xm:sqref>
        </x14:dataValidation>
        <x14:dataValidation type="list" allowBlank="1" showInputMessage="1" showErrorMessage="1" xr:uid="{7A3C4335-E096-42EE-985E-B51E0E6E2AB1}">
          <x14:formula1>
            <xm:f>KV_DROPDOWN_HELPER!$CH$1:$CH$13</xm:f>
          </x14:formula1>
          <xm:sqref>F16</xm:sqref>
        </x14:dataValidation>
        <x14:dataValidation type="list" allowBlank="1" showInputMessage="1" showErrorMessage="1" xr:uid="{F9C2FEF4-8E96-43C0-A67C-7349BDD02CE2}">
          <x14:formula1>
            <xm:f>KV_DROPDOWN_HELPER!$CI$1:$CI$15</xm:f>
          </x14:formula1>
          <xm:sqref>F17 F18 F19 F20 F22 F23 F25 F26 F27 F28 F30 F31 F32 F33 F34 F35 F36 F37 F38 F39 F40 F41 F42 F43 F44 F45 F46 F47 F48 F49 F50 F51 F52</xm:sqref>
        </x14:dataValidation>
        <x14:dataValidation type="list" allowBlank="1" showInputMessage="1" showErrorMessage="1" xr:uid="{29B0648A-F9A8-4954-8046-B4C8114CCDCB}">
          <x14:formula1>
            <xm:f>KV_DROPDOWN_HELPER!$CJ$1:$CJ$13</xm:f>
          </x14:formula1>
          <xm:sqref>F21</xm:sqref>
        </x14:dataValidation>
        <x14:dataValidation type="list" allowBlank="1" showInputMessage="1" showErrorMessage="1" xr:uid="{21DA1871-5404-4A52-BBFD-8BECDC837FD1}">
          <x14:formula1>
            <xm:f>KV_DROPDOWN_HELPER!$CK$1:$CK$13</xm:f>
          </x14:formula1>
          <xm:sqref>F53 F54 F55 F56 F57 F58 F59 F60 F61 F62 F63 F64 F65 F66 F67 F68 F69 F70 F71 F72 F73 F74 F75 F76 F77 F78 F79 F80 F81 F82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1796875" style="166" bestFit="1" customWidth="1"/>
    <col min="29" max="16384" width="9.1796875" style="166"/>
  </cols>
  <sheetData>
    <row r="1" spans="1:28" ht="18" customHeight="1">
      <c r="A1" s="247">
        <v>3</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46082</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46112</v>
      </c>
    </row>
    <row r="3" spans="1:28" ht="22" customHeight="1">
      <c r="A3" s="258" t="s">
        <v>292</v>
      </c>
      <c r="B3" s="109">
        <v>401006</v>
      </c>
      <c r="C3" s="104" t="s">
        <v>360</v>
      </c>
      <c r="D3" s="24">
        <v>38188</v>
      </c>
      <c r="E3" s="25" t="s">
        <v>13</v>
      </c>
      <c r="F3" s="105">
        <v>173</v>
      </c>
      <c r="G3" s="259">
        <f>IF(OR(E3="",F3=""),"",PID_KVLohnLookup($A$1,E3,F3,LOHNTABELLE!$H$137))</f>
        <v>2328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2328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103">
        <v>103.8</v>
      </c>
      <c r="G4" s="267">
        <f>IF(OR(E4="",F4=""),"",PID_KVLohnLookup($A$1,E4,F4,LOHNTABELLE!$H$137))</f>
        <v>1309.8</v>
      </c>
      <c r="H4" s="268">
        <f>IF(AND(ISNUMBER(D4),ISNUMBER(F4)),ROUNDDOWN(MIN(IF(OR(ISBLANK(I4),I4=""),EOMONTH(DATE(EINSTELLUNG!$C$35,$A$1,1),0),I4)-MAX(D4,DATE(EINSTELLUNG!$C$35,$A$1,1))+1)/DAY(EOMONTH(DATE(EINSTELLUNG!$C$35,$A$1,1),0))*F4,2),"")</f>
        <v>103.8</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1309.8</v>
      </c>
      <c r="M4" s="36"/>
      <c r="N4" s="54"/>
      <c r="O4" s="270"/>
      <c r="P4" s="270"/>
      <c r="Q4" s="270"/>
      <c r="R4" s="271"/>
      <c r="S4" s="264"/>
      <c r="T4" s="264"/>
      <c r="U4" s="264"/>
      <c r="V4" s="264"/>
    </row>
    <row r="5" spans="1:28" ht="22" customHeight="1">
      <c r="A5" s="266" t="s">
        <v>52</v>
      </c>
      <c r="B5" s="111">
        <v>401047</v>
      </c>
      <c r="C5" s="37" t="s">
        <v>363</v>
      </c>
      <c r="D5" s="38">
        <v>41154</v>
      </c>
      <c r="E5" s="39" t="s">
        <v>4</v>
      </c>
      <c r="F5" s="40">
        <v>103.8</v>
      </c>
      <c r="G5" s="267">
        <f>IF(OR(E5="",F5=""),"",PID_KVLohnLookup($A$1,E5,F5,LOHNTABELLE!$H$137))</f>
        <v>1273.8</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1273.8</v>
      </c>
      <c r="M5" s="43"/>
      <c r="N5" s="55"/>
      <c r="O5" s="272" cm="1">
        <f t="array" ref="O5">SUMPRODUCT((F3:F82/4.310808)/5*2.08)</f>
        <v>720.1308710571202</v>
      </c>
      <c r="P5" s="273">
        <f>EINSTELLUNG!I8</f>
        <v>665</v>
      </c>
      <c r="Q5" s="273">
        <f>P5-O5</f>
        <v>-55.130871057120203</v>
      </c>
      <c r="R5" s="274">
        <f>IFERROR(Q5*Q42, 0)</f>
        <v>-660.25489821559677</v>
      </c>
      <c r="S5" s="264"/>
      <c r="T5" s="264"/>
      <c r="U5" s="264"/>
      <c r="V5" s="264"/>
    </row>
    <row r="6" spans="1:28" ht="22" customHeight="1">
      <c r="A6" s="266" t="s">
        <v>53</v>
      </c>
      <c r="B6" s="110">
        <v>401049</v>
      </c>
      <c r="C6" s="30" t="s">
        <v>362</v>
      </c>
      <c r="D6" s="31">
        <v>41130</v>
      </c>
      <c r="E6" s="32" t="s">
        <v>4</v>
      </c>
      <c r="F6" s="33">
        <v>173</v>
      </c>
      <c r="G6" s="267">
        <f>IF(OR(E6="",F6=""),"",PID_KVLohnLookup($A$1,E6,F6,LOHNTABELLE!$H$137))</f>
        <v>2123</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f>IF(OR(E7="",F7=""),"",PID_KVLohnLookup($A$1,E7,F7,LOHNTABELLE!$H$137))</f>
        <v>1273.8</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1273.8</v>
      </c>
      <c r="M7" s="43"/>
      <c r="N7" s="55"/>
      <c r="O7" s="264"/>
      <c r="P7" s="264"/>
      <c r="Q7" s="264"/>
      <c r="R7" s="264"/>
      <c r="S7" s="264"/>
      <c r="T7" s="264"/>
      <c r="U7" s="264"/>
      <c r="V7" s="264"/>
    </row>
    <row r="8" spans="1:28" ht="22" customHeight="1">
      <c r="A8" s="266" t="s">
        <v>55</v>
      </c>
      <c r="B8" s="110">
        <v>401089</v>
      </c>
      <c r="C8" s="30" t="s">
        <v>378</v>
      </c>
      <c r="D8" s="31">
        <v>44868</v>
      </c>
      <c r="E8" s="32" t="s">
        <v>3</v>
      </c>
      <c r="F8" s="33">
        <v>129.75</v>
      </c>
      <c r="G8" s="267">
        <f>IF(OR(E8="",F8=""),"",PID_KVLohnLookup($A$1,E8,F8,LOHNTABELLE!$H$137))</f>
        <v>1561.5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1561.5</v>
      </c>
      <c r="M8" s="36"/>
      <c r="N8" s="54"/>
      <c r="O8" s="278" t="s">
        <v>56</v>
      </c>
      <c r="P8" s="279"/>
      <c r="Q8" s="280">
        <f>SUM(H3:H82)</f>
        <v>7462.3700000000008</v>
      </c>
      <c r="R8" s="281"/>
      <c r="S8" s="264"/>
      <c r="T8" s="264"/>
      <c r="U8" s="264"/>
      <c r="V8" s="264"/>
    </row>
    <row r="9" spans="1:28" ht="22" customHeight="1">
      <c r="A9" s="266" t="s">
        <v>57</v>
      </c>
      <c r="B9" s="111">
        <v>401090</v>
      </c>
      <c r="C9" s="37" t="s">
        <v>379</v>
      </c>
      <c r="D9" s="38">
        <v>44900</v>
      </c>
      <c r="E9" s="39" t="s">
        <v>10</v>
      </c>
      <c r="F9" s="40">
        <v>173</v>
      </c>
      <c r="G9" s="267">
        <f>IF(OR(E9="",F9=""),"",PID_KVLohnLookup($A$1,E9,F9,LOHNTABELLE!$H$137))</f>
        <v>2300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2300</v>
      </c>
      <c r="M9" s="43"/>
      <c r="N9" s="55"/>
      <c r="O9" s="282" t="s">
        <v>58</v>
      </c>
      <c r="P9" s="283"/>
      <c r="Q9" s="284">
        <f>EINSTELLUNG!L24</f>
        <v>0</v>
      </c>
      <c r="R9" s="285"/>
      <c r="S9" s="286">
        <f>IFERROR(Q9/Q8, 0)</f>
        <v>0</v>
      </c>
      <c r="T9" s="264"/>
      <c r="U9" s="264"/>
      <c r="V9" s="264"/>
    </row>
    <row r="10" spans="1:28" ht="22" customHeight="1">
      <c r="A10" s="266" t="s">
        <v>59</v>
      </c>
      <c r="B10" s="110">
        <v>401097</v>
      </c>
      <c r="C10" s="30" t="s">
        <v>366</v>
      </c>
      <c r="D10" s="31">
        <v>42644</v>
      </c>
      <c r="E10" s="32" t="s">
        <v>3</v>
      </c>
      <c r="F10" s="33">
        <v>173</v>
      </c>
      <c r="G10" s="267">
        <f>IF(OR(E10="",F10=""),"",PID_KVLohnLookup($A$1,E10,F10,LOHNTABELLE!$H$137))</f>
        <v>2082</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36"/>
      <c r="N10" s="54"/>
      <c r="O10" s="282" t="s">
        <v>60</v>
      </c>
      <c r="P10" s="283"/>
      <c r="Q10" s="284">
        <f>EINSTELLUNG!I24</f>
        <v>0</v>
      </c>
      <c r="R10" s="285"/>
      <c r="S10" s="264"/>
      <c r="T10" s="264"/>
      <c r="U10" s="264"/>
      <c r="V10" s="264"/>
    </row>
    <row r="11" spans="1:28" ht="22" customHeight="1">
      <c r="A11" s="266" t="s">
        <v>61</v>
      </c>
      <c r="B11" s="111">
        <v>401138</v>
      </c>
      <c r="C11" s="37" t="s">
        <v>365</v>
      </c>
      <c r="D11" s="38">
        <v>42006</v>
      </c>
      <c r="E11" s="39" t="s">
        <v>4</v>
      </c>
      <c r="F11" s="40">
        <v>138.4</v>
      </c>
      <c r="G11" s="267">
        <f>IF(OR(E11="",F11=""),"",PID_KVLohnLookup($A$1,E11,F11,LOHNTABELLE!$H$137))</f>
        <v>1698.4</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1698.4</v>
      </c>
      <c r="M11" s="43"/>
      <c r="N11" s="55"/>
      <c r="O11" s="282" t="s">
        <v>62</v>
      </c>
      <c r="P11" s="283"/>
      <c r="Q11" s="284">
        <f>P5</f>
        <v>665</v>
      </c>
      <c r="R11" s="285"/>
      <c r="S11" s="264"/>
      <c r="T11" s="264"/>
      <c r="U11" s="264"/>
      <c r="V11" s="264"/>
    </row>
    <row r="12" spans="1:28" ht="22" customHeight="1">
      <c r="A12" s="266" t="s">
        <v>63</v>
      </c>
      <c r="B12" s="110">
        <v>401214</v>
      </c>
      <c r="C12" s="30" t="s">
        <v>392</v>
      </c>
      <c r="D12" s="31">
        <v>45636</v>
      </c>
      <c r="E12" s="32" t="s">
        <v>3</v>
      </c>
      <c r="F12" s="33">
        <v>103.8</v>
      </c>
      <c r="G12" s="267">
        <f>IF(OR(E12="",F12=""),"",PID_KVLohnLookup($A$1,E12,F12,LOHNTABELLE!$H$137))</f>
        <v>1249.2</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1249.2</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f>IF(OR(E13="",F13=""),"",PID_KVLohnLookup($A$1,E13,F13,LOHNTABELLE!$H$137))</f>
        <v>575.54999999999995</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575.54999999999995</v>
      </c>
      <c r="M13" s="43"/>
      <c r="N13" s="55"/>
      <c r="O13" s="282" t="s">
        <v>66</v>
      </c>
      <c r="P13" s="283"/>
      <c r="Q13" s="284">
        <f>Q8-Q9-Q10-Q11-Q12</f>
        <v>6797.3700000000008</v>
      </c>
      <c r="R13" s="285"/>
      <c r="S13" s="264"/>
      <c r="T13" s="264"/>
      <c r="U13" s="264"/>
      <c r="V13" s="264"/>
    </row>
    <row r="14" spans="1:28" ht="22" customHeight="1">
      <c r="A14" s="266" t="s">
        <v>67</v>
      </c>
      <c r="B14" s="110">
        <v>401307</v>
      </c>
      <c r="C14" s="30" t="s">
        <v>368</v>
      </c>
      <c r="D14" s="31">
        <v>43571</v>
      </c>
      <c r="E14" s="32" t="s">
        <v>3</v>
      </c>
      <c r="F14" s="33">
        <v>173</v>
      </c>
      <c r="G14" s="267">
        <f>IF(OR(E14="",F14=""),"",PID_KVLohnLookup($A$1,E14,F14,LOHNTABELLE!$H$137))</f>
        <v>2082</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36"/>
      <c r="N14" s="54"/>
      <c r="O14" s="282" t="s">
        <v>68</v>
      </c>
      <c r="P14" s="283"/>
      <c r="Q14" s="284">
        <f>EINSTELLUNG!L8</f>
        <v>6218.5</v>
      </c>
      <c r="R14" s="285"/>
      <c r="S14" s="264"/>
      <c r="T14" s="264"/>
      <c r="U14" s="264"/>
      <c r="V14" s="264"/>
    </row>
    <row r="15" spans="1:28" ht="22" customHeight="1">
      <c r="A15" s="266" t="s">
        <v>69</v>
      </c>
      <c r="B15" s="111">
        <v>401308</v>
      </c>
      <c r="C15" s="37" t="s">
        <v>369</v>
      </c>
      <c r="D15" s="38">
        <v>43579</v>
      </c>
      <c r="E15" s="39" t="s">
        <v>3</v>
      </c>
      <c r="F15" s="40">
        <v>173</v>
      </c>
      <c r="G15" s="267">
        <f>IF(OR(E15="",F15=""),"",PID_KVLohnLookup($A$1,E15,F15,LOHNTABELLE!$H$137))</f>
        <v>2082</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2082</v>
      </c>
      <c r="M15" s="43"/>
      <c r="N15" s="55"/>
      <c r="O15" s="282" t="s">
        <v>70</v>
      </c>
      <c r="P15" s="283"/>
      <c r="Q15" s="284">
        <f>Q13-Q14</f>
        <v>578.8700000000008</v>
      </c>
      <c r="R15" s="285"/>
      <c r="S15" s="287"/>
      <c r="T15" s="287"/>
      <c r="U15" s="287"/>
      <c r="V15" s="264"/>
    </row>
    <row r="16" spans="1:28" ht="22" customHeight="1" thickBot="1">
      <c r="A16" s="266" t="s">
        <v>71</v>
      </c>
      <c r="B16" s="110">
        <v>401389</v>
      </c>
      <c r="C16" s="30" t="s">
        <v>371</v>
      </c>
      <c r="D16" s="31">
        <v>44384</v>
      </c>
      <c r="E16" s="32" t="s">
        <v>11</v>
      </c>
      <c r="F16" s="33">
        <v>138.4</v>
      </c>
      <c r="G16" s="267">
        <f>IF(OR(E16="",F16=""),"",PID_KVLohnLookup($A$1,E16,F16,LOHNTABELLE!$H$137))</f>
        <v>1840</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1840</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40">
        <v>32.01</v>
      </c>
      <c r="G17" s="267">
        <f>IF(OR(E17="",F17=""),"",PID_KVLohnLookup($A$1,E17,F17,LOHNTABELLE!$H$137))</f>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89370.37</v>
      </c>
      <c r="R17" s="294"/>
      <c r="S17" s="264"/>
      <c r="T17" s="264"/>
      <c r="U17" s="264"/>
      <c r="V17" s="264"/>
      <c r="W17" s="292"/>
    </row>
    <row r="18" spans="1:29" ht="22" customHeight="1">
      <c r="A18" s="266" t="s">
        <v>74</v>
      </c>
      <c r="B18" s="110">
        <v>401391</v>
      </c>
      <c r="C18" s="30" t="s">
        <v>373</v>
      </c>
      <c r="D18" s="31">
        <v>44460</v>
      </c>
      <c r="E18" s="32" t="s">
        <v>2</v>
      </c>
      <c r="F18" s="33">
        <v>103.8</v>
      </c>
      <c r="G18" s="267">
        <f>IF(OR(E18="",F18=""),"",PID_KVLohnLookup($A$1,E18,F18,LOHNTABELLE!$H$137))</f>
        <v>1212.5999999999999</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1212.5999999999999</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f>IF(OR(E19="",F19=""),"",PID_KVLohnLookup($A$1,E19,F19,LOHNTABELLE!$H$137))</f>
        <v>2021</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43"/>
      <c r="N19" s="55"/>
      <c r="O19" s="349"/>
      <c r="P19" s="119"/>
      <c r="Q19" s="116"/>
      <c r="R19" s="117"/>
      <c r="S19" s="264"/>
      <c r="T19" s="264"/>
      <c r="U19" s="264"/>
      <c r="V19" s="264"/>
    </row>
    <row r="20" spans="1:29" ht="22" customHeight="1">
      <c r="A20" s="266" t="s">
        <v>76</v>
      </c>
      <c r="B20" s="110">
        <v>401476</v>
      </c>
      <c r="C20" s="30" t="s">
        <v>374</v>
      </c>
      <c r="D20" s="31">
        <v>44504</v>
      </c>
      <c r="E20" s="32" t="s">
        <v>2</v>
      </c>
      <c r="F20" s="33">
        <v>108.13</v>
      </c>
      <c r="G20" s="267">
        <f>IF(OR(E20="",F20=""),"",PID_KVLohnLookup($A$1,E20,F20,LOHNTABELLE!$H$137))</f>
        <v>1263.1300000000001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1263.1300000000001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f>IF(OR(E21="",F21=""),"",PID_KVLohnLookup($A$1,E21,F21,LOHNTABELLE!$H$137))</f>
        <v>2160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2160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f>IF(OR(E22="",F22=""),"",PID_KVLohnLookup($A$1,E22,F22,LOHNTABELLE!$H$137))</f>
        <v>2021</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36"/>
      <c r="N22" s="54"/>
      <c r="O22" s="349"/>
      <c r="P22" s="119"/>
      <c r="Q22" s="116"/>
      <c r="R22" s="117"/>
      <c r="S22" s="264"/>
      <c r="T22" s="264"/>
      <c r="U22" s="264"/>
      <c r="V22" s="264"/>
    </row>
    <row r="23" spans="1:29" ht="22" customHeight="1">
      <c r="A23" s="266" t="s">
        <v>79</v>
      </c>
      <c r="B23" s="111">
        <v>401564</v>
      </c>
      <c r="C23" s="37" t="s">
        <v>377</v>
      </c>
      <c r="D23" s="38">
        <v>44824</v>
      </c>
      <c r="E23" s="39" t="s">
        <v>2</v>
      </c>
      <c r="F23" s="40">
        <v>173</v>
      </c>
      <c r="G23" s="267">
        <f>IF(OR(E23="",F23=""),"",PID_KVLohnLookup($A$1,E23,F23,LOHNTABELLE!$H$137))</f>
        <v>2021</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f>IF(OR(E24="",F24=""),"",PID_KVLohnLookup($A$1,E24,F24,LOHNTABELLE!$H$137))</f>
        <v>2300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f>IF(OR(E25="",F25=""),"",PID_KVLohnLookup($A$1,E25,F25,LOHNTABELLE!$H$137))</f>
        <v>2021</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f>IF(OR(E26="",F26=""),"",PID_KVLohnLookup($A$1,E26,F26,LOHNTABELLE!$H$137))</f>
        <v>1212.5999999999999</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1212.5999999999999</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f>IF(OR(E27="",F27=""),"",PID_KVLohnLookup($A$1,E27,F27,LOHNTABELLE!$H$137))</f>
        <v>2021</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f>IF(OR(E28="",F28=""),"",PID_KVLohnLookup($A$1,E28,F28,LOHNTABELLE!$H$137))</f>
        <v>2021</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f>IF(OR(E29="",F29=""),"",PID_KVLohnLookup($A$1,E29,F29,LOHNTABELLE!$H$137))</f>
        <v>2300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43"/>
      <c r="N29" s="55"/>
      <c r="O29" s="296" t="s">
        <v>87</v>
      </c>
      <c r="P29" s="297"/>
      <c r="Q29" s="298">
        <f>EINSTELLUNG!O8</f>
        <v>2600</v>
      </c>
      <c r="R29" s="299"/>
      <c r="S29" s="264"/>
      <c r="T29" s="264"/>
      <c r="U29" s="264"/>
      <c r="V29" s="264"/>
    </row>
    <row r="30" spans="1:29" ht="22" customHeight="1" thickBot="1">
      <c r="A30" s="266" t="s">
        <v>88</v>
      </c>
      <c r="B30" s="110">
        <v>401661</v>
      </c>
      <c r="C30" s="30" t="s">
        <v>386</v>
      </c>
      <c r="D30" s="31">
        <v>45261</v>
      </c>
      <c r="E30" s="32" t="s">
        <v>2</v>
      </c>
      <c r="F30" s="33">
        <v>173</v>
      </c>
      <c r="G30" s="267">
        <f>IF(OR(E30="",F30=""),"",PID_KVLohnLookup($A$1,E30,F30,LOHNTABELLE!$H$137))</f>
        <v>2021</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f>IF(OR(E31="",F31=""),"",PID_KVLohnLookup($A$1,E31,F31,LOHNTABELLE!$H$137))</f>
        <v>2021</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f>IF(OR(E32="",F32=""),"",PID_KVLohnLookup($A$1,E32,F32,LOHNTABELLE!$H$137))</f>
        <v>2021</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f>IF(OR(E33="",F33=""),"",PID_KVLohnLookup($A$1,E33,F33,LOHNTABELLE!$H$137))</f>
        <v>2021</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f>IF(OR(E34="",F34=""),"",PID_KVLohnLookup($A$1,E34,F34,LOHNTABELLE!$H$137))</f>
        <v>2021</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f>IF(OR(E35="",F35=""),"",PID_KVLohnLookup($A$1,E35,F35,LOHNTABELLE!$H$137))</f>
        <v>2021</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43"/>
      <c r="N35" s="55"/>
      <c r="O35" s="282" t="s">
        <v>98</v>
      </c>
      <c r="P35" s="283"/>
      <c r="Q35" s="311">
        <f>EINSTELLUNG!C8</f>
        <v>620048</v>
      </c>
      <c r="R35" s="311"/>
      <c r="S35" s="311">
        <f>EINSTELLUNG!C24</f>
        <v>612214</v>
      </c>
      <c r="T35" s="311"/>
      <c r="U35" s="311">
        <f>S35-Q35</f>
        <v>-7834</v>
      </c>
      <c r="V35" s="312"/>
    </row>
    <row r="36" spans="1:22" ht="22" customHeight="1">
      <c r="A36" s="266" t="s">
        <v>99</v>
      </c>
      <c r="B36" s="110">
        <v>401715</v>
      </c>
      <c r="C36" s="30" t="s">
        <v>393</v>
      </c>
      <c r="D36" s="31">
        <v>45755</v>
      </c>
      <c r="E36" s="32" t="s">
        <v>2</v>
      </c>
      <c r="F36" s="33">
        <v>173</v>
      </c>
      <c r="G36" s="267">
        <f>IF(OR(E36="",F36=""),"",PID_KVLohnLookup($A$1,E36,F36,LOHNTABELLE!$H$137))</f>
        <v>2021</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36"/>
      <c r="N36" s="54"/>
      <c r="O36" s="282" t="s">
        <v>100</v>
      </c>
      <c r="P36" s="283"/>
      <c r="Q36" s="311">
        <f>EINSTELLUNG!D8</f>
        <v>92846</v>
      </c>
      <c r="R36" s="311"/>
      <c r="S36" s="311">
        <f ca="1">SumMergedCells(Q17:R29)</f>
        <v>91970.37</v>
      </c>
      <c r="T36" s="311"/>
      <c r="U36" s="311">
        <f t="shared" ref="U36:U41" ca="1" si="2">S36-Q36</f>
        <v>-875.63000000000466</v>
      </c>
      <c r="V36" s="312"/>
    </row>
    <row r="37" spans="1:22" ht="22" customHeight="1">
      <c r="A37" s="266" t="s">
        <v>101</v>
      </c>
      <c r="B37" s="111">
        <v>401716</v>
      </c>
      <c r="C37" s="37" t="s">
        <v>394</v>
      </c>
      <c r="D37" s="38">
        <v>45800</v>
      </c>
      <c r="E37" s="39" t="s">
        <v>2</v>
      </c>
      <c r="F37" s="40">
        <v>173</v>
      </c>
      <c r="G37" s="267">
        <f>IF(OR(E37="",F37=""),"",PID_KVLohnLookup($A$1,E37,F37,LOHNTABELLE!$H$137))</f>
        <v>2021</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43"/>
      <c r="N37" s="55"/>
      <c r="O37" s="282" t="s">
        <v>102</v>
      </c>
      <c r="P37" s="283"/>
      <c r="Q37" s="313">
        <f>IF(ISERROR(Q36/Q35), 0, Q36/Q35)</f>
        <v>0.14974002012747401</v>
      </c>
      <c r="R37" s="313"/>
      <c r="S37" s="313">
        <f ca="1">IF(ISERROR(S36/S35), 0, S36/S35)</f>
        <v>0.15022585239801767</v>
      </c>
      <c r="T37" s="313"/>
      <c r="U37" s="313">
        <f t="shared" ca="1" si="2"/>
        <v>4.858322705436624E-4</v>
      </c>
      <c r="V37" s="314"/>
    </row>
    <row r="38" spans="1:22" ht="22" customHeight="1">
      <c r="A38" s="266" t="s">
        <v>103</v>
      </c>
      <c r="B38" s="110">
        <v>401717</v>
      </c>
      <c r="C38" s="30" t="s">
        <v>395</v>
      </c>
      <c r="D38" s="31">
        <v>45814</v>
      </c>
      <c r="E38" s="32" t="s">
        <v>2</v>
      </c>
      <c r="F38" s="33">
        <v>173</v>
      </c>
      <c r="G38" s="267">
        <f>IF(OR(E38="",F38=""),"",PID_KVLohnLookup($A$1,E38,F38,LOHNTABELLE!$H$137))</f>
        <v>2021</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36"/>
      <c r="N38" s="54"/>
      <c r="O38" s="282" t="s">
        <v>104</v>
      </c>
      <c r="P38" s="283"/>
      <c r="Q38" s="284">
        <f>EINSTELLUNG!F8</f>
        <v>59674</v>
      </c>
      <c r="R38" s="284"/>
      <c r="S38" s="284">
        <f>EINSTELLUNG!F24</f>
        <v>58118</v>
      </c>
      <c r="T38" s="284"/>
      <c r="U38" s="284">
        <f t="shared" si="2"/>
        <v>-1556</v>
      </c>
      <c r="V38" s="285"/>
    </row>
    <row r="39" spans="1:22" ht="22" customHeight="1">
      <c r="A39" s="266" t="s">
        <v>105</v>
      </c>
      <c r="B39" s="111">
        <v>401722</v>
      </c>
      <c r="C39" s="37" t="s">
        <v>396</v>
      </c>
      <c r="D39" s="38">
        <v>45848</v>
      </c>
      <c r="E39" s="39" t="s">
        <v>2</v>
      </c>
      <c r="F39" s="40">
        <v>173</v>
      </c>
      <c r="G39" s="267">
        <f>IF(OR(E39="",F39=""),"",PID_KVLohnLookup($A$1,E39,F39,LOHNTABELLE!$H$137))</f>
        <v>2021</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43"/>
      <c r="N39" s="55"/>
      <c r="O39" s="282" t="s">
        <v>106</v>
      </c>
      <c r="P39" s="283"/>
      <c r="Q39" s="311">
        <f>IF(Q38=0, 0, Q35/Q38)</f>
        <v>10.390588866172873</v>
      </c>
      <c r="R39" s="311"/>
      <c r="S39" s="311">
        <f>IF(S38=0, 0, S35/S38)</f>
        <v>10.53398258715028</v>
      </c>
      <c r="T39" s="311"/>
      <c r="U39" s="311">
        <f t="shared" si="2"/>
        <v>0.14339372097740721</v>
      </c>
      <c r="V39" s="312"/>
    </row>
    <row r="40" spans="1:22" ht="22" customHeight="1">
      <c r="A40" s="266" t="s">
        <v>107</v>
      </c>
      <c r="B40" s="110">
        <v>401723</v>
      </c>
      <c r="C40" s="30" t="s">
        <v>397</v>
      </c>
      <c r="D40" s="31">
        <v>45852</v>
      </c>
      <c r="E40" s="32" t="s">
        <v>2</v>
      </c>
      <c r="F40" s="33">
        <v>173</v>
      </c>
      <c r="G40" s="267">
        <f>IF(OR(E40="",F40=""),"",PID_KVLohnLookup($A$1,E40,F40,LOHNTABELLE!$H$137))</f>
        <v>2021</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36"/>
      <c r="N40" s="54"/>
      <c r="O40" s="282" t="s">
        <v>108</v>
      </c>
      <c r="P40" s="283"/>
      <c r="Q40" s="311">
        <f>IF(Q13=0, 0, Q35/Q13)</f>
        <v>91.218809627841352</v>
      </c>
      <c r="R40" s="311"/>
      <c r="S40" s="311">
        <f>IF(Q13=0, 0, S35/Q13)</f>
        <v>90.066305056220259</v>
      </c>
      <c r="T40" s="311"/>
      <c r="U40" s="311">
        <f t="shared" si="2"/>
        <v>-1.152504571621094</v>
      </c>
      <c r="V40" s="312"/>
    </row>
    <row r="41" spans="1:22" ht="22" customHeight="1">
      <c r="A41" s="266" t="s">
        <v>109</v>
      </c>
      <c r="B41" s="111">
        <v>401726</v>
      </c>
      <c r="C41" s="37" t="s">
        <v>398</v>
      </c>
      <c r="D41" s="38">
        <v>45870</v>
      </c>
      <c r="E41" s="39" t="s">
        <v>2</v>
      </c>
      <c r="F41" s="40">
        <v>173</v>
      </c>
      <c r="G41" s="267">
        <f>IF(OR(E41="",F41=""),"",PID_KVLohnLookup($A$1,E41,F41,LOHNTABELLE!$H$137))</f>
        <v>2021</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43"/>
      <c r="N41" s="55"/>
      <c r="O41" s="315" t="s">
        <v>110</v>
      </c>
      <c r="P41" s="316"/>
      <c r="Q41" s="317">
        <f>IF(Q13=0, 0, Q38/Q13)</f>
        <v>8.7789836363181628</v>
      </c>
      <c r="R41" s="317"/>
      <c r="S41" s="317">
        <f>IF(Q13=0, 0, S38/Q13)</f>
        <v>8.5500715717990925</v>
      </c>
      <c r="T41" s="317"/>
      <c r="U41" s="317">
        <f t="shared" si="2"/>
        <v>-0.22891206451907031</v>
      </c>
      <c r="V41" s="318"/>
    </row>
    <row r="42" spans="1:22" ht="22" customHeight="1" thickBot="1">
      <c r="A42" s="266" t="s">
        <v>111</v>
      </c>
      <c r="B42" s="110">
        <v>401730</v>
      </c>
      <c r="C42" s="30" t="s">
        <v>400</v>
      </c>
      <c r="D42" s="31">
        <v>45895</v>
      </c>
      <c r="E42" s="32" t="s">
        <v>2</v>
      </c>
      <c r="F42" s="33">
        <v>173</v>
      </c>
      <c r="G42" s="267">
        <f>IF(OR(E42="",F42=""),"",PID_KVLohnLookup($A$1,E42,F42,LOHNTABELLE!$H$137))</f>
        <v>2021</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2021</v>
      </c>
      <c r="M42" s="36"/>
      <c r="N42" s="54"/>
      <c r="O42" s="296" t="s">
        <v>112</v>
      </c>
      <c r="P42" s="297"/>
      <c r="Q42" s="319">
        <f>IFERROR(Q17/Q8, 0)</f>
        <v>11.97613760775732</v>
      </c>
      <c r="R42" s="320"/>
      <c r="S42" s="319"/>
      <c r="T42" s="319"/>
      <c r="U42" s="319"/>
      <c r="V42" s="299"/>
    </row>
    <row r="43" spans="1:22" ht="22" customHeight="1">
      <c r="A43" s="266" t="s">
        <v>113</v>
      </c>
      <c r="B43" s="111">
        <v>401731</v>
      </c>
      <c r="C43" s="37" t="s">
        <v>399</v>
      </c>
      <c r="D43" s="38">
        <v>45899</v>
      </c>
      <c r="E43" s="39" t="s">
        <v>2</v>
      </c>
      <c r="F43" s="40">
        <v>173</v>
      </c>
      <c r="G43" s="267">
        <f>IF(OR(E43="",F43=""),"",PID_KVLohnLookup($A$1,E43,F43,LOHNTABELLE!$H$137))</f>
        <v>2021</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2021</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f>IF(OR(E44="",F44=""),"",PID_KVLohnLookup($A$1,E44,F44,LOHNTABELLE!$H$137))</f>
        <v>2021</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2021</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f>IF(OR(E45="",F45=""),"",PID_KVLohnLookup($A$1,E45,F45,LOHNTABELLE!$H$137))</f>
        <v>1515.75</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1515.75</v>
      </c>
      <c r="M45" s="43"/>
      <c r="N45" s="55"/>
      <c r="O45" s="323"/>
      <c r="P45" s="323"/>
      <c r="Q45" s="323"/>
      <c r="R45" s="324"/>
      <c r="S45" s="324"/>
      <c r="T45" s="324"/>
      <c r="U45" s="324"/>
      <c r="V45" s="264"/>
    </row>
    <row r="46" spans="1:22" ht="22" customHeight="1">
      <c r="A46" s="266" t="s">
        <v>117</v>
      </c>
      <c r="B46" s="110">
        <v>401738</v>
      </c>
      <c r="C46" s="30" t="s">
        <v>404</v>
      </c>
      <c r="D46" s="31">
        <v>45909</v>
      </c>
      <c r="E46" s="32" t="s">
        <v>2</v>
      </c>
      <c r="F46" s="33">
        <v>103.8</v>
      </c>
      <c r="G46" s="267">
        <f>IF(OR(E46="",F46=""),"",PID_KVLohnLookup($A$1,E46,F46,LOHNTABELLE!$H$137))</f>
        <v>1212.5999999999999</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1212.5999999999999</v>
      </c>
      <c r="M46" s="36"/>
      <c r="N46" s="54"/>
      <c r="O46" s="264"/>
      <c r="P46" s="264"/>
      <c r="Q46" s="264"/>
      <c r="R46" s="264"/>
      <c r="S46" s="264"/>
      <c r="T46" s="264"/>
      <c r="U46" s="264"/>
      <c r="V46" s="264"/>
    </row>
    <row r="47" spans="1:22" ht="22" customHeight="1">
      <c r="A47" s="266" t="s">
        <v>118</v>
      </c>
      <c r="B47" s="111">
        <v>401745</v>
      </c>
      <c r="C47" s="37" t="s">
        <v>407</v>
      </c>
      <c r="D47" s="41">
        <v>45934</v>
      </c>
      <c r="E47" s="39" t="s">
        <v>2</v>
      </c>
      <c r="F47" s="40">
        <v>173</v>
      </c>
      <c r="G47" s="267">
        <f>IF(OR(E47="",F47=""),"",PID_KVLohnLookup($A$1,E47,F47,LOHNTABELLE!$H$137))</f>
        <v>2021</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f>IF(OR(E48="",F48=""),"",PID_KVLohnLookup($A$1,E48,F48,LOHNTABELLE!$H$137))</f>
        <v>1010.5</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36"/>
      <c r="N48" s="54"/>
      <c r="O48" s="264"/>
      <c r="P48" s="264"/>
      <c r="Q48" s="264"/>
      <c r="R48" s="264"/>
      <c r="S48" s="264"/>
      <c r="T48" s="264"/>
      <c r="U48" s="264"/>
      <c r="V48" s="264"/>
    </row>
    <row r="49" spans="1:22" ht="22" customHeight="1">
      <c r="A49" s="266" t="s">
        <v>120</v>
      </c>
      <c r="B49" s="111">
        <v>401748</v>
      </c>
      <c r="C49" s="107" t="s">
        <v>406</v>
      </c>
      <c r="D49" s="41">
        <v>45941</v>
      </c>
      <c r="E49" s="39" t="s">
        <v>2</v>
      </c>
      <c r="F49" s="40">
        <v>86.5</v>
      </c>
      <c r="G49" s="267">
        <f>IF(OR(E49="",F49=""),"",PID_KVLohnLookup($A$1,E49,F49,LOHNTABELLE!$H$137))</f>
        <v>1010.5</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3"/>
      <c r="N49" s="55"/>
      <c r="O49" s="264"/>
      <c r="P49" s="264"/>
      <c r="Q49" s="264"/>
      <c r="R49" s="264"/>
      <c r="S49" s="264"/>
      <c r="T49" s="264"/>
      <c r="U49" s="264"/>
      <c r="V49" s="264"/>
    </row>
    <row r="50" spans="1:22" ht="22" customHeight="1">
      <c r="A50" s="266" t="s">
        <v>121</v>
      </c>
      <c r="B50" s="110">
        <v>401749</v>
      </c>
      <c r="C50" s="30" t="s">
        <v>409</v>
      </c>
      <c r="D50" s="34">
        <v>45986</v>
      </c>
      <c r="E50" s="32" t="s">
        <v>2</v>
      </c>
      <c r="F50" s="33">
        <v>173</v>
      </c>
      <c r="G50" s="267">
        <f>IF(OR(E50="",F50=""),"",PID_KVLohnLookup($A$1,E50,F50,LOHNTABELLE!$H$137))</f>
        <v>2021</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36"/>
      <c r="N50" s="54"/>
      <c r="O50" s="264"/>
      <c r="P50" s="264"/>
      <c r="Q50" s="264"/>
      <c r="R50" s="264"/>
      <c r="S50" s="264"/>
      <c r="T50" s="264"/>
      <c r="U50" s="264"/>
      <c r="V50" s="264"/>
    </row>
    <row r="51" spans="1:22" ht="22" customHeight="1">
      <c r="A51" s="266" t="s">
        <v>122</v>
      </c>
      <c r="B51" s="111">
        <v>401750</v>
      </c>
      <c r="C51" s="37" t="s">
        <v>408</v>
      </c>
      <c r="D51" s="41">
        <v>45961</v>
      </c>
      <c r="E51" s="39" t="s">
        <v>2</v>
      </c>
      <c r="F51" s="40">
        <v>129.75</v>
      </c>
      <c r="G51" s="267">
        <f>IF(OR(E51="",F51=""),"",PID_KVLohnLookup($A$1,E51,F51,LOHNTABELLE!$H$137))</f>
        <v>1515.75</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1515.75</v>
      </c>
      <c r="M51" s="43"/>
      <c r="N51" s="55"/>
    </row>
    <row r="52" spans="1:22" ht="22" customHeight="1">
      <c r="A52" s="266" t="s">
        <v>123</v>
      </c>
      <c r="B52" s="110">
        <v>401754</v>
      </c>
      <c r="C52" s="30" t="s">
        <v>410</v>
      </c>
      <c r="D52" s="34">
        <v>46014</v>
      </c>
      <c r="E52" s="32" t="s">
        <v>2</v>
      </c>
      <c r="F52" s="33">
        <v>173</v>
      </c>
      <c r="G52" s="267">
        <f>IF(OR(E52="",F52=""),"",PID_KVLohnLookup($A$1,E52,F52,LOHNTABELLE!$H$137))</f>
        <v>2021</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36"/>
      <c r="N52" s="54"/>
    </row>
    <row r="53" spans="1:22" ht="22" customHeight="1">
      <c r="A53" s="266" t="s">
        <v>124</v>
      </c>
      <c r="B53" s="111"/>
      <c r="C53" s="37"/>
      <c r="D53" s="41"/>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4"/>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18"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46"/>
    </row>
  </sheetData>
  <sheetProtection algorithmName="SHA-512" hashValue="jznlKae5miU1h1uLysBTqk+wLjqeiclxJMdl/DVrA3leQty/3qM0FP6kevmE+EiACdEnlRoNtNhBMKwRcXEVAg==" saltValue="kMXJbgumvK1vXXREuVpMHQ==" spinCount="100000" sheet="1" objects="1" scenarios="1"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ABD3BE75-4AF3-42A1-B0BA-5F271452C508}">
          <x14:formula1>
            <xm:f>KV_DROPDOWN_HELPER!$AJY$1:$AJY$12</xm:f>
          </x14:formula1>
          <xm:sqref>E3:E82</xm:sqref>
        </x14:dataValidation>
        <x14:dataValidation type="list" allowBlank="1" showInputMessage="1" showErrorMessage="1" xr:uid="{D4620857-45CA-43F8-AB69-5463BDCE4B7C}">
          <x14:formula1>
            <xm:f>KV_DROPDOWN_HELPER!$FE$1:$FE$13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EDDAA1CC-B6C1-437C-B88B-A10478321E4F}">
          <x14:formula1>
            <xm:f>KV_DROPDOWN_HELPER!$FF$1:$FF$13</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M4" sqref="M4"/>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4</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46113</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46142</v>
      </c>
    </row>
    <row r="3" spans="1:28" ht="22" customHeight="1">
      <c r="A3" s="258" t="s">
        <v>292</v>
      </c>
      <c r="B3" s="109">
        <v>401006</v>
      </c>
      <c r="C3" s="104" t="s">
        <v>360</v>
      </c>
      <c r="D3" s="24">
        <v>38188</v>
      </c>
      <c r="E3" s="25" t="s">
        <v>13</v>
      </c>
      <c r="F3" s="105">
        <v>173</v>
      </c>
      <c r="G3" s="259">
        <v>2328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2328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103">
        <v>103.8</v>
      </c>
      <c r="G4" s="267">
        <v>1309.8</v>
      </c>
      <c r="H4" s="268">
        <f>IF(AND(ISNUMBER(D4),ISNUMBER(F4)),ROUNDDOWN(MIN(IF(OR(ISBLANK(I4),I4=""),EOMONTH(DATE(EINSTELLUNG!$C$35,$A$1,1),0),I4)-MAX(D4,DATE(EINSTELLUNG!$C$35,$A$1,1))+1)/DAY(EOMONTH(DATE(EINSTELLUNG!$C$35,$A$1,1),0))*F4,2),"")</f>
        <v>103.8</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1309.8</v>
      </c>
      <c r="M4" s="36"/>
      <c r="N4" s="54"/>
      <c r="O4" s="270"/>
      <c r="P4" s="270"/>
      <c r="Q4" s="270"/>
      <c r="R4" s="271"/>
      <c r="S4" s="264"/>
      <c r="T4" s="264"/>
      <c r="U4" s="264"/>
      <c r="V4" s="264"/>
    </row>
    <row r="5" spans="1:28" ht="22" customHeight="1">
      <c r="A5" s="266" t="s">
        <v>52</v>
      </c>
      <c r="B5" s="111">
        <v>401047</v>
      </c>
      <c r="C5" s="37" t="s">
        <v>363</v>
      </c>
      <c r="D5" s="38">
        <v>41154</v>
      </c>
      <c r="E5" s="39" t="s">
        <v>4</v>
      </c>
      <c r="F5" s="40">
        <v>103.8</v>
      </c>
      <c r="G5" s="267">
        <v>1273.8</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1273.8</v>
      </c>
      <c r="M5" s="43"/>
      <c r="N5" s="55"/>
      <c r="O5" s="272" cm="1">
        <f t="array" ref="O5">SUMPRODUCT((F3:F82/4.310808)/5*2.08)</f>
        <v>720.1308710571202</v>
      </c>
      <c r="P5" s="273">
        <f>EINSTELLUNG!I9</f>
        <v>650</v>
      </c>
      <c r="Q5" s="273">
        <f>P5-O5</f>
        <v>-70.130871057120203</v>
      </c>
      <c r="R5" s="274">
        <f>IFERROR(Q5*Q42, 0)</f>
        <v>-839.89696233195662</v>
      </c>
      <c r="S5" s="264"/>
      <c r="T5" s="264"/>
      <c r="U5" s="264"/>
      <c r="V5" s="264"/>
    </row>
    <row r="6" spans="1:28" ht="22" customHeight="1">
      <c r="A6" s="266" t="s">
        <v>53</v>
      </c>
      <c r="B6" s="110">
        <v>401049</v>
      </c>
      <c r="C6" s="30" t="s">
        <v>362</v>
      </c>
      <c r="D6" s="31">
        <v>41130</v>
      </c>
      <c r="E6" s="32" t="s">
        <v>4</v>
      </c>
      <c r="F6" s="33">
        <v>173</v>
      </c>
      <c r="G6" s="267">
        <v>2123</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v>1273.8</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1273.8</v>
      </c>
      <c r="M7" s="43"/>
      <c r="N7" s="55"/>
      <c r="O7" s="264"/>
      <c r="P7" s="264"/>
      <c r="Q7" s="264"/>
      <c r="R7" s="264"/>
      <c r="S7" s="264"/>
      <c r="T7" s="264"/>
      <c r="U7" s="264"/>
      <c r="V7" s="264"/>
    </row>
    <row r="8" spans="1:28" ht="22" customHeight="1">
      <c r="A8" s="266" t="s">
        <v>55</v>
      </c>
      <c r="B8" s="110">
        <v>401089</v>
      </c>
      <c r="C8" s="30" t="s">
        <v>378</v>
      </c>
      <c r="D8" s="31">
        <v>44868</v>
      </c>
      <c r="E8" s="32" t="s">
        <v>3</v>
      </c>
      <c r="F8" s="33">
        <v>129.75</v>
      </c>
      <c r="G8" s="267">
        <v>1561.5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1561.5</v>
      </c>
      <c r="M8" s="36"/>
      <c r="N8" s="54"/>
      <c r="O8" s="278" t="s">
        <v>56</v>
      </c>
      <c r="P8" s="279"/>
      <c r="Q8" s="280">
        <f>SUM(H3:H82)</f>
        <v>7462.3700000000008</v>
      </c>
      <c r="R8" s="281"/>
      <c r="S8" s="264"/>
      <c r="T8" s="264"/>
      <c r="U8" s="264"/>
      <c r="V8" s="264"/>
    </row>
    <row r="9" spans="1:28" ht="22" customHeight="1">
      <c r="A9" s="266" t="s">
        <v>57</v>
      </c>
      <c r="B9" s="111">
        <v>401090</v>
      </c>
      <c r="C9" s="37" t="s">
        <v>379</v>
      </c>
      <c r="D9" s="38">
        <v>44900</v>
      </c>
      <c r="E9" s="39" t="s">
        <v>10</v>
      </c>
      <c r="F9" s="40">
        <v>173</v>
      </c>
      <c r="G9" s="267">
        <v>2300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2300</v>
      </c>
      <c r="M9" s="43"/>
      <c r="N9" s="55"/>
      <c r="O9" s="282" t="s">
        <v>58</v>
      </c>
      <c r="P9" s="283"/>
      <c r="Q9" s="284">
        <f>EINSTELLUNG!L25</f>
        <v>0</v>
      </c>
      <c r="R9" s="285"/>
      <c r="S9" s="286">
        <f>IFERROR(Q9/Q8, 0)</f>
        <v>0</v>
      </c>
      <c r="T9" s="264"/>
      <c r="U9" s="264"/>
      <c r="V9" s="264"/>
    </row>
    <row r="10" spans="1:28" ht="22" customHeight="1">
      <c r="A10" s="266" t="s">
        <v>59</v>
      </c>
      <c r="B10" s="110">
        <v>401097</v>
      </c>
      <c r="C10" s="30" t="s">
        <v>366</v>
      </c>
      <c r="D10" s="31">
        <v>42644</v>
      </c>
      <c r="E10" s="32" t="s">
        <v>3</v>
      </c>
      <c r="F10" s="33">
        <v>173</v>
      </c>
      <c r="G10" s="267">
        <v>2082</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36"/>
      <c r="N10" s="54"/>
      <c r="O10" s="282" t="s">
        <v>60</v>
      </c>
      <c r="P10" s="283"/>
      <c r="Q10" s="284">
        <f>EINSTELLUNG!I25</f>
        <v>195</v>
      </c>
      <c r="R10" s="285"/>
      <c r="S10" s="264"/>
      <c r="T10" s="264"/>
      <c r="U10" s="264"/>
      <c r="V10" s="264"/>
    </row>
    <row r="11" spans="1:28" ht="22" customHeight="1">
      <c r="A11" s="266" t="s">
        <v>61</v>
      </c>
      <c r="B11" s="111">
        <v>401138</v>
      </c>
      <c r="C11" s="37" t="s">
        <v>365</v>
      </c>
      <c r="D11" s="38">
        <v>42006</v>
      </c>
      <c r="E11" s="39" t="s">
        <v>4</v>
      </c>
      <c r="F11" s="40">
        <v>138.4</v>
      </c>
      <c r="G11" s="267">
        <v>1698.4</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1698.4</v>
      </c>
      <c r="M11" s="43"/>
      <c r="N11" s="55"/>
      <c r="O11" s="282" t="s">
        <v>62</v>
      </c>
      <c r="P11" s="283"/>
      <c r="Q11" s="284">
        <f>P5</f>
        <v>650</v>
      </c>
      <c r="R11" s="285"/>
      <c r="S11" s="264"/>
      <c r="T11" s="264"/>
      <c r="U11" s="264"/>
      <c r="V11" s="264"/>
    </row>
    <row r="12" spans="1:28" ht="22" customHeight="1">
      <c r="A12" s="266" t="s">
        <v>63</v>
      </c>
      <c r="B12" s="110">
        <v>401214</v>
      </c>
      <c r="C12" s="30" t="s">
        <v>392</v>
      </c>
      <c r="D12" s="31">
        <v>45636</v>
      </c>
      <c r="E12" s="32" t="s">
        <v>3</v>
      </c>
      <c r="F12" s="33">
        <v>103.8</v>
      </c>
      <c r="G12" s="267">
        <v>1249.2</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1249.2</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v>575.54999999999995</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575.54999999999995</v>
      </c>
      <c r="M13" s="43"/>
      <c r="N13" s="55"/>
      <c r="O13" s="282" t="s">
        <v>66</v>
      </c>
      <c r="P13" s="283"/>
      <c r="Q13" s="284">
        <f>Q8-Q9-Q10-Q11-Q12</f>
        <v>6617.3700000000008</v>
      </c>
      <c r="R13" s="285"/>
      <c r="S13" s="264"/>
      <c r="T13" s="264"/>
      <c r="U13" s="264"/>
      <c r="V13" s="264"/>
    </row>
    <row r="14" spans="1:28" ht="22" customHeight="1">
      <c r="A14" s="266" t="s">
        <v>67</v>
      </c>
      <c r="B14" s="110">
        <v>401307</v>
      </c>
      <c r="C14" s="30" t="s">
        <v>368</v>
      </c>
      <c r="D14" s="31">
        <v>43571</v>
      </c>
      <c r="E14" s="32" t="s">
        <v>3</v>
      </c>
      <c r="F14" s="33">
        <v>173</v>
      </c>
      <c r="G14" s="267">
        <v>2082</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36"/>
      <c r="N14" s="54"/>
      <c r="O14" s="282" t="s">
        <v>68</v>
      </c>
      <c r="P14" s="283"/>
      <c r="Q14" s="284">
        <f>EINSTELLUNG!L9</f>
        <v>6006</v>
      </c>
      <c r="R14" s="285"/>
      <c r="S14" s="264"/>
      <c r="T14" s="264"/>
      <c r="U14" s="264"/>
      <c r="V14" s="264"/>
    </row>
    <row r="15" spans="1:28" ht="18" customHeight="1">
      <c r="A15" s="266" t="s">
        <v>69</v>
      </c>
      <c r="B15" s="111">
        <v>401308</v>
      </c>
      <c r="C15" s="37" t="s">
        <v>369</v>
      </c>
      <c r="D15" s="38">
        <v>43579</v>
      </c>
      <c r="E15" s="39" t="s">
        <v>3</v>
      </c>
      <c r="F15" s="40">
        <v>173</v>
      </c>
      <c r="G15" s="267">
        <v>2082</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2082</v>
      </c>
      <c r="M15" s="43"/>
      <c r="N15" s="55"/>
      <c r="O15" s="282" t="s">
        <v>70</v>
      </c>
      <c r="P15" s="283"/>
      <c r="Q15" s="284">
        <f>Q13-Q14</f>
        <v>611.3700000000008</v>
      </c>
      <c r="R15" s="285"/>
      <c r="S15" s="287"/>
      <c r="T15" s="287"/>
      <c r="U15" s="287"/>
      <c r="V15" s="264"/>
    </row>
    <row r="16" spans="1:28" ht="22" customHeight="1" thickBot="1">
      <c r="A16" s="266" t="s">
        <v>71</v>
      </c>
      <c r="B16" s="110">
        <v>401389</v>
      </c>
      <c r="C16" s="30" t="s">
        <v>371</v>
      </c>
      <c r="D16" s="31">
        <v>44384</v>
      </c>
      <c r="E16" s="32" t="s">
        <v>11</v>
      </c>
      <c r="F16" s="33">
        <v>138.4</v>
      </c>
      <c r="G16" s="267">
        <v>1840</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1840</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18" customHeight="1">
      <c r="A17" s="266" t="s">
        <v>72</v>
      </c>
      <c r="B17" s="111">
        <v>401390</v>
      </c>
      <c r="C17" s="37" t="s">
        <v>372</v>
      </c>
      <c r="D17" s="38">
        <v>44441</v>
      </c>
      <c r="E17" s="39" t="s">
        <v>2</v>
      </c>
      <c r="F17" s="40">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89370.37</v>
      </c>
      <c r="R17" s="294"/>
      <c r="S17" s="264"/>
      <c r="T17" s="264"/>
      <c r="U17" s="264"/>
      <c r="V17" s="264"/>
      <c r="W17" s="292"/>
    </row>
    <row r="18" spans="1:29" ht="18" customHeight="1">
      <c r="A18" s="266" t="s">
        <v>74</v>
      </c>
      <c r="B18" s="110">
        <v>401391</v>
      </c>
      <c r="C18" s="30" t="s">
        <v>373</v>
      </c>
      <c r="D18" s="31">
        <v>44460</v>
      </c>
      <c r="E18" s="32" t="s">
        <v>2</v>
      </c>
      <c r="F18" s="33">
        <v>103.8</v>
      </c>
      <c r="G18" s="267">
        <v>1212.5999999999999</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1212.5999999999999</v>
      </c>
      <c r="M18" s="36"/>
      <c r="N18" s="54"/>
      <c r="O18" s="349"/>
      <c r="P18" s="119"/>
      <c r="Q18" s="116"/>
      <c r="R18" s="117"/>
      <c r="S18" s="264"/>
      <c r="T18" s="264"/>
      <c r="U18" s="264"/>
      <c r="V18" s="264"/>
    </row>
    <row r="19" spans="1:29" ht="18" customHeight="1">
      <c r="A19" s="266" t="s">
        <v>75</v>
      </c>
      <c r="B19" s="111">
        <v>401394</v>
      </c>
      <c r="C19" s="37" t="s">
        <v>370</v>
      </c>
      <c r="D19" s="38">
        <v>44379</v>
      </c>
      <c r="E19" s="39" t="s">
        <v>2</v>
      </c>
      <c r="F19" s="40">
        <v>173</v>
      </c>
      <c r="G19" s="267">
        <v>2021</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43"/>
      <c r="N19" s="55"/>
      <c r="O19" s="349"/>
      <c r="P19" s="119"/>
      <c r="Q19" s="116"/>
      <c r="R19" s="117"/>
      <c r="S19" s="264"/>
      <c r="T19" s="264"/>
      <c r="U19" s="264"/>
      <c r="V19" s="264"/>
    </row>
    <row r="20" spans="1:29" ht="22" customHeight="1">
      <c r="A20" s="266" t="s">
        <v>76</v>
      </c>
      <c r="B20" s="110">
        <v>401476</v>
      </c>
      <c r="C20" s="30" t="s">
        <v>374</v>
      </c>
      <c r="D20" s="31">
        <v>44504</v>
      </c>
      <c r="E20" s="32" t="s">
        <v>2</v>
      </c>
      <c r="F20" s="33">
        <v>108.13</v>
      </c>
      <c r="G20" s="267">
        <v>1263.1300000000001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1263.1300000000001</v>
      </c>
      <c r="M20" s="36"/>
      <c r="N20" s="54"/>
      <c r="O20" s="349"/>
      <c r="P20" s="119"/>
      <c r="Q20" s="116"/>
      <c r="R20" s="117"/>
      <c r="S20" s="264"/>
      <c r="T20" s="264"/>
      <c r="U20" s="264"/>
      <c r="V20" s="264"/>
    </row>
    <row r="21" spans="1:29" ht="18" customHeight="1">
      <c r="A21" s="266" t="s">
        <v>77</v>
      </c>
      <c r="B21" s="111">
        <v>401479</v>
      </c>
      <c r="C21" s="37" t="s">
        <v>375</v>
      </c>
      <c r="D21" s="38">
        <v>44511</v>
      </c>
      <c r="E21" s="39" t="s">
        <v>6</v>
      </c>
      <c r="F21" s="40">
        <v>173</v>
      </c>
      <c r="G21" s="267">
        <v>2160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2160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2021</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36"/>
      <c r="N22" s="54"/>
      <c r="O22" s="349"/>
      <c r="P22" s="119"/>
      <c r="Q22" s="116"/>
      <c r="R22" s="117"/>
      <c r="S22" s="264"/>
      <c r="T22" s="264"/>
      <c r="U22" s="264"/>
      <c r="V22" s="264"/>
    </row>
    <row r="23" spans="1:29" ht="22" customHeight="1">
      <c r="A23" s="266" t="s">
        <v>79</v>
      </c>
      <c r="B23" s="111">
        <v>401564</v>
      </c>
      <c r="C23" s="37" t="s">
        <v>377</v>
      </c>
      <c r="D23" s="38">
        <v>44824</v>
      </c>
      <c r="E23" s="39" t="s">
        <v>2</v>
      </c>
      <c r="F23" s="40">
        <v>173</v>
      </c>
      <c r="G23" s="267">
        <v>2021</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2300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2021</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1212.5999999999999</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1212.5999999999999</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2021</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2021</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2300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43"/>
      <c r="N29" s="55"/>
      <c r="O29" s="296" t="s">
        <v>87</v>
      </c>
      <c r="P29" s="297"/>
      <c r="Q29" s="298">
        <f>EINSTELLUNG!O9</f>
        <v>2530</v>
      </c>
      <c r="R29" s="299"/>
      <c r="S29" s="264"/>
      <c r="T29" s="264"/>
      <c r="U29" s="264"/>
      <c r="V29" s="264"/>
    </row>
    <row r="30" spans="1:29" ht="22" customHeight="1" thickBot="1">
      <c r="A30" s="266" t="s">
        <v>88</v>
      </c>
      <c r="B30" s="110">
        <v>401661</v>
      </c>
      <c r="C30" s="30" t="s">
        <v>386</v>
      </c>
      <c r="D30" s="31">
        <v>45261</v>
      </c>
      <c r="E30" s="32" t="s">
        <v>2</v>
      </c>
      <c r="F30" s="33">
        <v>173</v>
      </c>
      <c r="G30" s="267">
        <v>2021</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2021</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2021</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2021</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2021</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2021</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2021</v>
      </c>
      <c r="M35" s="43"/>
      <c r="N35" s="55"/>
      <c r="O35" s="282" t="s">
        <v>98</v>
      </c>
      <c r="P35" s="283"/>
      <c r="Q35" s="311">
        <f>EINSTELLUNG!C9</f>
        <v>601735</v>
      </c>
      <c r="R35" s="311"/>
      <c r="S35" s="311">
        <f>EINSTELLUNG!C25</f>
        <v>605794</v>
      </c>
      <c r="T35" s="311"/>
      <c r="U35" s="311">
        <f>S35-Q35</f>
        <v>4059</v>
      </c>
      <c r="V35" s="312"/>
    </row>
    <row r="36" spans="1:22" ht="22" customHeight="1">
      <c r="A36" s="266" t="s">
        <v>99</v>
      </c>
      <c r="B36" s="110">
        <v>401715</v>
      </c>
      <c r="C36" s="30" t="s">
        <v>393</v>
      </c>
      <c r="D36" s="31">
        <v>45755</v>
      </c>
      <c r="E36" s="32" t="s">
        <v>2</v>
      </c>
      <c r="F36" s="33">
        <v>173</v>
      </c>
      <c r="G36" s="267">
        <v>2021</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36"/>
      <c r="N36" s="54"/>
      <c r="O36" s="282" t="s">
        <v>100</v>
      </c>
      <c r="P36" s="283"/>
      <c r="Q36" s="311">
        <f>EINSTELLUNG!D9</f>
        <v>92846</v>
      </c>
      <c r="R36" s="311"/>
      <c r="S36" s="311">
        <f ca="1">SumMergedCells(Q17:R29)</f>
        <v>91900.37</v>
      </c>
      <c r="T36" s="311"/>
      <c r="U36" s="311">
        <f t="shared" ref="U36:U41" ca="1" si="2">S36-Q36</f>
        <v>-945.63000000000466</v>
      </c>
      <c r="V36" s="312"/>
    </row>
    <row r="37" spans="1:22" ht="22" customHeight="1">
      <c r="A37" s="266" t="s">
        <v>101</v>
      </c>
      <c r="B37" s="111">
        <v>401716</v>
      </c>
      <c r="C37" s="37" t="s">
        <v>394</v>
      </c>
      <c r="D37" s="38">
        <v>45800</v>
      </c>
      <c r="E37" s="39" t="s">
        <v>2</v>
      </c>
      <c r="F37" s="40">
        <v>173</v>
      </c>
      <c r="G37" s="267">
        <v>2021</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43"/>
      <c r="N37" s="55"/>
      <c r="O37" s="282" t="s">
        <v>102</v>
      </c>
      <c r="P37" s="283"/>
      <c r="Q37" s="313">
        <f>IF(ISERROR(Q36/Q35), 0, Q36/Q35)</f>
        <v>0.15429715738655719</v>
      </c>
      <c r="R37" s="313"/>
      <c r="S37" s="313">
        <f ca="1">IF(ISERROR(S36/S35), 0, S36/S35)</f>
        <v>0.15170234436128452</v>
      </c>
      <c r="T37" s="313"/>
      <c r="U37" s="313">
        <f t="shared" ca="1" si="2"/>
        <v>-2.5948130252726742E-3</v>
      </c>
      <c r="V37" s="314"/>
    </row>
    <row r="38" spans="1:22" ht="22" customHeight="1">
      <c r="A38" s="266" t="s">
        <v>103</v>
      </c>
      <c r="B38" s="110">
        <v>401717</v>
      </c>
      <c r="C38" s="30" t="s">
        <v>395</v>
      </c>
      <c r="D38" s="31">
        <v>45814</v>
      </c>
      <c r="E38" s="32" t="s">
        <v>2</v>
      </c>
      <c r="F38" s="33">
        <v>173</v>
      </c>
      <c r="G38" s="267">
        <v>2021</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36"/>
      <c r="N38" s="54"/>
      <c r="O38" s="282" t="s">
        <v>104</v>
      </c>
      <c r="P38" s="283"/>
      <c r="Q38" s="284">
        <f>EINSTELLUNG!F9</f>
        <v>58398</v>
      </c>
      <c r="R38" s="284"/>
      <c r="S38" s="284">
        <f>EINSTELLUNG!F25</f>
        <v>57945</v>
      </c>
      <c r="T38" s="284"/>
      <c r="U38" s="284">
        <f t="shared" si="2"/>
        <v>-453</v>
      </c>
      <c r="V38" s="285"/>
    </row>
    <row r="39" spans="1:22" ht="22" customHeight="1">
      <c r="A39" s="266" t="s">
        <v>105</v>
      </c>
      <c r="B39" s="111">
        <v>401722</v>
      </c>
      <c r="C39" s="37" t="s">
        <v>396</v>
      </c>
      <c r="D39" s="38">
        <v>45848</v>
      </c>
      <c r="E39" s="39" t="s">
        <v>2</v>
      </c>
      <c r="F39" s="40">
        <v>173</v>
      </c>
      <c r="G39" s="267">
        <v>2021</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2021</v>
      </c>
      <c r="M39" s="43"/>
      <c r="N39" s="55"/>
      <c r="O39" s="282" t="s">
        <v>106</v>
      </c>
      <c r="P39" s="283"/>
      <c r="Q39" s="311">
        <f>IF(Q38=0, 0, Q35/Q38)</f>
        <v>10.304034384739204</v>
      </c>
      <c r="R39" s="311"/>
      <c r="S39" s="311">
        <f>IF(S38=0, 0, S35/S38)</f>
        <v>10.454638018810941</v>
      </c>
      <c r="T39" s="311"/>
      <c r="U39" s="311">
        <f t="shared" si="2"/>
        <v>0.1506036340717376</v>
      </c>
      <c r="V39" s="312"/>
    </row>
    <row r="40" spans="1:22" ht="22" customHeight="1">
      <c r="A40" s="266" t="s">
        <v>107</v>
      </c>
      <c r="B40" s="110">
        <v>401723</v>
      </c>
      <c r="C40" s="30" t="s">
        <v>397</v>
      </c>
      <c r="D40" s="31">
        <v>45852</v>
      </c>
      <c r="E40" s="32" t="s">
        <v>2</v>
      </c>
      <c r="F40" s="33">
        <v>173</v>
      </c>
      <c r="G40" s="267">
        <v>2021</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2021</v>
      </c>
      <c r="M40" s="36"/>
      <c r="N40" s="54"/>
      <c r="O40" s="282" t="s">
        <v>108</v>
      </c>
      <c r="P40" s="283"/>
      <c r="Q40" s="311">
        <f>IF(Q13=0, 0, Q35/Q13)</f>
        <v>90.932651491453541</v>
      </c>
      <c r="R40" s="311"/>
      <c r="S40" s="311">
        <f>IF(Q13=0, 0, S35/Q13)</f>
        <v>91.546037171867368</v>
      </c>
      <c r="T40" s="311"/>
      <c r="U40" s="311">
        <f t="shared" si="2"/>
        <v>0.61338568041382757</v>
      </c>
      <c r="V40" s="312"/>
    </row>
    <row r="41" spans="1:22" ht="22" customHeight="1">
      <c r="A41" s="266" t="s">
        <v>109</v>
      </c>
      <c r="B41" s="111">
        <v>401726</v>
      </c>
      <c r="C41" s="37" t="s">
        <v>398</v>
      </c>
      <c r="D41" s="38">
        <v>45870</v>
      </c>
      <c r="E41" s="39" t="s">
        <v>2</v>
      </c>
      <c r="F41" s="40">
        <v>173</v>
      </c>
      <c r="G41" s="267">
        <v>2021</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2021</v>
      </c>
      <c r="M41" s="43"/>
      <c r="N41" s="55"/>
      <c r="O41" s="315" t="s">
        <v>110</v>
      </c>
      <c r="P41" s="316"/>
      <c r="Q41" s="317">
        <f>IF(Q13=0, 0, Q38/Q13)</f>
        <v>8.8249561381636497</v>
      </c>
      <c r="R41" s="317"/>
      <c r="S41" s="317">
        <f>IF(Q13=0, 0, S38/Q13)</f>
        <v>8.756499938797436</v>
      </c>
      <c r="T41" s="317"/>
      <c r="U41" s="317">
        <f t="shared" si="2"/>
        <v>-6.845619936621361E-2</v>
      </c>
      <c r="V41" s="318"/>
    </row>
    <row r="42" spans="1:22" ht="22" customHeight="1" thickBot="1">
      <c r="A42" s="266" t="s">
        <v>111</v>
      </c>
      <c r="B42" s="110">
        <v>401730</v>
      </c>
      <c r="C42" s="30" t="s">
        <v>400</v>
      </c>
      <c r="D42" s="31">
        <v>45895</v>
      </c>
      <c r="E42" s="32" t="s">
        <v>2</v>
      </c>
      <c r="F42" s="33">
        <v>173</v>
      </c>
      <c r="G42" s="267">
        <v>2021</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2021</v>
      </c>
      <c r="M42" s="36"/>
      <c r="N42" s="54"/>
      <c r="O42" s="296" t="s">
        <v>112</v>
      </c>
      <c r="P42" s="297"/>
      <c r="Q42" s="319">
        <f>IFERROR(Q17/Q8, 0)</f>
        <v>11.97613760775732</v>
      </c>
      <c r="R42" s="320"/>
      <c r="S42" s="319"/>
      <c r="T42" s="319"/>
      <c r="U42" s="319"/>
      <c r="V42" s="299"/>
    </row>
    <row r="43" spans="1:22" ht="22" customHeight="1">
      <c r="A43" s="266" t="s">
        <v>113</v>
      </c>
      <c r="B43" s="111">
        <v>401731</v>
      </c>
      <c r="C43" s="37" t="s">
        <v>399</v>
      </c>
      <c r="D43" s="38">
        <v>45899</v>
      </c>
      <c r="E43" s="39" t="s">
        <v>2</v>
      </c>
      <c r="F43" s="40">
        <v>173</v>
      </c>
      <c r="G43" s="267">
        <v>2021</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2021</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2021</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2021</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1515.75</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1515.75</v>
      </c>
      <c r="M45" s="43"/>
      <c r="N45" s="55"/>
      <c r="O45" s="323"/>
      <c r="P45" s="323"/>
      <c r="Q45" s="323"/>
      <c r="R45" s="324"/>
      <c r="S45" s="324"/>
      <c r="T45" s="324"/>
      <c r="U45" s="324"/>
      <c r="V45" s="264"/>
    </row>
    <row r="46" spans="1:22" ht="22" customHeight="1">
      <c r="A46" s="266" t="s">
        <v>117</v>
      </c>
      <c r="B46" s="110">
        <v>401738</v>
      </c>
      <c r="C46" s="30" t="s">
        <v>404</v>
      </c>
      <c r="D46" s="31">
        <v>45909</v>
      </c>
      <c r="E46" s="32" t="s">
        <v>2</v>
      </c>
      <c r="F46" s="33">
        <v>103.8</v>
      </c>
      <c r="G46" s="267">
        <v>1212.5999999999999</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1212.5999999999999</v>
      </c>
      <c r="M46" s="36"/>
      <c r="N46" s="54"/>
      <c r="O46" s="264"/>
      <c r="P46" s="264"/>
      <c r="Q46" s="264"/>
      <c r="R46" s="264"/>
      <c r="S46" s="264"/>
      <c r="T46" s="264"/>
      <c r="U46" s="264"/>
      <c r="V46" s="264"/>
    </row>
    <row r="47" spans="1:22" ht="22" customHeight="1">
      <c r="A47" s="266" t="s">
        <v>118</v>
      </c>
      <c r="B47" s="111">
        <v>401745</v>
      </c>
      <c r="C47" s="37" t="s">
        <v>407</v>
      </c>
      <c r="D47" s="41">
        <v>45934</v>
      </c>
      <c r="E47" s="39" t="s">
        <v>2</v>
      </c>
      <c r="F47" s="40">
        <v>173</v>
      </c>
      <c r="G47" s="267">
        <v>2021</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v>1010.5</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36"/>
      <c r="N48" s="54"/>
      <c r="O48" s="264"/>
      <c r="P48" s="264"/>
      <c r="Q48" s="264"/>
      <c r="R48" s="264"/>
      <c r="S48" s="264"/>
      <c r="T48" s="264"/>
      <c r="U48" s="264"/>
      <c r="V48" s="264"/>
    </row>
    <row r="49" spans="1:22" ht="22" customHeight="1">
      <c r="A49" s="266" t="s">
        <v>120</v>
      </c>
      <c r="B49" s="111">
        <v>401748</v>
      </c>
      <c r="C49" s="107" t="s">
        <v>406</v>
      </c>
      <c r="D49" s="41">
        <v>45941</v>
      </c>
      <c r="E49" s="39" t="s">
        <v>2</v>
      </c>
      <c r="F49" s="40">
        <v>86.5</v>
      </c>
      <c r="G49" s="267">
        <v>1010.5</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43"/>
      <c r="N49" s="55"/>
      <c r="O49" s="264"/>
      <c r="P49" s="264"/>
      <c r="Q49" s="264"/>
      <c r="R49" s="264"/>
      <c r="S49" s="264"/>
      <c r="T49" s="264"/>
      <c r="U49" s="264"/>
      <c r="V49" s="264"/>
    </row>
    <row r="50" spans="1:22" ht="22" customHeight="1">
      <c r="A50" s="266" t="s">
        <v>121</v>
      </c>
      <c r="B50" s="110">
        <v>401749</v>
      </c>
      <c r="C50" s="30" t="s">
        <v>409</v>
      </c>
      <c r="D50" s="34">
        <v>45986</v>
      </c>
      <c r="E50" s="32" t="s">
        <v>2</v>
      </c>
      <c r="F50" s="33">
        <v>173</v>
      </c>
      <c r="G50" s="267">
        <v>2021</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36"/>
      <c r="N50" s="54"/>
      <c r="O50" s="264"/>
      <c r="P50" s="264"/>
      <c r="Q50" s="264"/>
      <c r="R50" s="264"/>
      <c r="S50" s="264"/>
      <c r="T50" s="264"/>
      <c r="U50" s="264"/>
      <c r="V50" s="264"/>
    </row>
    <row r="51" spans="1:22" ht="22" customHeight="1">
      <c r="A51" s="266" t="s">
        <v>122</v>
      </c>
      <c r="B51" s="111">
        <v>401750</v>
      </c>
      <c r="C51" s="37" t="s">
        <v>408</v>
      </c>
      <c r="D51" s="41">
        <v>45961</v>
      </c>
      <c r="E51" s="39" t="s">
        <v>2</v>
      </c>
      <c r="F51" s="40">
        <v>129.75</v>
      </c>
      <c r="G51" s="267">
        <v>1515.75</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1515.75</v>
      </c>
      <c r="M51" s="43"/>
      <c r="N51" s="55"/>
    </row>
    <row r="52" spans="1:22" ht="22" customHeight="1">
      <c r="A52" s="266" t="s">
        <v>123</v>
      </c>
      <c r="B52" s="110">
        <v>401754</v>
      </c>
      <c r="C52" s="30" t="s">
        <v>410</v>
      </c>
      <c r="D52" s="34">
        <v>46014</v>
      </c>
      <c r="E52" s="32" t="s">
        <v>2</v>
      </c>
      <c r="F52" s="33">
        <v>173</v>
      </c>
      <c r="G52" s="267">
        <v>2021</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36"/>
      <c r="N52" s="54"/>
    </row>
    <row r="53" spans="1:22" ht="22" customHeight="1">
      <c r="A53" s="266" t="s">
        <v>124</v>
      </c>
      <c r="B53" s="111"/>
      <c r="C53" s="37"/>
      <c r="D53" s="41"/>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4"/>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46"/>
    </row>
  </sheetData>
  <sheetProtection algorithmName="SHA-512" hashValue="yoWWYJm0UcjYU7gqp/amKzBel5rAog9dM+bY0zIgNK8JE2j6jTlkIbnJzmIOeA88kVP4FEoEvmzyPaq1mN4jJg==" saltValue="bBMVjNVAxridHY08J5Ww5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D0168C0-936B-44E3-9C7E-53F030244B52}">
          <x14:formula1>
            <xm:f>KV_DROPDOWN_HELPER!$AJY$1:$AJY$12</xm:f>
          </x14:formula1>
          <xm:sqref>E3:E82</xm:sqref>
        </x14:dataValidation>
        <x14:dataValidation type="list" allowBlank="1" showInputMessage="1" showErrorMessage="1" xr:uid="{2B1F733A-734D-40F1-8550-D6E31D7EAC58}">
          <x14:formula1>
            <xm:f>KV_DROPDOWN_HELPER!$IG$1:$IG$13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E8945437-44F9-4F89-B058-EC6300407E7F}">
          <x14:formula1>
            <xm:f>KV_DROPDOWN_HELPER!$IH$1:$IH$13</xm:f>
          </x14:formula1>
          <xm:sqref>F4</xm:sqref>
        </x14:dataValidation>
        <x14:dataValidation type="list" allowBlank="1" showInputMessage="1" showErrorMessage="1" xr:uid="{FCF9800A-DF29-4DBC-9F95-5691F6625697}">
          <x14:formula1>
            <xm:f>KV_DROPDOWN_HELPER!$IM$1:$IM$13</xm:f>
          </x14:formula1>
          <xm:sqref>F17 F18 F19 F20 F22 F23 F25 F26 F27 F28 F30 F31 F32 F33 F34 F35 F36 F37 F38 F39 F40 F41 F42 F43 F44 F45 F46 F47 F48 F49 F50 F51 F52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5</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46143</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46173</v>
      </c>
    </row>
    <row r="3" spans="1:28" ht="22" customHeight="1">
      <c r="A3" s="258" t="s">
        <v>292</v>
      </c>
      <c r="B3" s="109">
        <v>401006</v>
      </c>
      <c r="C3" s="104" t="s">
        <v>360</v>
      </c>
      <c r="D3" s="24">
        <v>38188</v>
      </c>
      <c r="E3" s="25" t="s">
        <v>13</v>
      </c>
      <c r="F3" s="105">
        <v>173</v>
      </c>
      <c r="G3" s="259">
        <v>2328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2328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103">
        <v>103.8</v>
      </c>
      <c r="G4" s="267">
        <v>1349.4</v>
      </c>
      <c r="H4" s="268">
        <f>IF(AND(ISNUMBER(D4),ISNUMBER(F4)),ROUNDDOWN(MIN(IF(OR(ISBLANK(I4),I4=""),EOMONTH(DATE(EINSTELLUNG!$C$35,$A$1,1),0),I4)-MAX(D4,DATE(EINSTELLUNG!$C$35,$A$1,1))+1)/DAY(EOMONTH(DATE(EINSTELLUNG!$C$35,$A$1,1),0))*F4,2),"")</f>
        <v>103.8</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1349.4</v>
      </c>
      <c r="M4" s="36"/>
      <c r="N4" s="54"/>
      <c r="O4" s="270"/>
      <c r="P4" s="270"/>
      <c r="Q4" s="270"/>
      <c r="R4" s="271"/>
      <c r="S4" s="264"/>
      <c r="T4" s="264"/>
      <c r="U4" s="264"/>
      <c r="V4" s="264"/>
    </row>
    <row r="5" spans="1:28" ht="22" customHeight="1">
      <c r="A5" s="266" t="s">
        <v>52</v>
      </c>
      <c r="B5" s="111">
        <v>401047</v>
      </c>
      <c r="C5" s="37" t="s">
        <v>363</v>
      </c>
      <c r="D5" s="38">
        <v>41154</v>
      </c>
      <c r="E5" s="39" t="s">
        <v>4</v>
      </c>
      <c r="F5" s="40">
        <v>103.8</v>
      </c>
      <c r="G5" s="267">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715.95717554574503</v>
      </c>
      <c r="P5" s="273">
        <f>EINSTELLUNG!I10</f>
        <v>475</v>
      </c>
      <c r="Q5" s="273">
        <f>P5-O5</f>
        <v>-240.95717554574503</v>
      </c>
      <c r="R5" s="274">
        <f>IFERROR(Q5*Q42, 0)</f>
        <v>-2856.7763629878104</v>
      </c>
      <c r="S5" s="264"/>
      <c r="T5" s="264"/>
      <c r="U5" s="264"/>
      <c r="V5" s="264"/>
    </row>
    <row r="6" spans="1:28" ht="22" customHeight="1">
      <c r="A6" s="266" t="s">
        <v>53</v>
      </c>
      <c r="B6" s="110">
        <v>401049</v>
      </c>
      <c r="C6" s="30" t="s">
        <v>362</v>
      </c>
      <c r="D6" s="31">
        <v>41130</v>
      </c>
      <c r="E6" s="32" t="s">
        <v>4</v>
      </c>
      <c r="F6" s="33">
        <v>129.75</v>
      </c>
      <c r="G6" s="267">
        <v>1640.25</v>
      </c>
      <c r="H6" s="268">
        <f>IF(AND(ISNUMBER(D6),ISNUMBER(F6)),ROUNDDOWN(MIN(IF(OR(ISBLANK(I6),I6=""),EOMONTH(DATE(EINSTELLUNG!$C$35,$A$1,1),0),I6)-MAX(D6,DATE(EINSTELLUNG!$C$35,$A$1,1))+1)/DAY(EOMONTH(DATE(EINSTELLUNG!$C$35,$A$1,1),0))*F6,2),"")</f>
        <v>129.75</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1640.25</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7419.1200000000008</v>
      </c>
      <c r="R8" s="281"/>
      <c r="S8" s="264"/>
      <c r="T8" s="264"/>
      <c r="U8" s="264"/>
      <c r="V8" s="264"/>
    </row>
    <row r="9" spans="1:28" ht="22" customHeight="1">
      <c r="A9" s="266" t="s">
        <v>57</v>
      </c>
      <c r="B9" s="111">
        <v>401090</v>
      </c>
      <c r="C9" s="37" t="s">
        <v>379</v>
      </c>
      <c r="D9" s="41">
        <v>44900</v>
      </c>
      <c r="E9" s="39" t="s">
        <v>10</v>
      </c>
      <c r="F9" s="40">
        <v>173</v>
      </c>
      <c r="G9" s="267">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EINSTELLUNG!L26</f>
        <v>0</v>
      </c>
      <c r="R9" s="285"/>
      <c r="S9" s="286">
        <f>IFERROR(Q9/Q8, 0)</f>
        <v>0</v>
      </c>
      <c r="T9" s="264"/>
      <c r="U9" s="264"/>
      <c r="V9" s="264"/>
    </row>
    <row r="10" spans="1:28" ht="22" customHeight="1">
      <c r="A10" s="266" t="s">
        <v>59</v>
      </c>
      <c r="B10" s="110">
        <v>401097</v>
      </c>
      <c r="C10" s="30" t="s">
        <v>366</v>
      </c>
      <c r="D10" s="31">
        <v>42644</v>
      </c>
      <c r="E10" s="32" t="s">
        <v>3</v>
      </c>
      <c r="F10" s="33">
        <v>173</v>
      </c>
      <c r="G10" s="267">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EINSTELLUNG!I26</f>
        <v>620</v>
      </c>
      <c r="R10" s="285"/>
      <c r="S10" s="264"/>
      <c r="T10" s="264"/>
      <c r="U10" s="264"/>
      <c r="V10" s="264"/>
    </row>
    <row r="11" spans="1:28" ht="22" customHeight="1">
      <c r="A11" s="266" t="s">
        <v>61</v>
      </c>
      <c r="B11" s="111">
        <v>401138</v>
      </c>
      <c r="C11" s="37" t="s">
        <v>365</v>
      </c>
      <c r="D11" s="41">
        <v>42006</v>
      </c>
      <c r="E11" s="39" t="s">
        <v>4</v>
      </c>
      <c r="F11" s="40">
        <v>138.4</v>
      </c>
      <c r="G11" s="267">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475</v>
      </c>
      <c r="R11" s="285"/>
      <c r="S11" s="264"/>
      <c r="T11" s="264"/>
      <c r="U11" s="264"/>
      <c r="V11" s="264"/>
    </row>
    <row r="12" spans="1:28" ht="22" customHeight="1">
      <c r="A12" s="266" t="s">
        <v>63</v>
      </c>
      <c r="B12" s="110">
        <v>401214</v>
      </c>
      <c r="C12" s="30" t="s">
        <v>392</v>
      </c>
      <c r="D12" s="31">
        <v>45636</v>
      </c>
      <c r="E12" s="32" t="s">
        <v>3</v>
      </c>
      <c r="F12" s="33">
        <v>103.8</v>
      </c>
      <c r="G12" s="267">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66</v>
      </c>
      <c r="P12" s="283"/>
      <c r="Q12" s="284">
        <f>Q8-Q9-Q10-Q11</f>
        <v>6324.1200000000008</v>
      </c>
      <c r="R12" s="285"/>
      <c r="S12" s="264"/>
      <c r="T12" s="264"/>
      <c r="U12" s="264"/>
      <c r="V12" s="264"/>
    </row>
    <row r="13" spans="1:28" ht="22" customHeight="1">
      <c r="A13" s="266" t="s">
        <v>65</v>
      </c>
      <c r="B13" s="111">
        <v>401276</v>
      </c>
      <c r="C13" s="37" t="s">
        <v>367</v>
      </c>
      <c r="D13" s="38">
        <v>43252</v>
      </c>
      <c r="E13" s="39" t="s">
        <v>3</v>
      </c>
      <c r="F13" s="40">
        <v>47.58</v>
      </c>
      <c r="G13" s="267">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68</v>
      </c>
      <c r="P13" s="283"/>
      <c r="Q13" s="284">
        <f>EINSTELLUNG!L10</f>
        <v>6304</v>
      </c>
      <c r="R13" s="285"/>
      <c r="S13" s="264"/>
      <c r="T13" s="264"/>
      <c r="U13" s="264"/>
      <c r="V13" s="264"/>
    </row>
    <row r="14" spans="1:28" ht="22" customHeight="1">
      <c r="A14" s="266" t="s">
        <v>67</v>
      </c>
      <c r="B14" s="110">
        <v>401307</v>
      </c>
      <c r="C14" s="30" t="s">
        <v>368</v>
      </c>
      <c r="D14" s="31">
        <v>43571</v>
      </c>
      <c r="E14" s="32" t="s">
        <v>3</v>
      </c>
      <c r="F14" s="33">
        <v>173</v>
      </c>
      <c r="G14" s="267">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70</v>
      </c>
      <c r="P14" s="283"/>
      <c r="Q14" s="284">
        <f>Q12-Q13</f>
        <v>20.1200000000008</v>
      </c>
      <c r="R14" s="285"/>
      <c r="S14" s="264"/>
      <c r="T14" s="264"/>
      <c r="U14" s="264"/>
      <c r="V14" s="264"/>
    </row>
    <row r="15" spans="1:28" ht="22" customHeight="1">
      <c r="A15" s="266" t="s">
        <v>69</v>
      </c>
      <c r="B15" s="111">
        <v>401308</v>
      </c>
      <c r="C15" s="37" t="s">
        <v>369</v>
      </c>
      <c r="D15" s="38">
        <v>43579</v>
      </c>
      <c r="E15" s="39" t="s">
        <v>3</v>
      </c>
      <c r="F15" s="40">
        <v>173</v>
      </c>
      <c r="G15" s="267">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341" t="str">
        <f>IF(Q14&lt;0, "Schlecht! Zu wenig Stunden für Dienstplan.", IF(Q14&gt;0, "Du hast mehr als genug Stunden für Dienstplan.", ""))</f>
        <v>Du hast mehr als genug Stunden für Dienstplan.</v>
      </c>
      <c r="P15" s="342"/>
      <c r="Q15" s="342"/>
      <c r="R15" s="343"/>
      <c r="S15" s="287"/>
      <c r="T15" s="287"/>
      <c r="U15" s="287"/>
      <c r="V15" s="264"/>
    </row>
    <row r="16" spans="1:28" ht="22" customHeight="1" thickBot="1">
      <c r="A16" s="266" t="s">
        <v>71</v>
      </c>
      <c r="B16" s="110">
        <v>401389</v>
      </c>
      <c r="C16" s="30" t="s">
        <v>371</v>
      </c>
      <c r="D16" s="31">
        <v>44384</v>
      </c>
      <c r="E16" s="32" t="s">
        <v>11</v>
      </c>
      <c r="F16" s="33">
        <v>138.4</v>
      </c>
      <c r="G16" s="267">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344"/>
      <c r="P16" s="345"/>
      <c r="Q16" s="345"/>
      <c r="R16" s="346"/>
      <c r="S16" s="291"/>
      <c r="T16" s="291"/>
      <c r="U16" s="291"/>
      <c r="V16" s="291"/>
      <c r="W16" s="292"/>
    </row>
    <row r="17" spans="1:29" ht="22" customHeight="1">
      <c r="A17" s="266" t="s">
        <v>72</v>
      </c>
      <c r="B17" s="111">
        <v>401390</v>
      </c>
      <c r="C17" s="37" t="s">
        <v>372</v>
      </c>
      <c r="D17" s="38">
        <v>44441</v>
      </c>
      <c r="E17" s="39" t="s">
        <v>2</v>
      </c>
      <c r="F17" s="40">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87960.72</v>
      </c>
      <c r="R17" s="294"/>
      <c r="S17" s="264"/>
      <c r="T17" s="264"/>
      <c r="U17" s="264"/>
      <c r="V17" s="264"/>
      <c r="W17" s="292"/>
    </row>
    <row r="18" spans="1:29" ht="22" customHeight="1">
      <c r="A18" s="266" t="s">
        <v>74</v>
      </c>
      <c r="B18" s="110">
        <v>401391</v>
      </c>
      <c r="C18" s="30" t="s">
        <v>373</v>
      </c>
      <c r="D18" s="31">
        <v>44460</v>
      </c>
      <c r="E18" s="32" t="s">
        <v>2</v>
      </c>
      <c r="F18" s="33">
        <v>103.8</v>
      </c>
      <c r="G18" s="267">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EINSTELLUNG!O10</f>
        <v>2530</v>
      </c>
      <c r="R29" s="299"/>
      <c r="S29" s="264"/>
      <c r="T29" s="264"/>
      <c r="U29" s="264"/>
      <c r="V29" s="264"/>
    </row>
    <row r="30" spans="1:29" ht="22" customHeight="1" thickBot="1">
      <c r="A30" s="266" t="s">
        <v>88</v>
      </c>
      <c r="B30" s="110">
        <v>401661</v>
      </c>
      <c r="C30" s="30" t="s">
        <v>386</v>
      </c>
      <c r="D30" s="31">
        <v>45261</v>
      </c>
      <c r="E30" s="32" t="s">
        <v>2</v>
      </c>
      <c r="F30" s="33">
        <v>173</v>
      </c>
      <c r="G30" s="267">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18" customHeight="1" thickBot="1">
      <c r="A31" s="266" t="s">
        <v>89</v>
      </c>
      <c r="B31" s="111">
        <v>401670</v>
      </c>
      <c r="C31" s="37" t="s">
        <v>387</v>
      </c>
      <c r="D31" s="38">
        <v>45358</v>
      </c>
      <c r="E31" s="39" t="s">
        <v>2</v>
      </c>
      <c r="F31" s="40">
        <v>173</v>
      </c>
      <c r="G31" s="267">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EINSTELLUNG!C10</f>
        <v>647652</v>
      </c>
      <c r="R35" s="311"/>
      <c r="S35" s="311">
        <f>EINSTELLUNG!C26</f>
        <v>648746</v>
      </c>
      <c r="T35" s="311"/>
      <c r="U35" s="311">
        <f>S35-Q35</f>
        <v>1094</v>
      </c>
      <c r="V35" s="312"/>
    </row>
    <row r="36" spans="1:22" ht="22" customHeight="1">
      <c r="A36" s="266" t="s">
        <v>99</v>
      </c>
      <c r="B36" s="110">
        <v>401715</v>
      </c>
      <c r="C36" s="30" t="s">
        <v>393</v>
      </c>
      <c r="D36" s="31">
        <v>45755</v>
      </c>
      <c r="E36" s="32" t="s">
        <v>2</v>
      </c>
      <c r="F36" s="33">
        <v>173</v>
      </c>
      <c r="G36" s="267">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EINSTELLUNG!D10</f>
        <v>95444</v>
      </c>
      <c r="R36" s="311"/>
      <c r="S36" s="311">
        <f ca="1">SumMergedCells(Q17:R29)</f>
        <v>90490.72</v>
      </c>
      <c r="T36" s="311"/>
      <c r="U36" s="311">
        <f t="shared" ref="U36:U41" ca="1" si="2">S36-Q36</f>
        <v>-4953.2799999999988</v>
      </c>
      <c r="V36" s="312"/>
    </row>
    <row r="37" spans="1:22" ht="22" customHeight="1">
      <c r="A37" s="266" t="s">
        <v>101</v>
      </c>
      <c r="B37" s="111">
        <v>401716</v>
      </c>
      <c r="C37" s="37" t="s">
        <v>394</v>
      </c>
      <c r="D37" s="38">
        <v>45800</v>
      </c>
      <c r="E37" s="39" t="s">
        <v>2</v>
      </c>
      <c r="F37" s="40">
        <v>173</v>
      </c>
      <c r="G37" s="267">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0.14736926621086632</v>
      </c>
      <c r="R37" s="313"/>
      <c r="S37" s="313">
        <f ca="1">IF(ISERROR(S36/S35), 0, S36/S35)</f>
        <v>0.13948559220403672</v>
      </c>
      <c r="T37" s="313"/>
      <c r="U37" s="313">
        <f t="shared" ca="1" si="2"/>
        <v>-7.8836740068295996E-3</v>
      </c>
      <c r="V37" s="314"/>
    </row>
    <row r="38" spans="1:22" ht="22" customHeight="1">
      <c r="A38" s="266" t="s">
        <v>103</v>
      </c>
      <c r="B38" s="110">
        <v>401717</v>
      </c>
      <c r="C38" s="30" t="s">
        <v>395</v>
      </c>
      <c r="D38" s="31">
        <v>45814</v>
      </c>
      <c r="E38" s="32" t="s">
        <v>2</v>
      </c>
      <c r="F38" s="33">
        <v>173</v>
      </c>
      <c r="G38" s="267">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EINSTELLUNG!F10</f>
        <v>62598</v>
      </c>
      <c r="R38" s="284"/>
      <c r="S38" s="284">
        <f>EINSTELLUNG!F26</f>
        <v>61985</v>
      </c>
      <c r="T38" s="284"/>
      <c r="U38" s="284">
        <f t="shared" si="2"/>
        <v>-613</v>
      </c>
      <c r="V38" s="285"/>
    </row>
    <row r="39" spans="1:22" ht="22" customHeight="1">
      <c r="A39" s="266" t="s">
        <v>105</v>
      </c>
      <c r="B39" s="111">
        <v>401722</v>
      </c>
      <c r="C39" s="37" t="s">
        <v>396</v>
      </c>
      <c r="D39" s="38">
        <v>45848</v>
      </c>
      <c r="E39" s="39" t="s">
        <v>2</v>
      </c>
      <c r="F39" s="40">
        <v>173</v>
      </c>
      <c r="G39" s="267">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10.34620914406211</v>
      </c>
      <c r="R39" s="311"/>
      <c r="S39" s="311">
        <f>IF(S38=0, 0, S35/S38)</f>
        <v>10.46617730095991</v>
      </c>
      <c r="T39" s="311"/>
      <c r="U39" s="311">
        <f t="shared" si="2"/>
        <v>0.11996815689779972</v>
      </c>
      <c r="V39" s="312"/>
    </row>
    <row r="40" spans="1:22" ht="22" customHeight="1">
      <c r="A40" s="266" t="s">
        <v>107</v>
      </c>
      <c r="B40" s="110">
        <v>401723</v>
      </c>
      <c r="C40" s="30" t="s">
        <v>397</v>
      </c>
      <c r="D40" s="31">
        <v>45852</v>
      </c>
      <c r="E40" s="32" t="s">
        <v>2</v>
      </c>
      <c r="F40" s="33">
        <v>173</v>
      </c>
      <c r="G40" s="267">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IF(Q12=0, 0, Q35/Q12)</f>
        <v>102.40982144551336</v>
      </c>
      <c r="R40" s="311"/>
      <c r="S40" s="311">
        <f>IF(Q12=0, 0, S35/Q12)</f>
        <v>102.58280994035532</v>
      </c>
      <c r="T40" s="311"/>
      <c r="U40" s="311">
        <f t="shared" si="2"/>
        <v>0.17298849484195955</v>
      </c>
      <c r="V40" s="312"/>
    </row>
    <row r="41" spans="1:22" ht="18" customHeight="1">
      <c r="A41" s="266" t="s">
        <v>109</v>
      </c>
      <c r="B41" s="111">
        <v>401726</v>
      </c>
      <c r="C41" s="37" t="s">
        <v>398</v>
      </c>
      <c r="D41" s="38">
        <v>45870</v>
      </c>
      <c r="E41" s="39" t="s">
        <v>2</v>
      </c>
      <c r="F41" s="40">
        <v>173</v>
      </c>
      <c r="G41" s="267">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IF(Q12=0, 0, Q38/Q12)</f>
        <v>9.8982941500161274</v>
      </c>
      <c r="R41" s="317"/>
      <c r="S41" s="317">
        <f>IF(Q12=0, 0, S38/Q12)</f>
        <v>9.8013636679885892</v>
      </c>
      <c r="T41" s="317"/>
      <c r="U41" s="317">
        <f t="shared" si="2"/>
        <v>-9.6930482027538289E-2</v>
      </c>
      <c r="V41" s="318"/>
    </row>
    <row r="42" spans="1:22" ht="22" customHeight="1" thickBot="1">
      <c r="A42" s="266" t="s">
        <v>111</v>
      </c>
      <c r="B42" s="110">
        <v>401730</v>
      </c>
      <c r="C42" s="30" t="s">
        <v>400</v>
      </c>
      <c r="D42" s="31">
        <v>45895</v>
      </c>
      <c r="E42" s="32" t="s">
        <v>2</v>
      </c>
      <c r="F42" s="33">
        <v>173</v>
      </c>
      <c r="G42" s="267">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11.855950570957202</v>
      </c>
      <c r="R42" s="320"/>
      <c r="S42" s="319"/>
      <c r="T42" s="319"/>
      <c r="U42" s="319"/>
      <c r="V42" s="299"/>
    </row>
    <row r="43" spans="1:22" ht="22" customHeight="1">
      <c r="A43" s="266" t="s">
        <v>113</v>
      </c>
      <c r="B43" s="111">
        <v>401731</v>
      </c>
      <c r="C43" s="37" t="s">
        <v>399</v>
      </c>
      <c r="D43" s="38">
        <v>45899</v>
      </c>
      <c r="E43" s="39" t="s">
        <v>2</v>
      </c>
      <c r="F43" s="40">
        <v>173</v>
      </c>
      <c r="G43" s="267">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1">
        <v>45909</v>
      </c>
      <c r="E46" s="32" t="s">
        <v>2</v>
      </c>
      <c r="F46" s="33">
        <v>103.8</v>
      </c>
      <c r="G46" s="267">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41"/>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4"/>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44"/>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46"/>
    </row>
  </sheetData>
  <sheetProtection algorithmName="SHA-512" hashValue="VqxsvygyHoDF528XrrHdNkBWCfwRdrp2GSudbeW7pJda2qjKda8INy+GxfDZqitDimiLFqFEPxJvcM2P8ndPrA==" saltValue="yGOK9Lqgr8JMFpMHd3Jyaw=="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EA5233AF-1156-4743-84CD-C778AB8D3388}">
          <x14:formula1>
            <xm:f>KV_DROPDOWN_HELPER!$AJY$1:$AJY$12</xm:f>
          </x14:formula1>
          <xm:sqref>E3:E82</xm:sqref>
        </x14:dataValidation>
        <x14:dataValidation type="list" allowBlank="1" showInputMessage="1" showErrorMessage="1" xr:uid="{0284E731-350D-465F-9F71-B28CC54C9486}">
          <x14:formula1>
            <xm:f>KV_DROPDOWN_HELPER!$LJ$1:$LJ$13</xm:f>
          </x14:formula1>
          <xm:sqref>F4</xm:sqref>
        </x14:dataValidation>
        <x14:dataValidation type="list" allowBlank="1" showInputMessage="1" showErrorMessage="1" xr:uid="{6F76F010-CE6B-4D26-A653-F6FF0396FBD8}">
          <x14:formula1>
            <xm:f>KV_DROPDOWN_HELPER!$LI$1:$LI$13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60B1E47E-28E3-4C4F-B885-557561EDEE61}">
          <x14:formula1>
            <xm:f>KV_DROPDOWN_HELPER!$LO$1:$LO$11</xm:f>
          </x14:formula1>
          <xm:sqref>F17 F18 F19 F20 F22 F23 F25 F26 F27 F28 F30 F31 F32 F33 F34 F35 F36 F37 F38 F39 F40 F41 F42 F43 F44 F45 F46 F47 F48 F49 F50 F51 F52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6</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46174</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46203</v>
      </c>
    </row>
    <row r="3" spans="1:28" ht="22" customHeight="1">
      <c r="A3" s="258" t="s">
        <v>292</v>
      </c>
      <c r="B3" s="109">
        <v>401006</v>
      </c>
      <c r="C3" s="104" t="s">
        <v>360</v>
      </c>
      <c r="D3" s="24">
        <v>38188</v>
      </c>
      <c r="E3" s="25" t="s">
        <v>13</v>
      </c>
      <c r="F3" s="105">
        <v>173</v>
      </c>
      <c r="G3" s="259">
        <f>IF(OR(E3="",F3=""),"",PID_KVLohnLookup($A$1,E3,F3,LOHNTABELLE!$H$137))</f>
        <v>2378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2378</v>
      </c>
      <c r="M3" s="29"/>
      <c r="N3" s="53"/>
      <c r="O3" s="262" t="s">
        <v>47</v>
      </c>
      <c r="P3" s="262" t="s">
        <v>48</v>
      </c>
      <c r="Q3" s="262" t="s">
        <v>49</v>
      </c>
      <c r="R3" s="263" t="s">
        <v>50</v>
      </c>
      <c r="S3" s="264"/>
      <c r="T3" s="264"/>
      <c r="U3" s="264"/>
      <c r="V3" s="264"/>
      <c r="AB3" s="265"/>
    </row>
    <row r="4" spans="1:28" ht="18" customHeight="1">
      <c r="A4" s="266" t="s">
        <v>51</v>
      </c>
      <c r="B4" s="110">
        <v>401010</v>
      </c>
      <c r="C4" s="30" t="s">
        <v>361</v>
      </c>
      <c r="D4" s="31">
        <v>39388</v>
      </c>
      <c r="E4" s="32" t="s">
        <v>5</v>
      </c>
      <c r="F4" s="103">
        <v>103.8</v>
      </c>
      <c r="G4" s="267">
        <f>IF(OR(E4="",F4=""),"",PID_KVLohnLookup($A$1,E4,F4,LOHNTABELLE!$H$137))</f>
        <v>1349.4</v>
      </c>
      <c r="H4" s="268">
        <f>IF(AND(ISNUMBER(D4),ISNUMBER(F4)),ROUNDDOWN(MIN(IF(OR(ISBLANK(I4),I4=""),EOMONTH(DATE(EINSTELLUNG!$C$35,$A$1,1),0),I4)-MAX(D4,DATE(EINSTELLUNG!$C$35,$A$1,1))+1)/DAY(EOMONTH(DATE(EINSTELLUNG!$C$35,$A$1,1),0))*F4,2),"")</f>
        <v>103.8</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1349.4</v>
      </c>
      <c r="M4" s="36"/>
      <c r="N4" s="54"/>
      <c r="O4" s="270"/>
      <c r="P4" s="270"/>
      <c r="Q4" s="270"/>
      <c r="R4" s="271"/>
      <c r="S4" s="264"/>
      <c r="T4" s="264"/>
      <c r="U4" s="264"/>
      <c r="V4" s="264"/>
    </row>
    <row r="5" spans="1:28" ht="22" customHeight="1">
      <c r="A5" s="266" t="s">
        <v>52</v>
      </c>
      <c r="B5" s="111">
        <v>401047</v>
      </c>
      <c r="C5" s="37" t="s">
        <v>363</v>
      </c>
      <c r="D5" s="38">
        <v>41154</v>
      </c>
      <c r="E5" s="39" t="s">
        <v>4</v>
      </c>
      <c r="F5" s="40">
        <v>103.8</v>
      </c>
      <c r="G5" s="267">
        <f>IF(OR(E5="",F5=""),"",PID_KVLohnLookup($A$1,E5,F5,LOHNTABELLE!$H$137))</f>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715.95717554574503</v>
      </c>
      <c r="P5" s="273">
        <f>EINSTELLUNG!I11</f>
        <v>392</v>
      </c>
      <c r="Q5" s="273">
        <f>P5-O5</f>
        <v>-323.95717554574503</v>
      </c>
      <c r="R5" s="274">
        <f>IFERROR(Q5*Q42, 0)</f>
        <v>-3843.0035191434308</v>
      </c>
      <c r="S5" s="264"/>
      <c r="T5" s="264"/>
      <c r="U5" s="264"/>
      <c r="V5" s="264"/>
    </row>
    <row r="6" spans="1:28" ht="22" customHeight="1">
      <c r="A6" s="266" t="s">
        <v>53</v>
      </c>
      <c r="B6" s="110">
        <v>401049</v>
      </c>
      <c r="C6" s="30" t="s">
        <v>362</v>
      </c>
      <c r="D6" s="31">
        <v>41130</v>
      </c>
      <c r="E6" s="32" t="s">
        <v>4</v>
      </c>
      <c r="F6" s="33">
        <v>129.75</v>
      </c>
      <c r="G6" s="267">
        <f>IF(OR(E6="",F6=""),"",PID_KVLohnLookup($A$1,E6,F6,LOHNTABELLE!$H$137))</f>
        <v>1640.25</v>
      </c>
      <c r="H6" s="268">
        <f>IF(AND(ISNUMBER(D6),ISNUMBER(F6)),ROUNDDOWN(MIN(IF(OR(ISBLANK(I6),I6=""),EOMONTH(DATE(EINSTELLUNG!$C$35,$A$1,1),0),I6)-MAX(D6,DATE(EINSTELLUNG!$C$35,$A$1,1))+1)/DAY(EOMONTH(DATE(EINSTELLUNG!$C$35,$A$1,1),0))*F6,2),"")</f>
        <v>129.75</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1640.25</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f>IF(OR(E7="",F7=""),"",PID_KVLohnLookup($A$1,E7,F7,LOHNTABELLE!$H$137))</f>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f>IF(OR(E8="",F8=""),"",PID_KVLohnLookup($A$1,E8,F8,LOHNTABELLE!$H$137))</f>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7419.1200000000008</v>
      </c>
      <c r="R8" s="281"/>
      <c r="S8" s="264"/>
      <c r="T8" s="264"/>
      <c r="U8" s="264"/>
      <c r="V8" s="264"/>
    </row>
    <row r="9" spans="1:28" ht="22" customHeight="1">
      <c r="A9" s="266" t="s">
        <v>57</v>
      </c>
      <c r="B9" s="111">
        <v>401090</v>
      </c>
      <c r="C9" s="37" t="s">
        <v>379</v>
      </c>
      <c r="D9" s="41">
        <v>44900</v>
      </c>
      <c r="E9" s="39" t="s">
        <v>10</v>
      </c>
      <c r="F9" s="40">
        <v>173</v>
      </c>
      <c r="G9" s="267">
        <f>IF(OR(E9="",F9=""),"",PID_KVLohnLookup($A$1,E9,F9,LOHNTABELLE!$H$137))</f>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EINSTELLUNG!L27</f>
        <v>0</v>
      </c>
      <c r="R9" s="285"/>
      <c r="S9" s="286">
        <f>IFERROR(Q9/Q8, 0)</f>
        <v>0</v>
      </c>
      <c r="T9" s="264"/>
      <c r="U9" s="264"/>
      <c r="V9" s="264"/>
    </row>
    <row r="10" spans="1:28" ht="22" customHeight="1">
      <c r="A10" s="266" t="s">
        <v>59</v>
      </c>
      <c r="B10" s="110">
        <v>401097</v>
      </c>
      <c r="C10" s="30" t="s">
        <v>366</v>
      </c>
      <c r="D10" s="31">
        <v>42644</v>
      </c>
      <c r="E10" s="32" t="s">
        <v>3</v>
      </c>
      <c r="F10" s="33">
        <v>173</v>
      </c>
      <c r="G10" s="267">
        <f>IF(OR(E10="",F10=""),"",PID_KVLohnLookup($A$1,E10,F10,LOHNTABELLE!$H$137))</f>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EINSTELLUNG!I27</f>
        <v>204</v>
      </c>
      <c r="R10" s="285"/>
      <c r="S10" s="264"/>
      <c r="T10" s="264"/>
      <c r="U10" s="264"/>
      <c r="V10" s="264"/>
    </row>
    <row r="11" spans="1:28" ht="22" customHeight="1">
      <c r="A11" s="266" t="s">
        <v>61</v>
      </c>
      <c r="B11" s="111">
        <v>401138</v>
      </c>
      <c r="C11" s="37" t="s">
        <v>365</v>
      </c>
      <c r="D11" s="41">
        <v>42006</v>
      </c>
      <c r="E11" s="39" t="s">
        <v>4</v>
      </c>
      <c r="F11" s="40">
        <v>138.4</v>
      </c>
      <c r="G11" s="267">
        <f>IF(OR(E11="",F11=""),"",PID_KVLohnLookup($A$1,E11,F11,LOHNTABELLE!$H$137))</f>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392</v>
      </c>
      <c r="R11" s="285"/>
      <c r="S11" s="264"/>
      <c r="T11" s="264"/>
      <c r="U11" s="264"/>
      <c r="V11" s="264"/>
    </row>
    <row r="12" spans="1:28" ht="22" customHeight="1">
      <c r="A12" s="266" t="s">
        <v>63</v>
      </c>
      <c r="B12" s="110">
        <v>401214</v>
      </c>
      <c r="C12" s="30" t="s">
        <v>392</v>
      </c>
      <c r="D12" s="31">
        <v>45636</v>
      </c>
      <c r="E12" s="32" t="s">
        <v>3</v>
      </c>
      <c r="F12" s="33">
        <v>103.8</v>
      </c>
      <c r="G12" s="267">
        <f>IF(OR(E12="",F12=""),"",PID_KVLohnLookup($A$1,E12,F12,LOHNTABELLE!$H$137))</f>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f>IF(OR(E13="",F13=""),"",PID_KVLohnLookup($A$1,E13,F13,LOHNTABELLE!$H$137))</f>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66</v>
      </c>
      <c r="P13" s="283"/>
      <c r="Q13" s="284">
        <f>Q8-Q9-Q10-Q11-Q12</f>
        <v>6823.1200000000008</v>
      </c>
      <c r="R13" s="285"/>
      <c r="S13" s="264"/>
      <c r="T13" s="264"/>
      <c r="U13" s="264"/>
      <c r="V13" s="264"/>
    </row>
    <row r="14" spans="1:28" ht="22" customHeight="1">
      <c r="A14" s="266" t="s">
        <v>67</v>
      </c>
      <c r="B14" s="110">
        <v>401307</v>
      </c>
      <c r="C14" s="30" t="s">
        <v>368</v>
      </c>
      <c r="D14" s="31">
        <v>43571</v>
      </c>
      <c r="E14" s="32" t="s">
        <v>3</v>
      </c>
      <c r="F14" s="33">
        <v>173</v>
      </c>
      <c r="G14" s="267">
        <f>IF(OR(E14="",F14=""),"",PID_KVLohnLookup($A$1,E14,F14,LOHNTABELLE!$H$137))</f>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68</v>
      </c>
      <c r="P14" s="283"/>
      <c r="Q14" s="284">
        <f>EINSTELLUNG!L11</f>
        <v>5975.5</v>
      </c>
      <c r="R14" s="285"/>
      <c r="S14" s="264"/>
      <c r="T14" s="264"/>
      <c r="U14" s="264"/>
      <c r="V14" s="264"/>
    </row>
    <row r="15" spans="1:28" ht="22" customHeight="1">
      <c r="A15" s="266" t="s">
        <v>69</v>
      </c>
      <c r="B15" s="111">
        <v>401308</v>
      </c>
      <c r="C15" s="37" t="s">
        <v>369</v>
      </c>
      <c r="D15" s="38">
        <v>43579</v>
      </c>
      <c r="E15" s="39" t="s">
        <v>3</v>
      </c>
      <c r="F15" s="40">
        <v>173</v>
      </c>
      <c r="G15" s="267">
        <f>IF(OR(E15="",F15=""),"",PID_KVLohnLookup($A$1,E15,F15,LOHNTABELLE!$H$137))</f>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282" t="s">
        <v>70</v>
      </c>
      <c r="P15" s="283"/>
      <c r="Q15" s="284">
        <f>Q13-Q14</f>
        <v>847.6200000000008</v>
      </c>
      <c r="R15" s="285"/>
      <c r="S15" s="287"/>
      <c r="T15" s="287"/>
      <c r="U15" s="287"/>
      <c r="V15" s="264"/>
    </row>
    <row r="16" spans="1:28" ht="22" customHeight="1" thickBot="1">
      <c r="A16" s="266" t="s">
        <v>71</v>
      </c>
      <c r="B16" s="110">
        <v>401389</v>
      </c>
      <c r="C16" s="30" t="s">
        <v>371</v>
      </c>
      <c r="D16" s="31">
        <v>44384</v>
      </c>
      <c r="E16" s="32" t="s">
        <v>11</v>
      </c>
      <c r="F16" s="33">
        <v>138.4</v>
      </c>
      <c r="G16" s="267">
        <f>IF(OR(E16="",F16=""),"",PID_KVLohnLookup($A$1,E16,F16,LOHNTABELLE!$H$137))</f>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40">
        <v>32.01</v>
      </c>
      <c r="G17" s="267">
        <f>IF(OR(E17="",F17=""),"",PID_KVLohnLookup($A$1,E17,F17,LOHNTABELLE!$H$137))</f>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88010.72</v>
      </c>
      <c r="R17" s="294"/>
      <c r="S17" s="264"/>
      <c r="T17" s="264"/>
      <c r="U17" s="264"/>
      <c r="V17" s="264"/>
      <c r="W17" s="292"/>
    </row>
    <row r="18" spans="1:29" ht="22" customHeight="1">
      <c r="A18" s="266" t="s">
        <v>74</v>
      </c>
      <c r="B18" s="110">
        <v>401391</v>
      </c>
      <c r="C18" s="30" t="s">
        <v>373</v>
      </c>
      <c r="D18" s="31">
        <v>44460</v>
      </c>
      <c r="E18" s="32" t="s">
        <v>2</v>
      </c>
      <c r="F18" s="33">
        <v>103.8</v>
      </c>
      <c r="G18" s="267">
        <f>IF(OR(E18="",F18=""),"",PID_KVLohnLookup($A$1,E18,F18,LOHNTABELLE!$H$137))</f>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f>IF(OR(E19="",F19=""),"",PID_KVLohnLookup($A$1,E19,F19,LOHNTABELLE!$H$137))</f>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f>IF(OR(E20="",F20=""),"",PID_KVLohnLookup($A$1,E20,F20,LOHNTABELLE!$H$137))</f>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f>IF(OR(E21="",F21=""),"",PID_KVLohnLookup($A$1,E21,F21,LOHNTABELLE!$H$137))</f>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f>IF(OR(E22="",F22=""),"",PID_KVLohnLookup($A$1,E22,F22,LOHNTABELLE!$H$137))</f>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f>IF(OR(E23="",F23=""),"",PID_KVLohnLookup($A$1,E23,F23,LOHNTABELLE!$H$137))</f>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f>IF(OR(E24="",F24=""),"",PID_KVLohnLookup($A$1,E24,F24,LOHNTABELLE!$H$137))</f>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f>IF(OR(E25="",F25=""),"",PID_KVLohnLookup($A$1,E25,F25,LOHNTABELLE!$H$137))</f>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f>IF(OR(E26="",F26=""),"",PID_KVLohnLookup($A$1,E26,F26,LOHNTABELLE!$H$137))</f>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f>IF(OR(E27="",F27=""),"",PID_KVLohnLookup($A$1,E27,F27,LOHNTABELLE!$H$137))</f>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f>IF(OR(E28="",F28=""),"",PID_KVLohnLookup($A$1,E28,F28,LOHNTABELLE!$H$137))</f>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f>IF(OR(E29="",F29=""),"",PID_KVLohnLookup($A$1,E29,F29,LOHNTABELLE!$H$137))</f>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EINSTELLUNG!O11</f>
        <v>2530</v>
      </c>
      <c r="R29" s="299"/>
      <c r="S29" s="264"/>
      <c r="T29" s="264"/>
      <c r="U29" s="264"/>
      <c r="V29" s="264"/>
    </row>
    <row r="30" spans="1:29" ht="22" customHeight="1" thickBot="1">
      <c r="A30" s="266" t="s">
        <v>88</v>
      </c>
      <c r="B30" s="110">
        <v>401661</v>
      </c>
      <c r="C30" s="30" t="s">
        <v>386</v>
      </c>
      <c r="D30" s="31">
        <v>45261</v>
      </c>
      <c r="E30" s="32" t="s">
        <v>2</v>
      </c>
      <c r="F30" s="33">
        <v>173</v>
      </c>
      <c r="G30" s="267">
        <f>IF(OR(E30="",F30=""),"",PID_KVLohnLookup($A$1,E30,F30,LOHNTABELLE!$H$137))</f>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f>IF(OR(E31="",F31=""),"",PID_KVLohnLookup($A$1,E31,F31,LOHNTABELLE!$H$137))</f>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f>IF(OR(E32="",F32=""),"",PID_KVLohnLookup($A$1,E32,F32,LOHNTABELLE!$H$137))</f>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f>IF(OR(E33="",F33=""),"",PID_KVLohnLookup($A$1,E33,F33,LOHNTABELLE!$H$137))</f>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f>IF(OR(E34="",F34=""),"",PID_KVLohnLookup($A$1,E34,F34,LOHNTABELLE!$H$137))</f>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f>IF(OR(E35="",F35=""),"",PID_KVLohnLookup($A$1,E35,F35,LOHNTABELLE!$H$137))</f>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EINSTELLUNG!C11</f>
        <v>284856</v>
      </c>
      <c r="R35" s="311"/>
      <c r="S35" s="311">
        <f>EINSTELLUNG!C27</f>
        <v>623421</v>
      </c>
      <c r="T35" s="311"/>
      <c r="U35" s="311">
        <f>S35-Q35</f>
        <v>338565</v>
      </c>
      <c r="V35" s="312"/>
    </row>
    <row r="36" spans="1:22" ht="22" customHeight="1">
      <c r="A36" s="266" t="s">
        <v>99</v>
      </c>
      <c r="B36" s="110">
        <v>401715</v>
      </c>
      <c r="C36" s="30" t="s">
        <v>393</v>
      </c>
      <c r="D36" s="34">
        <v>45755</v>
      </c>
      <c r="E36" s="32" t="s">
        <v>2</v>
      </c>
      <c r="F36" s="33">
        <v>173</v>
      </c>
      <c r="G36" s="267">
        <f>IF(OR(E36="",F36=""),"",PID_KVLohnLookup($A$1,E36,F36,LOHNTABELLE!$H$137))</f>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EINSTELLUNG!D11</f>
        <v>95444</v>
      </c>
      <c r="R36" s="311"/>
      <c r="S36" s="311">
        <f ca="1">SumMergedCells(Q17:R29)</f>
        <v>90540.72</v>
      </c>
      <c r="T36" s="311"/>
      <c r="U36" s="311">
        <f t="shared" ref="U36:U41" ca="1" si="2">S36-Q36</f>
        <v>-4903.2799999999988</v>
      </c>
      <c r="V36" s="312"/>
    </row>
    <row r="37" spans="1:22" ht="22" customHeight="1">
      <c r="A37" s="266" t="s">
        <v>101</v>
      </c>
      <c r="B37" s="111">
        <v>401716</v>
      </c>
      <c r="C37" s="37" t="s">
        <v>394</v>
      </c>
      <c r="D37" s="38">
        <v>45800</v>
      </c>
      <c r="E37" s="39" t="s">
        <v>2</v>
      </c>
      <c r="F37" s="40">
        <v>173</v>
      </c>
      <c r="G37" s="267">
        <f>IF(OR(E37="",F37=""),"",PID_KVLohnLookup($A$1,E37,F37,LOHNTABELLE!$H$137))</f>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0.33506052180750978</v>
      </c>
      <c r="R37" s="313"/>
      <c r="S37" s="313">
        <f ca="1">IF(ISERROR(S36/S35), 0, S36/S35)</f>
        <v>0.14523206629228083</v>
      </c>
      <c r="T37" s="313"/>
      <c r="U37" s="313">
        <f t="shared" ca="1" si="2"/>
        <v>-0.18982845551522895</v>
      </c>
      <c r="V37" s="314"/>
    </row>
    <row r="38" spans="1:22" ht="22" customHeight="1">
      <c r="A38" s="266" t="s">
        <v>103</v>
      </c>
      <c r="B38" s="110">
        <v>401717</v>
      </c>
      <c r="C38" s="30" t="s">
        <v>395</v>
      </c>
      <c r="D38" s="31">
        <v>45814</v>
      </c>
      <c r="E38" s="32" t="s">
        <v>2</v>
      </c>
      <c r="F38" s="33">
        <v>173</v>
      </c>
      <c r="G38" s="267">
        <f>IF(OR(E38="",F38=""),"",PID_KVLohnLookup($A$1,E38,F38,LOHNTABELLE!$H$137))</f>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EINSTELLUNG!F11</f>
        <v>37125</v>
      </c>
      <c r="R38" s="284"/>
      <c r="S38" s="284">
        <f>EINSTELLUNG!F27</f>
        <v>58000</v>
      </c>
      <c r="T38" s="284"/>
      <c r="U38" s="284">
        <f t="shared" si="2"/>
        <v>20875</v>
      </c>
      <c r="V38" s="285"/>
    </row>
    <row r="39" spans="1:22" ht="22" customHeight="1">
      <c r="A39" s="266" t="s">
        <v>105</v>
      </c>
      <c r="B39" s="111">
        <v>401722</v>
      </c>
      <c r="C39" s="37" t="s">
        <v>396</v>
      </c>
      <c r="D39" s="38">
        <v>45848</v>
      </c>
      <c r="E39" s="39" t="s">
        <v>2</v>
      </c>
      <c r="F39" s="40">
        <v>173</v>
      </c>
      <c r="G39" s="267">
        <f>IF(OR(E39="",F39=""),"",PID_KVLohnLookup($A$1,E39,F39,LOHNTABELLE!$H$137))</f>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7.6728888888888891</v>
      </c>
      <c r="R39" s="311"/>
      <c r="S39" s="311">
        <f>IF(S38=0, 0, S35/S38)</f>
        <v>10.748637931034482</v>
      </c>
      <c r="T39" s="311"/>
      <c r="U39" s="311">
        <f t="shared" si="2"/>
        <v>3.0757490421455929</v>
      </c>
      <c r="V39" s="312"/>
    </row>
    <row r="40" spans="1:22" ht="22" customHeight="1">
      <c r="A40" s="266" t="s">
        <v>107</v>
      </c>
      <c r="B40" s="110">
        <v>401723</v>
      </c>
      <c r="C40" s="30" t="s">
        <v>397</v>
      </c>
      <c r="D40" s="31">
        <v>45852</v>
      </c>
      <c r="E40" s="32" t="s">
        <v>2</v>
      </c>
      <c r="F40" s="33">
        <v>173</v>
      </c>
      <c r="G40" s="267">
        <f>IF(OR(E40="",F40=""),"",PID_KVLohnLookup($A$1,E40,F40,LOHNTABELLE!$H$137))</f>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IF(Q12=0, 0, Q35/Q12)</f>
        <v>0</v>
      </c>
      <c r="R40" s="311"/>
      <c r="S40" s="311">
        <f>IF(Q12=0, 0, S35/Q12)</f>
        <v>0</v>
      </c>
      <c r="T40" s="311"/>
      <c r="U40" s="311">
        <f t="shared" si="2"/>
        <v>0</v>
      </c>
      <c r="V40" s="312"/>
    </row>
    <row r="41" spans="1:22" ht="22" customHeight="1">
      <c r="A41" s="266" t="s">
        <v>109</v>
      </c>
      <c r="B41" s="111">
        <v>401726</v>
      </c>
      <c r="C41" s="37" t="s">
        <v>398</v>
      </c>
      <c r="D41" s="38">
        <v>45870</v>
      </c>
      <c r="E41" s="39" t="s">
        <v>2</v>
      </c>
      <c r="F41" s="40">
        <v>173</v>
      </c>
      <c r="G41" s="267">
        <f>IF(OR(E41="",F41=""),"",PID_KVLohnLookup($A$1,E41,F41,LOHNTABELLE!$H$137))</f>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IF(Q12=0, 0, Q38/Q12)</f>
        <v>0</v>
      </c>
      <c r="R41" s="317"/>
      <c r="S41" s="317">
        <f>IF(Q12=0, 0, S38/Q12)</f>
        <v>0</v>
      </c>
      <c r="T41" s="317"/>
      <c r="U41" s="317">
        <f t="shared" si="2"/>
        <v>0</v>
      </c>
      <c r="V41" s="318"/>
    </row>
    <row r="42" spans="1:22" ht="22" customHeight="1" thickBot="1">
      <c r="A42" s="266" t="s">
        <v>111</v>
      </c>
      <c r="B42" s="110">
        <v>401730</v>
      </c>
      <c r="C42" s="30" t="s">
        <v>400</v>
      </c>
      <c r="D42" s="31">
        <v>45895</v>
      </c>
      <c r="E42" s="32" t="s">
        <v>2</v>
      </c>
      <c r="F42" s="33">
        <v>173</v>
      </c>
      <c r="G42" s="267">
        <f>IF(OR(E42="",F42=""),"",PID_KVLohnLookup($A$1,E42,F42,LOHNTABELLE!$H$137))</f>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11.862689914706865</v>
      </c>
      <c r="R42" s="320"/>
      <c r="S42" s="319"/>
      <c r="T42" s="319"/>
      <c r="U42" s="319"/>
      <c r="V42" s="299"/>
    </row>
    <row r="43" spans="1:22" ht="22" customHeight="1">
      <c r="A43" s="266" t="s">
        <v>113</v>
      </c>
      <c r="B43" s="111">
        <v>401731</v>
      </c>
      <c r="C43" s="37" t="s">
        <v>399</v>
      </c>
      <c r="D43" s="38">
        <v>45899</v>
      </c>
      <c r="E43" s="39" t="s">
        <v>2</v>
      </c>
      <c r="F43" s="40">
        <v>173</v>
      </c>
      <c r="G43" s="267">
        <f>IF(OR(E43="",F43=""),"",PID_KVLohnLookup($A$1,E43,F43,LOHNTABELLE!$H$137))</f>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f>IF(OR(E44="",F44=""),"",PID_KVLohnLookup($A$1,E44,F44,LOHNTABELLE!$H$137))</f>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f>IF(OR(E45="",F45=""),"",PID_KVLohnLookup($A$1,E45,F45,LOHNTABELLE!$H$137))</f>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f>IF(OR(E46="",F46=""),"",PID_KVLohnLookup($A$1,E46,F46,LOHNTABELLE!$H$137))</f>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f>IF(OR(E47="",F47=""),"",PID_KVLohnLookup($A$1,E47,F47,LOHNTABELLE!$H$137))</f>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f>IF(OR(E48="",F48=""),"",PID_KVLohnLookup($A$1,E48,F48,LOHNTABELLE!$H$137))</f>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f>IF(OR(E49="",F49=""),"",PID_KVLohnLookup($A$1,E49,F49,LOHNTABELLE!$H$137))</f>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f>IF(OR(E50="",F50=""),"",PID_KVLohnLookup($A$1,E50,F50,LOHNTABELLE!$H$137))</f>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f>IF(OR(E51="",F51=""),"",PID_KVLohnLookup($A$1,E51,F51,LOHNTABELLE!$H$137))</f>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f>IF(OR(E52="",F52=""),"",PID_KVLohnLookup($A$1,E52,F52,LOHNTABELLE!$H$137))</f>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4"/>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10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100" spans="26:26" ht="16" customHeight="1">
      <c r="Z100" s="246"/>
    </row>
  </sheetData>
  <sheetProtection algorithmName="SHA-512" hashValue="YjztPvlyjGMmteTeGXvKmh/jm0AsXrpjfnhs+FPlUuedc//2Nnbg2o7g6JqKkrxx1juqfzuMBff3c7wb1lKvIA==" saltValue="ohzei+ZfFzscBLZQuJ1EGg==" spinCount="100000" sheet="1" objects="1" scenarios="1"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9178CDB-ADC6-482F-B26F-BD8E5385A7E4}">
          <x14:formula1>
            <xm:f>KV_DROPDOWN_HELPER!$AJY$1:$AJY$12</xm:f>
          </x14:formula1>
          <xm:sqref>E3:E82</xm:sqref>
        </x14:dataValidation>
        <x14:dataValidation type="list" allowBlank="1" showInputMessage="1" showErrorMessage="1" xr:uid="{7212EF46-C308-4D08-8BE4-2F8A0D499223}">
          <x14:formula1>
            <xm:f>KV_DROPDOWN_HELPER!$OK$1:$OK$13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5CAA415C-7F04-4E4F-8A70-D3F70DEFA471}">
          <x14:formula1>
            <xm:f>KV_DROPDOWN_HELPER!$OL$1:$OL$13</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7</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46204</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46234</v>
      </c>
    </row>
    <row r="3" spans="1:28" ht="22" customHeight="1">
      <c r="A3" s="258" t="s">
        <v>292</v>
      </c>
      <c r="B3" s="109">
        <v>401006</v>
      </c>
      <c r="C3" s="104" t="s">
        <v>360</v>
      </c>
      <c r="D3" s="24">
        <v>38188</v>
      </c>
      <c r="E3" s="25" t="s">
        <v>13</v>
      </c>
      <c r="F3" s="105">
        <v>173</v>
      </c>
      <c r="G3" s="259">
        <f>IF(OR(E3="",F3=""),"",PID_KVLohnLookup($A$1,E3,F3,LOHNTABELLE!$H$137))</f>
        <v>2378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2378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138.4</v>
      </c>
      <c r="G4" s="267">
        <f>IF(OR(E4="",F4=""),"",PID_KVLohnLookup($A$1,E4,F4,LOHNTABELLE!$H$137))</f>
        <v>1799.2</v>
      </c>
      <c r="H4" s="268">
        <f>IF(AND(ISNUMBER(D4),ISNUMBER(F4)),ROUNDDOWN(MIN(IF(OR(ISBLANK(I4),I4=""),EOMONTH(DATE(EINSTELLUNG!$C$35,$A$1,1),0),I4)-MAX(D4,DATE(EINSTELLUNG!$C$35,$A$1,1))+1)/DAY(EOMONTH(DATE(EINSTELLUNG!$C$35,$A$1,1),0))*F4,2),"")</f>
        <v>138.4</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1799.2</v>
      </c>
      <c r="M4" s="36"/>
      <c r="N4" s="54"/>
      <c r="O4" s="270"/>
      <c r="P4" s="270"/>
      <c r="Q4" s="270"/>
      <c r="R4" s="271"/>
      <c r="S4" s="264"/>
      <c r="T4" s="264"/>
      <c r="U4" s="264"/>
      <c r="V4" s="264"/>
    </row>
    <row r="5" spans="1:28" ht="22" customHeight="1">
      <c r="A5" s="266" t="s">
        <v>52</v>
      </c>
      <c r="B5" s="111">
        <v>401047</v>
      </c>
      <c r="C5" s="37" t="s">
        <v>363</v>
      </c>
      <c r="D5" s="41">
        <v>41154</v>
      </c>
      <c r="E5" s="39" t="s">
        <v>4</v>
      </c>
      <c r="F5" s="40">
        <v>103.8</v>
      </c>
      <c r="G5" s="267">
        <f>IF(OR(E5="",F5=""),"",PID_KVLohnLookup($A$1,E5,F5,LOHNTABELLE!$H$137))</f>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719.29613195484512</v>
      </c>
      <c r="P5" s="273">
        <f>EINSTELLUNG!I12</f>
        <v>572</v>
      </c>
      <c r="Q5" s="273">
        <f>P5-O5</f>
        <v>-147.29613195484512</v>
      </c>
      <c r="R5" s="274">
        <f>IFERROR(Q5*Q42, 0)</f>
        <v>-1748.1059694641356</v>
      </c>
      <c r="S5" s="264"/>
      <c r="T5" s="264"/>
      <c r="U5" s="264"/>
      <c r="V5" s="264"/>
    </row>
    <row r="6" spans="1:28" ht="22" customHeight="1">
      <c r="A6" s="266" t="s">
        <v>53</v>
      </c>
      <c r="B6" s="110">
        <v>401049</v>
      </c>
      <c r="C6" s="30" t="s">
        <v>362</v>
      </c>
      <c r="D6" s="31">
        <v>41130</v>
      </c>
      <c r="E6" s="32" t="s">
        <v>4</v>
      </c>
      <c r="F6" s="33">
        <v>129.75</v>
      </c>
      <c r="G6" s="267">
        <f>IF(OR(E6="",F6=""),"",PID_KVLohnLookup($A$1,E6,F6,LOHNTABELLE!$H$137))</f>
        <v>1640.25</v>
      </c>
      <c r="H6" s="268">
        <f>IF(AND(ISNUMBER(D6),ISNUMBER(F6)),ROUNDDOWN(MIN(IF(OR(ISBLANK(I6),I6=""),EOMONTH(DATE(EINSTELLUNG!$C$35,$A$1,1),0),I6)-MAX(D6,DATE(EINSTELLUNG!$C$35,$A$1,1))+1)/DAY(EOMONTH(DATE(EINSTELLUNG!$C$35,$A$1,1),0))*F6,2),"")</f>
        <v>129.75</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1640.25</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f>IF(OR(E7="",F7=""),"",PID_KVLohnLookup($A$1,E7,F7,LOHNTABELLE!$H$137))</f>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f>IF(OR(E8="",F8=""),"",PID_KVLohnLookup($A$1,E8,F8,LOHNTABELLE!$H$137))</f>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7453.72</v>
      </c>
      <c r="R8" s="281"/>
      <c r="S8" s="264"/>
      <c r="T8" s="264"/>
      <c r="U8" s="264"/>
      <c r="V8" s="264"/>
    </row>
    <row r="9" spans="1:28" ht="22" customHeight="1">
      <c r="A9" s="266" t="s">
        <v>57</v>
      </c>
      <c r="B9" s="111">
        <v>401090</v>
      </c>
      <c r="C9" s="37" t="s">
        <v>379</v>
      </c>
      <c r="D9" s="41">
        <v>44900</v>
      </c>
      <c r="E9" s="39" t="s">
        <v>10</v>
      </c>
      <c r="F9" s="40">
        <v>173</v>
      </c>
      <c r="G9" s="267">
        <f>IF(OR(E9="",F9=""),"",PID_KVLohnLookup($A$1,E9,F9,LOHNTABELLE!$H$137))</f>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EINSTELLUNG!L28</f>
        <v>0</v>
      </c>
      <c r="R9" s="285"/>
      <c r="S9" s="286">
        <f>IFERROR(Q9/Q8, 0)</f>
        <v>0</v>
      </c>
      <c r="T9" s="264"/>
      <c r="U9" s="264"/>
      <c r="V9" s="264"/>
    </row>
    <row r="10" spans="1:28" ht="22" customHeight="1">
      <c r="A10" s="266" t="s">
        <v>59</v>
      </c>
      <c r="B10" s="110">
        <v>401097</v>
      </c>
      <c r="C10" s="30" t="s">
        <v>366</v>
      </c>
      <c r="D10" s="31">
        <v>42644</v>
      </c>
      <c r="E10" s="32" t="s">
        <v>3</v>
      </c>
      <c r="F10" s="33">
        <v>173</v>
      </c>
      <c r="G10" s="267">
        <f>IF(OR(E10="",F10=""),"",PID_KVLohnLookup($A$1,E10,F10,LOHNTABELLE!$H$137))</f>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EINSTELLUNG!I28</f>
        <v>0</v>
      </c>
      <c r="R10" s="285"/>
      <c r="S10" s="264"/>
      <c r="T10" s="264"/>
      <c r="U10" s="264"/>
      <c r="V10" s="264"/>
    </row>
    <row r="11" spans="1:28" ht="22" customHeight="1">
      <c r="A11" s="266" t="s">
        <v>61</v>
      </c>
      <c r="B11" s="111">
        <v>401138</v>
      </c>
      <c r="C11" s="37" t="s">
        <v>365</v>
      </c>
      <c r="D11" s="41">
        <v>42006</v>
      </c>
      <c r="E11" s="39" t="s">
        <v>4</v>
      </c>
      <c r="F11" s="40">
        <v>138.4</v>
      </c>
      <c r="G11" s="267">
        <f>IF(OR(E11="",F11=""),"",PID_KVLohnLookup($A$1,E11,F11,LOHNTABELLE!$H$137))</f>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572</v>
      </c>
      <c r="R11" s="285"/>
      <c r="S11" s="264"/>
      <c r="T11" s="264"/>
      <c r="U11" s="264"/>
      <c r="V11" s="264"/>
    </row>
    <row r="12" spans="1:28" ht="22" customHeight="1">
      <c r="A12" s="266" t="s">
        <v>63</v>
      </c>
      <c r="B12" s="110">
        <v>401214</v>
      </c>
      <c r="C12" s="30" t="s">
        <v>392</v>
      </c>
      <c r="D12" s="31">
        <v>45636</v>
      </c>
      <c r="E12" s="32" t="s">
        <v>3</v>
      </c>
      <c r="F12" s="33">
        <v>103.8</v>
      </c>
      <c r="G12" s="267">
        <f>IF(OR(E12="",F12=""),"",PID_KVLohnLookup($A$1,E12,F12,LOHNTABELLE!$H$137))</f>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f>IF(OR(E13="",F13=""),"",PID_KVLohnLookup($A$1,E13,F13,LOHNTABELLE!$H$137))</f>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66</v>
      </c>
      <c r="P13" s="283"/>
      <c r="Q13" s="284">
        <f>Q8-Q9-Q10-Q11-Q12</f>
        <v>6881.72</v>
      </c>
      <c r="R13" s="285"/>
      <c r="S13" s="264"/>
      <c r="T13" s="264"/>
      <c r="U13" s="264"/>
      <c r="V13" s="264"/>
    </row>
    <row r="14" spans="1:28" ht="22" customHeight="1">
      <c r="A14" s="266" t="s">
        <v>67</v>
      </c>
      <c r="B14" s="110">
        <v>401307</v>
      </c>
      <c r="C14" s="30" t="s">
        <v>368</v>
      </c>
      <c r="D14" s="31">
        <v>43571</v>
      </c>
      <c r="E14" s="32" t="s">
        <v>3</v>
      </c>
      <c r="F14" s="33">
        <v>173</v>
      </c>
      <c r="G14" s="267">
        <f>IF(OR(E14="",F14=""),"",PID_KVLohnLookup($A$1,E14,F14,LOHNTABELLE!$H$137))</f>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68</v>
      </c>
      <c r="P14" s="283"/>
      <c r="Q14" s="284">
        <f>EINSTELLUNG!L12</f>
        <v>6202.5</v>
      </c>
      <c r="R14" s="285"/>
      <c r="S14" s="264"/>
      <c r="T14" s="264"/>
      <c r="U14" s="264"/>
      <c r="V14" s="264"/>
    </row>
    <row r="15" spans="1:28" ht="22" customHeight="1">
      <c r="A15" s="266" t="s">
        <v>69</v>
      </c>
      <c r="B15" s="111">
        <v>401308</v>
      </c>
      <c r="C15" s="37" t="s">
        <v>369</v>
      </c>
      <c r="D15" s="38">
        <v>43579</v>
      </c>
      <c r="E15" s="39" t="s">
        <v>3</v>
      </c>
      <c r="F15" s="40">
        <v>173</v>
      </c>
      <c r="G15" s="267">
        <f>IF(OR(E15="",F15=""),"",PID_KVLohnLookup($A$1,E15,F15,LOHNTABELLE!$H$137))</f>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282" t="s">
        <v>70</v>
      </c>
      <c r="P15" s="283"/>
      <c r="Q15" s="284">
        <f>Q13-Q14</f>
        <v>679.22000000000025</v>
      </c>
      <c r="R15" s="285"/>
      <c r="S15" s="287"/>
      <c r="T15" s="287"/>
      <c r="U15" s="287"/>
      <c r="V15" s="264"/>
    </row>
    <row r="16" spans="1:28" ht="22" customHeight="1" thickBot="1">
      <c r="A16" s="266" t="s">
        <v>71</v>
      </c>
      <c r="B16" s="110">
        <v>401389</v>
      </c>
      <c r="C16" s="30" t="s">
        <v>371</v>
      </c>
      <c r="D16" s="31">
        <v>44384</v>
      </c>
      <c r="E16" s="32" t="s">
        <v>11</v>
      </c>
      <c r="F16" s="33">
        <v>138.4</v>
      </c>
      <c r="G16" s="267">
        <f>IF(OR(E16="",F16=""),"",PID_KVLohnLookup($A$1,E16,F16,LOHNTABELLE!$H$137))</f>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40">
        <v>32.01</v>
      </c>
      <c r="G17" s="267">
        <f>IF(OR(E17="",F17=""),"",PID_KVLohnLookup($A$1,E17,F17,LOHNTABELLE!$H$137))</f>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88460.52</v>
      </c>
      <c r="R17" s="294"/>
      <c r="S17" s="264"/>
      <c r="T17" s="264"/>
      <c r="U17" s="264"/>
      <c r="V17" s="264"/>
      <c r="W17" s="292"/>
    </row>
    <row r="18" spans="1:29" ht="22" customHeight="1">
      <c r="A18" s="266" t="s">
        <v>74</v>
      </c>
      <c r="B18" s="110">
        <v>401391</v>
      </c>
      <c r="C18" s="30" t="s">
        <v>373</v>
      </c>
      <c r="D18" s="31">
        <v>44460</v>
      </c>
      <c r="E18" s="32" t="s">
        <v>2</v>
      </c>
      <c r="F18" s="33">
        <v>103.8</v>
      </c>
      <c r="G18" s="267">
        <f>IF(OR(E18="",F18=""),"",PID_KVLohnLookup($A$1,E18,F18,LOHNTABELLE!$H$137))</f>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f>IF(OR(E19="",F19=""),"",PID_KVLohnLookup($A$1,E19,F19,LOHNTABELLE!$H$137))</f>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f>IF(OR(E20="",F20=""),"",PID_KVLohnLookup($A$1,E20,F20,LOHNTABELLE!$H$137))</f>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f>IF(OR(E21="",F21=""),"",PID_KVLohnLookup($A$1,E21,F21,LOHNTABELLE!$H$137))</f>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f>IF(OR(E22="",F22=""),"",PID_KVLohnLookup($A$1,E22,F22,LOHNTABELLE!$H$137))</f>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f>IF(OR(E23="",F23=""),"",PID_KVLohnLookup($A$1,E23,F23,LOHNTABELLE!$H$137))</f>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f>IF(OR(E24="",F24=""),"",PID_KVLohnLookup($A$1,E24,F24,LOHNTABELLE!$H$137))</f>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f>IF(OR(E25="",F25=""),"",PID_KVLohnLookup($A$1,E25,F25,LOHNTABELLE!$H$137))</f>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f>IF(OR(E26="",F26=""),"",PID_KVLohnLookup($A$1,E26,F26,LOHNTABELLE!$H$137))</f>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f>IF(OR(E27="",F27=""),"",PID_KVLohnLookup($A$1,E27,F27,LOHNTABELLE!$H$137))</f>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f>IF(OR(E28="",F28=""),"",PID_KVLohnLookup($A$1,E28,F28,LOHNTABELLE!$H$137))</f>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f>IF(OR(E29="",F29=""),"",PID_KVLohnLookup($A$1,E29,F29,LOHNTABELLE!$H$137))</f>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EINSTELLUNG!O12</f>
        <v>2530</v>
      </c>
      <c r="R29" s="299"/>
      <c r="S29" s="264"/>
      <c r="T29" s="264"/>
      <c r="U29" s="264"/>
      <c r="V29" s="264"/>
    </row>
    <row r="30" spans="1:29" ht="22" customHeight="1" thickBot="1">
      <c r="A30" s="266" t="s">
        <v>88</v>
      </c>
      <c r="B30" s="110">
        <v>401661</v>
      </c>
      <c r="C30" s="30" t="s">
        <v>386</v>
      </c>
      <c r="D30" s="31">
        <v>45261</v>
      </c>
      <c r="E30" s="32" t="s">
        <v>2</v>
      </c>
      <c r="F30" s="33">
        <v>173</v>
      </c>
      <c r="G30" s="267">
        <f>IF(OR(E30="",F30=""),"",PID_KVLohnLookup($A$1,E30,F30,LOHNTABELLE!$H$137))</f>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f>IF(OR(E31="",F31=""),"",PID_KVLohnLookup($A$1,E31,F31,LOHNTABELLE!$H$137))</f>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f>IF(OR(E32="",F32=""),"",PID_KVLohnLookup($A$1,E32,F32,LOHNTABELLE!$H$137))</f>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f>IF(OR(E33="",F33=""),"",PID_KVLohnLookup($A$1,E33,F33,LOHNTABELLE!$H$137))</f>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f>IF(OR(E34="",F34=""),"",PID_KVLohnLookup($A$1,E34,F34,LOHNTABELLE!$H$137))</f>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f>IF(OR(E35="",F35=""),"",PID_KVLohnLookup($A$1,E35,F35,LOHNTABELLE!$H$137))</f>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EINSTELLUNG!C12</f>
        <v>621856</v>
      </c>
      <c r="R35" s="311"/>
      <c r="S35" s="311">
        <f>EINSTELLUNG!C28</f>
        <v>629903.6</v>
      </c>
      <c r="T35" s="311"/>
      <c r="U35" s="311">
        <f>S35-Q35</f>
        <v>8047.5999999999767</v>
      </c>
      <c r="V35" s="312"/>
    </row>
    <row r="36" spans="1:22" ht="22" customHeight="1">
      <c r="A36" s="266" t="s">
        <v>99</v>
      </c>
      <c r="B36" s="110">
        <v>401715</v>
      </c>
      <c r="C36" s="30" t="s">
        <v>393</v>
      </c>
      <c r="D36" s="34">
        <v>45755</v>
      </c>
      <c r="E36" s="32" t="s">
        <v>2</v>
      </c>
      <c r="F36" s="33">
        <v>173</v>
      </c>
      <c r="G36" s="267">
        <f>IF(OR(E36="",F36=""),"",PID_KVLohnLookup($A$1,E36,F36,LOHNTABELLE!$H$137))</f>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EINSTELLUNG!D12</f>
        <v>95444</v>
      </c>
      <c r="R36" s="311"/>
      <c r="S36" s="311">
        <f ca="1">SumMergedCells(Q17:R29)</f>
        <v>90990.52</v>
      </c>
      <c r="T36" s="311"/>
      <c r="U36" s="311">
        <f t="shared" ref="U36:U41" ca="1" si="2">S36-Q36</f>
        <v>-4453.4799999999959</v>
      </c>
      <c r="V36" s="312"/>
    </row>
    <row r="37" spans="1:22" ht="22" customHeight="1">
      <c r="A37" s="266" t="s">
        <v>101</v>
      </c>
      <c r="B37" s="111">
        <v>401716</v>
      </c>
      <c r="C37" s="37" t="s">
        <v>394</v>
      </c>
      <c r="D37" s="38">
        <v>45800</v>
      </c>
      <c r="E37" s="39" t="s">
        <v>2</v>
      </c>
      <c r="F37" s="40">
        <v>173</v>
      </c>
      <c r="G37" s="267">
        <f>IF(OR(E37="",F37=""),"",PID_KVLohnLookup($A$1,E37,F37,LOHNTABELLE!$H$137))</f>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0.15348247825863223</v>
      </c>
      <c r="R37" s="313"/>
      <c r="S37" s="313">
        <f ca="1">IF(ISERROR(S36/S35), 0, S36/S35)</f>
        <v>0.14445150019780806</v>
      </c>
      <c r="T37" s="313"/>
      <c r="U37" s="313">
        <f t="shared" ca="1" si="2"/>
        <v>-9.0309780608241741E-3</v>
      </c>
      <c r="V37" s="314"/>
    </row>
    <row r="38" spans="1:22" ht="22" customHeight="1">
      <c r="A38" s="266" t="s">
        <v>103</v>
      </c>
      <c r="B38" s="110">
        <v>401717</v>
      </c>
      <c r="C38" s="30" t="s">
        <v>395</v>
      </c>
      <c r="D38" s="31">
        <v>45814</v>
      </c>
      <c r="E38" s="32" t="s">
        <v>2</v>
      </c>
      <c r="F38" s="33">
        <v>173</v>
      </c>
      <c r="G38" s="267">
        <f>IF(OR(E38="",F38=""),"",PID_KVLohnLookup($A$1,E38,F38,LOHNTABELLE!$H$137))</f>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EINSTELLUNG!F12</f>
        <v>60287</v>
      </c>
      <c r="R38" s="284"/>
      <c r="S38" s="284">
        <f>EINSTELLUNG!F28</f>
        <v>58799</v>
      </c>
      <c r="T38" s="284"/>
      <c r="U38" s="284">
        <f t="shared" si="2"/>
        <v>-1488</v>
      </c>
      <c r="V38" s="285"/>
    </row>
    <row r="39" spans="1:22" ht="22" customHeight="1">
      <c r="A39" s="266" t="s">
        <v>105</v>
      </c>
      <c r="B39" s="111">
        <v>401722</v>
      </c>
      <c r="C39" s="37" t="s">
        <v>396</v>
      </c>
      <c r="D39" s="38">
        <v>45848</v>
      </c>
      <c r="E39" s="39" t="s">
        <v>2</v>
      </c>
      <c r="F39" s="40">
        <v>173</v>
      </c>
      <c r="G39" s="267">
        <f>IF(OR(E39="",F39=""),"",PID_KVLohnLookup($A$1,E39,F39,LOHNTABELLE!$H$137))</f>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10.314926932837926</v>
      </c>
      <c r="R39" s="311"/>
      <c r="S39" s="311">
        <f>IF(S38=0, 0, S35/S38)</f>
        <v>10.712828449463426</v>
      </c>
      <c r="T39" s="311"/>
      <c r="U39" s="311">
        <f t="shared" si="2"/>
        <v>0.39790151662550066</v>
      </c>
      <c r="V39" s="312"/>
    </row>
    <row r="40" spans="1:22" ht="22" customHeight="1">
      <c r="A40" s="266" t="s">
        <v>107</v>
      </c>
      <c r="B40" s="110">
        <v>401723</v>
      </c>
      <c r="C40" s="30" t="s">
        <v>397</v>
      </c>
      <c r="D40" s="31">
        <v>45852</v>
      </c>
      <c r="E40" s="32" t="s">
        <v>2</v>
      </c>
      <c r="F40" s="33">
        <v>173</v>
      </c>
      <c r="G40" s="267">
        <f>IF(OR(E40="",F40=""),"",PID_KVLohnLookup($A$1,E40,F40,LOHNTABELLE!$H$137))</f>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IF(Q13=0, 0, Q35/Q13)</f>
        <v>90.36345564771598</v>
      </c>
      <c r="R40" s="311"/>
      <c r="S40" s="311">
        <f>IF(Q13=0, 0, S35/Q13)</f>
        <v>91.532872595804534</v>
      </c>
      <c r="T40" s="311"/>
      <c r="U40" s="311">
        <f t="shared" si="2"/>
        <v>1.1694169480885535</v>
      </c>
      <c r="V40" s="312"/>
    </row>
    <row r="41" spans="1:22" ht="22" customHeight="1">
      <c r="A41" s="266" t="s">
        <v>109</v>
      </c>
      <c r="B41" s="111">
        <v>401726</v>
      </c>
      <c r="C41" s="37" t="s">
        <v>398</v>
      </c>
      <c r="D41" s="38">
        <v>45870</v>
      </c>
      <c r="E41" s="39" t="s">
        <v>2</v>
      </c>
      <c r="F41" s="40">
        <v>173</v>
      </c>
      <c r="G41" s="267">
        <f>IF(OR(E41="",F41=""),"",PID_KVLohnLookup($A$1,E41,F41,LOHNTABELLE!$H$137))</f>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IF(Q13=0, 0, Q38/Q13)</f>
        <v>8.7604552350284521</v>
      </c>
      <c r="R41" s="317"/>
      <c r="S41" s="317">
        <f>IF(Q13=0, 0, S38/Q13)</f>
        <v>8.5442302215143879</v>
      </c>
      <c r="T41" s="317"/>
      <c r="U41" s="317">
        <f t="shared" si="2"/>
        <v>-0.2162250135140642</v>
      </c>
      <c r="V41" s="318"/>
    </row>
    <row r="42" spans="1:22" ht="22" customHeight="1" thickBot="1">
      <c r="A42" s="266" t="s">
        <v>111</v>
      </c>
      <c r="B42" s="110">
        <v>401730</v>
      </c>
      <c r="C42" s="30" t="s">
        <v>400</v>
      </c>
      <c r="D42" s="31">
        <v>45895</v>
      </c>
      <c r="E42" s="32" t="s">
        <v>2</v>
      </c>
      <c r="F42" s="33">
        <v>173</v>
      </c>
      <c r="G42" s="267">
        <f>IF(OR(E42="",F42=""),"",PID_KVLohnLookup($A$1,E42,F42,LOHNTABELLE!$H$137))</f>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11.867969282452252</v>
      </c>
      <c r="R42" s="320"/>
      <c r="S42" s="319"/>
      <c r="T42" s="319"/>
      <c r="U42" s="319"/>
      <c r="V42" s="299"/>
    </row>
    <row r="43" spans="1:22" ht="22" customHeight="1">
      <c r="A43" s="266" t="s">
        <v>113</v>
      </c>
      <c r="B43" s="111">
        <v>401731</v>
      </c>
      <c r="C43" s="37" t="s">
        <v>399</v>
      </c>
      <c r="D43" s="38">
        <v>45899</v>
      </c>
      <c r="E43" s="39" t="s">
        <v>2</v>
      </c>
      <c r="F43" s="40">
        <v>173</v>
      </c>
      <c r="G43" s="267">
        <f>IF(OR(E43="",F43=""),"",PID_KVLohnLookup($A$1,E43,F43,LOHNTABELLE!$H$137))</f>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f>IF(OR(E44="",F44=""),"",PID_KVLohnLookup($A$1,E44,F44,LOHNTABELLE!$H$137))</f>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f>IF(OR(E45="",F45=""),"",PID_KVLohnLookup($A$1,E45,F45,LOHNTABELLE!$H$137))</f>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f>IF(OR(E46="",F46=""),"",PID_KVLohnLookup($A$1,E46,F46,LOHNTABELLE!$H$137))</f>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f>IF(OR(E47="",F47=""),"",PID_KVLohnLookup($A$1,E47,F47,LOHNTABELLE!$H$137))</f>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f>IF(OR(E48="",F48=""),"",PID_KVLohnLookup($A$1,E48,F48,LOHNTABELLE!$H$137))</f>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f>IF(OR(E49="",F49=""),"",PID_KVLohnLookup($A$1,E49,F49,LOHNTABELLE!$H$137))</f>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f>IF(OR(E50="",F50=""),"",PID_KVLohnLookup($A$1,E50,F50,LOHNTABELLE!$H$137))</f>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f>IF(OR(E51="",F51=""),"",PID_KVLohnLookup($A$1,E51,F51,LOHNTABELLE!$H$137))</f>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f>IF(OR(E52="",F52=""),"",PID_KVLohnLookup($A$1,E52,F52,LOHNTABELLE!$H$137))</f>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106"/>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10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kkO9kX5lJavpyNwhhT3blXI/LiNgQGneADQVPFhimrt7yQAhThqh/dfQGbX0yRSPUmROaWTI7SWy8fC4+DNE5A==" saltValue="zLLa7EvAL4ur4HIMBa1zx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041AC7D-EBC6-4C0A-8EBE-7616DF8F502B}">
          <x14:formula1>
            <xm:f>KV_DROPDOWN_HELPER!$AJY$1:$AJY$12</xm:f>
          </x14:formula1>
          <xm:sqref>E3:E82</xm:sqref>
        </x14:dataValidation>
        <x14:dataValidation type="list" allowBlank="1" showInputMessage="1" showErrorMessage="1" xr:uid="{B9D0D6D5-62CC-414F-B494-F237DF6F9663}">
          <x14:formula1>
            <xm:f>KV_DROPDOWN_HELPER!$RM$1:$RM$13</xm:f>
          </x14:formula1>
          <xm:sqref>F3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xm:sqref>
        </x14:dataValidation>
        <x14:dataValidation type="list" allowBlank="1" showInputMessage="1" showErrorMessage="1" xr:uid="{B53731CF-FF87-49CD-96DA-E50331A5B712}">
          <x14:formula1>
            <xm:f>KV_DROPDOWN_HELPER!$RN$1:$RN$13</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activeCell="V10" sqref="V10"/>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8</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46235</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46265</v>
      </c>
    </row>
    <row r="3" spans="1:28" ht="22" customHeight="1">
      <c r="A3" s="258" t="s">
        <v>292</v>
      </c>
      <c r="B3" s="109">
        <v>401006</v>
      </c>
      <c r="C3" s="104" t="s">
        <v>360</v>
      </c>
      <c r="D3" s="24">
        <v>38188</v>
      </c>
      <c r="E3" s="25" t="s">
        <v>13</v>
      </c>
      <c r="F3" s="105">
        <v>173</v>
      </c>
      <c r="G3" s="259">
        <f>IF(OR(E3="",F3=""),"",PID_KVLohnLookup($A$1,E3,F3,LOHNTABELLE!$H$137))</f>
        <v>2378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2378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129.75</v>
      </c>
      <c r="G4" s="267">
        <f>IF(OR(E4="",F4=""),"",PID_KVLohnLookup($A$1,E4,F4,LOHNTABELLE!$H$137))</f>
        <v>1686.75</v>
      </c>
      <c r="H4" s="268">
        <f>IF(AND(ISNUMBER(D4),ISNUMBER(F4)),ROUNDDOWN(MIN(IF(OR(ISBLANK(I4),I4=""),EOMONTH(DATE(EINSTELLUNG!$C$35,$A$1,1),0),I4)-MAX(D4,DATE(EINSTELLUNG!$C$35,$A$1,1))+1)/DAY(EOMONTH(DATE(EINSTELLUNG!$C$35,$A$1,1),0))*F4,2),"")</f>
        <v>129.75</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1686.75</v>
      </c>
      <c r="M4" s="36"/>
      <c r="N4" s="54"/>
      <c r="O4" s="270"/>
      <c r="P4" s="270"/>
      <c r="Q4" s="270"/>
      <c r="R4" s="271"/>
      <c r="S4" s="264"/>
      <c r="T4" s="264"/>
      <c r="U4" s="264"/>
      <c r="V4" s="264"/>
    </row>
    <row r="5" spans="1:28" ht="22" customHeight="1">
      <c r="A5" s="266" t="s">
        <v>52</v>
      </c>
      <c r="B5" s="111">
        <v>401047</v>
      </c>
      <c r="C5" s="37" t="s">
        <v>363</v>
      </c>
      <c r="D5" s="41">
        <v>41154</v>
      </c>
      <c r="E5" s="39" t="s">
        <v>4</v>
      </c>
      <c r="F5" s="40">
        <v>103.8</v>
      </c>
      <c r="G5" s="267">
        <f>IF(OR(E5="",F5=""),"",PID_KVLohnLookup($A$1,E5,F5,LOHNTABELLE!$H$137))</f>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718.46139285257016</v>
      </c>
      <c r="P5" s="273">
        <f>EINSTELLUNG!I13</f>
        <v>814</v>
      </c>
      <c r="Q5" s="273">
        <f>P5-O5</f>
        <v>95.538607147429843</v>
      </c>
      <c r="R5" s="274">
        <f>IFERROR(Q5*Q42, 0)</f>
        <v>1133.1076401995624</v>
      </c>
      <c r="S5" s="264"/>
      <c r="T5" s="264"/>
      <c r="U5" s="264"/>
      <c r="V5" s="264"/>
    </row>
    <row r="6" spans="1:28" ht="22" customHeight="1">
      <c r="A6" s="266" t="s">
        <v>53</v>
      </c>
      <c r="B6" s="110">
        <v>401049</v>
      </c>
      <c r="C6" s="30" t="s">
        <v>362</v>
      </c>
      <c r="D6" s="31">
        <v>41130</v>
      </c>
      <c r="E6" s="32" t="s">
        <v>4</v>
      </c>
      <c r="F6" s="33">
        <v>129.75</v>
      </c>
      <c r="G6" s="267">
        <f>IF(OR(E6="",F6=""),"",PID_KVLohnLookup($A$1,E6,F6,LOHNTABELLE!$H$137))</f>
        <v>1640.25</v>
      </c>
      <c r="H6" s="268">
        <f>IF(AND(ISNUMBER(D6),ISNUMBER(F6)),ROUNDDOWN(MIN(IF(OR(ISBLANK(I6),I6=""),EOMONTH(DATE(EINSTELLUNG!$C$35,$A$1,1),0),I6)-MAX(D6,DATE(EINSTELLUNG!$C$35,$A$1,1))+1)/DAY(EOMONTH(DATE(EINSTELLUNG!$C$35,$A$1,1),0))*F6,2),"")</f>
        <v>129.75</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1640.25</v>
      </c>
      <c r="M6" s="36"/>
      <c r="N6" s="54"/>
      <c r="O6" s="275" t="str">
        <f>IF(Q5&lt;0, "Schlecht! Zu wenig Urlaub abgebaut.", IF(Q5&gt;0, "Gut! Mehr Urlaub abgebaut als aufgebaut.", ""))</f>
        <v>Gut! Mehr Urlaub abgebaut als aufgebaut.</v>
      </c>
      <c r="P6" s="276"/>
      <c r="Q6" s="276"/>
      <c r="R6" s="277"/>
      <c r="S6" s="264"/>
      <c r="T6" s="264"/>
      <c r="U6" s="264"/>
      <c r="V6" s="264"/>
    </row>
    <row r="7" spans="1:28" ht="22" customHeight="1" thickBot="1">
      <c r="A7" s="266" t="s">
        <v>54</v>
      </c>
      <c r="B7" s="111">
        <v>401051</v>
      </c>
      <c r="C7" s="37" t="s">
        <v>364</v>
      </c>
      <c r="D7" s="38">
        <v>41176</v>
      </c>
      <c r="E7" s="39" t="s">
        <v>4</v>
      </c>
      <c r="F7" s="40">
        <v>103.8</v>
      </c>
      <c r="G7" s="267">
        <f>IF(OR(E7="",F7=""),"",PID_KVLohnLookup($A$1,E7,F7,LOHNTABELLE!$H$137))</f>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f>IF(OR(E8="",F8=""),"",PID_KVLohnLookup($A$1,E8,F8,LOHNTABELLE!$H$137))</f>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7445.0700000000006</v>
      </c>
      <c r="R8" s="281"/>
      <c r="S8" s="264"/>
      <c r="T8" s="264"/>
      <c r="U8" s="264"/>
      <c r="V8" s="264"/>
    </row>
    <row r="9" spans="1:28" ht="22" customHeight="1">
      <c r="A9" s="266" t="s">
        <v>57</v>
      </c>
      <c r="B9" s="111">
        <v>401090</v>
      </c>
      <c r="C9" s="37" t="s">
        <v>379</v>
      </c>
      <c r="D9" s="41">
        <v>44900</v>
      </c>
      <c r="E9" s="39" t="s">
        <v>10</v>
      </c>
      <c r="F9" s="40">
        <v>173</v>
      </c>
      <c r="G9" s="267">
        <f>IF(OR(E9="",F9=""),"",PID_KVLohnLookup($A$1,E9,F9,LOHNTABELLE!$H$137))</f>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EINSTELLUNG!L29</f>
        <v>0</v>
      </c>
      <c r="R9" s="285"/>
      <c r="S9" s="286">
        <f>IFERROR(Q9/Q8, 0)</f>
        <v>0</v>
      </c>
      <c r="T9" s="264"/>
      <c r="U9" s="264"/>
      <c r="V9" s="264"/>
    </row>
    <row r="10" spans="1:28" ht="22" customHeight="1">
      <c r="A10" s="266" t="s">
        <v>59</v>
      </c>
      <c r="B10" s="110">
        <v>401097</v>
      </c>
      <c r="C10" s="30" t="s">
        <v>366</v>
      </c>
      <c r="D10" s="31">
        <v>42644</v>
      </c>
      <c r="E10" s="32" t="s">
        <v>3</v>
      </c>
      <c r="F10" s="33">
        <v>173</v>
      </c>
      <c r="G10" s="267">
        <f>IF(OR(E10="",F10=""),"",PID_KVLohnLookup($A$1,E10,F10,LOHNTABELLE!$H$137))</f>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EINSTELLUNG!I29</f>
        <v>228</v>
      </c>
      <c r="R10" s="285"/>
      <c r="S10" s="264"/>
      <c r="T10" s="264"/>
      <c r="U10" s="264"/>
      <c r="V10" s="264"/>
    </row>
    <row r="11" spans="1:28" ht="22" customHeight="1">
      <c r="A11" s="266" t="s">
        <v>61</v>
      </c>
      <c r="B11" s="111">
        <v>401138</v>
      </c>
      <c r="C11" s="37" t="s">
        <v>365</v>
      </c>
      <c r="D11" s="41">
        <v>42006</v>
      </c>
      <c r="E11" s="39" t="s">
        <v>4</v>
      </c>
      <c r="F11" s="40">
        <v>138.4</v>
      </c>
      <c r="G11" s="267">
        <f>IF(OR(E11="",F11=""),"",PID_KVLohnLookup($A$1,E11,F11,LOHNTABELLE!$H$137))</f>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814</v>
      </c>
      <c r="R11" s="285"/>
      <c r="S11" s="264"/>
      <c r="T11" s="264"/>
      <c r="U11" s="264"/>
      <c r="V11" s="264"/>
    </row>
    <row r="12" spans="1:28" ht="22" customHeight="1">
      <c r="A12" s="266" t="s">
        <v>63</v>
      </c>
      <c r="B12" s="110">
        <v>401214</v>
      </c>
      <c r="C12" s="30" t="s">
        <v>392</v>
      </c>
      <c r="D12" s="31">
        <v>45636</v>
      </c>
      <c r="E12" s="32" t="s">
        <v>3</v>
      </c>
      <c r="F12" s="33">
        <v>103.8</v>
      </c>
      <c r="G12" s="267">
        <f>IF(OR(E12="",F12=""),"",PID_KVLohnLookup($A$1,E12,F12,LOHNTABELLE!$H$137))</f>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66</v>
      </c>
      <c r="P12" s="283"/>
      <c r="Q12" s="284">
        <f>Q8-Q9-Q10-Q11</f>
        <v>6403.0700000000006</v>
      </c>
      <c r="R12" s="285"/>
      <c r="S12" s="264"/>
      <c r="T12" s="264"/>
      <c r="U12" s="264"/>
      <c r="V12" s="264"/>
    </row>
    <row r="13" spans="1:28" ht="22" customHeight="1">
      <c r="A13" s="266" t="s">
        <v>65</v>
      </c>
      <c r="B13" s="111">
        <v>401276</v>
      </c>
      <c r="C13" s="37" t="s">
        <v>367</v>
      </c>
      <c r="D13" s="38">
        <v>43252</v>
      </c>
      <c r="E13" s="39" t="s">
        <v>3</v>
      </c>
      <c r="F13" s="40">
        <v>47.58</v>
      </c>
      <c r="G13" s="267">
        <f>IF(OR(E13="",F13=""),"",PID_KVLohnLookup($A$1,E13,F13,LOHNTABELLE!$H$137))</f>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68</v>
      </c>
      <c r="P13" s="283"/>
      <c r="Q13" s="284">
        <f>EINSTELLUNG!L13</f>
        <v>6257.5</v>
      </c>
      <c r="R13" s="285"/>
      <c r="S13" s="264"/>
      <c r="T13" s="264"/>
      <c r="U13" s="264"/>
      <c r="V13" s="264"/>
    </row>
    <row r="14" spans="1:28" ht="22" customHeight="1">
      <c r="A14" s="266" t="s">
        <v>67</v>
      </c>
      <c r="B14" s="110">
        <v>401307</v>
      </c>
      <c r="C14" s="30" t="s">
        <v>368</v>
      </c>
      <c r="D14" s="31">
        <v>43571</v>
      </c>
      <c r="E14" s="32" t="s">
        <v>3</v>
      </c>
      <c r="F14" s="33">
        <v>173</v>
      </c>
      <c r="G14" s="267">
        <f>IF(OR(E14="",F14=""),"",PID_KVLohnLookup($A$1,E14,F14,LOHNTABELLE!$H$137))</f>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70</v>
      </c>
      <c r="P14" s="283"/>
      <c r="Q14" s="284">
        <f>Q12-Q13</f>
        <v>145.57000000000062</v>
      </c>
      <c r="R14" s="285"/>
      <c r="S14" s="264"/>
      <c r="T14" s="264"/>
      <c r="U14" s="264"/>
      <c r="V14" s="264"/>
    </row>
    <row r="15" spans="1:28" ht="22" customHeight="1">
      <c r="A15" s="266" t="s">
        <v>69</v>
      </c>
      <c r="B15" s="111">
        <v>401308</v>
      </c>
      <c r="C15" s="37" t="s">
        <v>369</v>
      </c>
      <c r="D15" s="38">
        <v>43579</v>
      </c>
      <c r="E15" s="39" t="s">
        <v>3</v>
      </c>
      <c r="F15" s="40">
        <v>173</v>
      </c>
      <c r="G15" s="267">
        <f>IF(OR(E15="",F15=""),"",PID_KVLohnLookup($A$1,E15,F15,LOHNTABELLE!$H$137))</f>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341" t="str">
        <f>IF(Q14&lt;0, "Schlecht! Zu wenig Stunden für Dienstplan.", IF(Q14&gt;0, "Du hast mehr als genug Stunden für Dienstplan.", ""))</f>
        <v>Du hast mehr als genug Stunden für Dienstplan.</v>
      </c>
      <c r="P15" s="342"/>
      <c r="Q15" s="342"/>
      <c r="R15" s="343"/>
      <c r="S15" s="287"/>
      <c r="T15" s="287"/>
      <c r="U15" s="287"/>
      <c r="V15" s="264"/>
    </row>
    <row r="16" spans="1:28" ht="22" customHeight="1" thickBot="1">
      <c r="A16" s="266" t="s">
        <v>71</v>
      </c>
      <c r="B16" s="110">
        <v>401389</v>
      </c>
      <c r="C16" s="30" t="s">
        <v>371</v>
      </c>
      <c r="D16" s="31">
        <v>44384</v>
      </c>
      <c r="E16" s="32" t="s">
        <v>11</v>
      </c>
      <c r="F16" s="33">
        <v>138.4</v>
      </c>
      <c r="G16" s="267">
        <v>1840</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1840</v>
      </c>
      <c r="M16" s="36"/>
      <c r="N16" s="54"/>
      <c r="O16" s="344"/>
      <c r="P16" s="345"/>
      <c r="Q16" s="345"/>
      <c r="R16" s="346"/>
      <c r="S16" s="291"/>
      <c r="T16" s="291"/>
      <c r="U16" s="291"/>
      <c r="V16" s="291"/>
      <c r="W16" s="292"/>
    </row>
    <row r="17" spans="1:29" ht="22" customHeight="1">
      <c r="A17" s="266" t="s">
        <v>72</v>
      </c>
      <c r="B17" s="111">
        <v>401390</v>
      </c>
      <c r="C17" s="37" t="s">
        <v>372</v>
      </c>
      <c r="D17" s="38">
        <v>44441</v>
      </c>
      <c r="E17" s="39" t="s">
        <v>2</v>
      </c>
      <c r="F17" s="106">
        <v>32.01</v>
      </c>
      <c r="G17" s="267">
        <f>IF(OR(E17="",F17=""),"",PID_KVLohnLookup($A$1,E17,F17,LOHNTABELLE!$H$137))</f>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88300.07</v>
      </c>
      <c r="R17" s="294"/>
      <c r="S17" s="264"/>
      <c r="T17" s="264"/>
      <c r="U17" s="264"/>
      <c r="V17" s="264"/>
      <c r="W17" s="292"/>
    </row>
    <row r="18" spans="1:29" ht="22" customHeight="1">
      <c r="A18" s="266" t="s">
        <v>74</v>
      </c>
      <c r="B18" s="110">
        <v>401391</v>
      </c>
      <c r="C18" s="30" t="s">
        <v>373</v>
      </c>
      <c r="D18" s="31">
        <v>44460</v>
      </c>
      <c r="E18" s="32" t="s">
        <v>2</v>
      </c>
      <c r="F18" s="33">
        <v>103.8</v>
      </c>
      <c r="G18" s="267">
        <f>IF(OR(E18="",F18=""),"",PID_KVLohnLookup($A$1,E18,F18,LOHNTABELLE!$H$137))</f>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f>IF(OR(E19="",F19=""),"",PID_KVLohnLookup($A$1,E19,F19,LOHNTABELLE!$H$137))</f>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f>IF(OR(E20="",F20=""),"",PID_KVLohnLookup($A$1,E20,F20,LOHNTABELLE!$H$137))</f>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f>IF(OR(E21="",F21=""),"",PID_KVLohnLookup($A$1,E21,F21,LOHNTABELLE!$H$137))</f>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f>IF(OR(E22="",F22=""),"",PID_KVLohnLookup($A$1,E22,F22,LOHNTABELLE!$H$137))</f>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f>IF(OR(E23="",F23=""),"",PID_KVLohnLookup($A$1,E23,F23,LOHNTABELLE!$H$137))</f>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f>IF(OR(E24="",F24=""),"",PID_KVLohnLookup($A$1,E24,F24,LOHNTABELLE!$H$137))</f>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f>IF(OR(E25="",F25=""),"",PID_KVLohnLookup($A$1,E25,F25,LOHNTABELLE!$H$137))</f>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f>IF(OR(E26="",F26=""),"",PID_KVLohnLookup($A$1,E26,F26,LOHNTABELLE!$H$137))</f>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f>IF(OR(E27="",F27=""),"",PID_KVLohnLookup($A$1,E27,F27,LOHNTABELLE!$H$137))</f>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f>IF(OR(E28="",F28=""),"",PID_KVLohnLookup($A$1,E28,F28,LOHNTABELLE!$H$137))</f>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f>IF(OR(E29="",F29=""),"",PID_KVLohnLookup($A$1,E29,F29,LOHNTABELLE!$H$137))</f>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EINSTELLUNG!O13</f>
        <v>2530</v>
      </c>
      <c r="R29" s="299"/>
      <c r="S29" s="264"/>
      <c r="T29" s="264"/>
      <c r="U29" s="264"/>
      <c r="V29" s="264"/>
    </row>
    <row r="30" spans="1:29" ht="22" customHeight="1" thickBot="1">
      <c r="A30" s="266" t="s">
        <v>88</v>
      </c>
      <c r="B30" s="110">
        <v>401661</v>
      </c>
      <c r="C30" s="30" t="s">
        <v>386</v>
      </c>
      <c r="D30" s="31">
        <v>45261</v>
      </c>
      <c r="E30" s="32" t="s">
        <v>2</v>
      </c>
      <c r="F30" s="33">
        <v>173</v>
      </c>
      <c r="G30" s="267">
        <f>IF(OR(E30="",F30=""),"",PID_KVLohnLookup($A$1,E30,F30,LOHNTABELLE!$H$137))</f>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f>IF(OR(E31="",F31=""),"",PID_KVLohnLookup($A$1,E31,F31,LOHNTABELLE!$H$137))</f>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f>IF(OR(E32="",F32=""),"",PID_KVLohnLookup($A$1,E32,F32,LOHNTABELLE!$H$137))</f>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f>IF(OR(E33="",F33=""),"",PID_KVLohnLookup($A$1,E33,F33,LOHNTABELLE!$H$137))</f>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f>IF(OR(E34="",F34=""),"",PID_KVLohnLookup($A$1,E34,F34,LOHNTABELLE!$H$137))</f>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f>IF(OR(E35="",F35=""),"",PID_KVLohnLookup($A$1,E35,F35,LOHNTABELLE!$H$137))</f>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EINSTELLUNG!C13</f>
        <v>596258</v>
      </c>
      <c r="R35" s="311"/>
      <c r="S35" s="311">
        <f>EINSTELLUNG!C29</f>
        <v>584000</v>
      </c>
      <c r="T35" s="311"/>
      <c r="U35" s="311">
        <f>S35-Q35</f>
        <v>-12258</v>
      </c>
      <c r="V35" s="312"/>
    </row>
    <row r="36" spans="1:22" ht="22" customHeight="1">
      <c r="A36" s="266" t="s">
        <v>99</v>
      </c>
      <c r="B36" s="110">
        <v>401715</v>
      </c>
      <c r="C36" s="30" t="s">
        <v>393</v>
      </c>
      <c r="D36" s="34">
        <v>45755</v>
      </c>
      <c r="E36" s="32" t="s">
        <v>2</v>
      </c>
      <c r="F36" s="33">
        <v>173</v>
      </c>
      <c r="G36" s="267">
        <f>IF(OR(E36="",F36=""),"",PID_KVLohnLookup($A$1,E36,F36,LOHNTABELLE!$H$137))</f>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EINSTELLUNG!D13</f>
        <v>95444</v>
      </c>
      <c r="R36" s="311"/>
      <c r="S36" s="311">
        <f ca="1">SumMergedCells(Q17:R29)</f>
        <v>90830.07</v>
      </c>
      <c r="T36" s="311"/>
      <c r="U36" s="311">
        <f t="shared" ref="U36:U41" ca="1" si="2">S36-Q36</f>
        <v>-4613.929999999993</v>
      </c>
      <c r="V36" s="312"/>
    </row>
    <row r="37" spans="1:22" ht="22" customHeight="1">
      <c r="A37" s="266" t="s">
        <v>101</v>
      </c>
      <c r="B37" s="111">
        <v>401716</v>
      </c>
      <c r="C37" s="37" t="s">
        <v>394</v>
      </c>
      <c r="D37" s="38">
        <v>45800</v>
      </c>
      <c r="E37" s="39" t="s">
        <v>2</v>
      </c>
      <c r="F37" s="40">
        <v>173</v>
      </c>
      <c r="G37" s="267">
        <f>IF(OR(E37="",F37=""),"",PID_KVLohnLookup($A$1,E37,F37,LOHNTABELLE!$H$137))</f>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0.16007164683744285</v>
      </c>
      <c r="R37" s="313"/>
      <c r="S37" s="313">
        <f ca="1">IF(ISERROR(S36/S35), 0, S36/S35)</f>
        <v>0.15553094178082194</v>
      </c>
      <c r="T37" s="313"/>
      <c r="U37" s="313">
        <f t="shared" ca="1" si="2"/>
        <v>-4.5407050566209084E-3</v>
      </c>
      <c r="V37" s="314"/>
    </row>
    <row r="38" spans="1:22" ht="22" customHeight="1">
      <c r="A38" s="266" t="s">
        <v>103</v>
      </c>
      <c r="B38" s="110">
        <v>401717</v>
      </c>
      <c r="C38" s="30" t="s">
        <v>395</v>
      </c>
      <c r="D38" s="31">
        <v>45814</v>
      </c>
      <c r="E38" s="32" t="s">
        <v>2</v>
      </c>
      <c r="F38" s="33">
        <v>173</v>
      </c>
      <c r="G38" s="267">
        <f>IF(OR(E38="",F38=""),"",PID_KVLohnLookup($A$1,E38,F38,LOHNTABELLE!$H$137))</f>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EINSTELLUNG!F13</f>
        <v>55763</v>
      </c>
      <c r="R38" s="284"/>
      <c r="S38" s="284">
        <f>EINSTELLUNG!F29</f>
        <v>58799</v>
      </c>
      <c r="T38" s="284"/>
      <c r="U38" s="284">
        <f t="shared" si="2"/>
        <v>3036</v>
      </c>
      <c r="V38" s="285"/>
    </row>
    <row r="39" spans="1:22" ht="22" customHeight="1">
      <c r="A39" s="266" t="s">
        <v>105</v>
      </c>
      <c r="B39" s="111">
        <v>401722</v>
      </c>
      <c r="C39" s="37" t="s">
        <v>396</v>
      </c>
      <c r="D39" s="38">
        <v>45848</v>
      </c>
      <c r="E39" s="39" t="s">
        <v>2</v>
      </c>
      <c r="F39" s="40">
        <v>173</v>
      </c>
      <c r="G39" s="267">
        <f>IF(OR(E39="",F39=""),"",PID_KVLohnLookup($A$1,E39,F39,LOHNTABELLE!$H$137))</f>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10.692717393253591</v>
      </c>
      <c r="R39" s="311"/>
      <c r="S39" s="311">
        <f>IF(S38=0, 0, S35/S38)</f>
        <v>9.9321417030901884</v>
      </c>
      <c r="T39" s="311"/>
      <c r="U39" s="311">
        <f t="shared" si="2"/>
        <v>-0.7605756901634031</v>
      </c>
      <c r="V39" s="312"/>
    </row>
    <row r="40" spans="1:22" ht="22" customHeight="1">
      <c r="A40" s="266" t="s">
        <v>107</v>
      </c>
      <c r="B40" s="110">
        <v>401723</v>
      </c>
      <c r="C40" s="30" t="s">
        <v>397</v>
      </c>
      <c r="D40" s="31">
        <v>45852</v>
      </c>
      <c r="E40" s="32" t="s">
        <v>2</v>
      </c>
      <c r="F40" s="33">
        <v>173</v>
      </c>
      <c r="G40" s="267">
        <f>IF(OR(E40="",F40=""),"",PID_KVLohnLookup($A$1,E40,F40,LOHNTABELLE!$H$137))</f>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IF(Q12=0, 0, Q35/Q12)</f>
        <v>93.120643691229361</v>
      </c>
      <c r="R40" s="311"/>
      <c r="S40" s="311">
        <f>IF(Q12=0, 0, S35/Q12)</f>
        <v>91.206249502191909</v>
      </c>
      <c r="T40" s="311"/>
      <c r="U40" s="311">
        <f t="shared" si="2"/>
        <v>-1.9143941890374521</v>
      </c>
      <c r="V40" s="312"/>
    </row>
    <row r="41" spans="1:22" ht="22" customHeight="1">
      <c r="A41" s="266" t="s">
        <v>109</v>
      </c>
      <c r="B41" s="111">
        <v>401726</v>
      </c>
      <c r="C41" s="37" t="s">
        <v>398</v>
      </c>
      <c r="D41" s="38">
        <v>45870</v>
      </c>
      <c r="E41" s="39" t="s">
        <v>2</v>
      </c>
      <c r="F41" s="40">
        <v>173</v>
      </c>
      <c r="G41" s="267">
        <f>IF(OR(E41="",F41=""),"",PID_KVLohnLookup($A$1,E41,F41,LOHNTABELLE!$H$137))</f>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IF(Q12=0, 0, Q38/Q12)</f>
        <v>8.7087912516964519</v>
      </c>
      <c r="R41" s="317"/>
      <c r="S41" s="317">
        <f>IF(Q12=0, 0, S38/Q12)</f>
        <v>9.1829388090400386</v>
      </c>
      <c r="T41" s="317"/>
      <c r="U41" s="317">
        <f t="shared" si="2"/>
        <v>0.47414755734358671</v>
      </c>
      <c r="V41" s="318"/>
    </row>
    <row r="42" spans="1:22" ht="22" customHeight="1" thickBot="1">
      <c r="A42" s="266" t="s">
        <v>111</v>
      </c>
      <c r="B42" s="110">
        <v>401730</v>
      </c>
      <c r="C42" s="30" t="s">
        <v>400</v>
      </c>
      <c r="D42" s="31">
        <v>45895</v>
      </c>
      <c r="E42" s="32" t="s">
        <v>2</v>
      </c>
      <c r="F42" s="33">
        <v>173</v>
      </c>
      <c r="G42" s="267">
        <f>IF(OR(E42="",F42=""),"",PID_KVLohnLookup($A$1,E42,F42,LOHNTABELLE!$H$137))</f>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11.860206821426797</v>
      </c>
      <c r="R42" s="320"/>
      <c r="S42" s="319"/>
      <c r="T42" s="319"/>
      <c r="U42" s="319"/>
      <c r="V42" s="299"/>
    </row>
    <row r="43" spans="1:22" ht="22" customHeight="1">
      <c r="A43" s="266" t="s">
        <v>113</v>
      </c>
      <c r="B43" s="111">
        <v>401731</v>
      </c>
      <c r="C43" s="37" t="s">
        <v>399</v>
      </c>
      <c r="D43" s="38">
        <v>45899</v>
      </c>
      <c r="E43" s="39" t="s">
        <v>2</v>
      </c>
      <c r="F43" s="40">
        <v>173</v>
      </c>
      <c r="G43" s="267">
        <f>IF(OR(E43="",F43=""),"",PID_KVLohnLookup($A$1,E43,F43,LOHNTABELLE!$H$137))</f>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f>IF(OR(E44="",F44=""),"",PID_KVLohnLookup($A$1,E44,F44,LOHNTABELLE!$H$137))</f>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f>IF(OR(E45="",F45=""),"",PID_KVLohnLookup($A$1,E45,F45,LOHNTABELLE!$H$137))</f>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f>IF(OR(E46="",F46=""),"",PID_KVLohnLookup($A$1,E46,F46,LOHNTABELLE!$H$137))</f>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f>IF(OR(E47="",F47=""),"",PID_KVLohnLookup($A$1,E47,F47,LOHNTABELLE!$H$137))</f>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f>IF(OR(E48="",F48=""),"",PID_KVLohnLookup($A$1,E48,F48,LOHNTABELLE!$H$137))</f>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f>IF(OR(E49="",F49=""),"",PID_KVLohnLookup($A$1,E49,F49,LOHNTABELLE!$H$137))</f>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f>IF(OR(E50="",F50=""),"",PID_KVLohnLookup($A$1,E50,F50,LOHNTABELLE!$H$137))</f>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f>IF(OR(E51="",F51=""),"",PID_KVLohnLookup($A$1,E51,F51,LOHNTABELLE!$H$137))</f>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f>IF(OR(E52="",F52=""),"",PID_KVLohnLookup($A$1,E52,F52,LOHNTABELLE!$H$137))</f>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10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kFSBWCZUt5zxljtC/aP6B0WEEejcB0UZ/xoxhyVlTgTAdDaYEUbQxOErpZBQ67rdI5iRuymO1DO7tztvlWe6rA==" saltValue="MUgTzzetfmM3Ql8FMQnYHQ=="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5CC83463-2F48-42CE-9922-8884F7345F60}">
          <x14:formula1>
            <xm:f>KV_DROPDOWN_HELPER!$AJY$1:$AJY$12</xm:f>
          </x14:formula1>
          <xm:sqref>E3:E82</xm:sqref>
        </x14:dataValidation>
        <x14:dataValidation type="list" allowBlank="1" showInputMessage="1" showErrorMessage="1" xr:uid="{FAC7BD55-BA27-40A4-A1DB-E0C1EACE9F22}">
          <x14:formula1>
            <xm:f>KV_DROPDOWN_HELPER!$UO$1:$UO$13</xm:f>
          </x14:formula1>
          <xm:sqref>F3</xm:sqref>
        </x14:dataValidation>
        <x14:dataValidation type="list" allowBlank="1" showInputMessage="1" showErrorMessage="1" xr:uid="{5518CFF3-97AC-4F45-B156-665E5B5E12BD}">
          <x14:formula1>
            <xm:f>KV_DROPDOWN_HELPER!$UP$1:$UP$13</xm:f>
          </x14:formula1>
          <xm:sqref>F4</xm:sqref>
        </x14:dataValidation>
        <x14:dataValidation type="list" allowBlank="1" showInputMessage="1" showErrorMessage="1" xr:uid="{8C625F0F-53DC-427A-AC57-0C2A0CB63CE4}">
          <x14:formula1>
            <xm:f>KV_DROPDOWN_HELPER!$UQ$1:$UQ$13</xm:f>
          </x14:formula1>
          <xm:sqref>F5 F6 F7 F11</xm:sqref>
        </x14:dataValidation>
        <x14:dataValidation type="list" allowBlank="1" showInputMessage="1" showErrorMessage="1" xr:uid="{011EA21B-2294-4A25-ABC8-07282F84B010}">
          <x14:formula1>
            <xm:f>KV_DROPDOWN_HELPER!$UR$1:$UR$13</xm:f>
          </x14:formula1>
          <xm:sqref>F8 F10 F12 F13 F14 F15</xm:sqref>
        </x14:dataValidation>
        <x14:dataValidation type="list" allowBlank="1" showInputMessage="1" showErrorMessage="1" xr:uid="{804A0AB8-4AB6-4457-A64D-B3267FF29FF9}">
          <x14:formula1>
            <xm:f>KV_DROPDOWN_HELPER!$US$1:$US$13</xm:f>
          </x14:formula1>
          <xm:sqref>F9 F24 F29</xm:sqref>
        </x14:dataValidation>
        <x14:dataValidation type="list" allowBlank="1" showInputMessage="1" showErrorMessage="1" xr:uid="{CED87336-7BB0-4A50-80E9-FD99F21C5C29}">
          <x14:formula1>
            <xm:f>KV_DROPDOWN_HELPER!$UT$1:$UT$13</xm:f>
          </x14:formula1>
          <xm:sqref>F16</xm:sqref>
        </x14:dataValidation>
        <x14:dataValidation type="list" allowBlank="1" showInputMessage="1" showErrorMessage="1" xr:uid="{64C9E5BF-8E29-459A-9176-329D1A735467}">
          <x14:formula1>
            <xm:f>KV_DROPDOWN_HELPER!$UU$1:$UU$15</xm:f>
          </x14:formula1>
          <xm:sqref>F17 F18 F19 F20 F22 F23 F25 F26 F27 F28 F30 F31 F32 F33 F34 F35 F36 F37 F38 F39 F40 F41 F42 F43 F44 F45 F46 F47 F48 F49 F50 F51 F52</xm:sqref>
        </x14:dataValidation>
        <x14:dataValidation type="list" allowBlank="1" showInputMessage="1" showErrorMessage="1" xr:uid="{1E77BAC4-FC8B-4A94-BF08-5F4B33EF4773}">
          <x14:formula1>
            <xm:f>KV_DROPDOWN_HELPER!$UV$1:$UV$13</xm:f>
          </x14:formula1>
          <xm:sqref>F21</xm:sqref>
        </x14:dataValidation>
        <x14:dataValidation type="list" allowBlank="1" showInputMessage="1" showErrorMessage="1" xr:uid="{A24942F3-25A7-4C92-9689-E6514D008936}">
          <x14:formula1>
            <xm:f>KV_DROPDOWN_HELPER!$UW$1:$UW$13</xm:f>
          </x14:formula1>
          <xm:sqref>F53 F54 F55 F56 F57 F58 F59 F60 F61 F62 F63 F64 F65 F66 F67 F68 F69 F70 F71 F72 F73 F74 F75 F76 F77 F78 F79 F80 F81 F82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9</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46266</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46295</v>
      </c>
    </row>
    <row r="3" spans="1:28" ht="22" customHeight="1">
      <c r="A3" s="258" t="s">
        <v>292</v>
      </c>
      <c r="B3" s="109">
        <v>401006</v>
      </c>
      <c r="C3" s="104" t="s">
        <v>360</v>
      </c>
      <c r="D3" s="24">
        <v>38188</v>
      </c>
      <c r="E3" s="25" t="s">
        <v>13</v>
      </c>
      <c r="F3" s="105">
        <v>173</v>
      </c>
      <c r="G3" s="259">
        <v>2398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2398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129.75</v>
      </c>
      <c r="G4" s="267">
        <v>1686.75</v>
      </c>
      <c r="H4" s="268">
        <f>IF(AND(ISNUMBER(D4),ISNUMBER(F4)),ROUNDDOWN(MIN(IF(OR(ISBLANK(I4),I4=""),EOMONTH(DATE(EINSTELLUNG!$C$35,$A$1,1),0),I4)-MAX(D4,DATE(EINSTELLUNG!$C$35,$A$1,1))+1)/DAY(EOMONTH(DATE(EINSTELLUNG!$C$35,$A$1,1),0))*F4,2),"")</f>
        <v>129.75</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1686.75</v>
      </c>
      <c r="M4" s="36"/>
      <c r="N4" s="54"/>
      <c r="O4" s="270"/>
      <c r="P4" s="270"/>
      <c r="Q4" s="270"/>
      <c r="R4" s="271"/>
      <c r="S4" s="264"/>
      <c r="T4" s="264"/>
      <c r="U4" s="264"/>
      <c r="V4" s="264"/>
    </row>
    <row r="5" spans="1:28" ht="22" customHeight="1">
      <c r="A5" s="266" t="s">
        <v>52</v>
      </c>
      <c r="B5" s="111">
        <v>401047</v>
      </c>
      <c r="C5" s="37" t="s">
        <v>363</v>
      </c>
      <c r="D5" s="41">
        <v>41154</v>
      </c>
      <c r="E5" s="39" t="s">
        <v>4</v>
      </c>
      <c r="F5" s="40">
        <v>103.8</v>
      </c>
      <c r="G5" s="267">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718.46139285257016</v>
      </c>
      <c r="P5" s="273">
        <f>EINSTELLUNG!I14</f>
        <v>876</v>
      </c>
      <c r="Q5" s="273">
        <f>P5-O5</f>
        <v>157.53860714742984</v>
      </c>
      <c r="R5" s="274">
        <f>IFERROR(Q5*Q42, 0)</f>
        <v>1869.8793515852208</v>
      </c>
      <c r="S5" s="264"/>
      <c r="T5" s="264"/>
      <c r="U5" s="264"/>
      <c r="V5" s="264"/>
    </row>
    <row r="6" spans="1:28" ht="22" customHeight="1">
      <c r="A6" s="266" t="s">
        <v>53</v>
      </c>
      <c r="B6" s="110">
        <v>401049</v>
      </c>
      <c r="C6" s="30" t="s">
        <v>362</v>
      </c>
      <c r="D6" s="31">
        <v>41130</v>
      </c>
      <c r="E6" s="32" t="s">
        <v>4</v>
      </c>
      <c r="F6" s="33">
        <v>129.75</v>
      </c>
      <c r="G6" s="267">
        <v>1640.25</v>
      </c>
      <c r="H6" s="268">
        <f>IF(AND(ISNUMBER(D6),ISNUMBER(F6)),ROUNDDOWN(MIN(IF(OR(ISBLANK(I6),I6=""),EOMONTH(DATE(EINSTELLUNG!$C$35,$A$1,1),0),I6)-MAX(D6,DATE(EINSTELLUNG!$C$35,$A$1,1))+1)/DAY(EOMONTH(DATE(EINSTELLUNG!$C$35,$A$1,1),0))*F6,2),"")</f>
        <v>129.75</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1640.25</v>
      </c>
      <c r="M6" s="36"/>
      <c r="N6" s="54"/>
      <c r="O6" s="275" t="str">
        <f>IF(Q5&lt;0, "Schlecht! Zu wenig Urlaub abgebaut.", IF(Q5&gt;0, "Gut! Mehr Urlaub abgebaut als aufgebaut.", ""))</f>
        <v>Gut! Mehr Urlaub abgebaut als aufgebaut.</v>
      </c>
      <c r="P6" s="276"/>
      <c r="Q6" s="276"/>
      <c r="R6" s="277"/>
      <c r="S6" s="264"/>
      <c r="T6" s="264"/>
      <c r="U6" s="264"/>
      <c r="V6" s="264"/>
    </row>
    <row r="7" spans="1:28" ht="22" customHeight="1" thickBot="1">
      <c r="A7" s="266" t="s">
        <v>54</v>
      </c>
      <c r="B7" s="111">
        <v>401051</v>
      </c>
      <c r="C7" s="37" t="s">
        <v>364</v>
      </c>
      <c r="D7" s="38">
        <v>41176</v>
      </c>
      <c r="E7" s="39" t="s">
        <v>4</v>
      </c>
      <c r="F7" s="40">
        <v>103.8</v>
      </c>
      <c r="G7" s="267">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7445.0700000000006</v>
      </c>
      <c r="R8" s="281"/>
      <c r="S8" s="264"/>
      <c r="T8" s="264"/>
      <c r="U8" s="264"/>
      <c r="V8" s="264"/>
    </row>
    <row r="9" spans="1:28" ht="22" customHeight="1">
      <c r="A9" s="266" t="s">
        <v>57</v>
      </c>
      <c r="B9" s="111">
        <v>401090</v>
      </c>
      <c r="C9" s="37" t="s">
        <v>379</v>
      </c>
      <c r="D9" s="41">
        <v>44900</v>
      </c>
      <c r="E9" s="39" t="s">
        <v>10</v>
      </c>
      <c r="F9" s="40">
        <v>173</v>
      </c>
      <c r="G9" s="267">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EINSTELLUNG!L30</f>
        <v>0</v>
      </c>
      <c r="R9" s="285"/>
      <c r="S9" s="286">
        <f>IFERROR(Q9/Q8, 0)</f>
        <v>0</v>
      </c>
      <c r="T9" s="264"/>
      <c r="U9" s="264"/>
      <c r="V9" s="264"/>
    </row>
    <row r="10" spans="1:28" ht="22" customHeight="1">
      <c r="A10" s="266" t="s">
        <v>59</v>
      </c>
      <c r="B10" s="110">
        <v>401097</v>
      </c>
      <c r="C10" s="30" t="s">
        <v>366</v>
      </c>
      <c r="D10" s="31">
        <v>42644</v>
      </c>
      <c r="E10" s="32" t="s">
        <v>3</v>
      </c>
      <c r="F10" s="33">
        <v>173</v>
      </c>
      <c r="G10" s="267">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EINSTELLUNG!I30</f>
        <v>0</v>
      </c>
      <c r="R10" s="285"/>
      <c r="S10" s="264"/>
      <c r="T10" s="264"/>
      <c r="U10" s="264"/>
      <c r="V10" s="264"/>
    </row>
    <row r="11" spans="1:28" ht="22" customHeight="1">
      <c r="A11" s="266" t="s">
        <v>61</v>
      </c>
      <c r="B11" s="111">
        <v>401138</v>
      </c>
      <c r="C11" s="37" t="s">
        <v>365</v>
      </c>
      <c r="D11" s="41">
        <v>42006</v>
      </c>
      <c r="E11" s="39" t="s">
        <v>4</v>
      </c>
      <c r="F11" s="40">
        <v>138.4</v>
      </c>
      <c r="G11" s="267">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876</v>
      </c>
      <c r="R11" s="285"/>
      <c r="S11" s="264"/>
      <c r="T11" s="264"/>
      <c r="U11" s="264"/>
      <c r="V11" s="264"/>
    </row>
    <row r="12" spans="1:28" ht="22" customHeight="1">
      <c r="A12" s="266" t="s">
        <v>63</v>
      </c>
      <c r="B12" s="110">
        <v>401214</v>
      </c>
      <c r="C12" s="30" t="s">
        <v>392</v>
      </c>
      <c r="D12" s="31">
        <v>45636</v>
      </c>
      <c r="E12" s="32" t="s">
        <v>3</v>
      </c>
      <c r="F12" s="33">
        <v>103.8</v>
      </c>
      <c r="G12" s="267">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66</v>
      </c>
      <c r="P13" s="283"/>
      <c r="Q13" s="284">
        <f>Q8-Q9-Q10-Q11-Q12</f>
        <v>6569.0700000000006</v>
      </c>
      <c r="R13" s="285"/>
      <c r="S13" s="264"/>
      <c r="T13" s="264"/>
      <c r="U13" s="264"/>
      <c r="V13" s="264"/>
    </row>
    <row r="14" spans="1:28" ht="22" customHeight="1">
      <c r="A14" s="266" t="s">
        <v>67</v>
      </c>
      <c r="B14" s="110">
        <v>401307</v>
      </c>
      <c r="C14" s="30" t="s">
        <v>368</v>
      </c>
      <c r="D14" s="31">
        <v>43571</v>
      </c>
      <c r="E14" s="32" t="s">
        <v>3</v>
      </c>
      <c r="F14" s="33">
        <v>173</v>
      </c>
      <c r="G14" s="267">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68</v>
      </c>
      <c r="P14" s="283"/>
      <c r="Q14" s="284">
        <f>EINSTELLUNG!L14</f>
        <v>5967</v>
      </c>
      <c r="R14" s="285"/>
      <c r="S14" s="264"/>
      <c r="T14" s="264"/>
      <c r="U14" s="264"/>
      <c r="V14" s="264"/>
    </row>
    <row r="15" spans="1:28" ht="22" customHeight="1">
      <c r="A15" s="266" t="s">
        <v>69</v>
      </c>
      <c r="B15" s="111">
        <v>401308</v>
      </c>
      <c r="C15" s="37" t="s">
        <v>369</v>
      </c>
      <c r="D15" s="38">
        <v>43579</v>
      </c>
      <c r="E15" s="39" t="s">
        <v>3</v>
      </c>
      <c r="F15" s="40">
        <v>173</v>
      </c>
      <c r="G15" s="267">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282" t="s">
        <v>70</v>
      </c>
      <c r="P15" s="283"/>
      <c r="Q15" s="284">
        <f>Q13-Q14</f>
        <v>602.07000000000062</v>
      </c>
      <c r="R15" s="285"/>
      <c r="S15" s="287"/>
      <c r="T15" s="287"/>
      <c r="U15" s="287"/>
      <c r="V15" s="264"/>
    </row>
    <row r="16" spans="1:28" ht="18" customHeight="1" thickBot="1">
      <c r="A16" s="266" t="s">
        <v>71</v>
      </c>
      <c r="B16" s="110">
        <v>401389</v>
      </c>
      <c r="C16" s="30" t="s">
        <v>371</v>
      </c>
      <c r="D16" s="31">
        <v>44384</v>
      </c>
      <c r="E16" s="32" t="s">
        <v>11</v>
      </c>
      <c r="F16" s="33">
        <v>138.4</v>
      </c>
      <c r="G16" s="267">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106">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88368.07</v>
      </c>
      <c r="R17" s="294"/>
      <c r="S17" s="264"/>
      <c r="T17" s="264"/>
      <c r="U17" s="264"/>
      <c r="V17" s="264"/>
      <c r="W17" s="292"/>
    </row>
    <row r="18" spans="1:29" ht="22" customHeight="1">
      <c r="A18" s="266" t="s">
        <v>74</v>
      </c>
      <c r="B18" s="110">
        <v>401391</v>
      </c>
      <c r="C18" s="30" t="s">
        <v>373</v>
      </c>
      <c r="D18" s="31">
        <v>44460</v>
      </c>
      <c r="E18" s="32" t="s">
        <v>2</v>
      </c>
      <c r="F18" s="33">
        <v>103.8</v>
      </c>
      <c r="G18" s="267">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EINSTELLUNG!O14</f>
        <v>2530</v>
      </c>
      <c r="R29" s="299"/>
      <c r="S29" s="264"/>
      <c r="T29" s="264"/>
      <c r="U29" s="264"/>
      <c r="V29" s="264"/>
    </row>
    <row r="30" spans="1:29" ht="22" customHeight="1" thickBot="1">
      <c r="A30" s="266" t="s">
        <v>88</v>
      </c>
      <c r="B30" s="110">
        <v>401661</v>
      </c>
      <c r="C30" s="30" t="s">
        <v>386</v>
      </c>
      <c r="D30" s="31">
        <v>45261</v>
      </c>
      <c r="E30" s="32" t="s">
        <v>2</v>
      </c>
      <c r="F30" s="33">
        <v>173</v>
      </c>
      <c r="G30" s="267">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EINSTELLUNG!C14</f>
        <v>594325</v>
      </c>
      <c r="R35" s="311"/>
      <c r="S35" s="311">
        <f>EINSTELLUNG!C30</f>
        <v>582000</v>
      </c>
      <c r="T35" s="311"/>
      <c r="U35" s="311">
        <f>S35-Q35</f>
        <v>-12325</v>
      </c>
      <c r="V35" s="312"/>
    </row>
    <row r="36" spans="1:22" ht="22" customHeight="1">
      <c r="A36" s="266" t="s">
        <v>99</v>
      </c>
      <c r="B36" s="110">
        <v>401715</v>
      </c>
      <c r="C36" s="30" t="s">
        <v>393</v>
      </c>
      <c r="D36" s="34">
        <v>45755</v>
      </c>
      <c r="E36" s="32" t="s">
        <v>2</v>
      </c>
      <c r="F36" s="33">
        <v>173</v>
      </c>
      <c r="G36" s="267">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EINSTELLUNG!D14</f>
        <v>95444</v>
      </c>
      <c r="R36" s="311"/>
      <c r="S36" s="311">
        <f ca="1">SumMergedCells(Q17:R29)</f>
        <v>90898.07</v>
      </c>
      <c r="T36" s="311"/>
      <c r="U36" s="311">
        <f t="shared" ref="U36:U41" ca="1" si="2">S36-Q36</f>
        <v>-4545.929999999993</v>
      </c>
      <c r="V36" s="312"/>
    </row>
    <row r="37" spans="1:22" ht="22" customHeight="1">
      <c r="A37" s="266" t="s">
        <v>101</v>
      </c>
      <c r="B37" s="111">
        <v>401716</v>
      </c>
      <c r="C37" s="37" t="s">
        <v>394</v>
      </c>
      <c r="D37" s="38">
        <v>45800</v>
      </c>
      <c r="E37" s="39" t="s">
        <v>2</v>
      </c>
      <c r="F37" s="40">
        <v>173</v>
      </c>
      <c r="G37" s="267">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0.16059226853994027</v>
      </c>
      <c r="R37" s="313"/>
      <c r="S37" s="313">
        <f ca="1">IF(ISERROR(S36/S35), 0, S36/S35)</f>
        <v>0.15618225085910653</v>
      </c>
      <c r="T37" s="313"/>
      <c r="U37" s="313">
        <f t="shared" ca="1" si="2"/>
        <v>-4.4100176808337388E-3</v>
      </c>
      <c r="V37" s="314"/>
    </row>
    <row r="38" spans="1:22" ht="22" customHeight="1">
      <c r="A38" s="266" t="s">
        <v>103</v>
      </c>
      <c r="B38" s="110">
        <v>401717</v>
      </c>
      <c r="C38" s="30" t="s">
        <v>395</v>
      </c>
      <c r="D38" s="31">
        <v>45814</v>
      </c>
      <c r="E38" s="32" t="s">
        <v>2</v>
      </c>
      <c r="F38" s="33">
        <v>173</v>
      </c>
      <c r="G38" s="267">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EINSTELLUNG!F14</f>
        <v>54593</v>
      </c>
      <c r="R38" s="284"/>
      <c r="S38" s="284">
        <f>EINSTELLUNG!F30</f>
        <v>54052</v>
      </c>
      <c r="T38" s="284"/>
      <c r="U38" s="284">
        <f t="shared" si="2"/>
        <v>-541</v>
      </c>
      <c r="V38" s="285"/>
    </row>
    <row r="39" spans="1:22" ht="22" customHeight="1">
      <c r="A39" s="266" t="s">
        <v>105</v>
      </c>
      <c r="B39" s="111">
        <v>401722</v>
      </c>
      <c r="C39" s="37" t="s">
        <v>396</v>
      </c>
      <c r="D39" s="38">
        <v>45848</v>
      </c>
      <c r="E39" s="39" t="s">
        <v>2</v>
      </c>
      <c r="F39" s="40">
        <v>173</v>
      </c>
      <c r="G39" s="267">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10.886468961222135</v>
      </c>
      <c r="R39" s="311"/>
      <c r="S39" s="311">
        <f>IF(S38=0, 0, S35/S38)</f>
        <v>10.767409161548139</v>
      </c>
      <c r="T39" s="311"/>
      <c r="U39" s="311">
        <f t="shared" si="2"/>
        <v>-0.11905979967399638</v>
      </c>
      <c r="V39" s="312"/>
    </row>
    <row r="40" spans="1:22" ht="22" customHeight="1">
      <c r="A40" s="266" t="s">
        <v>107</v>
      </c>
      <c r="B40" s="110">
        <v>401723</v>
      </c>
      <c r="C40" s="30" t="s">
        <v>397</v>
      </c>
      <c r="D40" s="31">
        <v>45852</v>
      </c>
      <c r="E40" s="32" t="s">
        <v>2</v>
      </c>
      <c r="F40" s="33">
        <v>173</v>
      </c>
      <c r="G40" s="267">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IF(Q13=0, 0, Q35/Q13)</f>
        <v>90.473232892936124</v>
      </c>
      <c r="R40" s="311"/>
      <c r="S40" s="311">
        <f>IF(Q13=0, 0, S35/Q13)</f>
        <v>88.597016015965721</v>
      </c>
      <c r="T40" s="311"/>
      <c r="U40" s="311">
        <f t="shared" si="2"/>
        <v>-1.8762168769704033</v>
      </c>
      <c r="V40" s="312"/>
    </row>
    <row r="41" spans="1:22" ht="22" customHeight="1">
      <c r="A41" s="266" t="s">
        <v>109</v>
      </c>
      <c r="B41" s="111">
        <v>401726</v>
      </c>
      <c r="C41" s="37" t="s">
        <v>398</v>
      </c>
      <c r="D41" s="38">
        <v>45870</v>
      </c>
      <c r="E41" s="39" t="s">
        <v>2</v>
      </c>
      <c r="F41" s="40">
        <v>173</v>
      </c>
      <c r="G41" s="267">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IF(Q13=0, 0, Q38/Q13)</f>
        <v>8.3106132222673832</v>
      </c>
      <c r="R41" s="317"/>
      <c r="S41" s="317">
        <f>IF(Q13=0, 0, S38/Q13)</f>
        <v>8.2282575767954977</v>
      </c>
      <c r="T41" s="317"/>
      <c r="U41" s="317">
        <f t="shared" si="2"/>
        <v>-8.2355645471885452E-2</v>
      </c>
      <c r="V41" s="318"/>
    </row>
    <row r="42" spans="1:22" ht="22" customHeight="1" thickBot="1">
      <c r="A42" s="266" t="s">
        <v>111</v>
      </c>
      <c r="B42" s="110">
        <v>401730</v>
      </c>
      <c r="C42" s="30" t="s">
        <v>400</v>
      </c>
      <c r="D42" s="31">
        <v>45895</v>
      </c>
      <c r="E42" s="32" t="s">
        <v>2</v>
      </c>
      <c r="F42" s="33">
        <v>173</v>
      </c>
      <c r="G42" s="267">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11.869340382293249</v>
      </c>
      <c r="R42" s="320"/>
      <c r="S42" s="319"/>
      <c r="T42" s="319"/>
      <c r="U42" s="319"/>
      <c r="V42" s="299"/>
    </row>
    <row r="43" spans="1:22" ht="22" customHeight="1">
      <c r="A43" s="266" t="s">
        <v>113</v>
      </c>
      <c r="B43" s="111">
        <v>401731</v>
      </c>
      <c r="C43" s="37" t="s">
        <v>399</v>
      </c>
      <c r="D43" s="38">
        <v>45899</v>
      </c>
      <c r="E43" s="39" t="s">
        <v>2</v>
      </c>
      <c r="F43" s="40">
        <v>173</v>
      </c>
      <c r="G43" s="267">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22" customHeight="1">
      <c r="A48" s="266" t="s">
        <v>119</v>
      </c>
      <c r="B48" s="110">
        <v>401747</v>
      </c>
      <c r="C48" s="30" t="s">
        <v>405</v>
      </c>
      <c r="D48" s="31">
        <v>45941</v>
      </c>
      <c r="E48" s="32" t="s">
        <v>2</v>
      </c>
      <c r="F48" s="33">
        <v>86.5</v>
      </c>
      <c r="G48" s="267">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10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QPdndqCF9l74D2z6kLswpRzmjzQFmxsdOx324meT7mAcHaa2Y+Hp+A04b4woBaibYNfm2JPJ6CdoaY6t+3GAbA==" saltValue="fZmMCy1L/ZojVkVBmvgE9w=="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DCC9AA7-EAFA-4FEA-916C-67C5A2B0721F}">
          <x14:formula1>
            <xm:f>KV_DROPDOWN_HELPER!$AJY$1:$AJY$12</xm:f>
          </x14:formula1>
          <xm:sqref>E3:E82</xm:sqref>
        </x14:dataValidation>
        <x14:dataValidation type="list" allowBlank="1" showInputMessage="1" showErrorMessage="1" xr:uid="{2E7B824A-7AA7-4069-B2B7-EE8B0D859073}">
          <x14:formula1>
            <xm:f>KV_DROPDOWN_HELPER!$XR$1:$XR$13</xm:f>
          </x14:formula1>
          <xm:sqref>F4</xm:sqref>
        </x14:dataValidation>
        <x14:dataValidation type="list" allowBlank="1" showInputMessage="1" showErrorMessage="1" xr:uid="{FDBF27C9-CA52-4E6A-A088-7EC083909274}">
          <x14:formula1>
            <xm:f>KV_DROPDOWN_HELPER!$XQ$1:$XQ$13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75764B31-040A-4479-A865-360204B74FB1}">
          <x14:formula1>
            <xm:f>KV_DROPDOWN_HELPER!$XW$1:$XW$11</xm:f>
          </x14:formula1>
          <xm:sqref>F17 F18 F19 F20 F22 F23 F25 F26 F27 F28 F30 F31 F32 F33 F34 F35 F36 F37 F38 F39 F40 F41 F42 F43 F44 F45 F46 F47 F48 F49 F50 F51 F52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10</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46296</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46326</v>
      </c>
    </row>
    <row r="3" spans="1:28" ht="22" customHeight="1">
      <c r="A3" s="258" t="s">
        <v>292</v>
      </c>
      <c r="B3" s="109">
        <v>401006</v>
      </c>
      <c r="C3" s="104" t="s">
        <v>360</v>
      </c>
      <c r="D3" s="24">
        <v>38188</v>
      </c>
      <c r="E3" s="25" t="s">
        <v>13</v>
      </c>
      <c r="F3" s="105">
        <v>173</v>
      </c>
      <c r="G3" s="259">
        <v>2398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2398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129.75</v>
      </c>
      <c r="G4" s="267">
        <v>1686.75</v>
      </c>
      <c r="H4" s="268">
        <f>IF(AND(ISNUMBER(D4),ISNUMBER(F4)),ROUNDDOWN(MIN(IF(OR(ISBLANK(I4),I4=""),EOMONTH(DATE(EINSTELLUNG!$C$35,$A$1,1),0),I4)-MAX(D4,DATE(EINSTELLUNG!$C$35,$A$1,1))+1)/DAY(EOMONTH(DATE(EINSTELLUNG!$C$35,$A$1,1),0))*F4,2),"")</f>
        <v>129.75</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1686.75</v>
      </c>
      <c r="M4" s="36"/>
      <c r="N4" s="54"/>
      <c r="O4" s="270"/>
      <c r="P4" s="270"/>
      <c r="Q4" s="270"/>
      <c r="R4" s="271"/>
      <c r="S4" s="264"/>
      <c r="T4" s="264"/>
      <c r="U4" s="264"/>
      <c r="V4" s="264"/>
    </row>
    <row r="5" spans="1:28" ht="22" customHeight="1">
      <c r="A5" s="266" t="s">
        <v>52</v>
      </c>
      <c r="B5" s="111">
        <v>401047</v>
      </c>
      <c r="C5" s="37" t="s">
        <v>363</v>
      </c>
      <c r="D5" s="41">
        <v>41154</v>
      </c>
      <c r="E5" s="39" t="s">
        <v>4</v>
      </c>
      <c r="F5" s="40">
        <v>103.8</v>
      </c>
      <c r="G5" s="267">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722.63508836394521</v>
      </c>
      <c r="P5" s="273">
        <f>EINSTELLUNG!I15</f>
        <v>775</v>
      </c>
      <c r="Q5" s="273">
        <f>P5-O5</f>
        <v>52.364911636054785</v>
      </c>
      <c r="R5" s="274">
        <f>IFERROR(Q5*Q42, 0)</f>
        <v>621.77052962957202</v>
      </c>
      <c r="S5" s="264"/>
      <c r="T5" s="264"/>
      <c r="U5" s="264"/>
      <c r="V5" s="264"/>
    </row>
    <row r="6" spans="1:28" ht="22" customHeight="1">
      <c r="A6" s="266" t="s">
        <v>53</v>
      </c>
      <c r="B6" s="110">
        <v>401049</v>
      </c>
      <c r="C6" s="30" t="s">
        <v>362</v>
      </c>
      <c r="D6" s="31">
        <v>41130</v>
      </c>
      <c r="E6" s="32" t="s">
        <v>4</v>
      </c>
      <c r="F6" s="33">
        <v>173</v>
      </c>
      <c r="G6" s="267">
        <v>2187</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2187</v>
      </c>
      <c r="M6" s="36"/>
      <c r="N6" s="54"/>
      <c r="O6" s="275" t="str">
        <f>IF(Q5&lt;0, "Schlecht! Zu wenig Urlaub abgebaut.", IF(Q5&gt;0, "Gut! Mehr Urlaub abgebaut als aufgebaut.", ""))</f>
        <v>Gut! Mehr Urlaub abgebaut als aufgebaut.</v>
      </c>
      <c r="P6" s="276"/>
      <c r="Q6" s="276"/>
      <c r="R6" s="277"/>
      <c r="S6" s="264"/>
      <c r="T6" s="264"/>
      <c r="U6" s="264"/>
      <c r="V6" s="264"/>
    </row>
    <row r="7" spans="1:28" ht="22" customHeight="1" thickBot="1">
      <c r="A7" s="266" t="s">
        <v>54</v>
      </c>
      <c r="B7" s="111">
        <v>401051</v>
      </c>
      <c r="C7" s="37" t="s">
        <v>364</v>
      </c>
      <c r="D7" s="38">
        <v>41176</v>
      </c>
      <c r="E7" s="39" t="s">
        <v>4</v>
      </c>
      <c r="F7" s="40">
        <v>103.8</v>
      </c>
      <c r="G7" s="267">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7488.3200000000006</v>
      </c>
      <c r="R8" s="281"/>
      <c r="S8" s="264"/>
      <c r="T8" s="264"/>
      <c r="U8" s="264"/>
      <c r="V8" s="264"/>
    </row>
    <row r="9" spans="1:28" ht="22" customHeight="1">
      <c r="A9" s="266" t="s">
        <v>57</v>
      </c>
      <c r="B9" s="111">
        <v>401090</v>
      </c>
      <c r="C9" s="37" t="s">
        <v>379</v>
      </c>
      <c r="D9" s="41">
        <v>44900</v>
      </c>
      <c r="E9" s="39" t="s">
        <v>10</v>
      </c>
      <c r="F9" s="40">
        <v>173</v>
      </c>
      <c r="G9" s="267">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EINSTELLUNG!L31</f>
        <v>0</v>
      </c>
      <c r="R9" s="285"/>
      <c r="S9" s="286">
        <f>IFERROR(Q9/Q8, 0)</f>
        <v>0</v>
      </c>
      <c r="T9" s="264"/>
      <c r="U9" s="264"/>
      <c r="V9" s="264"/>
    </row>
    <row r="10" spans="1:28" ht="22" customHeight="1">
      <c r="A10" s="266" t="s">
        <v>59</v>
      </c>
      <c r="B10" s="110">
        <v>401097</v>
      </c>
      <c r="C10" s="30" t="s">
        <v>366</v>
      </c>
      <c r="D10" s="34">
        <v>42644</v>
      </c>
      <c r="E10" s="32" t="s">
        <v>3</v>
      </c>
      <c r="F10" s="33">
        <v>173</v>
      </c>
      <c r="G10" s="267">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EINSTELLUNG!I31</f>
        <v>195</v>
      </c>
      <c r="R10" s="285"/>
      <c r="S10" s="264"/>
      <c r="T10" s="264"/>
      <c r="U10" s="264"/>
      <c r="V10" s="264"/>
    </row>
    <row r="11" spans="1:28" ht="22" customHeight="1">
      <c r="A11" s="266" t="s">
        <v>61</v>
      </c>
      <c r="B11" s="111">
        <v>401138</v>
      </c>
      <c r="C11" s="37" t="s">
        <v>365</v>
      </c>
      <c r="D11" s="41">
        <v>42006</v>
      </c>
      <c r="E11" s="39" t="s">
        <v>4</v>
      </c>
      <c r="F11" s="40">
        <v>138.4</v>
      </c>
      <c r="G11" s="267">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775</v>
      </c>
      <c r="R11" s="285"/>
      <c r="S11" s="264"/>
      <c r="T11" s="264"/>
      <c r="U11" s="264"/>
      <c r="V11" s="264"/>
    </row>
    <row r="12" spans="1:28" ht="22" customHeight="1">
      <c r="A12" s="266" t="s">
        <v>63</v>
      </c>
      <c r="B12" s="110">
        <v>401214</v>
      </c>
      <c r="C12" s="30" t="s">
        <v>392</v>
      </c>
      <c r="D12" s="31">
        <v>45636</v>
      </c>
      <c r="E12" s="32" t="s">
        <v>3</v>
      </c>
      <c r="F12" s="33">
        <v>103.8</v>
      </c>
      <c r="G12" s="267">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64</v>
      </c>
      <c r="P12" s="283"/>
      <c r="Q12" s="120"/>
      <c r="R12" s="121"/>
      <c r="S12" s="264"/>
      <c r="T12" s="264"/>
      <c r="U12" s="264"/>
      <c r="V12" s="264"/>
    </row>
    <row r="13" spans="1:28" ht="22" customHeight="1">
      <c r="A13" s="266" t="s">
        <v>65</v>
      </c>
      <c r="B13" s="111">
        <v>401276</v>
      </c>
      <c r="C13" s="37" t="s">
        <v>367</v>
      </c>
      <c r="D13" s="38">
        <v>43252</v>
      </c>
      <c r="E13" s="39" t="s">
        <v>3</v>
      </c>
      <c r="F13" s="40">
        <v>47.58</v>
      </c>
      <c r="G13" s="267">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66</v>
      </c>
      <c r="P13" s="283"/>
      <c r="Q13" s="284">
        <f>Q8-Q9-Q10-Q11-Q12</f>
        <v>6518.3200000000006</v>
      </c>
      <c r="R13" s="285"/>
      <c r="S13" s="264"/>
      <c r="T13" s="264"/>
      <c r="U13" s="264"/>
      <c r="V13" s="264"/>
    </row>
    <row r="14" spans="1:28" ht="22" customHeight="1">
      <c r="A14" s="266" t="s">
        <v>67</v>
      </c>
      <c r="B14" s="110">
        <v>401307</v>
      </c>
      <c r="C14" s="30" t="s">
        <v>368</v>
      </c>
      <c r="D14" s="31">
        <v>43571</v>
      </c>
      <c r="E14" s="32" t="s">
        <v>3</v>
      </c>
      <c r="F14" s="33">
        <v>173</v>
      </c>
      <c r="G14" s="267">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68</v>
      </c>
      <c r="P14" s="283"/>
      <c r="Q14" s="284">
        <f>EINSTELLUNG!L15</f>
        <v>6291</v>
      </c>
      <c r="R14" s="285"/>
      <c r="S14" s="264"/>
      <c r="T14" s="264"/>
      <c r="U14" s="264"/>
      <c r="V14" s="264"/>
    </row>
    <row r="15" spans="1:28" ht="22" customHeight="1">
      <c r="A15" s="266" t="s">
        <v>69</v>
      </c>
      <c r="B15" s="111">
        <v>401308</v>
      </c>
      <c r="C15" s="37" t="s">
        <v>369</v>
      </c>
      <c r="D15" s="38">
        <v>43579</v>
      </c>
      <c r="E15" s="39" t="s">
        <v>3</v>
      </c>
      <c r="F15" s="40">
        <v>173</v>
      </c>
      <c r="G15" s="267">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282" t="s">
        <v>70</v>
      </c>
      <c r="P15" s="283"/>
      <c r="Q15" s="284">
        <f>Q13-Q14</f>
        <v>227.32000000000062</v>
      </c>
      <c r="R15" s="285"/>
      <c r="S15" s="287"/>
      <c r="T15" s="287"/>
      <c r="U15" s="287"/>
      <c r="V15" s="264"/>
    </row>
    <row r="16" spans="1:28" ht="22" customHeight="1" thickBot="1">
      <c r="A16" s="266" t="s">
        <v>71</v>
      </c>
      <c r="B16" s="110">
        <v>401389</v>
      </c>
      <c r="C16" s="30" t="s">
        <v>371</v>
      </c>
      <c r="D16" s="31">
        <v>44384</v>
      </c>
      <c r="E16" s="32" t="s">
        <v>11</v>
      </c>
      <c r="F16" s="33">
        <v>138.4</v>
      </c>
      <c r="G16" s="267">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40">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88914.82</v>
      </c>
      <c r="R17" s="294"/>
      <c r="S17" s="264"/>
      <c r="T17" s="264"/>
      <c r="U17" s="264"/>
      <c r="V17" s="264"/>
      <c r="W17" s="292"/>
    </row>
    <row r="18" spans="1:29" ht="22" customHeight="1">
      <c r="A18" s="266" t="s">
        <v>74</v>
      </c>
      <c r="B18" s="110">
        <v>401391</v>
      </c>
      <c r="C18" s="30" t="s">
        <v>373</v>
      </c>
      <c r="D18" s="31">
        <v>44460</v>
      </c>
      <c r="E18" s="32" t="s">
        <v>2</v>
      </c>
      <c r="F18" s="33">
        <v>103.8</v>
      </c>
      <c r="G18" s="267">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EINSTELLUNG!O15</f>
        <v>2530</v>
      </c>
      <c r="R29" s="299"/>
      <c r="S29" s="264"/>
      <c r="T29" s="264"/>
      <c r="U29" s="264"/>
      <c r="V29" s="264"/>
    </row>
    <row r="30" spans="1:29" ht="22" customHeight="1" thickBot="1">
      <c r="A30" s="266" t="s">
        <v>88</v>
      </c>
      <c r="B30" s="110">
        <v>401661</v>
      </c>
      <c r="C30" s="30" t="s">
        <v>386</v>
      </c>
      <c r="D30" s="31">
        <v>45261</v>
      </c>
      <c r="E30" s="32" t="s">
        <v>2</v>
      </c>
      <c r="F30" s="33">
        <v>173</v>
      </c>
      <c r="G30" s="267">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EINSTELLUNG!C15</f>
        <v>654984</v>
      </c>
      <c r="R35" s="311"/>
      <c r="S35" s="311">
        <f>EINSTELLUNG!C31</f>
        <v>644000</v>
      </c>
      <c r="T35" s="311"/>
      <c r="U35" s="311">
        <f>S35-Q35</f>
        <v>-10984</v>
      </c>
      <c r="V35" s="312"/>
    </row>
    <row r="36" spans="1:22" ht="22" customHeight="1">
      <c r="A36" s="266" t="s">
        <v>99</v>
      </c>
      <c r="B36" s="110">
        <v>401715</v>
      </c>
      <c r="C36" s="30" t="s">
        <v>393</v>
      </c>
      <c r="D36" s="34">
        <v>45755</v>
      </c>
      <c r="E36" s="32" t="s">
        <v>2</v>
      </c>
      <c r="F36" s="33">
        <v>173</v>
      </c>
      <c r="G36" s="267">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EINSTELLUNG!D15</f>
        <v>95444</v>
      </c>
      <c r="R36" s="311"/>
      <c r="S36" s="311">
        <f ca="1">SumMergedCells(Q17:R29)</f>
        <v>91444.82</v>
      </c>
      <c r="T36" s="311"/>
      <c r="U36" s="311">
        <f t="shared" ref="U36:U41" ca="1" si="2">S36-Q36</f>
        <v>-3999.179999999993</v>
      </c>
      <c r="V36" s="312"/>
    </row>
    <row r="37" spans="1:22" ht="22" customHeight="1">
      <c r="A37" s="266" t="s">
        <v>101</v>
      </c>
      <c r="B37" s="111">
        <v>401716</v>
      </c>
      <c r="C37" s="37" t="s">
        <v>394</v>
      </c>
      <c r="D37" s="38">
        <v>45800</v>
      </c>
      <c r="E37" s="39" t="s">
        <v>2</v>
      </c>
      <c r="F37" s="40">
        <v>173</v>
      </c>
      <c r="G37" s="267">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0.14571959009685734</v>
      </c>
      <c r="R37" s="313"/>
      <c r="S37" s="313">
        <f ca="1">IF(ISERROR(S36/S35), 0, S36/S35)</f>
        <v>0.14199506211180124</v>
      </c>
      <c r="T37" s="313"/>
      <c r="U37" s="313">
        <f t="shared" ca="1" si="2"/>
        <v>-3.7245279850560975E-3</v>
      </c>
      <c r="V37" s="314"/>
    </row>
    <row r="38" spans="1:22" ht="22" customHeight="1">
      <c r="A38" s="266" t="s">
        <v>103</v>
      </c>
      <c r="B38" s="110">
        <v>401717</v>
      </c>
      <c r="C38" s="30" t="s">
        <v>395</v>
      </c>
      <c r="D38" s="31">
        <v>45814</v>
      </c>
      <c r="E38" s="32" t="s">
        <v>2</v>
      </c>
      <c r="F38" s="33">
        <v>173</v>
      </c>
      <c r="G38" s="267">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EINSTELLUNG!F15</f>
        <v>61782</v>
      </c>
      <c r="R38" s="284"/>
      <c r="S38" s="284">
        <f>EINSTELLUNG!F31</f>
        <v>61145</v>
      </c>
      <c r="T38" s="284"/>
      <c r="U38" s="284">
        <f t="shared" si="2"/>
        <v>-637</v>
      </c>
      <c r="V38" s="285"/>
    </row>
    <row r="39" spans="1:22" ht="22" customHeight="1">
      <c r="A39" s="266" t="s">
        <v>105</v>
      </c>
      <c r="B39" s="111">
        <v>401722</v>
      </c>
      <c r="C39" s="37" t="s">
        <v>396</v>
      </c>
      <c r="D39" s="38">
        <v>45848</v>
      </c>
      <c r="E39" s="39" t="s">
        <v>2</v>
      </c>
      <c r="F39" s="40">
        <v>173</v>
      </c>
      <c r="G39" s="267">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10.601534427503156</v>
      </c>
      <c r="R39" s="311"/>
      <c r="S39" s="311">
        <f>IF(S38=0, 0, S35/S38)</f>
        <v>10.532341156267888</v>
      </c>
      <c r="T39" s="311"/>
      <c r="U39" s="311">
        <f t="shared" si="2"/>
        <v>-6.9193271235267417E-2</v>
      </c>
      <c r="V39" s="312"/>
    </row>
    <row r="40" spans="1:22" ht="22" customHeight="1">
      <c r="A40" s="266" t="s">
        <v>107</v>
      </c>
      <c r="B40" s="110">
        <v>401723</v>
      </c>
      <c r="C40" s="30" t="s">
        <v>397</v>
      </c>
      <c r="D40" s="31">
        <v>45852</v>
      </c>
      <c r="E40" s="32" t="s">
        <v>2</v>
      </c>
      <c r="F40" s="33">
        <v>173</v>
      </c>
      <c r="G40" s="267">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IF(Q13=0, 0, Q35/Q13)</f>
        <v>100.48356018115096</v>
      </c>
      <c r="R40" s="311"/>
      <c r="S40" s="311">
        <f>IF(Q13=0, 0, S35/Q13)</f>
        <v>98.798463407749225</v>
      </c>
      <c r="T40" s="311"/>
      <c r="U40" s="311">
        <f t="shared" si="2"/>
        <v>-1.6850967734017388</v>
      </c>
      <c r="V40" s="312"/>
    </row>
    <row r="41" spans="1:22" ht="22" customHeight="1">
      <c r="A41" s="266" t="s">
        <v>109</v>
      </c>
      <c r="B41" s="111">
        <v>401726</v>
      </c>
      <c r="C41" s="37" t="s">
        <v>398</v>
      </c>
      <c r="D41" s="38">
        <v>45870</v>
      </c>
      <c r="E41" s="39" t="s">
        <v>2</v>
      </c>
      <c r="F41" s="40">
        <v>173</v>
      </c>
      <c r="G41" s="267">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IF(Q13=0, 0, Q38/Q13)</f>
        <v>9.4782091090955944</v>
      </c>
      <c r="R41" s="317"/>
      <c r="S41" s="317">
        <f>IF(Q13=0, 0, S38/Q13)</f>
        <v>9.3804845420292331</v>
      </c>
      <c r="T41" s="317"/>
      <c r="U41" s="317">
        <f t="shared" si="2"/>
        <v>-9.7724567066361345E-2</v>
      </c>
      <c r="V41" s="318"/>
    </row>
    <row r="42" spans="1:22" ht="22" customHeight="1" thickBot="1">
      <c r="A42" s="266" t="s">
        <v>111</v>
      </c>
      <c r="B42" s="110">
        <v>401730</v>
      </c>
      <c r="C42" s="30" t="s">
        <v>400</v>
      </c>
      <c r="D42" s="31">
        <v>45895</v>
      </c>
      <c r="E42" s="32" t="s">
        <v>2</v>
      </c>
      <c r="F42" s="33">
        <v>173</v>
      </c>
      <c r="G42" s="267">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11.87380079911115</v>
      </c>
      <c r="R42" s="320"/>
      <c r="S42" s="319"/>
      <c r="T42" s="319"/>
      <c r="U42" s="319"/>
      <c r="V42" s="299"/>
    </row>
    <row r="43" spans="1:22" ht="22" customHeight="1">
      <c r="A43" s="266" t="s">
        <v>113</v>
      </c>
      <c r="B43" s="111">
        <v>401731</v>
      </c>
      <c r="C43" s="37" t="s">
        <v>399</v>
      </c>
      <c r="D43" s="38">
        <v>45899</v>
      </c>
      <c r="E43" s="39" t="s">
        <v>2</v>
      </c>
      <c r="F43" s="40">
        <v>173</v>
      </c>
      <c r="G43" s="267">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18" customHeight="1">
      <c r="A48" s="266" t="s">
        <v>119</v>
      </c>
      <c r="B48" s="110">
        <v>401747</v>
      </c>
      <c r="C48" s="30" t="s">
        <v>405</v>
      </c>
      <c r="D48" s="31">
        <v>45941</v>
      </c>
      <c r="E48" s="32" t="s">
        <v>2</v>
      </c>
      <c r="F48" s="33">
        <v>86.5</v>
      </c>
      <c r="G48" s="267">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22" customHeight="1">
      <c r="A50" s="266" t="s">
        <v>121</v>
      </c>
      <c r="B50" s="110">
        <v>401749</v>
      </c>
      <c r="C50" s="30" t="s">
        <v>409</v>
      </c>
      <c r="D50" s="31">
        <v>45986</v>
      </c>
      <c r="E50" s="32" t="s">
        <v>2</v>
      </c>
      <c r="F50" s="33">
        <v>173</v>
      </c>
      <c r="G50" s="267">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1"/>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106"/>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44"/>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Onhzb41aFBSkOfZXmAP/N3zqxObkAXrc02AebfcVRjnM78w39lXml2qx9ZmwImLUklhC7IGQSkEcn7BzowFBSQ==" saltValue="VwftxPl0/scMc7xxQKm5lQ==" spinCount="100000" sheet="1" objects="1" scenarios="1"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51656C62-A3C8-4523-9DB9-1E60DAD3D455}">
          <x14:formula1>
            <xm:f>KV_DROPDOWN_HELPER!$AJY$1:$AJY$12</xm:f>
          </x14:formula1>
          <xm:sqref>E3:E82</xm:sqref>
        </x14:dataValidation>
        <x14:dataValidation type="list" allowBlank="1" showInputMessage="1" showErrorMessage="1" xr:uid="{DC1152DC-06B8-4306-AF14-626D654CE0EE}">
          <x14:formula1>
            <xm:f>KV_DROPDOWN_HELPER!$AAS$1:$AAS$13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B234E30C-578B-4337-81FB-A696CD4375C2}">
          <x14:formula1>
            <xm:f>KV_DROPDOWN_HELPER!$AAT$1:$AAT$13</xm:f>
          </x14:formula1>
          <xm:sqref>F4</xm:sqref>
        </x14:dataValidation>
        <x14:dataValidation type="list" allowBlank="1" showInputMessage="1" showErrorMessage="1" xr:uid="{DA2EEB96-5327-411F-9A80-4057D866C84E}">
          <x14:formula1>
            <xm:f>KV_DROPDOWN_HELPER!$AAY$1:$AAY$11</xm:f>
          </x14:formula1>
          <xm:sqref>F17 F18 F19 F20 F22 F23 F25 F26 F27 F28 F30 F31 F32 F33 F34 F35 F36 F37 F38 F39 F40 F41 F42 F43 F44 F45 F46 F47 F48 F49 F50 F51 F52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11</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46327</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46356</v>
      </c>
    </row>
    <row r="3" spans="1:28" ht="22" customHeight="1">
      <c r="A3" s="258" t="s">
        <v>292</v>
      </c>
      <c r="B3" s="109">
        <v>401006</v>
      </c>
      <c r="C3" s="104" t="s">
        <v>360</v>
      </c>
      <c r="D3" s="24">
        <v>38188</v>
      </c>
      <c r="E3" s="25" t="s">
        <v>13</v>
      </c>
      <c r="F3" s="105">
        <v>173</v>
      </c>
      <c r="G3" s="259">
        <v>2398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2398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173</v>
      </c>
      <c r="G4" s="267">
        <v>2249</v>
      </c>
      <c r="H4" s="268">
        <f>IF(AND(ISNUMBER(D4),ISNUMBER(F4)),ROUNDDOWN(MIN(IF(OR(ISBLANK(I4),I4=""),EOMONTH(DATE(EINSTELLUNG!$C$35,$A$1,1),0),I4)-MAX(D4,DATE(EINSTELLUNG!$C$35,$A$1,1))+1)/DAY(EOMONTH(DATE(EINSTELLUNG!$C$35,$A$1,1),0))*F4,2),"")</f>
        <v>173</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2249</v>
      </c>
      <c r="M4" s="36"/>
      <c r="N4" s="54"/>
      <c r="O4" s="270"/>
      <c r="P4" s="270"/>
      <c r="Q4" s="270"/>
      <c r="R4" s="271"/>
      <c r="S4" s="264"/>
      <c r="T4" s="264"/>
      <c r="U4" s="264"/>
      <c r="V4" s="264"/>
    </row>
    <row r="5" spans="1:28" ht="22" customHeight="1">
      <c r="A5" s="266" t="s">
        <v>52</v>
      </c>
      <c r="B5" s="111">
        <v>401047</v>
      </c>
      <c r="C5" s="37" t="s">
        <v>363</v>
      </c>
      <c r="D5" s="41">
        <v>41154</v>
      </c>
      <c r="E5" s="39" t="s">
        <v>4</v>
      </c>
      <c r="F5" s="106">
        <v>103.8</v>
      </c>
      <c r="G5" s="267">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726.80878387532039</v>
      </c>
      <c r="P5" s="273">
        <f>EINSTELLUNG!I16</f>
        <v>571</v>
      </c>
      <c r="Q5" s="273">
        <f>P5-O5</f>
        <v>-155.80878387532039</v>
      </c>
      <c r="R5" s="274">
        <f>IFERROR(Q5*Q42, 0)</f>
        <v>-1851.0501079359169</v>
      </c>
      <c r="S5" s="264"/>
      <c r="T5" s="264"/>
      <c r="U5" s="264"/>
      <c r="V5" s="264"/>
    </row>
    <row r="6" spans="1:28" ht="22" customHeight="1">
      <c r="A6" s="266" t="s">
        <v>53</v>
      </c>
      <c r="B6" s="110">
        <v>401049</v>
      </c>
      <c r="C6" s="30" t="s">
        <v>362</v>
      </c>
      <c r="D6" s="31">
        <v>41130</v>
      </c>
      <c r="E6" s="32" t="s">
        <v>4</v>
      </c>
      <c r="F6" s="33">
        <v>173</v>
      </c>
      <c r="G6" s="267">
        <v>2187</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2187</v>
      </c>
      <c r="M6" s="36"/>
      <c r="N6" s="54"/>
      <c r="O6" s="275" t="str">
        <f>IF(Q5&lt;0, "Schlecht! Zu wenig Urlaub abgebaut.", IF(Q5&gt;0, "Gut! Mehr Urlaub abgebaut als aufgebaut.", ""))</f>
        <v>Schlecht! Zu wenig Urlaub abgebaut.</v>
      </c>
      <c r="P6" s="276"/>
      <c r="Q6" s="276"/>
      <c r="R6" s="277"/>
      <c r="S6" s="264"/>
      <c r="T6" s="264"/>
      <c r="U6" s="264"/>
      <c r="V6" s="264"/>
    </row>
    <row r="7" spans="1:28" ht="22" customHeight="1" thickBot="1">
      <c r="A7" s="266" t="s">
        <v>54</v>
      </c>
      <c r="B7" s="111">
        <v>401051</v>
      </c>
      <c r="C7" s="37" t="s">
        <v>364</v>
      </c>
      <c r="D7" s="38">
        <v>41176</v>
      </c>
      <c r="E7" s="39" t="s">
        <v>4</v>
      </c>
      <c r="F7" s="40">
        <v>103.8</v>
      </c>
      <c r="G7" s="267">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7531.5700000000006</v>
      </c>
      <c r="R8" s="281"/>
      <c r="S8" s="264"/>
      <c r="T8" s="264"/>
      <c r="U8" s="264"/>
      <c r="V8" s="264"/>
    </row>
    <row r="9" spans="1:28" ht="22" customHeight="1">
      <c r="A9" s="266" t="s">
        <v>57</v>
      </c>
      <c r="B9" s="111">
        <v>401090</v>
      </c>
      <c r="C9" s="37" t="s">
        <v>379</v>
      </c>
      <c r="D9" s="41">
        <v>44900</v>
      </c>
      <c r="E9" s="39" t="s">
        <v>10</v>
      </c>
      <c r="F9" s="40">
        <v>173</v>
      </c>
      <c r="G9" s="267">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EINSTELLUNG!L32</f>
        <v>0</v>
      </c>
      <c r="R9" s="285"/>
      <c r="S9" s="286">
        <f>IFERROR(Q9/Q8, 0)</f>
        <v>0</v>
      </c>
      <c r="T9" s="264"/>
      <c r="U9" s="264"/>
      <c r="V9" s="264"/>
    </row>
    <row r="10" spans="1:28" ht="22" customHeight="1">
      <c r="A10" s="266" t="s">
        <v>59</v>
      </c>
      <c r="B10" s="110">
        <v>401097</v>
      </c>
      <c r="C10" s="30" t="s">
        <v>366</v>
      </c>
      <c r="D10" s="34">
        <v>42644</v>
      </c>
      <c r="E10" s="32" t="s">
        <v>3</v>
      </c>
      <c r="F10" s="33">
        <v>173</v>
      </c>
      <c r="G10" s="267">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EINSTELLUNG!I32</f>
        <v>221</v>
      </c>
      <c r="R10" s="285"/>
      <c r="S10" s="264"/>
      <c r="T10" s="264"/>
      <c r="U10" s="264"/>
      <c r="V10" s="264"/>
    </row>
    <row r="11" spans="1:28" ht="22" customHeight="1">
      <c r="A11" s="266" t="s">
        <v>61</v>
      </c>
      <c r="B11" s="111">
        <v>401138</v>
      </c>
      <c r="C11" s="37" t="s">
        <v>365</v>
      </c>
      <c r="D11" s="41">
        <v>42006</v>
      </c>
      <c r="E11" s="39" t="s">
        <v>4</v>
      </c>
      <c r="F11" s="40">
        <v>138.4</v>
      </c>
      <c r="G11" s="267">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571</v>
      </c>
      <c r="R11" s="285"/>
      <c r="S11" s="264"/>
      <c r="T11" s="264"/>
      <c r="U11" s="264"/>
      <c r="V11" s="264"/>
    </row>
    <row r="12" spans="1:28" ht="22" customHeight="1">
      <c r="A12" s="266" t="s">
        <v>63</v>
      </c>
      <c r="B12" s="110">
        <v>401214</v>
      </c>
      <c r="C12" s="30" t="s">
        <v>392</v>
      </c>
      <c r="D12" s="31">
        <v>45636</v>
      </c>
      <c r="E12" s="32" t="s">
        <v>3</v>
      </c>
      <c r="F12" s="33">
        <v>103.8</v>
      </c>
      <c r="G12" s="267">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66</v>
      </c>
      <c r="P12" s="283"/>
      <c r="Q12" s="284">
        <f>Q8-Q9-Q10-Q11</f>
        <v>6739.5700000000006</v>
      </c>
      <c r="R12" s="285"/>
      <c r="S12" s="264"/>
      <c r="T12" s="264"/>
      <c r="U12" s="264"/>
      <c r="V12" s="264"/>
    </row>
    <row r="13" spans="1:28" ht="22" customHeight="1">
      <c r="A13" s="266" t="s">
        <v>65</v>
      </c>
      <c r="B13" s="111">
        <v>401276</v>
      </c>
      <c r="C13" s="37" t="s">
        <v>367</v>
      </c>
      <c r="D13" s="38">
        <v>43252</v>
      </c>
      <c r="E13" s="39" t="s">
        <v>3</v>
      </c>
      <c r="F13" s="40">
        <v>47.58</v>
      </c>
      <c r="G13" s="267">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68</v>
      </c>
      <c r="P13" s="283"/>
      <c r="Q13" s="284">
        <f>EINSTELLUNG!L16</f>
        <v>6036.5</v>
      </c>
      <c r="R13" s="285"/>
      <c r="S13" s="264"/>
      <c r="T13" s="264"/>
      <c r="U13" s="264"/>
      <c r="V13" s="264"/>
    </row>
    <row r="14" spans="1:28" ht="22" customHeight="1">
      <c r="A14" s="266" t="s">
        <v>67</v>
      </c>
      <c r="B14" s="110">
        <v>401307</v>
      </c>
      <c r="C14" s="30" t="s">
        <v>368</v>
      </c>
      <c r="D14" s="31">
        <v>43571</v>
      </c>
      <c r="E14" s="32" t="s">
        <v>3</v>
      </c>
      <c r="F14" s="33">
        <v>173</v>
      </c>
      <c r="G14" s="267">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70</v>
      </c>
      <c r="P14" s="283"/>
      <c r="Q14" s="284">
        <f>Q12-Q13</f>
        <v>703.07000000000062</v>
      </c>
      <c r="R14" s="285"/>
      <c r="S14" s="264"/>
      <c r="T14" s="264"/>
      <c r="U14" s="264"/>
      <c r="V14" s="264"/>
    </row>
    <row r="15" spans="1:28" ht="22" customHeight="1">
      <c r="A15" s="266" t="s">
        <v>69</v>
      </c>
      <c r="B15" s="111">
        <v>401308</v>
      </c>
      <c r="C15" s="37" t="s">
        <v>369</v>
      </c>
      <c r="D15" s="38">
        <v>43579</v>
      </c>
      <c r="E15" s="39" t="s">
        <v>3</v>
      </c>
      <c r="F15" s="40">
        <v>173</v>
      </c>
      <c r="G15" s="267">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341" t="str">
        <f>IF(Q14&lt;0, "Schlecht! Zu wenig Stunden für Dienstplan.", IF(Q14&gt;0, "Du hast mehr als genug Stunden für Dienstplan.", ""))</f>
        <v>Du hast mehr als genug Stunden für Dienstplan.</v>
      </c>
      <c r="P15" s="342"/>
      <c r="Q15" s="342"/>
      <c r="R15" s="343"/>
      <c r="S15" s="287"/>
      <c r="T15" s="287"/>
      <c r="U15" s="287"/>
      <c r="V15" s="264"/>
    </row>
    <row r="16" spans="1:28" ht="22" customHeight="1" thickBot="1">
      <c r="A16" s="266" t="s">
        <v>71</v>
      </c>
      <c r="B16" s="110">
        <v>401389</v>
      </c>
      <c r="C16" s="30" t="s">
        <v>371</v>
      </c>
      <c r="D16" s="31">
        <v>44384</v>
      </c>
      <c r="E16" s="32" t="s">
        <v>11</v>
      </c>
      <c r="F16" s="33">
        <v>138.4</v>
      </c>
      <c r="G16" s="267">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344"/>
      <c r="P16" s="345"/>
      <c r="Q16" s="345"/>
      <c r="R16" s="346"/>
      <c r="S16" s="291"/>
      <c r="T16" s="291"/>
      <c r="U16" s="291"/>
      <c r="V16" s="291"/>
      <c r="W16" s="292"/>
    </row>
    <row r="17" spans="1:29" ht="22" customHeight="1">
      <c r="A17" s="266" t="s">
        <v>72</v>
      </c>
      <c r="B17" s="111">
        <v>401390</v>
      </c>
      <c r="C17" s="37" t="s">
        <v>372</v>
      </c>
      <c r="D17" s="38">
        <v>44441</v>
      </c>
      <c r="E17" s="39" t="s">
        <v>2</v>
      </c>
      <c r="F17" s="40">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89477.07</v>
      </c>
      <c r="R17" s="294"/>
      <c r="S17" s="264"/>
      <c r="T17" s="264"/>
      <c r="U17" s="264"/>
      <c r="V17" s="264"/>
      <c r="W17" s="292"/>
    </row>
    <row r="18" spans="1:29" ht="22" customHeight="1">
      <c r="A18" s="266" t="s">
        <v>74</v>
      </c>
      <c r="B18" s="110">
        <v>401391</v>
      </c>
      <c r="C18" s="30" t="s">
        <v>373</v>
      </c>
      <c r="D18" s="31">
        <v>44460</v>
      </c>
      <c r="E18" s="32" t="s">
        <v>2</v>
      </c>
      <c r="F18" s="33">
        <v>103.8</v>
      </c>
      <c r="G18" s="267">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t="s">
        <v>84</v>
      </c>
      <c r="T27" s="295"/>
      <c r="U27" s="295"/>
      <c r="V27" s="295"/>
    </row>
    <row r="28" spans="1:29" ht="22" customHeight="1">
      <c r="A28" s="266" t="s">
        <v>85</v>
      </c>
      <c r="B28" s="110">
        <v>401647</v>
      </c>
      <c r="C28" s="30" t="s">
        <v>385</v>
      </c>
      <c r="D28" s="31">
        <v>45182</v>
      </c>
      <c r="E28" s="32" t="s">
        <v>2</v>
      </c>
      <c r="F28" s="33">
        <v>173</v>
      </c>
      <c r="G28" s="267">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EINSTELLUNG!O16</f>
        <v>2530</v>
      </c>
      <c r="R29" s="299"/>
      <c r="S29" s="264"/>
      <c r="T29" s="264"/>
      <c r="U29" s="264"/>
      <c r="V29" s="264"/>
    </row>
    <row r="30" spans="1:29" ht="22" customHeight="1" thickBot="1">
      <c r="A30" s="266" t="s">
        <v>88</v>
      </c>
      <c r="B30" s="110">
        <v>401661</v>
      </c>
      <c r="C30" s="30" t="s">
        <v>386</v>
      </c>
      <c r="D30" s="31">
        <v>45261</v>
      </c>
      <c r="E30" s="32" t="s">
        <v>2</v>
      </c>
      <c r="F30" s="33">
        <v>173</v>
      </c>
      <c r="G30" s="267">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EINSTELLUNG!C16</f>
        <v>625134</v>
      </c>
      <c r="R35" s="311"/>
      <c r="S35" s="311">
        <f>EINSTELLUNG!C32</f>
        <v>614000</v>
      </c>
      <c r="T35" s="311"/>
      <c r="U35" s="311">
        <f>S35-Q35</f>
        <v>-11134</v>
      </c>
      <c r="V35" s="312"/>
    </row>
    <row r="36" spans="1:22" ht="22" customHeight="1">
      <c r="A36" s="266" t="s">
        <v>99</v>
      </c>
      <c r="B36" s="110">
        <v>401715</v>
      </c>
      <c r="C36" s="30" t="s">
        <v>393</v>
      </c>
      <c r="D36" s="34">
        <v>45755</v>
      </c>
      <c r="E36" s="32" t="s">
        <v>2</v>
      </c>
      <c r="F36" s="33">
        <v>173</v>
      </c>
      <c r="G36" s="267">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EINSTELLUNG!D16</f>
        <v>95444</v>
      </c>
      <c r="R36" s="311"/>
      <c r="S36" s="311">
        <f ca="1">SumMergedCells(Q17:R29)</f>
        <v>92007.07</v>
      </c>
      <c r="T36" s="311"/>
      <c r="U36" s="311">
        <f t="shared" ref="U36:U41" ca="1" si="2">S36-Q36</f>
        <v>-3436.929999999993</v>
      </c>
      <c r="V36" s="312"/>
    </row>
    <row r="37" spans="1:22" ht="22" customHeight="1">
      <c r="A37" s="266" t="s">
        <v>101</v>
      </c>
      <c r="B37" s="111">
        <v>401716</v>
      </c>
      <c r="C37" s="37" t="s">
        <v>394</v>
      </c>
      <c r="D37" s="38">
        <v>45800</v>
      </c>
      <c r="E37" s="39" t="s">
        <v>2</v>
      </c>
      <c r="F37" s="40">
        <v>173</v>
      </c>
      <c r="G37" s="267">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0.15267766590842924</v>
      </c>
      <c r="R37" s="313"/>
      <c r="S37" s="313">
        <f ca="1">IF(ISERROR(S36/S35), 0, S36/S35)</f>
        <v>0.14984864820846908</v>
      </c>
      <c r="T37" s="313"/>
      <c r="U37" s="313">
        <f t="shared" ca="1" si="2"/>
        <v>-2.8290176999601624E-3</v>
      </c>
      <c r="V37" s="314"/>
    </row>
    <row r="38" spans="1:22" ht="22" customHeight="1">
      <c r="A38" s="266" t="s">
        <v>103</v>
      </c>
      <c r="B38" s="110">
        <v>401717</v>
      </c>
      <c r="C38" s="30" t="s">
        <v>395</v>
      </c>
      <c r="D38" s="31">
        <v>45814</v>
      </c>
      <c r="E38" s="32" t="s">
        <v>2</v>
      </c>
      <c r="F38" s="33">
        <v>173</v>
      </c>
      <c r="G38" s="267">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EINSTELLUNG!F16</f>
        <v>56983</v>
      </c>
      <c r="R38" s="284"/>
      <c r="S38" s="284">
        <f>EINSTELLUNG!F32</f>
        <v>56324</v>
      </c>
      <c r="T38" s="284"/>
      <c r="U38" s="284">
        <f t="shared" si="2"/>
        <v>-659</v>
      </c>
      <c r="V38" s="285"/>
    </row>
    <row r="39" spans="1:22" ht="22" customHeight="1">
      <c r="A39" s="266" t="s">
        <v>105</v>
      </c>
      <c r="B39" s="111">
        <v>401722</v>
      </c>
      <c r="C39" s="37" t="s">
        <v>396</v>
      </c>
      <c r="D39" s="38">
        <v>45848</v>
      </c>
      <c r="E39" s="39" t="s">
        <v>2</v>
      </c>
      <c r="F39" s="40">
        <v>173</v>
      </c>
      <c r="G39" s="267">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10.970535071863539</v>
      </c>
      <c r="R39" s="311"/>
      <c r="S39" s="311">
        <f>IF(S38=0, 0, S35/S38)</f>
        <v>10.901214402386195</v>
      </c>
      <c r="T39" s="311"/>
      <c r="U39" s="311">
        <f t="shared" si="2"/>
        <v>-6.9320669477344055E-2</v>
      </c>
      <c r="V39" s="312"/>
    </row>
    <row r="40" spans="1:22" ht="22" customHeight="1">
      <c r="A40" s="266" t="s">
        <v>107</v>
      </c>
      <c r="B40" s="110">
        <v>401723</v>
      </c>
      <c r="C40" s="30" t="s">
        <v>397</v>
      </c>
      <c r="D40" s="31">
        <v>45852</v>
      </c>
      <c r="E40" s="32" t="s">
        <v>2</v>
      </c>
      <c r="F40" s="33">
        <v>173</v>
      </c>
      <c r="G40" s="267">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IF(Q12=0, 0, Q35/Q12)</f>
        <v>92.755769284984055</v>
      </c>
      <c r="R40" s="311"/>
      <c r="S40" s="311">
        <f>IF(Q12=0, 0, S35/Q12)</f>
        <v>91.103735104761867</v>
      </c>
      <c r="T40" s="311"/>
      <c r="U40" s="311">
        <f t="shared" si="2"/>
        <v>-1.6520341802221878</v>
      </c>
      <c r="V40" s="312"/>
    </row>
    <row r="41" spans="1:22" ht="22" customHeight="1">
      <c r="A41" s="266" t="s">
        <v>109</v>
      </c>
      <c r="B41" s="111">
        <v>401726</v>
      </c>
      <c r="C41" s="37" t="s">
        <v>398</v>
      </c>
      <c r="D41" s="38">
        <v>45870</v>
      </c>
      <c r="E41" s="39" t="s">
        <v>2</v>
      </c>
      <c r="F41" s="40">
        <v>173</v>
      </c>
      <c r="G41" s="267">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IF(Q12=0, 0, Q38/Q12)</f>
        <v>8.4549904519131029</v>
      </c>
      <c r="R41" s="317"/>
      <c r="S41" s="317">
        <f>IF(Q12=0, 0, S38/Q12)</f>
        <v>8.357209732965158</v>
      </c>
      <c r="T41" s="317"/>
      <c r="U41" s="317">
        <f t="shared" si="2"/>
        <v>-9.7780718947944933E-2</v>
      </c>
      <c r="V41" s="318"/>
    </row>
    <row r="42" spans="1:22" ht="22" customHeight="1" thickBot="1">
      <c r="A42" s="266" t="s">
        <v>111</v>
      </c>
      <c r="B42" s="110">
        <v>401730</v>
      </c>
      <c r="C42" s="30" t="s">
        <v>400</v>
      </c>
      <c r="D42" s="31">
        <v>45895</v>
      </c>
      <c r="E42" s="32" t="s">
        <v>2</v>
      </c>
      <c r="F42" s="33">
        <v>173</v>
      </c>
      <c r="G42" s="267">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11.880267991932625</v>
      </c>
      <c r="R42" s="320"/>
      <c r="S42" s="319"/>
      <c r="T42" s="319"/>
      <c r="U42" s="319"/>
      <c r="V42" s="299"/>
    </row>
    <row r="43" spans="1:22" ht="22" customHeight="1">
      <c r="A43" s="266" t="s">
        <v>113</v>
      </c>
      <c r="B43" s="111">
        <v>401731</v>
      </c>
      <c r="C43" s="37" t="s">
        <v>399</v>
      </c>
      <c r="D43" s="38">
        <v>45899</v>
      </c>
      <c r="E43" s="39" t="s">
        <v>2</v>
      </c>
      <c r="F43" s="40">
        <v>173</v>
      </c>
      <c r="G43" s="267">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18" customHeight="1">
      <c r="A48" s="266" t="s">
        <v>119</v>
      </c>
      <c r="B48" s="110">
        <v>401747</v>
      </c>
      <c r="C48" s="30" t="s">
        <v>405</v>
      </c>
      <c r="D48" s="31">
        <v>45941</v>
      </c>
      <c r="E48" s="32" t="s">
        <v>2</v>
      </c>
      <c r="F48" s="33">
        <v>86.5</v>
      </c>
      <c r="G48" s="267">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18" customHeight="1">
      <c r="A50" s="266" t="s">
        <v>121</v>
      </c>
      <c r="B50" s="110">
        <v>401749</v>
      </c>
      <c r="C50" s="30" t="s">
        <v>409</v>
      </c>
      <c r="D50" s="31">
        <v>45986</v>
      </c>
      <c r="E50" s="32" t="s">
        <v>2</v>
      </c>
      <c r="F50" s="33">
        <v>173</v>
      </c>
      <c r="G50" s="267">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1"/>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41"/>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40"/>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44"/>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3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rup8EJwhO5STjVCCuPyx4TpQ7pOTV0CWShdXnCJJ3V3ix2Ta/LrQUrFT8ESiRN8rAsnkM32BsSJKzSPb2NUKpw==" saltValue="6aV5PFo31OWdqs76sqjUcA==" spinCount="100000" sheet="1" objects="1" scenarios="1"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ACE5A5D-96CE-4105-A90D-02368B9132D7}">
          <x14:formula1>
            <xm:f>KV_DROPDOWN_HELPER!$AJY$1:$AJY$12</xm:f>
          </x14:formula1>
          <xm:sqref>E3:E82</xm:sqref>
        </x14:dataValidation>
        <x14:dataValidation type="list" allowBlank="1" showInputMessage="1" showErrorMessage="1" xr:uid="{0B2F1335-BC1F-46DF-A375-2D71BAC9F285}">
          <x14:formula1>
            <xm:f>KV_DROPDOWN_HELPER!$ADU$1:$ADU$13</xm:f>
          </x14:formula1>
          <xm:sqref>F3 F5 F6 F7 F8 F9 F10 F11 F12 F13 F14 F15 F16 F82 F81 F80 F79 F21 F78 F77 F24 F76 F75 F74 F73 F29 F72 F71 F70 F69 F68 F67 F66 F65 F64 F63 F62 F61 F60 F59 F58 F57 F56 F55 F54 F53</xm:sqref>
        </x14:dataValidation>
        <x14:dataValidation type="list" allowBlank="1" showInputMessage="1" showErrorMessage="1" xr:uid="{3E9C2108-4AD1-4E4D-950A-6847AF4D38C1}">
          <x14:formula1>
            <xm:f>KV_DROPDOWN_HELPER!$ADV$1:$ADV$13</xm:f>
          </x14:formula1>
          <xm:sqref>F4</xm:sqref>
        </x14:dataValidation>
        <x14:dataValidation type="list" allowBlank="1" showInputMessage="1" showErrorMessage="1" xr:uid="{83DA24F2-CE4C-473A-A145-24A39A64B842}">
          <x14:formula1>
            <xm:f>KV_DROPDOWN_HELPER!$AEA$1:$AEA$11</xm:f>
          </x14:formula1>
          <xm:sqref>F17 F18 F19 F20 F22 F23 F25 F26 F27 F28 F30 F31 F32 F33 F34 F35 F36 F37 F38 F39 F40 F41 F42 F43 F44 F45 F46 F47 F48 F49 F50 F51 F52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I12" sqref="I12"/>
    </sheetView>
  </sheetViews>
  <sheetFormatPr baseColWidth="10" defaultColWidth="9.1796875" defaultRowHeight="16" customHeight="1"/>
  <cols>
    <col min="1" max="1" width="4.453125" style="329" customWidth="1"/>
    <col min="2" max="2" width="9.1796875" style="329" customWidth="1"/>
    <col min="3" max="3" width="35.54296875" style="166" customWidth="1"/>
    <col min="4" max="4" width="13.6328125" style="166" customWidth="1"/>
    <col min="5" max="5" width="9.54296875" style="166" customWidth="1"/>
    <col min="6" max="6" width="10.54296875" style="166" customWidth="1"/>
    <col min="7" max="7" width="13.6328125" style="166" customWidth="1"/>
    <col min="8" max="8" width="11.54296875" style="166" customWidth="1"/>
    <col min="9" max="10" width="13.6328125" style="166" customWidth="1"/>
    <col min="11" max="11" width="14.6328125" style="166" customWidth="1"/>
    <col min="12" max="12" width="14.6328125" style="292" customWidth="1"/>
    <col min="13" max="13" width="17.81640625" style="166" customWidth="1"/>
    <col min="14" max="14" width="34.6328125" style="166" customWidth="1"/>
    <col min="15" max="15" width="12.54296875" style="166" customWidth="1"/>
    <col min="16" max="16" width="16.54296875" style="166" customWidth="1"/>
    <col min="17" max="17" width="14.54296875" style="166" customWidth="1"/>
    <col min="18" max="18" width="13.54296875" style="166" customWidth="1"/>
    <col min="19" max="19" width="9.54296875" style="166" customWidth="1"/>
    <col min="20" max="20" width="10.54296875" style="166" customWidth="1"/>
    <col min="21" max="21" width="7.54296875" style="166" customWidth="1"/>
    <col min="22" max="27" width="9.1796875" style="166"/>
    <col min="28" max="28" width="10.54296875" style="166" bestFit="1" customWidth="1"/>
    <col min="29" max="16384" width="9.1796875" style="166"/>
  </cols>
  <sheetData>
    <row r="1" spans="1:28" ht="18" customHeight="1">
      <c r="A1" s="247">
        <v>12</v>
      </c>
      <c r="B1" s="248" t="s">
        <v>179</v>
      </c>
      <c r="C1" s="249" t="s">
        <v>39</v>
      </c>
      <c r="D1" s="249" t="s">
        <v>180</v>
      </c>
      <c r="E1" s="249" t="s">
        <v>0</v>
      </c>
      <c r="F1" s="249" t="s">
        <v>40</v>
      </c>
      <c r="G1" s="249" t="s">
        <v>41</v>
      </c>
      <c r="H1" s="249" t="s">
        <v>42</v>
      </c>
      <c r="I1" s="249" t="s">
        <v>181</v>
      </c>
      <c r="J1" s="249" t="s">
        <v>43</v>
      </c>
      <c r="K1" s="249" t="s">
        <v>44</v>
      </c>
      <c r="L1" s="249" t="s">
        <v>45</v>
      </c>
      <c r="M1" s="249" t="s">
        <v>46</v>
      </c>
      <c r="N1" s="250" t="s">
        <v>182</v>
      </c>
      <c r="AB1" s="251">
        <f>DATE(EINSTELLUNG!$C$35,$A$1,1)</f>
        <v>46357</v>
      </c>
    </row>
    <row r="2" spans="1:28" ht="18" customHeight="1" thickBot="1">
      <c r="A2" s="252"/>
      <c r="B2" s="253"/>
      <c r="C2" s="254"/>
      <c r="D2" s="254"/>
      <c r="E2" s="254"/>
      <c r="F2" s="254"/>
      <c r="G2" s="254"/>
      <c r="H2" s="254"/>
      <c r="I2" s="254"/>
      <c r="J2" s="254"/>
      <c r="K2" s="254"/>
      <c r="L2" s="254"/>
      <c r="M2" s="254"/>
      <c r="N2" s="255"/>
      <c r="O2" s="256"/>
      <c r="P2" s="256"/>
      <c r="Q2" s="256"/>
      <c r="S2" s="257" t="s">
        <v>291</v>
      </c>
      <c r="T2" s="257"/>
      <c r="U2" s="257"/>
      <c r="V2" s="257"/>
      <c r="AB2" s="251">
        <f>EOMONTH(DATE(EINSTELLUNG!$C$35,$A$1,1),0)</f>
        <v>46387</v>
      </c>
    </row>
    <row r="3" spans="1:28" ht="22" customHeight="1">
      <c r="A3" s="258" t="s">
        <v>292</v>
      </c>
      <c r="B3" s="109">
        <v>401006</v>
      </c>
      <c r="C3" s="104" t="s">
        <v>360</v>
      </c>
      <c r="D3" s="24">
        <v>38188</v>
      </c>
      <c r="E3" s="25" t="s">
        <v>13</v>
      </c>
      <c r="F3" s="105">
        <v>173</v>
      </c>
      <c r="G3" s="259">
        <v>2378</v>
      </c>
      <c r="H3" s="260">
        <f>IF(AND(ISNUMBER(D3),ISNUMBER(F3)),ROUNDDOWN(MIN(IF(OR(ISBLANK(I3),I3=""),EOMONTH(DATE(EINSTELLUNG!$C$35,$A$1,1),0),I3)-MAX(D3,DATE(EINSTELLUNG!$C$35,$A$1,1))+1)/DAY(EOMONTH(DATE(EINSTELLUNG!$C$35,$A$1,1),0))*F3,2),"")</f>
        <v>173</v>
      </c>
      <c r="I3" s="27"/>
      <c r="J3" s="28"/>
      <c r="K3" s="259">
        <f t="shared" ref="K3:K34" si="0">IF(OR(B3="",C3=""),"",IFERROR(IF(OR(MONTH(D3)=1,MONTH(D3)=3,MONTH(D3)=5,MONTH(D3)=7,MONTH(D3)=8,MONTH(D3)=10,MONTH(D3)=12),(G3/31)*J3,IF(OR(MONTH(D3)=4,MONTH(D3)=6,MONTH(D3)=9,MONTH(D3)=11),(G3/30)*J3,(G3/DAY(EOMONTH(D3,0)))*J3)),0))</f>
        <v>0</v>
      </c>
      <c r="L3" s="261">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2378</v>
      </c>
      <c r="M3" s="29"/>
      <c r="N3" s="53"/>
      <c r="O3" s="262" t="s">
        <v>47</v>
      </c>
      <c r="P3" s="262" t="s">
        <v>48</v>
      </c>
      <c r="Q3" s="262" t="s">
        <v>49</v>
      </c>
      <c r="R3" s="263" t="s">
        <v>50</v>
      </c>
      <c r="S3" s="264"/>
      <c r="T3" s="264"/>
      <c r="U3" s="264"/>
      <c r="V3" s="264"/>
      <c r="AB3" s="265"/>
    </row>
    <row r="4" spans="1:28" ht="22" customHeight="1">
      <c r="A4" s="266" t="s">
        <v>51</v>
      </c>
      <c r="B4" s="110">
        <v>401010</v>
      </c>
      <c r="C4" s="30" t="s">
        <v>361</v>
      </c>
      <c r="D4" s="31">
        <v>39388</v>
      </c>
      <c r="E4" s="32" t="s">
        <v>5</v>
      </c>
      <c r="F4" s="33">
        <v>173</v>
      </c>
      <c r="G4" s="267">
        <v>2249</v>
      </c>
      <c r="H4" s="268">
        <f>IF(AND(ISNUMBER(D4),ISNUMBER(F4)),ROUNDDOWN(MIN(IF(OR(ISBLANK(I4),I4=""),EOMONTH(DATE(EINSTELLUNG!$C$35,$A$1,1),0),I4)-MAX(D4,DATE(EINSTELLUNG!$C$35,$A$1,1))+1)/DAY(EOMONTH(DATE(EINSTELLUNG!$C$35,$A$1,1),0))*F4,2),"")</f>
        <v>173</v>
      </c>
      <c r="I4" s="34"/>
      <c r="J4" s="35"/>
      <c r="K4" s="267">
        <f t="shared" si="0"/>
        <v>0</v>
      </c>
      <c r="L4" s="269">
        <f>IF(OR(B4="",C4=""),"",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2249</v>
      </c>
      <c r="M4" s="36"/>
      <c r="N4" s="54"/>
      <c r="O4" s="270"/>
      <c r="P4" s="270"/>
      <c r="Q4" s="270"/>
      <c r="R4" s="271"/>
      <c r="S4" s="264"/>
      <c r="T4" s="264"/>
      <c r="U4" s="264"/>
      <c r="V4" s="264"/>
    </row>
    <row r="5" spans="1:28" ht="22" customHeight="1">
      <c r="A5" s="266" t="s">
        <v>52</v>
      </c>
      <c r="B5" s="111">
        <v>401047</v>
      </c>
      <c r="C5" s="37" t="s">
        <v>363</v>
      </c>
      <c r="D5" s="41">
        <v>41154</v>
      </c>
      <c r="E5" s="39" t="s">
        <v>4</v>
      </c>
      <c r="F5" s="40">
        <v>103.8</v>
      </c>
      <c r="G5" s="267">
        <v>1312.2</v>
      </c>
      <c r="H5" s="268">
        <f>IF(AND(ISNUMBER(D5),ISNUMBER(F5)),ROUNDDOWN(MIN(IF(OR(ISBLANK(I5),I5=""),EOMONTH(DATE(EINSTELLUNG!$C$35,$A$1,1),0),I5)-MAX(D5,DATE(EINSTELLUNG!$C$35,$A$1,1))+1)/DAY(EOMONTH(DATE(EINSTELLUNG!$C$35,$A$1,1),0))*F5,2),"")</f>
        <v>103.8</v>
      </c>
      <c r="I5" s="41"/>
      <c r="J5" s="42"/>
      <c r="K5" s="267">
        <f t="shared" si="0"/>
        <v>0</v>
      </c>
      <c r="L5" s="269">
        <f>IF(OR(B5="",C5=""),"",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1312.2</v>
      </c>
      <c r="M5" s="43"/>
      <c r="N5" s="55"/>
      <c r="O5" s="272" cm="1">
        <f t="array" ref="O5">SUMPRODUCT((F3:F82/4.310808)/5*2.08)</f>
        <v>726.80878387532039</v>
      </c>
      <c r="P5" s="273">
        <f>EINSTELLUNG!I17</f>
        <v>763</v>
      </c>
      <c r="Q5" s="273">
        <f>P5-O5</f>
        <v>36.191216124679613</v>
      </c>
      <c r="R5" s="274">
        <f>IFERROR(Q5*Q42, 0)</f>
        <v>429.8652411450193</v>
      </c>
      <c r="S5" s="264"/>
      <c r="T5" s="264"/>
      <c r="U5" s="264"/>
      <c r="V5" s="264"/>
    </row>
    <row r="6" spans="1:28" ht="22" customHeight="1">
      <c r="A6" s="266" t="s">
        <v>53</v>
      </c>
      <c r="B6" s="110">
        <v>401049</v>
      </c>
      <c r="C6" s="30" t="s">
        <v>362</v>
      </c>
      <c r="D6" s="31">
        <v>41130</v>
      </c>
      <c r="E6" s="32" t="s">
        <v>4</v>
      </c>
      <c r="F6" s="33">
        <v>173</v>
      </c>
      <c r="G6" s="267">
        <v>2187</v>
      </c>
      <c r="H6" s="268">
        <f>IF(AND(ISNUMBER(D6),ISNUMBER(F6)),ROUNDDOWN(MIN(IF(OR(ISBLANK(I6),I6=""),EOMONTH(DATE(EINSTELLUNG!$C$35,$A$1,1),0),I6)-MAX(D6,DATE(EINSTELLUNG!$C$35,$A$1,1))+1)/DAY(EOMONTH(DATE(EINSTELLUNG!$C$35,$A$1,1),0))*F6,2),"")</f>
        <v>173</v>
      </c>
      <c r="I6" s="34"/>
      <c r="J6" s="35"/>
      <c r="K6" s="267">
        <f t="shared" si="0"/>
        <v>0</v>
      </c>
      <c r="L6" s="269">
        <f>IF(OR(B6="",C6=""),"",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2187</v>
      </c>
      <c r="M6" s="36"/>
      <c r="N6" s="54"/>
      <c r="O6" s="275" t="str">
        <f>IF(Q5&lt;0, "Schlecht! Zu wenig Urlaub abgebaut.", IF(Q5&gt;0, "Gut! Mehr Urlaub abgebaut als aufgebaut.", ""))</f>
        <v>Gut! Mehr Urlaub abgebaut als aufgebaut.</v>
      </c>
      <c r="P6" s="276"/>
      <c r="Q6" s="276"/>
      <c r="R6" s="277"/>
      <c r="S6" s="264"/>
      <c r="T6" s="264"/>
      <c r="U6" s="264"/>
      <c r="V6" s="264"/>
    </row>
    <row r="7" spans="1:28" ht="22" customHeight="1" thickBot="1">
      <c r="A7" s="266" t="s">
        <v>54</v>
      </c>
      <c r="B7" s="111">
        <v>401051</v>
      </c>
      <c r="C7" s="37" t="s">
        <v>364</v>
      </c>
      <c r="D7" s="38">
        <v>41176</v>
      </c>
      <c r="E7" s="39" t="s">
        <v>4</v>
      </c>
      <c r="F7" s="40">
        <v>103.8</v>
      </c>
      <c r="G7" s="267">
        <v>1312.2</v>
      </c>
      <c r="H7" s="268">
        <f>IF(AND(ISNUMBER(D7),ISNUMBER(F7)),ROUNDDOWN(MIN(IF(OR(ISBLANK(I7),I7=""),EOMONTH(DATE(EINSTELLUNG!$C$35,$A$1,1),0),I7)-MAX(D7,DATE(EINSTELLUNG!$C$35,$A$1,1))+1)/DAY(EOMONTH(DATE(EINSTELLUNG!$C$35,$A$1,1),0))*F7,2),"")</f>
        <v>103.8</v>
      </c>
      <c r="I7" s="41"/>
      <c r="J7" s="42"/>
      <c r="K7" s="267">
        <f t="shared" si="0"/>
        <v>0</v>
      </c>
      <c r="L7" s="269">
        <f>IF(OR(B7="",C7=""),"",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1312.2</v>
      </c>
      <c r="M7" s="43"/>
      <c r="N7" s="55"/>
      <c r="O7" s="264"/>
      <c r="P7" s="264"/>
      <c r="Q7" s="264"/>
      <c r="R7" s="264"/>
      <c r="S7" s="264"/>
      <c r="T7" s="264"/>
      <c r="U7" s="264"/>
      <c r="V7" s="264"/>
    </row>
    <row r="8" spans="1:28" ht="22" customHeight="1">
      <c r="A8" s="266" t="s">
        <v>55</v>
      </c>
      <c r="B8" s="110">
        <v>401089</v>
      </c>
      <c r="C8" s="30" t="s">
        <v>378</v>
      </c>
      <c r="D8" s="34">
        <v>44868</v>
      </c>
      <c r="E8" s="32" t="s">
        <v>3</v>
      </c>
      <c r="F8" s="33">
        <v>129.75</v>
      </c>
      <c r="G8" s="267">
        <v>1608.75</v>
      </c>
      <c r="H8" s="268">
        <f>IF(AND(ISNUMBER(D8),ISNUMBER(F8)),ROUNDDOWN(MIN(IF(OR(ISBLANK(I8),I8=""),EOMONTH(DATE(EINSTELLUNG!$C$35,$A$1,1),0),I8)-MAX(D8,DATE(EINSTELLUNG!$C$35,$A$1,1))+1)/DAY(EOMONTH(DATE(EINSTELLUNG!$C$35,$A$1,1),0))*F8,2),"")</f>
        <v>129.75</v>
      </c>
      <c r="I8" s="34"/>
      <c r="J8" s="35"/>
      <c r="K8" s="267">
        <f t="shared" si="0"/>
        <v>0</v>
      </c>
      <c r="L8" s="269">
        <f>IF(OR(B8="",C8=""),"",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1608.75</v>
      </c>
      <c r="M8" s="36"/>
      <c r="N8" s="54"/>
      <c r="O8" s="278" t="s">
        <v>56</v>
      </c>
      <c r="P8" s="279"/>
      <c r="Q8" s="280">
        <f>SUM(H3:H82)</f>
        <v>7531.5700000000006</v>
      </c>
      <c r="R8" s="281"/>
      <c r="S8" s="264"/>
      <c r="T8" s="264"/>
      <c r="U8" s="264"/>
      <c r="V8" s="264"/>
    </row>
    <row r="9" spans="1:28" ht="22" customHeight="1">
      <c r="A9" s="266" t="s">
        <v>57</v>
      </c>
      <c r="B9" s="111">
        <v>401090</v>
      </c>
      <c r="C9" s="37" t="s">
        <v>379</v>
      </c>
      <c r="D9" s="41">
        <v>44900</v>
      </c>
      <c r="E9" s="39" t="s">
        <v>10</v>
      </c>
      <c r="F9" s="40">
        <v>173</v>
      </c>
      <c r="G9" s="267">
        <v>2360</v>
      </c>
      <c r="H9" s="268">
        <f>IF(AND(ISNUMBER(D9),ISNUMBER(F9)),ROUNDDOWN(MIN(IF(OR(ISBLANK(I9),I9=""),EOMONTH(DATE(EINSTELLUNG!$C$35,$A$1,1),0),I9)-MAX(D9,DATE(EINSTELLUNG!$C$35,$A$1,1))+1)/DAY(EOMONTH(DATE(EINSTELLUNG!$C$35,$A$1,1),0))*F9,2),"")</f>
        <v>173</v>
      </c>
      <c r="I9" s="41"/>
      <c r="J9" s="42"/>
      <c r="K9" s="267">
        <f t="shared" si="0"/>
        <v>0</v>
      </c>
      <c r="L9" s="269">
        <f>IF(OR(B9="",C9=""),"",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2360</v>
      </c>
      <c r="M9" s="43"/>
      <c r="N9" s="55"/>
      <c r="O9" s="282" t="s">
        <v>58</v>
      </c>
      <c r="P9" s="283"/>
      <c r="Q9" s="284">
        <f>EINSTELLUNG!L33</f>
        <v>0</v>
      </c>
      <c r="R9" s="285"/>
      <c r="S9" s="286">
        <f>IFERROR(Q9/Q8, 0)</f>
        <v>0</v>
      </c>
      <c r="T9" s="264"/>
      <c r="U9" s="264"/>
      <c r="V9" s="264"/>
    </row>
    <row r="10" spans="1:28" ht="22" customHeight="1">
      <c r="A10" s="266" t="s">
        <v>59</v>
      </c>
      <c r="B10" s="110">
        <v>401097</v>
      </c>
      <c r="C10" s="30" t="s">
        <v>366</v>
      </c>
      <c r="D10" s="34">
        <v>42644</v>
      </c>
      <c r="E10" s="32" t="s">
        <v>3</v>
      </c>
      <c r="F10" s="33">
        <v>173</v>
      </c>
      <c r="G10" s="267">
        <v>2145</v>
      </c>
      <c r="H10" s="268">
        <f>IF(AND(ISNUMBER(D10),ISNUMBER(F10)),ROUNDDOWN(MIN(IF(OR(ISBLANK(I10),I10=""),EOMONTH(DATE(EINSTELLUNG!$C$35,$A$1,1),0),I10)-MAX(D10,DATE(EINSTELLUNG!$C$35,$A$1,1))+1)/DAY(EOMONTH(DATE(EINSTELLUNG!$C$35,$A$1,1),0))*F10,2),"")</f>
        <v>173</v>
      </c>
      <c r="I10" s="34"/>
      <c r="J10" s="35"/>
      <c r="K10" s="267">
        <f t="shared" si="0"/>
        <v>0</v>
      </c>
      <c r="L10" s="269">
        <f>IF(OR(B10="",C10=""),"",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2145</v>
      </c>
      <c r="M10" s="36"/>
      <c r="N10" s="54"/>
      <c r="O10" s="282" t="s">
        <v>60</v>
      </c>
      <c r="P10" s="283"/>
      <c r="Q10" s="284">
        <f>EINSTELLUNG!I33</f>
        <v>611</v>
      </c>
      <c r="R10" s="285"/>
      <c r="S10" s="264"/>
      <c r="T10" s="264"/>
      <c r="U10" s="264"/>
      <c r="V10" s="264"/>
    </row>
    <row r="11" spans="1:28" ht="22" customHeight="1">
      <c r="A11" s="266" t="s">
        <v>61</v>
      </c>
      <c r="B11" s="111">
        <v>401138</v>
      </c>
      <c r="C11" s="37" t="s">
        <v>365</v>
      </c>
      <c r="D11" s="41">
        <v>42006</v>
      </c>
      <c r="E11" s="39" t="s">
        <v>4</v>
      </c>
      <c r="F11" s="40">
        <v>138.4</v>
      </c>
      <c r="G11" s="267">
        <v>1749.6</v>
      </c>
      <c r="H11" s="268">
        <f>IF(AND(ISNUMBER(D11),ISNUMBER(F11)),ROUNDDOWN(MIN(IF(OR(ISBLANK(I11),I11=""),EOMONTH(DATE(EINSTELLUNG!$C$35,$A$1,1),0),I11)-MAX(D11,DATE(EINSTELLUNG!$C$35,$A$1,1))+1)/DAY(EOMONTH(DATE(EINSTELLUNG!$C$35,$A$1,1),0))*F11,2),"")</f>
        <v>138.4</v>
      </c>
      <c r="I11" s="41"/>
      <c r="J11" s="42"/>
      <c r="K11" s="267">
        <f t="shared" si="0"/>
        <v>0</v>
      </c>
      <c r="L11" s="269">
        <f>IF(OR(B11="",C11=""),"",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1749.6</v>
      </c>
      <c r="M11" s="43"/>
      <c r="N11" s="55"/>
      <c r="O11" s="282" t="s">
        <v>62</v>
      </c>
      <c r="P11" s="283"/>
      <c r="Q11" s="284">
        <f>P5</f>
        <v>763</v>
      </c>
      <c r="R11" s="285"/>
      <c r="S11" s="264"/>
      <c r="T11" s="264"/>
      <c r="U11" s="264"/>
      <c r="V11" s="264"/>
    </row>
    <row r="12" spans="1:28" ht="22" customHeight="1">
      <c r="A12" s="266" t="s">
        <v>63</v>
      </c>
      <c r="B12" s="110">
        <v>401214</v>
      </c>
      <c r="C12" s="30" t="s">
        <v>392</v>
      </c>
      <c r="D12" s="31">
        <v>45636</v>
      </c>
      <c r="E12" s="32" t="s">
        <v>3</v>
      </c>
      <c r="F12" s="33">
        <v>103.8</v>
      </c>
      <c r="G12" s="267">
        <v>1287</v>
      </c>
      <c r="H12" s="268">
        <f>IF(AND(ISNUMBER(D12),ISNUMBER(F12)),ROUNDDOWN(MIN(IF(OR(ISBLANK(I12),I12=""),EOMONTH(DATE(EINSTELLUNG!$C$35,$A$1,1),0),I12)-MAX(D12,DATE(EINSTELLUNG!$C$35,$A$1,1))+1)/DAY(EOMONTH(DATE(EINSTELLUNG!$C$35,$A$1,1),0))*F12,2),"")</f>
        <v>103.8</v>
      </c>
      <c r="I12" s="34"/>
      <c r="J12" s="35"/>
      <c r="K12" s="267">
        <f t="shared" si="0"/>
        <v>0</v>
      </c>
      <c r="L12" s="269">
        <f>IF(OR(B12="",C12=""),"",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1287</v>
      </c>
      <c r="M12" s="36"/>
      <c r="N12" s="54"/>
      <c r="O12" s="282" t="s">
        <v>64</v>
      </c>
      <c r="P12" s="283"/>
      <c r="Q12" s="120">
        <v>-303</v>
      </c>
      <c r="R12" s="121"/>
      <c r="S12" s="264"/>
      <c r="T12" s="264"/>
      <c r="U12" s="264"/>
      <c r="V12" s="264"/>
    </row>
    <row r="13" spans="1:28" ht="22" customHeight="1">
      <c r="A13" s="266" t="s">
        <v>65</v>
      </c>
      <c r="B13" s="111">
        <v>401276</v>
      </c>
      <c r="C13" s="37" t="s">
        <v>367</v>
      </c>
      <c r="D13" s="38">
        <v>43252</v>
      </c>
      <c r="E13" s="39" t="s">
        <v>3</v>
      </c>
      <c r="F13" s="40">
        <v>47.58</v>
      </c>
      <c r="G13" s="267">
        <v>589.88</v>
      </c>
      <c r="H13" s="268">
        <f>IF(AND(ISNUMBER(D13),ISNUMBER(F13)),ROUNDDOWN(MIN(IF(OR(ISBLANK(I13),I13=""),EOMONTH(DATE(EINSTELLUNG!$C$35,$A$1,1),0),I13)-MAX(D13,DATE(EINSTELLUNG!$C$35,$A$1,1))+1)/DAY(EOMONTH(DATE(EINSTELLUNG!$C$35,$A$1,1),0))*F13,2),"")</f>
        <v>47.58</v>
      </c>
      <c r="I13" s="41"/>
      <c r="J13" s="42"/>
      <c r="K13" s="267">
        <f t="shared" si="0"/>
        <v>0</v>
      </c>
      <c r="L13" s="269">
        <f>IF(OR(B13="",C13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589.88</v>
      </c>
      <c r="M13" s="43"/>
      <c r="N13" s="55"/>
      <c r="O13" s="282" t="s">
        <v>66</v>
      </c>
      <c r="P13" s="283"/>
      <c r="Q13" s="284">
        <f>Q8-Q9-Q10-Q11-Q12</f>
        <v>6460.5700000000006</v>
      </c>
      <c r="R13" s="285"/>
      <c r="S13" s="264"/>
      <c r="T13" s="264"/>
      <c r="U13" s="264"/>
      <c r="V13" s="264"/>
    </row>
    <row r="14" spans="1:28" ht="22" customHeight="1">
      <c r="A14" s="266" t="s">
        <v>67</v>
      </c>
      <c r="B14" s="110">
        <v>401307</v>
      </c>
      <c r="C14" s="30" t="s">
        <v>368</v>
      </c>
      <c r="D14" s="31">
        <v>43571</v>
      </c>
      <c r="E14" s="32" t="s">
        <v>3</v>
      </c>
      <c r="F14" s="33">
        <v>173</v>
      </c>
      <c r="G14" s="267">
        <v>2145</v>
      </c>
      <c r="H14" s="268">
        <f>IF(AND(ISNUMBER(D14),ISNUMBER(F14)),ROUNDDOWN(MIN(IF(OR(ISBLANK(I14),I14=""),EOMONTH(DATE(EINSTELLUNG!$C$35,$A$1,1),0),I14)-MAX(D14,DATE(EINSTELLUNG!$C$35,$A$1,1))+1)/DAY(EOMONTH(DATE(EINSTELLUNG!$C$35,$A$1,1),0))*F14,2),"")</f>
        <v>173</v>
      </c>
      <c r="I14" s="34"/>
      <c r="J14" s="35"/>
      <c r="K14" s="267">
        <f t="shared" si="0"/>
        <v>0</v>
      </c>
      <c r="L14" s="269">
        <f>IF(OR(B14="",C14=""),"",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2145</v>
      </c>
      <c r="M14" s="36"/>
      <c r="N14" s="54"/>
      <c r="O14" s="282" t="s">
        <v>68</v>
      </c>
      <c r="P14" s="283"/>
      <c r="Q14" s="284">
        <f>EINSTELLUNG!L17</f>
        <v>6147.5</v>
      </c>
      <c r="R14" s="285"/>
      <c r="S14" s="264"/>
      <c r="T14" s="264"/>
      <c r="U14" s="264"/>
      <c r="V14" s="264"/>
    </row>
    <row r="15" spans="1:28" ht="22" customHeight="1">
      <c r="A15" s="266" t="s">
        <v>69</v>
      </c>
      <c r="B15" s="111">
        <v>401308</v>
      </c>
      <c r="C15" s="37" t="s">
        <v>369</v>
      </c>
      <c r="D15" s="38">
        <v>43579</v>
      </c>
      <c r="E15" s="39" t="s">
        <v>3</v>
      </c>
      <c r="F15" s="40">
        <v>173</v>
      </c>
      <c r="G15" s="267">
        <v>2145</v>
      </c>
      <c r="H15" s="268">
        <f>IF(AND(ISNUMBER(D15),ISNUMBER(F15)),ROUNDDOWN(MIN(IF(OR(ISBLANK(I15),I15=""),EOMONTH(DATE(EINSTELLUNG!$C$35,$A$1,1),0),I15)-MAX(D15,DATE(EINSTELLUNG!$C$35,$A$1,1))+1)/DAY(EOMONTH(DATE(EINSTELLUNG!$C$35,$A$1,1),0))*F15,2),"")</f>
        <v>173</v>
      </c>
      <c r="I15" s="41"/>
      <c r="J15" s="42"/>
      <c r="K15" s="267">
        <f t="shared" si="0"/>
        <v>0</v>
      </c>
      <c r="L15" s="269">
        <f>IF(OR(B15="",C15=""),"",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2145</v>
      </c>
      <c r="M15" s="43"/>
      <c r="N15" s="55"/>
      <c r="O15" s="282" t="s">
        <v>70</v>
      </c>
      <c r="P15" s="283"/>
      <c r="Q15" s="284">
        <f>Q13-Q14</f>
        <v>313.07000000000062</v>
      </c>
      <c r="R15" s="285"/>
      <c r="S15" s="287"/>
      <c r="T15" s="287"/>
      <c r="U15" s="287"/>
      <c r="V15" s="264"/>
    </row>
    <row r="16" spans="1:28" ht="22" customHeight="1" thickBot="1">
      <c r="A16" s="266" t="s">
        <v>71</v>
      </c>
      <c r="B16" s="110">
        <v>401389</v>
      </c>
      <c r="C16" s="30" t="s">
        <v>371</v>
      </c>
      <c r="D16" s="31">
        <v>44384</v>
      </c>
      <c r="E16" s="32" t="s">
        <v>11</v>
      </c>
      <c r="F16" s="33">
        <v>138.4</v>
      </c>
      <c r="G16" s="267">
        <v>1888</v>
      </c>
      <c r="H16" s="268">
        <f>IF(AND(ISNUMBER(D16),ISNUMBER(F16)),ROUNDDOWN(MIN(IF(OR(ISBLANK(I16),I16=""),EOMONTH(DATE(EINSTELLUNG!$C$35,$A$1,1),0),I16)-MAX(D16,DATE(EINSTELLUNG!$C$35,$A$1,1))+1)/DAY(EOMONTH(DATE(EINSTELLUNG!$C$35,$A$1,1),0))*F16,2),"")</f>
        <v>138.4</v>
      </c>
      <c r="I16" s="34"/>
      <c r="J16" s="35"/>
      <c r="K16" s="267">
        <f t="shared" si="0"/>
        <v>0</v>
      </c>
      <c r="L16" s="269">
        <f>IF(OR(B16="",C16=""),"",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1888</v>
      </c>
      <c r="M16" s="36"/>
      <c r="N16" s="54"/>
      <c r="O16" s="288" t="str">
        <f>IF(Q15&lt;0, "Schlecht! Zu wenig Stunden für Dienstplan.", IF(Q15&gt;0, "Du hast mehr als genug Stunden für Dienstplan.", ""))</f>
        <v>Du hast mehr als genug Stunden für Dienstplan.</v>
      </c>
      <c r="P16" s="289"/>
      <c r="Q16" s="289"/>
      <c r="R16" s="290"/>
      <c r="S16" s="291"/>
      <c r="T16" s="291"/>
      <c r="U16" s="291"/>
      <c r="V16" s="291"/>
      <c r="W16" s="292"/>
    </row>
    <row r="17" spans="1:29" ht="22" customHeight="1">
      <c r="A17" s="266" t="s">
        <v>72</v>
      </c>
      <c r="B17" s="111">
        <v>401390</v>
      </c>
      <c r="C17" s="37" t="s">
        <v>372</v>
      </c>
      <c r="D17" s="38">
        <v>44441</v>
      </c>
      <c r="E17" s="39" t="s">
        <v>2</v>
      </c>
      <c r="F17" s="40">
        <v>32.01</v>
      </c>
      <c r="G17" s="267">
        <v>373.89</v>
      </c>
      <c r="H17" s="268">
        <f>IF(AND(ISNUMBER(D17),ISNUMBER(F17)),ROUNDDOWN(MIN(IF(OR(ISBLANK(I17),I17=""),EOMONTH(DATE(EINSTELLUNG!$C$35,$A$1,1),0),I17)-MAX(D17,DATE(EINSTELLUNG!$C$35,$A$1,1))+1)/DAY(EOMONTH(DATE(EINSTELLUNG!$C$35,$A$1,1),0))*F17,2),"")</f>
        <v>32.01</v>
      </c>
      <c r="I17" s="41"/>
      <c r="J17" s="42"/>
      <c r="K17" s="267">
        <f t="shared" si="0"/>
        <v>0</v>
      </c>
      <c r="L17" s="269">
        <f>IF(OR(B17="",C17=""),"",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373.89</v>
      </c>
      <c r="M17" s="43"/>
      <c r="N17" s="55"/>
      <c r="O17" s="278" t="s">
        <v>73</v>
      </c>
      <c r="P17" s="279"/>
      <c r="Q17" s="293">
        <f>SUM(L3:L82)</f>
        <v>89457.07</v>
      </c>
      <c r="R17" s="294"/>
      <c r="S17" s="264"/>
      <c r="T17" s="264"/>
      <c r="U17" s="264"/>
      <c r="V17" s="264"/>
      <c r="W17" s="292"/>
    </row>
    <row r="18" spans="1:29" ht="22" customHeight="1">
      <c r="A18" s="266" t="s">
        <v>74</v>
      </c>
      <c r="B18" s="110">
        <v>401391</v>
      </c>
      <c r="C18" s="30" t="s">
        <v>373</v>
      </c>
      <c r="D18" s="31">
        <v>44460</v>
      </c>
      <c r="E18" s="32" t="s">
        <v>2</v>
      </c>
      <c r="F18" s="33">
        <v>103.8</v>
      </c>
      <c r="G18" s="267">
        <v>676.65</v>
      </c>
      <c r="H18" s="268">
        <f>IF(AND(ISNUMBER(D18),ISNUMBER(F18)),ROUNDDOWN(MIN(IF(OR(ISBLANK(I18),I18=""),EOMONTH(DATE(EINSTELLUNG!$C$35,$A$1,1),0),I18)-MAX(D18,DATE(EINSTELLUNG!$C$35,$A$1,1))+1)/DAY(EOMONTH(DATE(EINSTELLUNG!$C$35,$A$1,1),0))*F18,2),"")</f>
        <v>103.8</v>
      </c>
      <c r="I18" s="34"/>
      <c r="J18" s="35"/>
      <c r="K18" s="267">
        <f t="shared" si="0"/>
        <v>0</v>
      </c>
      <c r="L18" s="269">
        <f>IF(OR(B18="",C18=""),"",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676.65</v>
      </c>
      <c r="M18" s="36"/>
      <c r="N18" s="54"/>
      <c r="O18" s="349"/>
      <c r="P18" s="119"/>
      <c r="Q18" s="116"/>
      <c r="R18" s="117"/>
      <c r="S18" s="264"/>
      <c r="T18" s="264"/>
      <c r="U18" s="264"/>
      <c r="V18" s="264"/>
    </row>
    <row r="19" spans="1:29" ht="22" customHeight="1">
      <c r="A19" s="266" t="s">
        <v>75</v>
      </c>
      <c r="B19" s="111">
        <v>401394</v>
      </c>
      <c r="C19" s="37" t="s">
        <v>370</v>
      </c>
      <c r="D19" s="38">
        <v>44379</v>
      </c>
      <c r="E19" s="39" t="s">
        <v>2</v>
      </c>
      <c r="F19" s="40">
        <v>173</v>
      </c>
      <c r="G19" s="267">
        <v>2082</v>
      </c>
      <c r="H19" s="268">
        <f>IF(AND(ISNUMBER(D19),ISNUMBER(F19)),ROUNDDOWN(MIN(IF(OR(ISBLANK(I19),I19=""),EOMONTH(DATE(EINSTELLUNG!$C$35,$A$1,1),0),I19)-MAX(D19,DATE(EINSTELLUNG!$C$35,$A$1,1))+1)/DAY(EOMONTH(DATE(EINSTELLUNG!$C$35,$A$1,1),0))*F19,2),"")</f>
        <v>173</v>
      </c>
      <c r="I19" s="41"/>
      <c r="J19" s="42"/>
      <c r="K19" s="267">
        <f t="shared" si="0"/>
        <v>0</v>
      </c>
      <c r="L19" s="269">
        <f>IF(OR(B19="",C19=""),"",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43"/>
      <c r="N19" s="55"/>
      <c r="O19" s="349"/>
      <c r="P19" s="119"/>
      <c r="Q19" s="116"/>
      <c r="R19" s="117"/>
      <c r="S19" s="264"/>
      <c r="T19" s="264"/>
      <c r="U19" s="264"/>
      <c r="V19" s="264"/>
    </row>
    <row r="20" spans="1:29" ht="22" customHeight="1">
      <c r="A20" s="266" t="s">
        <v>76</v>
      </c>
      <c r="B20" s="110">
        <v>401476</v>
      </c>
      <c r="C20" s="30" t="s">
        <v>374</v>
      </c>
      <c r="D20" s="34">
        <v>44504</v>
      </c>
      <c r="E20" s="32" t="s">
        <v>2</v>
      </c>
      <c r="F20" s="33">
        <v>108.13</v>
      </c>
      <c r="G20" s="267">
        <v>1041</v>
      </c>
      <c r="H20" s="268">
        <f>IF(AND(ISNUMBER(D20),ISNUMBER(F20)),ROUNDDOWN(MIN(IF(OR(ISBLANK(I20),I20=""),EOMONTH(DATE(EINSTELLUNG!$C$35,$A$1,1),0),I20)-MAX(D20,DATE(EINSTELLUNG!$C$35,$A$1,1))+1)/DAY(EOMONTH(DATE(EINSTELLUNG!$C$35,$A$1,1),0))*F20,2),"")</f>
        <v>108.13</v>
      </c>
      <c r="I20" s="34"/>
      <c r="J20" s="35"/>
      <c r="K20" s="267">
        <f t="shared" si="0"/>
        <v>0</v>
      </c>
      <c r="L20" s="269">
        <f>IF(OR(B20="",C20=""),"",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1041</v>
      </c>
      <c r="M20" s="36"/>
      <c r="N20" s="54"/>
      <c r="O20" s="349"/>
      <c r="P20" s="119"/>
      <c r="Q20" s="116"/>
      <c r="R20" s="117"/>
      <c r="S20" s="264"/>
      <c r="T20" s="264"/>
      <c r="U20" s="264"/>
      <c r="V20" s="264"/>
    </row>
    <row r="21" spans="1:29" ht="22" customHeight="1">
      <c r="A21" s="266" t="s">
        <v>77</v>
      </c>
      <c r="B21" s="111">
        <v>401479</v>
      </c>
      <c r="C21" s="37" t="s">
        <v>375</v>
      </c>
      <c r="D21" s="38">
        <v>44511</v>
      </c>
      <c r="E21" s="39" t="s">
        <v>6</v>
      </c>
      <c r="F21" s="40">
        <v>173</v>
      </c>
      <c r="G21" s="267">
        <v>2220</v>
      </c>
      <c r="H21" s="268">
        <f>IF(AND(ISNUMBER(D21),ISNUMBER(F21)),ROUNDDOWN(MIN(IF(OR(ISBLANK(I21),I21=""),EOMONTH(DATE(EINSTELLUNG!$C$35,$A$1,1),0),I21)-MAX(D21,DATE(EINSTELLUNG!$C$35,$A$1,1))+1)/DAY(EOMONTH(DATE(EINSTELLUNG!$C$35,$A$1,1),0))*F21,2),"")</f>
        <v>173</v>
      </c>
      <c r="I21" s="41"/>
      <c r="J21" s="42"/>
      <c r="K21" s="267">
        <f t="shared" si="0"/>
        <v>0</v>
      </c>
      <c r="L21" s="269">
        <f>IF(OR(B21="",C21=""),"",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2220</v>
      </c>
      <c r="M21" s="43"/>
      <c r="N21" s="55"/>
      <c r="O21" s="349"/>
      <c r="P21" s="119"/>
      <c r="Q21" s="116"/>
      <c r="R21" s="117"/>
      <c r="S21" s="264"/>
      <c r="T21" s="264"/>
      <c r="U21" s="264"/>
      <c r="V21" s="264"/>
    </row>
    <row r="22" spans="1:29" ht="22" customHeight="1">
      <c r="A22" s="266" t="s">
        <v>78</v>
      </c>
      <c r="B22" s="110">
        <v>401481</v>
      </c>
      <c r="C22" s="30" t="s">
        <v>376</v>
      </c>
      <c r="D22" s="31">
        <v>44531</v>
      </c>
      <c r="E22" s="32" t="s">
        <v>2</v>
      </c>
      <c r="F22" s="33">
        <v>173</v>
      </c>
      <c r="G22" s="267">
        <v>2082</v>
      </c>
      <c r="H22" s="268">
        <f>IF(AND(ISNUMBER(D22),ISNUMBER(F22)),ROUNDDOWN(MIN(IF(OR(ISBLANK(I22),I22=""),EOMONTH(DATE(EINSTELLUNG!$C$35,$A$1,1),0),I22)-MAX(D22,DATE(EINSTELLUNG!$C$35,$A$1,1))+1)/DAY(EOMONTH(DATE(EINSTELLUNG!$C$35,$A$1,1),0))*F22,2),"")</f>
        <v>173</v>
      </c>
      <c r="I22" s="34"/>
      <c r="J22" s="35"/>
      <c r="K22" s="267">
        <f t="shared" si="0"/>
        <v>0</v>
      </c>
      <c r="L22" s="269">
        <f>IF(OR(B22="",C22=""),"",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2082</v>
      </c>
      <c r="M22" s="36"/>
      <c r="N22" s="54"/>
      <c r="O22" s="349"/>
      <c r="P22" s="119"/>
      <c r="Q22" s="116"/>
      <c r="R22" s="117"/>
      <c r="S22" s="264"/>
      <c r="T22" s="264"/>
      <c r="U22" s="264"/>
      <c r="V22" s="264"/>
    </row>
    <row r="23" spans="1:29" ht="22" customHeight="1">
      <c r="A23" s="266" t="s">
        <v>79</v>
      </c>
      <c r="B23" s="111">
        <v>401564</v>
      </c>
      <c r="C23" s="37" t="s">
        <v>377</v>
      </c>
      <c r="D23" s="41">
        <v>44824</v>
      </c>
      <c r="E23" s="39" t="s">
        <v>2</v>
      </c>
      <c r="F23" s="40">
        <v>173</v>
      </c>
      <c r="G23" s="267">
        <v>2082</v>
      </c>
      <c r="H23" s="268">
        <f>IF(AND(ISNUMBER(D23),ISNUMBER(F23)),ROUNDDOWN(MIN(IF(OR(ISBLANK(I23),I23=""),EOMONTH(DATE(EINSTELLUNG!$C$35,$A$1,1),0),I23)-MAX(D23,DATE(EINSTELLUNG!$C$35,$A$1,1))+1)/DAY(EOMONTH(DATE(EINSTELLUNG!$C$35,$A$1,1),0))*F23,2),"")</f>
        <v>173</v>
      </c>
      <c r="I23" s="41"/>
      <c r="J23" s="42"/>
      <c r="K23" s="267">
        <f t="shared" si="0"/>
        <v>0</v>
      </c>
      <c r="L23" s="269">
        <f>IF(OR(B23="",C23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2082</v>
      </c>
      <c r="M23" s="43"/>
      <c r="N23" s="55"/>
      <c r="O23" s="349"/>
      <c r="P23" s="119"/>
      <c r="Q23" s="116"/>
      <c r="R23" s="117"/>
      <c r="S23" s="264"/>
      <c r="T23" s="264"/>
      <c r="U23" s="264"/>
      <c r="V23" s="264"/>
      <c r="W23" s="292"/>
    </row>
    <row r="24" spans="1:29" ht="22" customHeight="1">
      <c r="A24" s="266" t="s">
        <v>80</v>
      </c>
      <c r="B24" s="110">
        <v>401589</v>
      </c>
      <c r="C24" s="30" t="s">
        <v>380</v>
      </c>
      <c r="D24" s="31">
        <v>44926</v>
      </c>
      <c r="E24" s="32" t="s">
        <v>10</v>
      </c>
      <c r="F24" s="33">
        <v>173</v>
      </c>
      <c r="G24" s="267">
        <v>2360</v>
      </c>
      <c r="H24" s="268">
        <f>IF(AND(ISNUMBER(D24),ISNUMBER(F24)),ROUNDDOWN(MIN(IF(OR(ISBLANK(I24),I24=""),EOMONTH(DATE(EINSTELLUNG!$C$35,$A$1,1),0),I24)-MAX(D24,DATE(EINSTELLUNG!$C$35,$A$1,1))+1)/DAY(EOMONTH(DATE(EINSTELLUNG!$C$35,$A$1,1),0))*F24,2),"")</f>
        <v>173</v>
      </c>
      <c r="I24" s="34"/>
      <c r="J24" s="35"/>
      <c r="K24" s="267">
        <f t="shared" si="0"/>
        <v>0</v>
      </c>
      <c r="L24" s="269">
        <f>IF(OR(B24="",C24=""),"",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2360</v>
      </c>
      <c r="M24" s="36"/>
      <c r="N24" s="54"/>
      <c r="O24" s="349"/>
      <c r="P24" s="119"/>
      <c r="Q24" s="116"/>
      <c r="R24" s="117"/>
      <c r="S24" s="264"/>
      <c r="T24" s="264"/>
      <c r="U24" s="264"/>
      <c r="V24" s="264"/>
      <c r="W24" s="292"/>
    </row>
    <row r="25" spans="1:29" ht="22" customHeight="1">
      <c r="A25" s="266" t="s">
        <v>81</v>
      </c>
      <c r="B25" s="111">
        <v>401602</v>
      </c>
      <c r="C25" s="37" t="s">
        <v>381</v>
      </c>
      <c r="D25" s="38">
        <v>45975</v>
      </c>
      <c r="E25" s="39" t="s">
        <v>2</v>
      </c>
      <c r="F25" s="40">
        <v>173</v>
      </c>
      <c r="G25" s="267">
        <v>2082</v>
      </c>
      <c r="H25" s="268">
        <f>IF(AND(ISNUMBER(D25),ISNUMBER(F25)),ROUNDDOWN(MIN(IF(OR(ISBLANK(I25),I25=""),EOMONTH(DATE(EINSTELLUNG!$C$35,$A$1,1),0),I25)-MAX(D25,DATE(EINSTELLUNG!$C$35,$A$1,1))+1)/DAY(EOMONTH(DATE(EINSTELLUNG!$C$35,$A$1,1),0))*F25,2),"")</f>
        <v>173</v>
      </c>
      <c r="I25" s="41"/>
      <c r="J25" s="42"/>
      <c r="K25" s="267">
        <f t="shared" si="0"/>
        <v>0</v>
      </c>
      <c r="L25" s="269">
        <f>IF(OR(B25="",C25=""),"",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2082</v>
      </c>
      <c r="M25" s="43"/>
      <c r="N25" s="55"/>
      <c r="O25" s="349"/>
      <c r="P25" s="119"/>
      <c r="Q25" s="116"/>
      <c r="R25" s="117"/>
      <c r="S25" s="264"/>
      <c r="T25" s="264"/>
      <c r="U25" s="264"/>
      <c r="V25" s="264"/>
    </row>
    <row r="26" spans="1:29" ht="22" customHeight="1">
      <c r="A26" s="266" t="s">
        <v>82</v>
      </c>
      <c r="B26" s="110">
        <v>401605</v>
      </c>
      <c r="C26" s="30" t="s">
        <v>382</v>
      </c>
      <c r="D26" s="31">
        <v>44986</v>
      </c>
      <c r="E26" s="32" t="s">
        <v>2</v>
      </c>
      <c r="F26" s="33">
        <v>103.8</v>
      </c>
      <c r="G26" s="267">
        <v>676.65</v>
      </c>
      <c r="H26" s="268">
        <f>IF(AND(ISNUMBER(D26),ISNUMBER(F26)),ROUNDDOWN(MIN(IF(OR(ISBLANK(I26),I26=""),EOMONTH(DATE(EINSTELLUNG!$C$35,$A$1,1),0),I26)-MAX(D26,DATE(EINSTELLUNG!$C$35,$A$1,1))+1)/DAY(EOMONTH(DATE(EINSTELLUNG!$C$35,$A$1,1),0))*F26,2),"")</f>
        <v>103.8</v>
      </c>
      <c r="I26" s="34"/>
      <c r="J26" s="35"/>
      <c r="K26" s="267">
        <f t="shared" si="0"/>
        <v>0</v>
      </c>
      <c r="L26" s="269">
        <f>IF(OR(B26="",C26=""),"",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676.65</v>
      </c>
      <c r="M26" s="36"/>
      <c r="N26" s="54"/>
      <c r="O26" s="118"/>
      <c r="P26" s="119"/>
      <c r="Q26" s="116"/>
      <c r="R26" s="117"/>
      <c r="S26" s="264"/>
      <c r="T26" s="264"/>
      <c r="U26" s="264"/>
      <c r="V26" s="264"/>
    </row>
    <row r="27" spans="1:29" ht="22" customHeight="1">
      <c r="A27" s="266" t="s">
        <v>83</v>
      </c>
      <c r="B27" s="111">
        <v>401626</v>
      </c>
      <c r="C27" s="37" t="s">
        <v>383</v>
      </c>
      <c r="D27" s="38">
        <v>45063</v>
      </c>
      <c r="E27" s="39" t="s">
        <v>2</v>
      </c>
      <c r="F27" s="40">
        <v>173</v>
      </c>
      <c r="G27" s="267">
        <v>2082</v>
      </c>
      <c r="H27" s="268">
        <f>IF(AND(ISNUMBER(D27),ISNUMBER(F27)),ROUNDDOWN(MIN(IF(OR(ISBLANK(I27),I27=""),EOMONTH(DATE(EINSTELLUNG!$C$35,$A$1,1),0),I27)-MAX(D27,DATE(EINSTELLUNG!$C$35,$A$1,1))+1)/DAY(EOMONTH(DATE(EINSTELLUNG!$C$35,$A$1,1),0))*F27,2),"")</f>
        <v>173</v>
      </c>
      <c r="I27" s="41"/>
      <c r="J27" s="42"/>
      <c r="K27" s="267">
        <f t="shared" si="0"/>
        <v>0</v>
      </c>
      <c r="L27" s="269">
        <f>IF(OR(B27="",C27=""),"",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2082</v>
      </c>
      <c r="M27" s="43"/>
      <c r="N27" s="55"/>
      <c r="O27" s="118"/>
      <c r="P27" s="119"/>
      <c r="Q27" s="116"/>
      <c r="R27" s="117"/>
      <c r="S27" s="295"/>
      <c r="T27" s="295"/>
      <c r="U27" s="295"/>
      <c r="V27" s="295"/>
    </row>
    <row r="28" spans="1:29" ht="22" customHeight="1">
      <c r="A28" s="266" t="s">
        <v>85</v>
      </c>
      <c r="B28" s="110">
        <v>401647</v>
      </c>
      <c r="C28" s="30" t="s">
        <v>385</v>
      </c>
      <c r="D28" s="31">
        <v>45182</v>
      </c>
      <c r="E28" s="32" t="s">
        <v>2</v>
      </c>
      <c r="F28" s="33">
        <v>173</v>
      </c>
      <c r="G28" s="267">
        <v>2082</v>
      </c>
      <c r="H28" s="268">
        <f>IF(AND(ISNUMBER(D28),ISNUMBER(F28)),ROUNDDOWN(MIN(IF(OR(ISBLANK(I28),I28=""),EOMONTH(DATE(EINSTELLUNG!$C$35,$A$1,1),0),I28)-MAX(D28,DATE(EINSTELLUNG!$C$35,$A$1,1))+1)/DAY(EOMONTH(DATE(EINSTELLUNG!$C$35,$A$1,1),0))*F28,2),"")</f>
        <v>173</v>
      </c>
      <c r="I28" s="34"/>
      <c r="J28" s="35"/>
      <c r="K28" s="267">
        <f t="shared" si="0"/>
        <v>0</v>
      </c>
      <c r="L28" s="269">
        <f>IF(OR(B28="",C28=""),"",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2082</v>
      </c>
      <c r="M28" s="36"/>
      <c r="N28" s="54"/>
      <c r="O28" s="118"/>
      <c r="P28" s="119"/>
      <c r="Q28" s="116"/>
      <c r="R28" s="117"/>
      <c r="S28" s="264"/>
      <c r="T28" s="264"/>
      <c r="U28" s="264"/>
      <c r="V28" s="264"/>
    </row>
    <row r="29" spans="1:29" ht="22" customHeight="1" thickBot="1">
      <c r="A29" s="266" t="s">
        <v>86</v>
      </c>
      <c r="B29" s="111">
        <v>401648</v>
      </c>
      <c r="C29" s="37" t="s">
        <v>384</v>
      </c>
      <c r="D29" s="38">
        <v>45089</v>
      </c>
      <c r="E29" s="39" t="s">
        <v>10</v>
      </c>
      <c r="F29" s="40">
        <v>173</v>
      </c>
      <c r="G29" s="267">
        <v>2360</v>
      </c>
      <c r="H29" s="268">
        <f>IF(AND(ISNUMBER(D29),ISNUMBER(F29)),ROUNDDOWN(MIN(IF(OR(ISBLANK(I29),I29=""),EOMONTH(DATE(EINSTELLUNG!$C$35,$A$1,1),0),I29)-MAX(D29,DATE(EINSTELLUNG!$C$35,$A$1,1))+1)/DAY(EOMONTH(DATE(EINSTELLUNG!$C$35,$A$1,1),0))*F29,2),"")</f>
        <v>173</v>
      </c>
      <c r="I29" s="41"/>
      <c r="J29" s="42"/>
      <c r="K29" s="267">
        <f t="shared" si="0"/>
        <v>0</v>
      </c>
      <c r="L29" s="269">
        <f>IF(OR(B29="",C29=""),"",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2360</v>
      </c>
      <c r="M29" s="43"/>
      <c r="N29" s="55"/>
      <c r="O29" s="296" t="s">
        <v>87</v>
      </c>
      <c r="P29" s="297"/>
      <c r="Q29" s="298">
        <f>EINSTELLUNG!O17</f>
        <v>2530</v>
      </c>
      <c r="R29" s="299"/>
      <c r="S29" s="264"/>
      <c r="T29" s="264"/>
      <c r="U29" s="264"/>
      <c r="V29" s="264"/>
    </row>
    <row r="30" spans="1:29" ht="22" customHeight="1" thickBot="1">
      <c r="A30" s="266" t="s">
        <v>88</v>
      </c>
      <c r="B30" s="110">
        <v>401661</v>
      </c>
      <c r="C30" s="30" t="s">
        <v>386</v>
      </c>
      <c r="D30" s="31">
        <v>45261</v>
      </c>
      <c r="E30" s="32" t="s">
        <v>2</v>
      </c>
      <c r="F30" s="33">
        <v>173</v>
      </c>
      <c r="G30" s="267">
        <v>2082</v>
      </c>
      <c r="H30" s="268">
        <f>IF(AND(ISNUMBER(D30),ISNUMBER(F30)),ROUNDDOWN(MIN(IF(OR(ISBLANK(I30),I30=""),EOMONTH(DATE(EINSTELLUNG!$C$35,$A$1,1),0),I30)-MAX(D30,DATE(EINSTELLUNG!$C$35,$A$1,1))+1)/DAY(EOMONTH(DATE(EINSTELLUNG!$C$35,$A$1,1),0))*F30,2),"")</f>
        <v>173</v>
      </c>
      <c r="I30" s="34"/>
      <c r="J30" s="35"/>
      <c r="K30" s="267">
        <f t="shared" si="0"/>
        <v>0</v>
      </c>
      <c r="L30" s="269">
        <f>IF(OR(B30="",C30=""),"",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2082</v>
      </c>
      <c r="M30" s="36"/>
      <c r="N30" s="54"/>
      <c r="O30" s="264"/>
      <c r="P30" s="264"/>
      <c r="Q30" s="264"/>
      <c r="R30" s="264"/>
      <c r="S30" s="264"/>
      <c r="T30" s="264"/>
      <c r="U30" s="264"/>
      <c r="V30" s="264"/>
      <c r="W30" s="300"/>
      <c r="X30" s="300"/>
      <c r="Y30" s="300"/>
      <c r="Z30" s="300"/>
      <c r="AA30" s="300"/>
      <c r="AB30" s="300"/>
      <c r="AC30" s="300"/>
    </row>
    <row r="31" spans="1:29" ht="22" customHeight="1" thickBot="1">
      <c r="A31" s="266" t="s">
        <v>89</v>
      </c>
      <c r="B31" s="111">
        <v>401670</v>
      </c>
      <c r="C31" s="37" t="s">
        <v>387</v>
      </c>
      <c r="D31" s="38">
        <v>45358</v>
      </c>
      <c r="E31" s="39" t="s">
        <v>2</v>
      </c>
      <c r="F31" s="40">
        <v>173</v>
      </c>
      <c r="G31" s="267">
        <v>2082</v>
      </c>
      <c r="H31" s="268">
        <f>IF(AND(ISNUMBER(D31),ISNUMBER(F31)),ROUNDDOWN(MIN(IF(OR(ISBLANK(I31),I31=""),EOMONTH(DATE(EINSTELLUNG!$C$35,$A$1,1),0),I31)-MAX(D31,DATE(EINSTELLUNG!$C$35,$A$1,1))+1)/DAY(EOMONTH(DATE(EINSTELLUNG!$C$35,$A$1,1),0))*F31,2),"")</f>
        <v>173</v>
      </c>
      <c r="I31" s="41"/>
      <c r="J31" s="42"/>
      <c r="K31" s="267">
        <f t="shared" si="0"/>
        <v>0</v>
      </c>
      <c r="L31" s="269">
        <f>IF(OR(B31="",C31=""),"",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2082</v>
      </c>
      <c r="M31" s="43"/>
      <c r="N31" s="55"/>
      <c r="O31" s="301" t="s">
        <v>320</v>
      </c>
      <c r="P31" s="302"/>
      <c r="Q31" s="303">
        <v>0</v>
      </c>
      <c r="R31" s="304"/>
      <c r="S31" s="264"/>
      <c r="T31" s="264"/>
      <c r="U31" s="264"/>
      <c r="V31" s="264"/>
    </row>
    <row r="32" spans="1:29" ht="22" customHeight="1" thickBot="1">
      <c r="A32" s="266" t="s">
        <v>91</v>
      </c>
      <c r="B32" s="110">
        <v>401671</v>
      </c>
      <c r="C32" s="30" t="s">
        <v>388</v>
      </c>
      <c r="D32" s="31">
        <v>45414</v>
      </c>
      <c r="E32" s="32" t="s">
        <v>2</v>
      </c>
      <c r="F32" s="33">
        <v>173</v>
      </c>
      <c r="G32" s="267">
        <v>2082</v>
      </c>
      <c r="H32" s="268">
        <f>IF(AND(ISNUMBER(D32),ISNUMBER(F32)),ROUNDDOWN(MIN(IF(OR(ISBLANK(I32),I32=""),EOMONTH(DATE(EINSTELLUNG!$C$35,$A$1,1),0),I32)-MAX(D32,DATE(EINSTELLUNG!$C$35,$A$1,1))+1)/DAY(EOMONTH(DATE(EINSTELLUNG!$C$35,$A$1,1),0))*F32,2),"")</f>
        <v>173</v>
      </c>
      <c r="I32" s="34"/>
      <c r="J32" s="35"/>
      <c r="K32" s="267">
        <f t="shared" si="0"/>
        <v>0</v>
      </c>
      <c r="L32" s="269">
        <f>IF(OR(B32="",C32=""),"",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2082</v>
      </c>
      <c r="M32" s="36"/>
      <c r="N32" s="54"/>
      <c r="O32" s="264"/>
      <c r="P32" s="264"/>
      <c r="Q32" s="264"/>
      <c r="R32" s="264"/>
      <c r="S32" s="264"/>
      <c r="T32" s="264"/>
      <c r="U32" s="264"/>
      <c r="V32" s="264"/>
    </row>
    <row r="33" spans="1:22" ht="22" customHeight="1">
      <c r="A33" s="266" t="s">
        <v>92</v>
      </c>
      <c r="B33" s="111">
        <v>401690</v>
      </c>
      <c r="C33" s="37" t="s">
        <v>390</v>
      </c>
      <c r="D33" s="38">
        <v>45536</v>
      </c>
      <c r="E33" s="39" t="s">
        <v>2</v>
      </c>
      <c r="F33" s="40">
        <v>173</v>
      </c>
      <c r="G33" s="267">
        <v>2082</v>
      </c>
      <c r="H33" s="268">
        <f>IF(AND(ISNUMBER(D33),ISNUMBER(F33)),ROUNDDOWN(MIN(IF(OR(ISBLANK(I33),I33=""),EOMONTH(DATE(EINSTELLUNG!$C$35,$A$1,1),0),I33)-MAX(D33,DATE(EINSTELLUNG!$C$35,$A$1,1))+1)/DAY(EOMONTH(DATE(EINSTELLUNG!$C$35,$A$1,1),0))*F33,2),"")</f>
        <v>173</v>
      </c>
      <c r="I33" s="41"/>
      <c r="J33" s="42"/>
      <c r="K33" s="267">
        <f t="shared" si="0"/>
        <v>0</v>
      </c>
      <c r="L33" s="269">
        <f>IF(OR(B33="",C33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2082</v>
      </c>
      <c r="M33" s="43"/>
      <c r="N33" s="55"/>
      <c r="O33" s="305"/>
      <c r="P33" s="306"/>
      <c r="Q33" s="249" t="str">
        <f>EINSTELLUNG!B3</f>
        <v>Budget</v>
      </c>
      <c r="R33" s="249"/>
      <c r="S33" s="249" t="str">
        <f>EINSTELLUNG!B19</f>
        <v>Projection/Aktuell Zahlen</v>
      </c>
      <c r="T33" s="249"/>
      <c r="U33" s="249" t="s">
        <v>95</v>
      </c>
      <c r="V33" s="250"/>
    </row>
    <row r="34" spans="1:22" ht="22" customHeight="1">
      <c r="A34" s="266" t="s">
        <v>96</v>
      </c>
      <c r="B34" s="110">
        <v>401691</v>
      </c>
      <c r="C34" s="30" t="s">
        <v>389</v>
      </c>
      <c r="D34" s="31">
        <v>45539</v>
      </c>
      <c r="E34" s="32" t="s">
        <v>2</v>
      </c>
      <c r="F34" s="33">
        <v>173</v>
      </c>
      <c r="G34" s="267">
        <v>2082</v>
      </c>
      <c r="H34" s="268">
        <f>IF(AND(ISNUMBER(D34),ISNUMBER(F34)),ROUNDDOWN(MIN(IF(OR(ISBLANK(I34),I34=""),EOMONTH(DATE(EINSTELLUNG!$C$35,$A$1,1),0),I34)-MAX(D34,DATE(EINSTELLUNG!$C$35,$A$1,1))+1)/DAY(EOMONTH(DATE(EINSTELLUNG!$C$35,$A$1,1),0))*F34,2),"")</f>
        <v>173</v>
      </c>
      <c r="I34" s="34"/>
      <c r="J34" s="35"/>
      <c r="K34" s="267">
        <f t="shared" si="0"/>
        <v>0</v>
      </c>
      <c r="L34" s="269">
        <f>IF(OR(B34="",C34=""),"",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2082</v>
      </c>
      <c r="M34" s="36"/>
      <c r="N34" s="54"/>
      <c r="O34" s="307"/>
      <c r="P34" s="308"/>
      <c r="Q34" s="309"/>
      <c r="R34" s="309"/>
      <c r="S34" s="309"/>
      <c r="T34" s="309"/>
      <c r="U34" s="309"/>
      <c r="V34" s="310"/>
    </row>
    <row r="35" spans="1:22" ht="22" customHeight="1">
      <c r="A35" s="266" t="s">
        <v>97</v>
      </c>
      <c r="B35" s="111">
        <v>401703</v>
      </c>
      <c r="C35" s="37" t="s">
        <v>391</v>
      </c>
      <c r="D35" s="38">
        <v>45616</v>
      </c>
      <c r="E35" s="39" t="s">
        <v>2</v>
      </c>
      <c r="F35" s="40">
        <v>173</v>
      </c>
      <c r="G35" s="267">
        <v>2082</v>
      </c>
      <c r="H35" s="268">
        <f>IF(AND(ISNUMBER(D35),ISNUMBER(F35)),ROUNDDOWN(MIN(IF(OR(ISBLANK(I35),I35=""),EOMONTH(DATE(EINSTELLUNG!$C$35,$A$1,1),0),I35)-MAX(D35,DATE(EINSTELLUNG!$C$35,$A$1,1))+1)/DAY(EOMONTH(DATE(EINSTELLUNG!$C$35,$A$1,1),0))*F35,2),"")</f>
        <v>173</v>
      </c>
      <c r="I35" s="41"/>
      <c r="J35" s="42"/>
      <c r="K35" s="267">
        <f t="shared" ref="K35:K66" si="1">IF(OR(B35="",C35=""),"",IFERROR(IF(OR(MONTH(D35)=1,MONTH(D35)=3,MONTH(D35)=5,MONTH(D35)=7,MONTH(D35)=8,MONTH(D35)=10,MONTH(D35)=12),(G35/31)*J35,IF(OR(MONTH(D35)=4,MONTH(D35)=6,MONTH(D35)=9,MONTH(D35)=11),(G35/30)*J35,(G35/DAY(EOMONTH(D35,0)))*J35)),0))</f>
        <v>0</v>
      </c>
      <c r="L35" s="269">
        <f>IF(OR(B35="",C35=""),"",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43"/>
      <c r="N35" s="55"/>
      <c r="O35" s="282" t="s">
        <v>98</v>
      </c>
      <c r="P35" s="283"/>
      <c r="Q35" s="311">
        <f>EINSTELLUNG!C17</f>
        <v>628709</v>
      </c>
      <c r="R35" s="311"/>
      <c r="S35" s="311">
        <f>EINSTELLUNG!C33</f>
        <v>614000</v>
      </c>
      <c r="T35" s="311"/>
      <c r="U35" s="311">
        <f>S35-Q35</f>
        <v>-14709</v>
      </c>
      <c r="V35" s="312"/>
    </row>
    <row r="36" spans="1:22" ht="22" customHeight="1">
      <c r="A36" s="266" t="s">
        <v>99</v>
      </c>
      <c r="B36" s="110">
        <v>401715</v>
      </c>
      <c r="C36" s="30" t="s">
        <v>393</v>
      </c>
      <c r="D36" s="34">
        <v>45755</v>
      </c>
      <c r="E36" s="32" t="s">
        <v>2</v>
      </c>
      <c r="F36" s="33">
        <v>173</v>
      </c>
      <c r="G36" s="267">
        <v>2082</v>
      </c>
      <c r="H36" s="268">
        <f>IF(AND(ISNUMBER(D36),ISNUMBER(F36)),ROUNDDOWN(MIN(IF(OR(ISBLANK(I36),I36=""),EOMONTH(DATE(EINSTELLUNG!$C$35,$A$1,1),0),I36)-MAX(D36,DATE(EINSTELLUNG!$C$35,$A$1,1))+1)/DAY(EOMONTH(DATE(EINSTELLUNG!$C$35,$A$1,1),0))*F36,2),"")</f>
        <v>173</v>
      </c>
      <c r="I36" s="34"/>
      <c r="J36" s="35"/>
      <c r="K36" s="267">
        <f t="shared" si="1"/>
        <v>0</v>
      </c>
      <c r="L36" s="269">
        <f>IF(OR(B36="",C36=""),"",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2082</v>
      </c>
      <c r="M36" s="36"/>
      <c r="N36" s="54"/>
      <c r="O36" s="282" t="s">
        <v>100</v>
      </c>
      <c r="P36" s="283"/>
      <c r="Q36" s="311">
        <f>EINSTELLUNG!D17</f>
        <v>95444</v>
      </c>
      <c r="R36" s="311"/>
      <c r="S36" s="311">
        <f ca="1">SumMergedCells(Q17:R29)</f>
        <v>91987.07</v>
      </c>
      <c r="T36" s="311"/>
      <c r="U36" s="311">
        <f t="shared" ref="U36:U41" ca="1" si="2">S36-Q36</f>
        <v>-3456.929999999993</v>
      </c>
      <c r="V36" s="312"/>
    </row>
    <row r="37" spans="1:22" ht="22" customHeight="1">
      <c r="A37" s="266" t="s">
        <v>101</v>
      </c>
      <c r="B37" s="111">
        <v>401716</v>
      </c>
      <c r="C37" s="37" t="s">
        <v>394</v>
      </c>
      <c r="D37" s="38">
        <v>45800</v>
      </c>
      <c r="E37" s="39" t="s">
        <v>2</v>
      </c>
      <c r="F37" s="40">
        <v>173</v>
      </c>
      <c r="G37" s="267">
        <v>2082</v>
      </c>
      <c r="H37" s="268">
        <f>IF(AND(ISNUMBER(D37),ISNUMBER(F37)),ROUNDDOWN(MIN(IF(OR(ISBLANK(I37),I37=""),EOMONTH(DATE(EINSTELLUNG!$C$35,$A$1,1),0),I37)-MAX(D37,DATE(EINSTELLUNG!$C$35,$A$1,1))+1)/DAY(EOMONTH(DATE(EINSTELLUNG!$C$35,$A$1,1),0))*F37,2),"")</f>
        <v>173</v>
      </c>
      <c r="I37" s="41"/>
      <c r="J37" s="42"/>
      <c r="K37" s="267">
        <f t="shared" si="1"/>
        <v>0</v>
      </c>
      <c r="L37" s="269">
        <f>IF(OR(B37="",C37=""),"",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2082</v>
      </c>
      <c r="M37" s="43"/>
      <c r="N37" s="55"/>
      <c r="O37" s="282" t="s">
        <v>102</v>
      </c>
      <c r="P37" s="283"/>
      <c r="Q37" s="313">
        <f>IF(ISERROR(Q36/Q35), 0, Q36/Q35)</f>
        <v>0.15180950169315216</v>
      </c>
      <c r="R37" s="313"/>
      <c r="S37" s="313">
        <f ca="1">IF(ISERROR(S36/S35), 0, S36/S35)</f>
        <v>0.1498160749185668</v>
      </c>
      <c r="T37" s="313"/>
      <c r="U37" s="313">
        <f t="shared" ca="1" si="2"/>
        <v>-1.9934267745853607E-3</v>
      </c>
      <c r="V37" s="314"/>
    </row>
    <row r="38" spans="1:22" ht="22" customHeight="1">
      <c r="A38" s="266" t="s">
        <v>103</v>
      </c>
      <c r="B38" s="110">
        <v>401717</v>
      </c>
      <c r="C38" s="30" t="s">
        <v>395</v>
      </c>
      <c r="D38" s="31">
        <v>45814</v>
      </c>
      <c r="E38" s="32" t="s">
        <v>2</v>
      </c>
      <c r="F38" s="33">
        <v>173</v>
      </c>
      <c r="G38" s="267">
        <v>2082</v>
      </c>
      <c r="H38" s="268">
        <f>IF(AND(ISNUMBER(D38),ISNUMBER(F38)),ROUNDDOWN(MIN(IF(OR(ISBLANK(I38),I38=""),EOMONTH(DATE(EINSTELLUNG!$C$35,$A$1,1),0),I38)-MAX(D38,DATE(EINSTELLUNG!$C$35,$A$1,1))+1)/DAY(EOMONTH(DATE(EINSTELLUNG!$C$35,$A$1,1),0))*F38,2),"")</f>
        <v>173</v>
      </c>
      <c r="I38" s="34"/>
      <c r="J38" s="35"/>
      <c r="K38" s="267">
        <f t="shared" si="1"/>
        <v>0</v>
      </c>
      <c r="L38" s="269">
        <f>IF(OR(B38="",C38=""),"",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2082</v>
      </c>
      <c r="M38" s="36"/>
      <c r="N38" s="54"/>
      <c r="O38" s="282" t="s">
        <v>104</v>
      </c>
      <c r="P38" s="283"/>
      <c r="Q38" s="284">
        <f>EINSTELLUNG!F17</f>
        <v>59273</v>
      </c>
      <c r="R38" s="284"/>
      <c r="S38" s="284">
        <f>EINSTELLUNG!F33</f>
        <v>58919</v>
      </c>
      <c r="T38" s="284"/>
      <c r="U38" s="284">
        <f t="shared" si="2"/>
        <v>-354</v>
      </c>
      <c r="V38" s="285"/>
    </row>
    <row r="39" spans="1:22" ht="22" customHeight="1">
      <c r="A39" s="266" t="s">
        <v>105</v>
      </c>
      <c r="B39" s="111">
        <v>401722</v>
      </c>
      <c r="C39" s="37" t="s">
        <v>396</v>
      </c>
      <c r="D39" s="38">
        <v>45848</v>
      </c>
      <c r="E39" s="39" t="s">
        <v>2</v>
      </c>
      <c r="F39" s="40">
        <v>173</v>
      </c>
      <c r="G39" s="267">
        <v>2082</v>
      </c>
      <c r="H39" s="268">
        <f>IF(AND(ISNUMBER(D39),ISNUMBER(F39)),ROUNDDOWN(MIN(IF(OR(ISBLANK(I39),I39=""),EOMONTH(DATE(EINSTELLUNG!$C$35,$A$1,1),0),I39)-MAX(D39,DATE(EINSTELLUNG!$C$35,$A$1,1))+1)/DAY(EOMONTH(DATE(EINSTELLUNG!$C$35,$A$1,1),0))*F39,2),"")</f>
        <v>173</v>
      </c>
      <c r="I39" s="41"/>
      <c r="J39" s="42"/>
      <c r="K39" s="267">
        <f t="shared" si="1"/>
        <v>0</v>
      </c>
      <c r="L39" s="269">
        <f>IF(OR(B39="",C39=""),"",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2082</v>
      </c>
      <c r="M39" s="43"/>
      <c r="N39" s="55"/>
      <c r="O39" s="282" t="s">
        <v>106</v>
      </c>
      <c r="P39" s="283"/>
      <c r="Q39" s="311">
        <f>IF(Q38=0, 0, Q35/Q38)</f>
        <v>10.607004875744437</v>
      </c>
      <c r="R39" s="311"/>
      <c r="S39" s="311">
        <f>IF(S38=0, 0, S35/S38)</f>
        <v>10.421086576486363</v>
      </c>
      <c r="T39" s="311"/>
      <c r="U39" s="311">
        <f t="shared" si="2"/>
        <v>-0.18591829925807346</v>
      </c>
      <c r="V39" s="312"/>
    </row>
    <row r="40" spans="1:22" ht="22" customHeight="1">
      <c r="A40" s="266" t="s">
        <v>107</v>
      </c>
      <c r="B40" s="110">
        <v>401723</v>
      </c>
      <c r="C40" s="30" t="s">
        <v>397</v>
      </c>
      <c r="D40" s="31">
        <v>45852</v>
      </c>
      <c r="E40" s="32" t="s">
        <v>2</v>
      </c>
      <c r="F40" s="33">
        <v>173</v>
      </c>
      <c r="G40" s="267">
        <v>2082</v>
      </c>
      <c r="H40" s="268">
        <f>IF(AND(ISNUMBER(D40),ISNUMBER(F40)),ROUNDDOWN(MIN(IF(OR(ISBLANK(I40),I40=""),EOMONTH(DATE(EINSTELLUNG!$C$35,$A$1,1),0),I40)-MAX(D40,DATE(EINSTELLUNG!$C$35,$A$1,1))+1)/DAY(EOMONTH(DATE(EINSTELLUNG!$C$35,$A$1,1),0))*F40,2),"")</f>
        <v>173</v>
      </c>
      <c r="I40" s="34"/>
      <c r="J40" s="35"/>
      <c r="K40" s="267">
        <f t="shared" si="1"/>
        <v>0</v>
      </c>
      <c r="L40" s="269">
        <f>IF(OR(B40="",C40=""),"",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2082</v>
      </c>
      <c r="M40" s="36"/>
      <c r="N40" s="54"/>
      <c r="O40" s="282" t="s">
        <v>108</v>
      </c>
      <c r="P40" s="283"/>
      <c r="Q40" s="311">
        <f>IF(Q13=0, 0, Q35/Q13)</f>
        <v>97.314788014060667</v>
      </c>
      <c r="R40" s="311"/>
      <c r="S40" s="311">
        <f>IF(Q13=0, 0, S35/Q13)</f>
        <v>95.038053917843158</v>
      </c>
      <c r="T40" s="311"/>
      <c r="U40" s="311">
        <f t="shared" si="2"/>
        <v>-2.2767340962175098</v>
      </c>
      <c r="V40" s="312"/>
    </row>
    <row r="41" spans="1:22" ht="22" customHeight="1">
      <c r="A41" s="266" t="s">
        <v>109</v>
      </c>
      <c r="B41" s="111">
        <v>401726</v>
      </c>
      <c r="C41" s="37" t="s">
        <v>398</v>
      </c>
      <c r="D41" s="38">
        <v>45870</v>
      </c>
      <c r="E41" s="39" t="s">
        <v>2</v>
      </c>
      <c r="F41" s="40">
        <v>173</v>
      </c>
      <c r="G41" s="267">
        <v>2082</v>
      </c>
      <c r="H41" s="268">
        <f>IF(AND(ISNUMBER(D41),ISNUMBER(F41)),ROUNDDOWN(MIN(IF(OR(ISBLANK(I41),I41=""),EOMONTH(DATE(EINSTELLUNG!$C$35,$A$1,1),0),I41)-MAX(D41,DATE(EINSTELLUNG!$C$35,$A$1,1))+1)/DAY(EOMONTH(DATE(EINSTELLUNG!$C$35,$A$1,1),0))*F41,2),"")</f>
        <v>173</v>
      </c>
      <c r="I41" s="41"/>
      <c r="J41" s="42"/>
      <c r="K41" s="267">
        <f t="shared" si="1"/>
        <v>0</v>
      </c>
      <c r="L41" s="269">
        <f>IF(OR(B41="",C41=""),"",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2082</v>
      </c>
      <c r="M41" s="43"/>
      <c r="N41" s="55"/>
      <c r="O41" s="315" t="s">
        <v>110</v>
      </c>
      <c r="P41" s="316"/>
      <c r="Q41" s="317">
        <f>IF(Q13=0, 0, Q38/Q13)</f>
        <v>9.1745774753620797</v>
      </c>
      <c r="R41" s="317"/>
      <c r="S41" s="317">
        <f>IF(Q13=0, 0, S38/Q13)</f>
        <v>9.1197835485104246</v>
      </c>
      <c r="T41" s="317"/>
      <c r="U41" s="317">
        <f t="shared" si="2"/>
        <v>-5.4793926851655073E-2</v>
      </c>
      <c r="V41" s="318"/>
    </row>
    <row r="42" spans="1:22" ht="22" customHeight="1" thickBot="1">
      <c r="A42" s="266" t="s">
        <v>111</v>
      </c>
      <c r="B42" s="110">
        <v>401730</v>
      </c>
      <c r="C42" s="30" t="s">
        <v>400</v>
      </c>
      <c r="D42" s="31">
        <v>45895</v>
      </c>
      <c r="E42" s="32" t="s">
        <v>2</v>
      </c>
      <c r="F42" s="33">
        <v>173</v>
      </c>
      <c r="G42" s="267">
        <v>2082</v>
      </c>
      <c r="H42" s="268">
        <f>IF(AND(ISNUMBER(D42),ISNUMBER(F42)),ROUNDDOWN(MIN(IF(OR(ISBLANK(I42),I42=""),EOMONTH(DATE(EINSTELLUNG!$C$35,$A$1,1),0),I42)-MAX(D42,DATE(EINSTELLUNG!$C$35,$A$1,1))+1)/DAY(EOMONTH(DATE(EINSTELLUNG!$C$35,$A$1,1),0))*F42,2),"")</f>
        <v>173</v>
      </c>
      <c r="I42" s="34"/>
      <c r="J42" s="35"/>
      <c r="K42" s="267">
        <f t="shared" si="1"/>
        <v>0</v>
      </c>
      <c r="L42" s="269">
        <f>IF(OR(B42="",C42=""),"",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2082</v>
      </c>
      <c r="M42" s="36"/>
      <c r="N42" s="54"/>
      <c r="O42" s="296" t="s">
        <v>112</v>
      </c>
      <c r="P42" s="297"/>
      <c r="Q42" s="319">
        <f>IFERROR(Q17/Q8, 0)</f>
        <v>11.877612503103602</v>
      </c>
      <c r="R42" s="320"/>
      <c r="S42" s="319"/>
      <c r="T42" s="319"/>
      <c r="U42" s="319"/>
      <c r="V42" s="299"/>
    </row>
    <row r="43" spans="1:22" ht="22" customHeight="1">
      <c r="A43" s="266" t="s">
        <v>113</v>
      </c>
      <c r="B43" s="111">
        <v>401731</v>
      </c>
      <c r="C43" s="37" t="s">
        <v>399</v>
      </c>
      <c r="D43" s="38">
        <v>45899</v>
      </c>
      <c r="E43" s="39" t="s">
        <v>2</v>
      </c>
      <c r="F43" s="40">
        <v>173</v>
      </c>
      <c r="G43" s="267">
        <v>2082</v>
      </c>
      <c r="H43" s="268">
        <f>IF(AND(ISNUMBER(D43),ISNUMBER(F43)),ROUNDDOWN(MIN(IF(OR(ISBLANK(I43),I43=""),EOMONTH(DATE(EINSTELLUNG!$C$35,$A$1,1),0),I43)-MAX(D43,DATE(EINSTELLUNG!$C$35,$A$1,1))+1)/DAY(EOMONTH(DATE(EINSTELLUNG!$C$35,$A$1,1),0))*F43,2),"")</f>
        <v>173</v>
      </c>
      <c r="I43" s="41"/>
      <c r="J43" s="42"/>
      <c r="K43" s="267">
        <f t="shared" si="1"/>
        <v>0</v>
      </c>
      <c r="L43" s="269">
        <f>IF(OR(B43="",C43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2082</v>
      </c>
      <c r="M43" s="43"/>
      <c r="N43" s="55"/>
      <c r="O43" s="321"/>
      <c r="P43" s="321"/>
      <c r="Q43" s="321"/>
      <c r="R43" s="264"/>
      <c r="S43" s="264"/>
      <c r="T43" s="264"/>
      <c r="U43" s="264"/>
      <c r="V43" s="264"/>
    </row>
    <row r="44" spans="1:22" ht="22" customHeight="1">
      <c r="A44" s="266" t="s">
        <v>114</v>
      </c>
      <c r="B44" s="110">
        <v>401736</v>
      </c>
      <c r="C44" s="30" t="s">
        <v>402</v>
      </c>
      <c r="D44" s="31">
        <v>45906</v>
      </c>
      <c r="E44" s="32" t="s">
        <v>2</v>
      </c>
      <c r="F44" s="33">
        <v>173</v>
      </c>
      <c r="G44" s="267">
        <v>2082</v>
      </c>
      <c r="H44" s="268">
        <f>IF(AND(ISNUMBER(D44),ISNUMBER(F44)),ROUNDDOWN(MIN(IF(OR(ISBLANK(I44),I44=""),EOMONTH(DATE(EINSTELLUNG!$C$35,$A$1,1),0),I44)-MAX(D44,DATE(EINSTELLUNG!$C$35,$A$1,1))+1)/DAY(EOMONTH(DATE(EINSTELLUNG!$C$35,$A$1,1),0))*F44,2),"")</f>
        <v>173</v>
      </c>
      <c r="I44" s="34"/>
      <c r="J44" s="35"/>
      <c r="K44" s="267">
        <f t="shared" si="1"/>
        <v>0</v>
      </c>
      <c r="L44" s="269">
        <f>IF(OR(B44="",C44=""),"",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2082</v>
      </c>
      <c r="M44" s="36"/>
      <c r="N44" s="54"/>
      <c r="O44" s="322" t="s">
        <v>115</v>
      </c>
      <c r="P44" s="322"/>
      <c r="Q44" s="322"/>
      <c r="R44" s="322"/>
      <c r="S44" s="322"/>
      <c r="T44" s="322"/>
      <c r="U44" s="322"/>
      <c r="V44" s="322"/>
    </row>
    <row r="45" spans="1:22" ht="22" customHeight="1">
      <c r="A45" s="266" t="s">
        <v>116</v>
      </c>
      <c r="B45" s="111">
        <v>401737</v>
      </c>
      <c r="C45" s="37" t="s">
        <v>403</v>
      </c>
      <c r="D45" s="38">
        <v>45906</v>
      </c>
      <c r="E45" s="39" t="s">
        <v>2</v>
      </c>
      <c r="F45" s="40">
        <v>129.75</v>
      </c>
      <c r="G45" s="267">
        <v>1249.2</v>
      </c>
      <c r="H45" s="268">
        <f>IF(AND(ISNUMBER(D45),ISNUMBER(F45)),ROUNDDOWN(MIN(IF(OR(ISBLANK(I45),I45=""),EOMONTH(DATE(EINSTELLUNG!$C$35,$A$1,1),0),I45)-MAX(D45,DATE(EINSTELLUNG!$C$35,$A$1,1))+1)/DAY(EOMONTH(DATE(EINSTELLUNG!$C$35,$A$1,1),0))*F45,2),"")</f>
        <v>129.75</v>
      </c>
      <c r="I45" s="41"/>
      <c r="J45" s="42"/>
      <c r="K45" s="267">
        <f t="shared" si="1"/>
        <v>0</v>
      </c>
      <c r="L45" s="269">
        <f>IF(OR(B45="",C45=""),"",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1249.2</v>
      </c>
      <c r="M45" s="43"/>
      <c r="N45" s="55"/>
      <c r="O45" s="323"/>
      <c r="P45" s="323"/>
      <c r="Q45" s="323"/>
      <c r="R45" s="324"/>
      <c r="S45" s="324"/>
      <c r="T45" s="324"/>
      <c r="U45" s="324"/>
      <c r="V45" s="264"/>
    </row>
    <row r="46" spans="1:22" ht="22" customHeight="1">
      <c r="A46" s="266" t="s">
        <v>117</v>
      </c>
      <c r="B46" s="110">
        <v>401738</v>
      </c>
      <c r="C46" s="30" t="s">
        <v>404</v>
      </c>
      <c r="D46" s="34">
        <v>45909</v>
      </c>
      <c r="E46" s="32" t="s">
        <v>2</v>
      </c>
      <c r="F46" s="33">
        <v>103.8</v>
      </c>
      <c r="G46" s="267">
        <v>676.65</v>
      </c>
      <c r="H46" s="268">
        <f>IF(AND(ISNUMBER(D46),ISNUMBER(F46)),ROUNDDOWN(MIN(IF(OR(ISBLANK(I46),I46=""),EOMONTH(DATE(EINSTELLUNG!$C$35,$A$1,1),0),I46)-MAX(D46,DATE(EINSTELLUNG!$C$35,$A$1,1))+1)/DAY(EOMONTH(DATE(EINSTELLUNG!$C$35,$A$1,1),0))*F46,2),"")</f>
        <v>103.8</v>
      </c>
      <c r="I46" s="34"/>
      <c r="J46" s="35"/>
      <c r="K46" s="267">
        <f t="shared" si="1"/>
        <v>0</v>
      </c>
      <c r="L46" s="269">
        <f>IF(OR(B46="",C46=""),"",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676.65</v>
      </c>
      <c r="M46" s="36"/>
      <c r="N46" s="54"/>
      <c r="O46" s="264"/>
      <c r="P46" s="264"/>
      <c r="Q46" s="264"/>
      <c r="R46" s="264"/>
      <c r="S46" s="264"/>
      <c r="T46" s="264"/>
      <c r="U46" s="264"/>
      <c r="V46" s="264"/>
    </row>
    <row r="47" spans="1:22" ht="22" customHeight="1">
      <c r="A47" s="266" t="s">
        <v>118</v>
      </c>
      <c r="B47" s="111">
        <v>401745</v>
      </c>
      <c r="C47" s="37" t="s">
        <v>407</v>
      </c>
      <c r="D47" s="38">
        <v>45934</v>
      </c>
      <c r="E47" s="39" t="s">
        <v>2</v>
      </c>
      <c r="F47" s="40">
        <v>173</v>
      </c>
      <c r="G47" s="267">
        <v>2082</v>
      </c>
      <c r="H47" s="268">
        <f>IF(AND(ISNUMBER(D47),ISNUMBER(F47)),ROUNDDOWN(MIN(IF(OR(ISBLANK(I47),I47=""),EOMONTH(DATE(EINSTELLUNG!$C$35,$A$1,1),0),I47)-MAX(D47,DATE(EINSTELLUNG!$C$35,$A$1,1))+1)/DAY(EOMONTH(DATE(EINSTELLUNG!$C$35,$A$1,1),0))*F47,2),"")</f>
        <v>173</v>
      </c>
      <c r="I47" s="41"/>
      <c r="J47" s="42"/>
      <c r="K47" s="267">
        <f t="shared" si="1"/>
        <v>0</v>
      </c>
      <c r="L47" s="269">
        <f>IF(OR(B47="",C47=""),"",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2082</v>
      </c>
      <c r="M47" s="43"/>
      <c r="N47" s="55"/>
      <c r="O47" s="264"/>
      <c r="P47" s="264"/>
      <c r="Q47" s="264"/>
      <c r="R47" s="264"/>
      <c r="S47" s="264"/>
      <c r="T47" s="264"/>
      <c r="U47" s="264"/>
      <c r="V47" s="264"/>
    </row>
    <row r="48" spans="1:22" ht="18" customHeight="1">
      <c r="A48" s="266" t="s">
        <v>119</v>
      </c>
      <c r="B48" s="110">
        <v>401747</v>
      </c>
      <c r="C48" s="30" t="s">
        <v>405</v>
      </c>
      <c r="D48" s="31">
        <v>45941</v>
      </c>
      <c r="E48" s="32" t="s">
        <v>2</v>
      </c>
      <c r="F48" s="33">
        <v>86.5</v>
      </c>
      <c r="G48" s="267">
        <v>624.6</v>
      </c>
      <c r="H48" s="268">
        <f>IF(AND(ISNUMBER(D48),ISNUMBER(F48)),ROUNDDOWN(MIN(IF(OR(ISBLANK(I48),I48=""),EOMONTH(DATE(EINSTELLUNG!$C$35,$A$1,1),0),I48)-MAX(D48,DATE(EINSTELLUNG!$C$35,$A$1,1))+1)/DAY(EOMONTH(DATE(EINSTELLUNG!$C$35,$A$1,1),0))*F48,2),"")</f>
        <v>86.5</v>
      </c>
      <c r="I48" s="34"/>
      <c r="J48" s="35"/>
      <c r="K48" s="267">
        <f t="shared" si="1"/>
        <v>0</v>
      </c>
      <c r="L48" s="269">
        <f>IF(OR(B48="",C48=""),"",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624.6</v>
      </c>
      <c r="M48" s="36"/>
      <c r="N48" s="54"/>
      <c r="O48" s="264"/>
      <c r="P48" s="264"/>
      <c r="Q48" s="264"/>
      <c r="R48" s="264"/>
      <c r="S48" s="264"/>
      <c r="T48" s="264"/>
      <c r="U48" s="264"/>
      <c r="V48" s="264"/>
    </row>
    <row r="49" spans="1:22" ht="22" customHeight="1">
      <c r="A49" s="266" t="s">
        <v>120</v>
      </c>
      <c r="B49" s="111">
        <v>401748</v>
      </c>
      <c r="C49" s="37" t="s">
        <v>406</v>
      </c>
      <c r="D49" s="38">
        <v>45941</v>
      </c>
      <c r="E49" s="39" t="s">
        <v>2</v>
      </c>
      <c r="F49" s="40">
        <v>86.5</v>
      </c>
      <c r="G49" s="267">
        <v>624.6</v>
      </c>
      <c r="H49" s="268">
        <f>IF(AND(ISNUMBER(D49),ISNUMBER(F49)),ROUNDDOWN(MIN(IF(OR(ISBLANK(I49),I49=""),EOMONTH(DATE(EINSTELLUNG!$C$35,$A$1,1),0),I49)-MAX(D49,DATE(EINSTELLUNG!$C$35,$A$1,1))+1)/DAY(EOMONTH(DATE(EINSTELLUNG!$C$35,$A$1,1),0))*F49,2),"")</f>
        <v>86.5</v>
      </c>
      <c r="I49" s="41"/>
      <c r="J49" s="42"/>
      <c r="K49" s="267">
        <f t="shared" si="1"/>
        <v>0</v>
      </c>
      <c r="L49" s="269">
        <f>IF(OR(B49="",C49=""),"",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624.6</v>
      </c>
      <c r="M49" s="43"/>
      <c r="N49" s="55"/>
      <c r="O49" s="264"/>
      <c r="P49" s="264"/>
      <c r="Q49" s="264"/>
      <c r="R49" s="264"/>
      <c r="S49" s="264"/>
      <c r="T49" s="264"/>
      <c r="U49" s="264"/>
      <c r="V49" s="264"/>
    </row>
    <row r="50" spans="1:22" ht="18" customHeight="1">
      <c r="A50" s="266" t="s">
        <v>121</v>
      </c>
      <c r="B50" s="110">
        <v>401749</v>
      </c>
      <c r="C50" s="30" t="s">
        <v>409</v>
      </c>
      <c r="D50" s="31">
        <v>45986</v>
      </c>
      <c r="E50" s="32" t="s">
        <v>2</v>
      </c>
      <c r="F50" s="33">
        <v>173</v>
      </c>
      <c r="G50" s="267">
        <v>2082</v>
      </c>
      <c r="H50" s="268">
        <f>IF(AND(ISNUMBER(D50),ISNUMBER(F50)),ROUNDDOWN(MIN(IF(OR(ISBLANK(I50),I50=""),EOMONTH(DATE(EINSTELLUNG!$C$35,$A$1,1),0),I50)-MAX(D50,DATE(EINSTELLUNG!$C$35,$A$1,1))+1)/DAY(EOMONTH(DATE(EINSTELLUNG!$C$35,$A$1,1),0))*F50,2),"")</f>
        <v>173</v>
      </c>
      <c r="I50" s="34"/>
      <c r="J50" s="35"/>
      <c r="K50" s="267">
        <f t="shared" si="1"/>
        <v>0</v>
      </c>
      <c r="L50" s="269">
        <f>IF(OR(B50="",C50=""),"",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2082</v>
      </c>
      <c r="M50" s="36"/>
      <c r="N50" s="54"/>
      <c r="O50" s="264"/>
      <c r="P50" s="264"/>
      <c r="Q50" s="264"/>
      <c r="R50" s="264"/>
      <c r="S50" s="264"/>
      <c r="T50" s="264"/>
      <c r="U50" s="264"/>
      <c r="V50" s="264"/>
    </row>
    <row r="51" spans="1:22" ht="22" customHeight="1">
      <c r="A51" s="266" t="s">
        <v>122</v>
      </c>
      <c r="B51" s="111">
        <v>401750</v>
      </c>
      <c r="C51" s="37" t="s">
        <v>408</v>
      </c>
      <c r="D51" s="38">
        <v>45961</v>
      </c>
      <c r="E51" s="39" t="s">
        <v>2</v>
      </c>
      <c r="F51" s="40">
        <v>129.75</v>
      </c>
      <c r="G51" s="267">
        <v>1249.2</v>
      </c>
      <c r="H51" s="268">
        <f>IF(AND(ISNUMBER(D51),ISNUMBER(F51)),ROUNDDOWN(MIN(IF(OR(ISBLANK(I51),I51=""),EOMONTH(DATE(EINSTELLUNG!$C$35,$A$1,1),0),I51)-MAX(D51,DATE(EINSTELLUNG!$C$35,$A$1,1))+1)/DAY(EOMONTH(DATE(EINSTELLUNG!$C$35,$A$1,1),0))*F51,2),"")</f>
        <v>129.75</v>
      </c>
      <c r="I51" s="41"/>
      <c r="J51" s="42"/>
      <c r="K51" s="267">
        <f t="shared" si="1"/>
        <v>0</v>
      </c>
      <c r="L51" s="269">
        <f>IF(OR(B51="",C51=""),"",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1249.2</v>
      </c>
      <c r="M51" s="43"/>
      <c r="N51" s="55"/>
    </row>
    <row r="52" spans="1:22" ht="22" customHeight="1">
      <c r="A52" s="266" t="s">
        <v>123</v>
      </c>
      <c r="B52" s="110">
        <v>401754</v>
      </c>
      <c r="C52" s="30" t="s">
        <v>410</v>
      </c>
      <c r="D52" s="31">
        <v>46014</v>
      </c>
      <c r="E52" s="32" t="s">
        <v>2</v>
      </c>
      <c r="F52" s="33">
        <v>173</v>
      </c>
      <c r="G52" s="267">
        <v>2082</v>
      </c>
      <c r="H52" s="268">
        <f>IF(AND(ISNUMBER(D52),ISNUMBER(F52)),ROUNDDOWN(MIN(IF(OR(ISBLANK(I52),I52=""),EOMONTH(DATE(EINSTELLUNG!$C$35,$A$1,1),0),I52)-MAX(D52,DATE(EINSTELLUNG!$C$35,$A$1,1))+1)/DAY(EOMONTH(DATE(EINSTELLUNG!$C$35,$A$1,1),0))*F52,2),"")</f>
        <v>173</v>
      </c>
      <c r="I52" s="34"/>
      <c r="J52" s="35"/>
      <c r="K52" s="267">
        <f t="shared" si="1"/>
        <v>0</v>
      </c>
      <c r="L52" s="269">
        <f>IF(OR(B52="",C52=""),"",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2082</v>
      </c>
      <c r="M52" s="36"/>
      <c r="N52" s="54"/>
    </row>
    <row r="53" spans="1:22" ht="22" customHeight="1">
      <c r="A53" s="266" t="s">
        <v>124</v>
      </c>
      <c r="B53" s="111"/>
      <c r="C53" s="37"/>
      <c r="D53" s="38"/>
      <c r="E53" s="39"/>
      <c r="F53" s="40"/>
      <c r="G53" s="267" t="str">
        <f>IF(OR(E53="",F53=""),"",PID_KVLohnLookup($A$1,E53,F53,LOHNTABELLE!$H$137))</f>
        <v/>
      </c>
      <c r="H53" s="268" t="str">
        <f>IF(AND(ISNUMBER(D53),ISNUMBER(F53)),ROUNDDOWN(MIN(IF(OR(ISBLANK(I53),I53=""),EOMONTH(DATE(EINSTELLUNG!$C$35,$A$1,1),0),I53)-MAX(D53,DATE(EINSTELLUNG!$C$35,$A$1,1))+1)/DAY(EOMONTH(DATE(EINSTELLUNG!$C$35,$A$1,1),0))*F53,2),"")</f>
        <v/>
      </c>
      <c r="I53" s="41"/>
      <c r="J53" s="42"/>
      <c r="K53" s="267" t="str">
        <f t="shared" si="1"/>
        <v/>
      </c>
      <c r="L53" s="269" t="str">
        <f>IF(OR(B53="",C53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43"/>
      <c r="N53" s="55"/>
    </row>
    <row r="54" spans="1:22" ht="22" customHeight="1">
      <c r="A54" s="266" t="s">
        <v>125</v>
      </c>
      <c r="B54" s="110"/>
      <c r="C54" s="30"/>
      <c r="D54" s="31"/>
      <c r="E54" s="32"/>
      <c r="F54" s="33"/>
      <c r="G54" s="267" t="str">
        <f>IF(OR(E54="",F54=""),"",PID_KVLohnLookup($A$1,E54,F54,LOHNTABELLE!$H$137))</f>
        <v/>
      </c>
      <c r="H54" s="268" t="str">
        <f>IF(AND(ISNUMBER(D54),ISNUMBER(F54)),ROUNDDOWN(MIN(IF(OR(ISBLANK(I54),I54=""),EOMONTH(DATE(EINSTELLUNG!$C$35,$A$1,1),0),I54)-MAX(D54,DATE(EINSTELLUNG!$C$35,$A$1,1))+1)/DAY(EOMONTH(DATE(EINSTELLUNG!$C$35,$A$1,1),0))*F54,2),"")</f>
        <v/>
      </c>
      <c r="I54" s="34"/>
      <c r="J54" s="35"/>
      <c r="K54" s="267" t="str">
        <f t="shared" si="1"/>
        <v/>
      </c>
      <c r="L54" s="269" t="str">
        <f>IF(OR(B54="",C54=""),"",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
      </c>
      <c r="M54" s="36"/>
      <c r="N54" s="54"/>
    </row>
    <row r="55" spans="1:22" ht="22" customHeight="1">
      <c r="A55" s="266" t="s">
        <v>126</v>
      </c>
      <c r="B55" s="111"/>
      <c r="C55" s="37"/>
      <c r="D55" s="41"/>
      <c r="E55" s="39"/>
      <c r="F55" s="40"/>
      <c r="G55" s="267" t="str">
        <f>IF(OR(E55="",F55=""),"",PID_KVLohnLookup($A$1,E55,F55,LOHNTABELLE!$H$137))</f>
        <v/>
      </c>
      <c r="H55" s="268" t="str">
        <f>IF(AND(ISNUMBER(D55),ISNUMBER(F55)),ROUNDDOWN(MIN(IF(OR(ISBLANK(I55),I55=""),EOMONTH(DATE(EINSTELLUNG!$C$35,$A$1,1),0),I55)-MAX(D55,DATE(EINSTELLUNG!$C$35,$A$1,1))+1)/DAY(EOMONTH(DATE(EINSTELLUNG!$C$35,$A$1,1),0))*F55,2),"")</f>
        <v/>
      </c>
      <c r="I55" s="41"/>
      <c r="J55" s="42"/>
      <c r="K55" s="267" t="str">
        <f t="shared" si="1"/>
        <v/>
      </c>
      <c r="L55" s="269" t="str">
        <f>IF(OR(B55="",C55=""),"",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
      </c>
      <c r="M55" s="43"/>
      <c r="N55" s="55"/>
    </row>
    <row r="56" spans="1:22" ht="22" customHeight="1">
      <c r="A56" s="266" t="s">
        <v>127</v>
      </c>
      <c r="B56" s="110"/>
      <c r="C56" s="30"/>
      <c r="D56" s="31"/>
      <c r="E56" s="32"/>
      <c r="F56" s="33"/>
      <c r="G56" s="267" t="str">
        <f>IF(OR(E56="",F56=""),"",PID_KVLohnLookup($A$1,E56,F56,LOHNTABELLE!$H$137))</f>
        <v/>
      </c>
      <c r="H56" s="268" t="str">
        <f>IF(AND(ISNUMBER(D56),ISNUMBER(F56)),ROUNDDOWN(MIN(IF(OR(ISBLANK(I56),I56=""),EOMONTH(DATE(EINSTELLUNG!$C$35,$A$1,1),0),I56)-MAX(D56,DATE(EINSTELLUNG!$C$35,$A$1,1))+1)/DAY(EOMONTH(DATE(EINSTELLUNG!$C$35,$A$1,1),0))*F56,2),"")</f>
        <v/>
      </c>
      <c r="I56" s="34"/>
      <c r="J56" s="35"/>
      <c r="K56" s="267" t="str">
        <f t="shared" si="1"/>
        <v/>
      </c>
      <c r="L56" s="269" t="str">
        <f>IF(OR(B56="",C56=""),"",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36"/>
      <c r="N56" s="54"/>
    </row>
    <row r="57" spans="1:22" ht="22" customHeight="1">
      <c r="A57" s="266" t="s">
        <v>128</v>
      </c>
      <c r="B57" s="111"/>
      <c r="C57" s="37"/>
      <c r="D57" s="41"/>
      <c r="E57" s="39"/>
      <c r="F57" s="40"/>
      <c r="G57" s="267" t="str">
        <f>IF(OR(E57="",F57=""),"",PID_KVLohnLookup($A$1,E57,F57,LOHNTABELLE!$H$137))</f>
        <v/>
      </c>
      <c r="H57" s="268" t="str">
        <f>IF(AND(ISNUMBER(D57),ISNUMBER(F57)),ROUNDDOWN(MIN(IF(OR(ISBLANK(I57),I57=""),EOMONTH(DATE(EINSTELLUNG!$C$35,$A$1,1),0),I57)-MAX(D57,DATE(EINSTELLUNG!$C$35,$A$1,1))+1)/DAY(EOMONTH(DATE(EINSTELLUNG!$C$35,$A$1,1),0))*F57,2),"")</f>
        <v/>
      </c>
      <c r="I57" s="41"/>
      <c r="J57" s="42"/>
      <c r="K57" s="267" t="str">
        <f t="shared" si="1"/>
        <v/>
      </c>
      <c r="L57" s="269" t="str">
        <f>IF(OR(B57="",C57=""),"",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43"/>
      <c r="N57" s="55"/>
    </row>
    <row r="58" spans="1:22" ht="22" customHeight="1">
      <c r="A58" s="266" t="s">
        <v>129</v>
      </c>
      <c r="B58" s="110"/>
      <c r="C58" s="30"/>
      <c r="D58" s="34"/>
      <c r="E58" s="32"/>
      <c r="F58" s="33"/>
      <c r="G58" s="267" t="str">
        <f>IF(OR(E58="",F58=""),"",PID_KVLohnLookup($A$1,E58,F58,LOHNTABELLE!$H$137))</f>
        <v/>
      </c>
      <c r="H58" s="268" t="str">
        <f>IF(AND(ISNUMBER(D58),ISNUMBER(F58)),ROUNDDOWN(MIN(IF(OR(ISBLANK(I58),I58=""),EOMONTH(DATE(EINSTELLUNG!$C$35,$A$1,1),0),I58)-MAX(D58,DATE(EINSTELLUNG!$C$35,$A$1,1))+1)/DAY(EOMONTH(DATE(EINSTELLUNG!$C$35,$A$1,1),0))*F58,2),"")</f>
        <v/>
      </c>
      <c r="I58" s="34"/>
      <c r="J58" s="35"/>
      <c r="K58" s="267" t="str">
        <f t="shared" si="1"/>
        <v/>
      </c>
      <c r="L58" s="269" t="str">
        <f>IF(OR(B58="",C58=""),"",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36"/>
      <c r="N58" s="54"/>
    </row>
    <row r="59" spans="1:22" ht="22" customHeight="1">
      <c r="A59" s="266" t="s">
        <v>130</v>
      </c>
      <c r="B59" s="111"/>
      <c r="C59" s="37"/>
      <c r="D59" s="41"/>
      <c r="E59" s="39"/>
      <c r="F59" s="40"/>
      <c r="G59" s="267" t="str">
        <f>IF(OR(E59="",F59=""),"",PID_KVLohnLookup($A$1,E59,F59,LOHNTABELLE!$H$137))</f>
        <v/>
      </c>
      <c r="H59" s="268" t="str">
        <f>IF(AND(ISNUMBER(D59),ISNUMBER(F59)),ROUNDDOWN(MIN(IF(OR(ISBLANK(I59),I59=""),EOMONTH(DATE(EINSTELLUNG!$C$35,$A$1,1),0),I59)-MAX(D59,DATE(EINSTELLUNG!$C$35,$A$1,1))+1)/DAY(EOMONTH(DATE(EINSTELLUNG!$C$35,$A$1,1),0))*F59,2),"")</f>
        <v/>
      </c>
      <c r="I59" s="41"/>
      <c r="J59" s="42"/>
      <c r="K59" s="267" t="str">
        <f t="shared" si="1"/>
        <v/>
      </c>
      <c r="L59" s="269" t="str">
        <f>IF(OR(B59="",C59=""),"",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43"/>
      <c r="N59" s="55"/>
    </row>
    <row r="60" spans="1:22" ht="22" customHeight="1">
      <c r="A60" s="266" t="s">
        <v>131</v>
      </c>
      <c r="B60" s="110"/>
      <c r="C60" s="30"/>
      <c r="D60" s="34"/>
      <c r="E60" s="32"/>
      <c r="F60" s="33"/>
      <c r="G60" s="267" t="str">
        <f>IF(OR(E60="",F60=""),"",PID_KVLohnLookup($A$1,E60,F60,LOHNTABELLE!$H$137))</f>
        <v/>
      </c>
      <c r="H60" s="268" t="str">
        <f>IF(AND(ISNUMBER(D60),ISNUMBER(F60)),ROUNDDOWN(MIN(IF(OR(ISBLANK(I60),I60=""),EOMONTH(DATE(EINSTELLUNG!$C$35,$A$1,1),0),I60)-MAX(D60,DATE(EINSTELLUNG!$C$35,$A$1,1))+1)/DAY(EOMONTH(DATE(EINSTELLUNG!$C$35,$A$1,1),0))*F60,2),"")</f>
        <v/>
      </c>
      <c r="I60" s="34"/>
      <c r="J60" s="35"/>
      <c r="K60" s="267" t="str">
        <f t="shared" si="1"/>
        <v/>
      </c>
      <c r="L60" s="269" t="str">
        <f>IF(OR(B60="",C60=""),"",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36"/>
      <c r="N60" s="54"/>
    </row>
    <row r="61" spans="1:22" ht="22" customHeight="1">
      <c r="A61" s="266" t="s">
        <v>132</v>
      </c>
      <c r="B61" s="111"/>
      <c r="C61" s="37"/>
      <c r="D61" s="38"/>
      <c r="E61" s="39"/>
      <c r="F61" s="40"/>
      <c r="G61" s="267" t="str">
        <f>IF(OR(E61="",F61=""),"",PID_KVLohnLookup($A$1,E61,F61,LOHNTABELLE!$H$137))</f>
        <v/>
      </c>
      <c r="H61" s="268" t="str">
        <f>IF(AND(ISNUMBER(D61),ISNUMBER(F61)),ROUNDDOWN(MIN(IF(OR(ISBLANK(I61),I61=""),EOMONTH(DATE(EINSTELLUNG!$C$35,$A$1,1),0),I61)-MAX(D61,DATE(EINSTELLUNG!$C$35,$A$1,1))+1)/DAY(EOMONTH(DATE(EINSTELLUNG!$C$35,$A$1,1),0))*F61,2),"")</f>
        <v/>
      </c>
      <c r="I61" s="41"/>
      <c r="J61" s="42"/>
      <c r="K61" s="267" t="str">
        <f t="shared" si="1"/>
        <v/>
      </c>
      <c r="L61" s="269" t="str">
        <f>IF(OR(B61="",C61=""),"",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43"/>
      <c r="N61" s="55"/>
    </row>
    <row r="62" spans="1:22" ht="22" customHeight="1">
      <c r="A62" s="266" t="s">
        <v>133</v>
      </c>
      <c r="B62" s="110"/>
      <c r="C62" s="30"/>
      <c r="D62" s="34"/>
      <c r="E62" s="32"/>
      <c r="F62" s="33"/>
      <c r="G62" s="267" t="str">
        <f>IF(OR(E62="",F62=""),"",PID_KVLohnLookup($A$1,E62,F62,LOHNTABELLE!$H$137))</f>
        <v/>
      </c>
      <c r="H62" s="268" t="str">
        <f>IF(AND(ISNUMBER(D62),ISNUMBER(F62)),ROUNDDOWN(MIN(IF(OR(ISBLANK(I62),I62=""),EOMONTH(DATE(EINSTELLUNG!$C$35,$A$1,1),0),I62)-MAX(D62,DATE(EINSTELLUNG!$C$35,$A$1,1))+1)/DAY(EOMONTH(DATE(EINSTELLUNG!$C$35,$A$1,1),0))*F62,2),"")</f>
        <v/>
      </c>
      <c r="I62" s="34"/>
      <c r="J62" s="35"/>
      <c r="K62" s="267" t="str">
        <f t="shared" si="1"/>
        <v/>
      </c>
      <c r="L62" s="269" t="str">
        <f>IF(OR(B62="",C62=""),"",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36"/>
      <c r="N62" s="54"/>
    </row>
    <row r="63" spans="1:22" ht="22" customHeight="1">
      <c r="A63" s="266" t="s">
        <v>134</v>
      </c>
      <c r="B63" s="111"/>
      <c r="C63" s="37"/>
      <c r="D63" s="41"/>
      <c r="E63" s="39"/>
      <c r="F63" s="106"/>
      <c r="G63" s="267" t="str">
        <f>IF(OR(E63="",F63=""),"",PID_KVLohnLookup($A$1,E63,F63,LOHNTABELLE!$H$137))</f>
        <v/>
      </c>
      <c r="H63" s="268" t="str">
        <f>IF(AND(ISNUMBER(D63),ISNUMBER(F63)),ROUNDDOWN(MIN(IF(OR(ISBLANK(I63),I63=""),EOMONTH(DATE(EINSTELLUNG!$C$35,$A$1,1),0),I63)-MAX(D63,DATE(EINSTELLUNG!$C$35,$A$1,1))+1)/DAY(EOMONTH(DATE(EINSTELLUNG!$C$35,$A$1,1),0))*F63,2),"")</f>
        <v/>
      </c>
      <c r="I63" s="41"/>
      <c r="J63" s="42"/>
      <c r="K63" s="267" t="str">
        <f t="shared" si="1"/>
        <v/>
      </c>
      <c r="L63" s="269" t="str">
        <f>IF(OR(B63="",C63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43"/>
      <c r="N63" s="55"/>
    </row>
    <row r="64" spans="1:22" ht="22" customHeight="1">
      <c r="A64" s="266" t="s">
        <v>135</v>
      </c>
      <c r="B64" s="110"/>
      <c r="C64" s="30"/>
      <c r="D64" s="34"/>
      <c r="E64" s="32"/>
      <c r="F64" s="33"/>
      <c r="G64" s="267" t="str">
        <f>IF(OR(E64="",F64=""),"",PID_KVLohnLookup($A$1,E64,F64,LOHNTABELLE!$H$137))</f>
        <v/>
      </c>
      <c r="H64" s="268" t="str">
        <f>IF(AND(ISNUMBER(D64),ISNUMBER(F64)),ROUNDDOWN(MIN(IF(OR(ISBLANK(I64),I64=""),EOMONTH(DATE(EINSTELLUNG!$C$35,$A$1,1),0),I64)-MAX(D64,DATE(EINSTELLUNG!$C$35,$A$1,1))+1)/DAY(EOMONTH(DATE(EINSTELLUNG!$C$35,$A$1,1),0))*F64,2),"")</f>
        <v/>
      </c>
      <c r="I64" s="34"/>
      <c r="J64" s="35"/>
      <c r="K64" s="267" t="str">
        <f t="shared" si="1"/>
        <v/>
      </c>
      <c r="L64" s="269" t="str">
        <f>IF(OR(B64="",C64=""),"",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36"/>
      <c r="N64" s="54"/>
    </row>
    <row r="65" spans="1:14" ht="22" customHeight="1">
      <c r="A65" s="266" t="s">
        <v>136</v>
      </c>
      <c r="B65" s="111"/>
      <c r="C65" s="107"/>
      <c r="D65" s="41"/>
      <c r="E65" s="39"/>
      <c r="F65" s="40"/>
      <c r="G65" s="267" t="str">
        <f>IF(OR(E65="",F65=""),"",PID_KVLohnLookup($A$1,E65,F65,LOHNTABELLE!$H$137))</f>
        <v/>
      </c>
      <c r="H65" s="268" t="str">
        <f>IF(AND(ISNUMBER(D65),ISNUMBER(F65)),ROUNDDOWN(MIN(IF(OR(ISBLANK(I65),I65=""),EOMONTH(DATE(EINSTELLUNG!$C$35,$A$1,1),0),I65)-MAX(D65,DATE(EINSTELLUNG!$C$35,$A$1,1))+1)/DAY(EOMONTH(DATE(EINSTELLUNG!$C$35,$A$1,1),0))*F65,2),"")</f>
        <v/>
      </c>
      <c r="I65" s="41"/>
      <c r="J65" s="42"/>
      <c r="K65" s="267" t="str">
        <f t="shared" si="1"/>
        <v/>
      </c>
      <c r="L65" s="269" t="str">
        <f>IF(OR(B65="",C65=""),"",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43"/>
      <c r="N65" s="55"/>
    </row>
    <row r="66" spans="1:14" ht="22" customHeight="1">
      <c r="A66" s="266" t="s">
        <v>137</v>
      </c>
      <c r="B66" s="110"/>
      <c r="C66" s="30"/>
      <c r="D66" s="34"/>
      <c r="E66" s="32"/>
      <c r="F66" s="33"/>
      <c r="G66" s="267" t="str">
        <f>IF(OR(E66="",F66=""),"",PID_KVLohnLookup($A$1,E66,F66,LOHNTABELLE!$H$137))</f>
        <v/>
      </c>
      <c r="H66" s="268" t="str">
        <f>IF(AND(ISNUMBER(D66),ISNUMBER(F66)),ROUNDDOWN(MIN(IF(OR(ISBLANK(I66),I66=""),EOMONTH(DATE(EINSTELLUNG!$C$35,$A$1,1),0),I66)-MAX(D66,DATE(EINSTELLUNG!$C$35,$A$1,1))+1)/DAY(EOMONTH(DATE(EINSTELLUNG!$C$35,$A$1,1),0))*F66,2),"")</f>
        <v/>
      </c>
      <c r="I66" s="34"/>
      <c r="J66" s="35"/>
      <c r="K66" s="267" t="str">
        <f t="shared" si="1"/>
        <v/>
      </c>
      <c r="L66" s="269" t="str">
        <f>IF(OR(B66="",C66=""),"",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36"/>
      <c r="N66" s="54"/>
    </row>
    <row r="67" spans="1:14" ht="22" customHeight="1">
      <c r="A67" s="266" t="s">
        <v>138</v>
      </c>
      <c r="B67" s="111"/>
      <c r="C67" s="37"/>
      <c r="D67" s="41"/>
      <c r="E67" s="39"/>
      <c r="F67" s="40"/>
      <c r="G67" s="267" t="str">
        <f>IF(OR(E67="",F67=""),"",PID_KVLohnLookup($A$1,E67,F67,LOHNTABELLE!$H$137))</f>
        <v/>
      </c>
      <c r="H67" s="268" t="str">
        <f>IF(AND(ISNUMBER(D67),ISNUMBER(F67)),ROUNDDOWN(MIN(IF(OR(ISBLANK(I67),I67=""),EOMONTH(DATE(EINSTELLUNG!$C$35,$A$1,1),0),I67)-MAX(D67,DATE(EINSTELLUNG!$C$35,$A$1,1))+1)/DAY(EOMONTH(DATE(EINSTELLUNG!$C$35,$A$1,1),0))*F67,2),"")</f>
        <v/>
      </c>
      <c r="I67" s="41"/>
      <c r="J67" s="42"/>
      <c r="K67" s="267" t="str">
        <f t="shared" ref="K67:K98" si="3">IF(OR(B67="",C67=""),"",IFERROR(IF(OR(MONTH(D67)=1,MONTH(D67)=3,MONTH(D67)=5,MONTH(D67)=7,MONTH(D67)=8,MONTH(D67)=10,MONTH(D67)=12),(G67/31)*J67,IF(OR(MONTH(D67)=4,MONTH(D67)=6,MONTH(D67)=9,MONTH(D67)=11),(G67/30)*J67,(G67/DAY(EOMONTH(D67,0)))*J67)),0))</f>
        <v/>
      </c>
      <c r="L67" s="269" t="str">
        <f>IF(OR(B67="",C67=""),"",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43"/>
      <c r="N67" s="55"/>
    </row>
    <row r="68" spans="1:14" ht="22" customHeight="1">
      <c r="A68" s="266" t="s">
        <v>139</v>
      </c>
      <c r="B68" s="110"/>
      <c r="C68" s="30"/>
      <c r="D68" s="34"/>
      <c r="E68" s="32"/>
      <c r="F68" s="33"/>
      <c r="G68" s="267" t="str">
        <f>IF(OR(E68="",F68=""),"",PID_KVLohnLookup($A$1,E68,F68,LOHNTABELLE!$H$137))</f>
        <v/>
      </c>
      <c r="H68" s="268" t="str">
        <f>IF(AND(ISNUMBER(D68),ISNUMBER(F68)),ROUNDDOWN(MIN(IF(OR(ISBLANK(I68),I68=""),EOMONTH(DATE(EINSTELLUNG!$C$35,$A$1,1),0),I68)-MAX(D68,DATE(EINSTELLUNG!$C$35,$A$1,1))+1)/DAY(EOMONTH(DATE(EINSTELLUNG!$C$35,$A$1,1),0))*F68,2),"")</f>
        <v/>
      </c>
      <c r="I68" s="34"/>
      <c r="J68" s="35"/>
      <c r="K68" s="267" t="str">
        <f t="shared" si="3"/>
        <v/>
      </c>
      <c r="L68" s="269" t="str">
        <f>IF(OR(B68="",C68=""),"",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36"/>
      <c r="N68" s="54"/>
    </row>
    <row r="69" spans="1:14" ht="22" customHeight="1">
      <c r="A69" s="266" t="s">
        <v>140</v>
      </c>
      <c r="B69" s="111"/>
      <c r="C69" s="37"/>
      <c r="D69" s="41"/>
      <c r="E69" s="39"/>
      <c r="F69" s="40"/>
      <c r="G69" s="267" t="str">
        <f>IF(OR(E69="",F69=""),"",PID_KVLohnLookup($A$1,E69,F69,LOHNTABELLE!$H$137))</f>
        <v/>
      </c>
      <c r="H69" s="268" t="str">
        <f>IF(AND(ISNUMBER(D69),ISNUMBER(F69)),ROUNDDOWN(MIN(IF(OR(ISBLANK(I69),I69=""),EOMONTH(DATE(EINSTELLUNG!$C$35,$A$1,1),0),I69)-MAX(D69,DATE(EINSTELLUNG!$C$35,$A$1,1))+1)/DAY(EOMONTH(DATE(EINSTELLUNG!$C$35,$A$1,1),0))*F69,2),"")</f>
        <v/>
      </c>
      <c r="I69" s="41"/>
      <c r="J69" s="42"/>
      <c r="K69" s="267" t="str">
        <f t="shared" si="3"/>
        <v/>
      </c>
      <c r="L69" s="269" t="str">
        <f>IF(OR(B69="",C69=""),"",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43"/>
      <c r="N69" s="55"/>
    </row>
    <row r="70" spans="1:14" ht="22" customHeight="1">
      <c r="A70" s="266" t="s">
        <v>141</v>
      </c>
      <c r="B70" s="110"/>
      <c r="C70" s="30"/>
      <c r="D70" s="34"/>
      <c r="E70" s="32"/>
      <c r="F70" s="33"/>
      <c r="G70" s="267" t="str">
        <f>IF(OR(E70="",F70=""),"",PID_KVLohnLookup($A$1,E70,F70,LOHNTABELLE!$H$137))</f>
        <v/>
      </c>
      <c r="H70" s="268" t="str">
        <f>IF(AND(ISNUMBER(D70),ISNUMBER(F70)),ROUNDDOWN(MIN(IF(OR(ISBLANK(I70),I70=""),EOMONTH(DATE(EINSTELLUNG!$C$35,$A$1,1),0),I70)-MAX(D70,DATE(EINSTELLUNG!$C$35,$A$1,1))+1)/DAY(EOMONTH(DATE(EINSTELLUNG!$C$35,$A$1,1),0))*F70,2),"")</f>
        <v/>
      </c>
      <c r="I70" s="34"/>
      <c r="J70" s="35"/>
      <c r="K70" s="267" t="str">
        <f t="shared" si="3"/>
        <v/>
      </c>
      <c r="L70" s="269" t="str">
        <f>IF(OR(B70="",C70=""),"",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36"/>
      <c r="N70" s="54"/>
    </row>
    <row r="71" spans="1:14" ht="22" customHeight="1">
      <c r="A71" s="266" t="s">
        <v>142</v>
      </c>
      <c r="B71" s="111"/>
      <c r="C71" s="37"/>
      <c r="D71" s="41"/>
      <c r="E71" s="39"/>
      <c r="F71" s="40"/>
      <c r="G71" s="267" t="str">
        <f>IF(OR(E71="",F71=""),"",PID_KVLohnLookup($A$1,E71,F71,LOHNTABELLE!$H$137))</f>
        <v/>
      </c>
      <c r="H71" s="268" t="str">
        <f>IF(AND(ISNUMBER(D71),ISNUMBER(F71)),ROUNDDOWN(MIN(IF(OR(ISBLANK(I71),I71=""),EOMONTH(DATE(EINSTELLUNG!$C$35,$A$1,1),0),I71)-MAX(D71,DATE(EINSTELLUNG!$C$35,$A$1,1))+1)/DAY(EOMONTH(DATE(EINSTELLUNG!$C$35,$A$1,1),0))*F71,2),"")</f>
        <v/>
      </c>
      <c r="I71" s="41"/>
      <c r="J71" s="42"/>
      <c r="K71" s="267" t="str">
        <f t="shared" si="3"/>
        <v/>
      </c>
      <c r="L71" s="269" t="str">
        <f>IF(OR(B71="",C71=""),"",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43"/>
      <c r="N71" s="55"/>
    </row>
    <row r="72" spans="1:14" ht="22" customHeight="1">
      <c r="A72" s="266" t="s">
        <v>143</v>
      </c>
      <c r="B72" s="110"/>
      <c r="C72" s="30"/>
      <c r="D72" s="34"/>
      <c r="E72" s="32"/>
      <c r="F72" s="33"/>
      <c r="G72" s="267" t="str">
        <f>IF(OR(E72="",F72=""),"",PID_KVLohnLookup($A$1,E72,F72,LOHNTABELLE!$H$137))</f>
        <v/>
      </c>
      <c r="H72" s="268" t="str">
        <f>IF(AND(ISNUMBER(D72),ISNUMBER(F72)),ROUNDDOWN(MIN(IF(OR(ISBLANK(I72),I72=""),EOMONTH(DATE(EINSTELLUNG!$C$35,$A$1,1),0),I72)-MAX(D72,DATE(EINSTELLUNG!$C$35,$A$1,1))+1)/DAY(EOMONTH(DATE(EINSTELLUNG!$C$35,$A$1,1),0))*F72,2),"")</f>
        <v/>
      </c>
      <c r="I72" s="34"/>
      <c r="J72" s="35"/>
      <c r="K72" s="267" t="str">
        <f t="shared" si="3"/>
        <v/>
      </c>
      <c r="L72" s="269" t="str">
        <f>IF(OR(B72="",C72=""),"",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36"/>
      <c r="N72" s="54"/>
    </row>
    <row r="73" spans="1:14" ht="22" customHeight="1">
      <c r="A73" s="266" t="s">
        <v>144</v>
      </c>
      <c r="B73" s="111"/>
      <c r="C73" s="37"/>
      <c r="D73" s="41"/>
      <c r="E73" s="39"/>
      <c r="F73" s="40"/>
      <c r="G73" s="267" t="str">
        <f>IF(OR(E73="",F73=""),"",PID_KVLohnLookup($A$1,E73,F73,LOHNTABELLE!$H$137))</f>
        <v/>
      </c>
      <c r="H73" s="268" t="str">
        <f>IF(AND(ISNUMBER(D73),ISNUMBER(F73)),ROUNDDOWN(MIN(IF(OR(ISBLANK(I73),I73=""),EOMONTH(DATE(EINSTELLUNG!$C$35,$A$1,1),0),I73)-MAX(D73,DATE(EINSTELLUNG!$C$35,$A$1,1))+1)/DAY(EOMONTH(DATE(EINSTELLUNG!$C$35,$A$1,1),0))*F73,2),"")</f>
        <v/>
      </c>
      <c r="I73" s="41"/>
      <c r="J73" s="42"/>
      <c r="K73" s="267" t="str">
        <f t="shared" si="3"/>
        <v/>
      </c>
      <c r="L73" s="269" t="str">
        <f>IF(OR(B73="",C73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43"/>
      <c r="N73" s="55"/>
    </row>
    <row r="74" spans="1:14" ht="22" customHeight="1">
      <c r="A74" s="266" t="s">
        <v>145</v>
      </c>
      <c r="B74" s="110"/>
      <c r="C74" s="30"/>
      <c r="D74" s="34"/>
      <c r="E74" s="32"/>
      <c r="F74" s="33"/>
      <c r="G74" s="267" t="str">
        <f>IF(OR(E74="",F74=""),"",PID_KVLohnLookup($A$1,E74,F74,LOHNTABELLE!$H$137))</f>
        <v/>
      </c>
      <c r="H74" s="268" t="str">
        <f>IF(AND(ISNUMBER(D74),ISNUMBER(F74)),ROUNDDOWN(MIN(IF(OR(ISBLANK(I74),I74=""),EOMONTH(DATE(EINSTELLUNG!$C$35,$A$1,1),0),I74)-MAX(D74,DATE(EINSTELLUNG!$C$35,$A$1,1))+1)/DAY(EOMONTH(DATE(EINSTELLUNG!$C$35,$A$1,1),0))*F74,2),"")</f>
        <v/>
      </c>
      <c r="I74" s="34"/>
      <c r="J74" s="35"/>
      <c r="K74" s="267" t="str">
        <f t="shared" si="3"/>
        <v/>
      </c>
      <c r="L74" s="269" t="str">
        <f>IF(OR(B74="",C74=""),"",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36"/>
      <c r="N74" s="54"/>
    </row>
    <row r="75" spans="1:14" ht="22" customHeight="1">
      <c r="A75" s="266" t="s">
        <v>146</v>
      </c>
      <c r="B75" s="111"/>
      <c r="C75" s="37"/>
      <c r="D75" s="41"/>
      <c r="E75" s="39"/>
      <c r="F75" s="40"/>
      <c r="G75" s="267" t="str">
        <f>IF(OR(E75="",F75=""),"",PID_KVLohnLookup($A$1,E75,F75,LOHNTABELLE!$H$137))</f>
        <v/>
      </c>
      <c r="H75" s="268" t="str">
        <f>IF(AND(ISNUMBER(D75),ISNUMBER(F75)),ROUNDDOWN(MIN(IF(OR(ISBLANK(I75),I75=""),EOMONTH(DATE(EINSTELLUNG!$C$35,$A$1,1),0),I75)-MAX(D75,DATE(EINSTELLUNG!$C$35,$A$1,1))+1)/DAY(EOMONTH(DATE(EINSTELLUNG!$C$35,$A$1,1),0))*F75,2),"")</f>
        <v/>
      </c>
      <c r="I75" s="41"/>
      <c r="J75" s="42"/>
      <c r="K75" s="267" t="str">
        <f t="shared" si="3"/>
        <v/>
      </c>
      <c r="L75" s="269" t="str">
        <f>IF(OR(B75="",C75=""),"",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43"/>
      <c r="N75" s="55"/>
    </row>
    <row r="76" spans="1:14" ht="22" customHeight="1">
      <c r="A76" s="266" t="s">
        <v>147</v>
      </c>
      <c r="B76" s="110"/>
      <c r="C76" s="30"/>
      <c r="D76" s="34"/>
      <c r="E76" s="32"/>
      <c r="F76" s="33"/>
      <c r="G76" s="267" t="str">
        <f>IF(OR(E76="",F76=""),"",PID_KVLohnLookup($A$1,E76,F76,LOHNTABELLE!$H$137))</f>
        <v/>
      </c>
      <c r="H76" s="268" t="str">
        <f>IF(AND(ISNUMBER(D76),ISNUMBER(F76)),ROUNDDOWN(MIN(IF(OR(ISBLANK(I76),I76=""),EOMONTH(DATE(EINSTELLUNG!$C$35,$A$1,1),0),I76)-MAX(D76,DATE(EINSTELLUNG!$C$35,$A$1,1))+1)/DAY(EOMONTH(DATE(EINSTELLUNG!$C$35,$A$1,1),0))*F76,2),"")</f>
        <v/>
      </c>
      <c r="I76" s="34"/>
      <c r="J76" s="35"/>
      <c r="K76" s="267" t="str">
        <f t="shared" si="3"/>
        <v/>
      </c>
      <c r="L76" s="269" t="str">
        <f>IF(OR(B76="",C76=""),"",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36"/>
      <c r="N76" s="54"/>
    </row>
    <row r="77" spans="1:14" ht="22" customHeight="1">
      <c r="A77" s="266" t="s">
        <v>148</v>
      </c>
      <c r="B77" s="111"/>
      <c r="C77" s="37"/>
      <c r="D77" s="41"/>
      <c r="E77" s="39"/>
      <c r="F77" s="40"/>
      <c r="G77" s="267" t="str">
        <f>IF(OR(E77="",F77=""),"",PID_KVLohnLookup($A$1,E77,F77,LOHNTABELLE!$H$137))</f>
        <v/>
      </c>
      <c r="H77" s="268" t="str">
        <f>IF(AND(ISNUMBER(D77),ISNUMBER(F77)),ROUNDDOWN(MIN(IF(OR(ISBLANK(I77),I77=""),EOMONTH(DATE(EINSTELLUNG!$C$35,$A$1,1),0),I77)-MAX(D77,DATE(EINSTELLUNG!$C$35,$A$1,1))+1)/DAY(EOMONTH(DATE(EINSTELLUNG!$C$35,$A$1,1),0))*F77,2),"")</f>
        <v/>
      </c>
      <c r="I77" s="41"/>
      <c r="J77" s="42"/>
      <c r="K77" s="267" t="str">
        <f t="shared" si="3"/>
        <v/>
      </c>
      <c r="L77" s="269" t="str">
        <f>IF(OR(B77="",C77=""),"",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43"/>
      <c r="N77" s="55"/>
    </row>
    <row r="78" spans="1:14" ht="22" customHeight="1">
      <c r="A78" s="266" t="s">
        <v>149</v>
      </c>
      <c r="B78" s="110"/>
      <c r="C78" s="30"/>
      <c r="D78" s="34"/>
      <c r="E78" s="32"/>
      <c r="F78" s="33"/>
      <c r="G78" s="267" t="str">
        <f>IF(OR(E78="",F78=""),"",PID_KVLohnLookup($A$1,E78,F78,LOHNTABELLE!$H$137))</f>
        <v/>
      </c>
      <c r="H78" s="268" t="str">
        <f>IF(AND(ISNUMBER(D78),ISNUMBER(F78)),ROUNDDOWN(MIN(IF(OR(ISBLANK(I78),I78=""),EOMONTH(DATE(EINSTELLUNG!$C$35,$A$1,1),0),I78)-MAX(D78,DATE(EINSTELLUNG!$C$35,$A$1,1))+1)/DAY(EOMONTH(DATE(EINSTELLUNG!$C$35,$A$1,1),0))*F78,2),"")</f>
        <v/>
      </c>
      <c r="I78" s="34"/>
      <c r="J78" s="35"/>
      <c r="K78" s="267" t="str">
        <f t="shared" si="3"/>
        <v/>
      </c>
      <c r="L78" s="269" t="str">
        <f>IF(OR(B78="",C78=""),"",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36"/>
      <c r="N78" s="54"/>
    </row>
    <row r="79" spans="1:14" ht="22" customHeight="1">
      <c r="A79" s="266" t="s">
        <v>150</v>
      </c>
      <c r="B79" s="111"/>
      <c r="C79" s="37"/>
      <c r="D79" s="41"/>
      <c r="E79" s="39"/>
      <c r="F79" s="40"/>
      <c r="G79" s="267" t="str">
        <f>IF(OR(E79="",F79=""),"",PID_KVLohnLookup($A$1,E79,F79,LOHNTABELLE!$H$137))</f>
        <v/>
      </c>
      <c r="H79" s="268" t="str">
        <f>IF(AND(ISNUMBER(D79),ISNUMBER(F79)),ROUNDDOWN(MIN(IF(OR(ISBLANK(I79),I79=""),EOMONTH(DATE(EINSTELLUNG!$C$35,$A$1,1),0),I79)-MAX(D79,DATE(EINSTELLUNG!$C$35,$A$1,1))+1)/DAY(EOMONTH(DATE(EINSTELLUNG!$C$35,$A$1,1),0))*F79,2),"")</f>
        <v/>
      </c>
      <c r="I79" s="41"/>
      <c r="J79" s="42"/>
      <c r="K79" s="267" t="str">
        <f t="shared" si="3"/>
        <v/>
      </c>
      <c r="L79" s="269" t="str">
        <f>IF(OR(B79="",C79=""),"",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43"/>
      <c r="N79" s="55"/>
    </row>
    <row r="80" spans="1:14" ht="22" customHeight="1">
      <c r="A80" s="266" t="s">
        <v>151</v>
      </c>
      <c r="B80" s="110"/>
      <c r="C80" s="30"/>
      <c r="D80" s="34"/>
      <c r="E80" s="32"/>
      <c r="F80" s="33"/>
      <c r="G80" s="267" t="str">
        <f>IF(OR(E80="",F80=""),"",PID_KVLohnLookup($A$1,E80,F80,LOHNTABELLE!$H$137))</f>
        <v/>
      </c>
      <c r="H80" s="268" t="str">
        <f>IF(AND(ISNUMBER(D80),ISNUMBER(F80)),ROUNDDOWN(MIN(IF(OR(ISBLANK(I80),I80=""),EOMONTH(DATE(EINSTELLUNG!$C$35,$A$1,1),0),I80)-MAX(D80,DATE(EINSTELLUNG!$C$35,$A$1,1))+1)/DAY(EOMONTH(DATE(EINSTELLUNG!$C$35,$A$1,1),0))*F80,2),"")</f>
        <v/>
      </c>
      <c r="I80" s="34"/>
      <c r="J80" s="35"/>
      <c r="K80" s="267" t="str">
        <f t="shared" si="3"/>
        <v/>
      </c>
      <c r="L80" s="269" t="str">
        <f>IF(OR(B80="",C80=""),"",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36"/>
      <c r="N80" s="54"/>
    </row>
    <row r="81" spans="1:14" ht="22" customHeight="1">
      <c r="A81" s="266" t="s">
        <v>152</v>
      </c>
      <c r="B81" s="111"/>
      <c r="C81" s="37"/>
      <c r="D81" s="41"/>
      <c r="E81" s="39"/>
      <c r="F81" s="40"/>
      <c r="G81" s="267" t="str">
        <f>IF(OR(E81="",F81=""),"",PID_KVLohnLookup($A$1,E81,F81,LOHNTABELLE!$H$137))</f>
        <v/>
      </c>
      <c r="H81" s="268" t="str">
        <f>IF(AND(ISNUMBER(D81),ISNUMBER(F81)),ROUNDDOWN(MIN(IF(OR(ISBLANK(I81),I81=""),EOMONTH(DATE(EINSTELLUNG!$C$35,$A$1,1),0),I81)-MAX(D81,DATE(EINSTELLUNG!$C$35,$A$1,1))+1)/DAY(EOMONTH(DATE(EINSTELLUNG!$C$35,$A$1,1),0))*F81,2),"")</f>
        <v/>
      </c>
      <c r="I81" s="41"/>
      <c r="J81" s="42"/>
      <c r="K81" s="267" t="str">
        <f t="shared" si="3"/>
        <v/>
      </c>
      <c r="L81" s="269" t="str">
        <f>IF(OR(B81="",C81=""),"",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43"/>
      <c r="N81" s="55"/>
    </row>
    <row r="82" spans="1:14" ht="22" customHeight="1" thickBot="1">
      <c r="A82" s="325" t="s">
        <v>153</v>
      </c>
      <c r="B82" s="112"/>
      <c r="C82" s="45"/>
      <c r="D82" s="46"/>
      <c r="E82" s="47"/>
      <c r="F82" s="48"/>
      <c r="G82" s="326" t="str">
        <f>IF(OR(E82="",F82=""),"",PID_KVLohnLookup($A$1,E82,F82,LOHNTABELLE!$H$137))</f>
        <v/>
      </c>
      <c r="H82" s="327" t="str">
        <f>IF(AND(ISNUMBER(D82),ISNUMBER(F82)),ROUNDDOWN(MIN(IF(OR(ISBLANK(I82),I82=""),EOMONTH(DATE(EINSTELLUNG!$C$35,$A$1,1),0),I82)-MAX(D82,DATE(EINSTELLUNG!$C$35,$A$1,1))+1)/DAY(EOMONTH(DATE(EINSTELLUNG!$C$35,$A$1,1),0))*F82,2),"")</f>
        <v/>
      </c>
      <c r="I82" s="46"/>
      <c r="J82" s="49"/>
      <c r="K82" s="326" t="str">
        <f t="shared" si="3"/>
        <v/>
      </c>
      <c r="L82" s="328" t="str">
        <f>IF(OR(B82="",C82=""),"",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0"/>
      <c r="N82" s="56"/>
    </row>
    <row r="83" spans="1:14" ht="16" customHeight="1">
      <c r="A83" s="348"/>
      <c r="B83" s="348"/>
    </row>
    <row r="100" spans="26:26" ht="16" customHeight="1">
      <c r="Z100" s="246"/>
    </row>
  </sheetData>
  <sheetProtection algorithmName="SHA-512" hashValue="hSxuP1AU5dHgQtwhXK3mR386gOivUmgeielNW41g8/YfiFg5bSu67oaMf8Me35kU0+JSb7coZMPmUdyN04BjlA==" saltValue="4ib3hN0dISqs5DR2B6hmKg==" spinCount="100000" sheet="1" objects="1" scenarios="1"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AE98FC00-B2EB-430F-8B6B-56BFDE8941A2}">
          <x14:formula1>
            <xm:f>KV_DROPDOWN_HELPER!$AJY$1:$AJY$12</xm:f>
          </x14:formula1>
          <xm:sqref>E3:E82</xm:sqref>
        </x14:dataValidation>
        <x14:dataValidation type="list" allowBlank="1" showInputMessage="1" showErrorMessage="1" xr:uid="{26299D92-BCD2-4516-A00C-D0C1B6738225}">
          <x14:formula1>
            <xm:f>KV_DROPDOWN_HELPER!$AHC$1:$AHC$11</xm:f>
          </x14:formula1>
          <xm:sqref>F17 F18 F19 F20 F22 F23 F25 F26 F27 F28 F30 F31 F32 F33 F34 F35 F36 F37 F38 F39 F40 F41 F42 F43 F44 F45 F46 F47 F48 F49 F50 F51 F52</xm:sqref>
        </x14:dataValidation>
        <x14:dataValidation type="list" allowBlank="1" showInputMessage="1" showErrorMessage="1" xr:uid="{FB16249D-E962-4775-A486-F091CCB42176}">
          <x14:formula1>
            <xm:f>KV_DROPDOWN_HELPER!$AGW$1:$AGW$11</xm:f>
          </x14:formula1>
          <xm:sqref>F3</xm:sqref>
        </x14:dataValidation>
        <x14:dataValidation type="list" allowBlank="1" showInputMessage="1" showErrorMessage="1" xr:uid="{0DED98FC-AFAF-46B9-9ABC-55D84F76F10A}">
          <x14:formula1>
            <xm:f>KV_DROPDOWN_HELPER!$AGX$1:$AGX$11</xm:f>
          </x14:formula1>
          <xm:sqref>F4</xm:sqref>
        </x14:dataValidation>
        <x14:dataValidation type="list" allowBlank="1" showInputMessage="1" showErrorMessage="1" xr:uid="{73DDFAFA-4D39-473F-8BD0-EE75BEEB39CD}">
          <x14:formula1>
            <xm:f>KV_DROPDOWN_HELPER!$AGY$1:$AGY$11</xm:f>
          </x14:formula1>
          <xm:sqref>F5 F6 F7 F11</xm:sqref>
        </x14:dataValidation>
        <x14:dataValidation type="list" allowBlank="1" showInputMessage="1" showErrorMessage="1" xr:uid="{C7E7D5CB-A78C-4269-BB39-5D70CD450696}">
          <x14:formula1>
            <xm:f>KV_DROPDOWN_HELPER!$AGZ$1:$AGZ$11</xm:f>
          </x14:formula1>
          <xm:sqref>F8 F10 F12 F13 F14 F15</xm:sqref>
        </x14:dataValidation>
        <x14:dataValidation type="list" allowBlank="1" showInputMessage="1" showErrorMessage="1" xr:uid="{B67C728A-3C84-4E10-A4A3-67AE82C4E734}">
          <x14:formula1>
            <xm:f>KV_DROPDOWN_HELPER!$AHA$1:$AHA$11</xm:f>
          </x14:formula1>
          <xm:sqref>F9 F24 F29</xm:sqref>
        </x14:dataValidation>
        <x14:dataValidation type="list" allowBlank="1" showInputMessage="1" showErrorMessage="1" xr:uid="{76D4E1A8-5827-473C-A798-99AABE4BFEC9}">
          <x14:formula1>
            <xm:f>KV_DROPDOWN_HELPER!$AHB$1:$AHB$11</xm:f>
          </x14:formula1>
          <xm:sqref>F16</xm:sqref>
        </x14:dataValidation>
        <x14:dataValidation type="list" allowBlank="1" showInputMessage="1" showErrorMessage="1" xr:uid="{31186C24-51A8-4B54-B358-BB922323D5F6}">
          <x14:formula1>
            <xm:f>KV_DROPDOWN_HELPER!$AHD$1:$AHD$11</xm:f>
          </x14:formula1>
          <xm:sqref>F21</xm:sqref>
        </x14:dataValidation>
        <x14:dataValidation type="list" allowBlank="1" showInputMessage="1" showErrorMessage="1" xr:uid="{4194ADDA-B85A-4140-8125-668246C473B0}">
          <x14:formula1>
            <xm:f>KV_DROPDOWN_HELPER!$AHE$1:$AHE$11</xm:f>
          </x14:formula1>
          <xm:sqref>F53 F54 F55 F56 F57 F58 F59 F60 F61 F62 F63 F64 F65 F66 F67 F68 F69 F70 F71 F72 F73 F74 F75 F76 F77 F78 F79 F80 F81 F82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2"/>
  <sheetViews>
    <sheetView workbookViewId="0">
      <selection activeCell="F18" sqref="F18"/>
    </sheetView>
  </sheetViews>
  <sheetFormatPr baseColWidth="10" defaultRowHeight="14.5"/>
  <cols>
    <col min="1" max="1" width="6.453125" bestFit="1" customWidth="1"/>
    <col min="2" max="2" width="10.36328125" bestFit="1" customWidth="1"/>
    <col min="3" max="3" width="11.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15.36328125" bestFit="1" customWidth="1"/>
  </cols>
  <sheetData>
    <row r="1" spans="1:11">
      <c r="A1" s="1" t="s">
        <v>205</v>
      </c>
      <c r="B1" s="1" t="s">
        <v>179</v>
      </c>
      <c r="C1" s="1" t="s">
        <v>39</v>
      </c>
      <c r="D1" s="2" t="s">
        <v>206</v>
      </c>
      <c r="E1" s="2" t="s">
        <v>207</v>
      </c>
      <c r="F1" s="1" t="s">
        <v>182</v>
      </c>
      <c r="G1" s="1" t="s">
        <v>212</v>
      </c>
      <c r="H1" s="4" t="s">
        <v>208</v>
      </c>
      <c r="I1" s="4" t="s">
        <v>209</v>
      </c>
      <c r="J1" s="4" t="s">
        <v>213</v>
      </c>
      <c r="K1" s="1" t="s">
        <v>210</v>
      </c>
    </row>
    <row r="2" spans="1:11">
      <c r="A2" t="s">
        <v>335</v>
      </c>
      <c r="B2">
        <v>401734</v>
      </c>
      <c r="C2" t="s">
        <v>401</v>
      </c>
      <c r="D2" s="3">
        <v>45904</v>
      </c>
      <c r="E2" s="3">
        <v>46053</v>
      </c>
      <c r="F2" t="s">
        <v>194</v>
      </c>
      <c r="G2">
        <v>150</v>
      </c>
      <c r="H2" s="5">
        <v>1.1000000000000001</v>
      </c>
      <c r="I2" s="5">
        <v>0.75</v>
      </c>
      <c r="J2" s="5">
        <v>0.82500000000000007</v>
      </c>
      <c r="K2" t="s">
        <v>470</v>
      </c>
    </row>
  </sheetData>
  <sheetProtection algorithmName="SHA-512" hashValue="3oUcCSL84i5i7DuB/x17ImhWdz06yAWX9C1U6hrrmp6JWSnN6jHk4SGPQflDXtMO2MtRr5xWcaaFPJzcNxSUjw==" saltValue="Amvl9d6AMqkJMxnZTW/iqA=="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eZZgaVKpQEaya51MCPPOnptZwe8wLtXDheyldQFCoAkuzo0l4z9zqGvlgBHNsoq4vlhirSCAxPs1lE/PEfgGrg==" saltValue="QjI7PpBZdgpi5ovcDt9IO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5"/>
  <sheetViews>
    <sheetView workbookViewId="0"/>
  </sheetViews>
  <sheetFormatPr baseColWidth="10" defaultRowHeight="14.5"/>
  <sheetData>
    <row r="1" spans="1:961">
      <c r="A1" s="5">
        <v>173</v>
      </c>
      <c r="B1" s="5">
        <v>173</v>
      </c>
      <c r="C1" s="5">
        <v>173</v>
      </c>
      <c r="D1" s="5">
        <v>173</v>
      </c>
      <c r="E1" s="5">
        <v>173</v>
      </c>
      <c r="F1" s="5">
        <v>173</v>
      </c>
      <c r="G1" s="5">
        <v>173</v>
      </c>
      <c r="H1" s="5">
        <v>173</v>
      </c>
      <c r="I1" s="5">
        <v>173</v>
      </c>
      <c r="CC1" s="5">
        <v>173</v>
      </c>
      <c r="CD1" s="5">
        <v>173</v>
      </c>
      <c r="CE1" s="5">
        <v>173</v>
      </c>
      <c r="CF1" s="5">
        <v>173</v>
      </c>
      <c r="CG1" s="5">
        <v>173</v>
      </c>
      <c r="CH1" s="5">
        <v>173</v>
      </c>
      <c r="CI1" s="5">
        <v>173</v>
      </c>
      <c r="CJ1" s="5">
        <v>173</v>
      </c>
      <c r="CK1" s="5">
        <v>173</v>
      </c>
      <c r="FE1" s="5">
        <v>173</v>
      </c>
      <c r="FF1" s="5">
        <v>173</v>
      </c>
      <c r="IG1" s="5">
        <v>173</v>
      </c>
      <c r="IH1" s="5">
        <v>173</v>
      </c>
      <c r="IM1" s="5">
        <v>173</v>
      </c>
      <c r="LI1" s="5">
        <v>173</v>
      </c>
      <c r="LJ1" s="5">
        <v>173</v>
      </c>
      <c r="LO1" s="5">
        <v>173</v>
      </c>
      <c r="OK1" s="5">
        <v>173</v>
      </c>
      <c r="OL1" s="5">
        <v>173</v>
      </c>
      <c r="RM1" s="5">
        <v>173</v>
      </c>
      <c r="RN1" s="5">
        <v>173</v>
      </c>
      <c r="UO1" s="5">
        <v>173</v>
      </c>
      <c r="UP1" s="5">
        <v>173</v>
      </c>
      <c r="UQ1" s="5">
        <v>173</v>
      </c>
      <c r="UR1" s="5">
        <v>173</v>
      </c>
      <c r="US1" s="5">
        <v>173</v>
      </c>
      <c r="UT1" s="5">
        <v>173</v>
      </c>
      <c r="UU1" s="5">
        <v>173</v>
      </c>
      <c r="UV1" s="5">
        <v>173</v>
      </c>
      <c r="UW1" s="5">
        <v>173</v>
      </c>
      <c r="XQ1" s="5">
        <v>173</v>
      </c>
      <c r="XR1" s="5">
        <v>173</v>
      </c>
      <c r="XW1" s="5">
        <v>173</v>
      </c>
      <c r="AAS1" s="5">
        <v>173</v>
      </c>
      <c r="AAT1" s="5">
        <v>173</v>
      </c>
      <c r="AAY1" s="5">
        <v>173</v>
      </c>
      <c r="ADU1" s="5">
        <v>173</v>
      </c>
      <c r="ADV1" s="5">
        <v>173</v>
      </c>
      <c r="AEA1" s="5">
        <v>173</v>
      </c>
      <c r="AGW1" s="5">
        <v>173</v>
      </c>
      <c r="AGX1" s="5">
        <v>173</v>
      </c>
      <c r="AGY1" s="5">
        <v>173</v>
      </c>
      <c r="AGZ1" s="5">
        <v>173</v>
      </c>
      <c r="AHA1" s="5">
        <v>173</v>
      </c>
      <c r="AHB1" s="5">
        <v>173</v>
      </c>
      <c r="AHC1" s="5">
        <v>173</v>
      </c>
      <c r="AHD1" s="5">
        <v>173</v>
      </c>
      <c r="AHE1" s="5">
        <v>173</v>
      </c>
      <c r="AJY1" t="s">
        <v>2</v>
      </c>
    </row>
    <row r="2" spans="1:961">
      <c r="A2" s="5">
        <v>151.38</v>
      </c>
      <c r="B2" s="5">
        <v>151.38</v>
      </c>
      <c r="C2" s="5">
        <v>151.38</v>
      </c>
      <c r="D2" s="5">
        <v>151.38</v>
      </c>
      <c r="E2" s="5">
        <v>151.38</v>
      </c>
      <c r="F2" s="5">
        <v>151.38</v>
      </c>
      <c r="G2" s="5">
        <v>151.38</v>
      </c>
      <c r="H2" s="5">
        <v>151.38</v>
      </c>
      <c r="I2" s="5">
        <v>151.38</v>
      </c>
      <c r="CC2" s="5">
        <v>151.38</v>
      </c>
      <c r="CD2" s="5">
        <v>151.38</v>
      </c>
      <c r="CE2" s="5">
        <v>151.38</v>
      </c>
      <c r="CF2" s="5">
        <v>151.38</v>
      </c>
      <c r="CG2" s="5">
        <v>151.38</v>
      </c>
      <c r="CH2" s="5">
        <v>151.38</v>
      </c>
      <c r="CI2" s="5">
        <v>171</v>
      </c>
      <c r="CJ2" s="5">
        <v>151.38</v>
      </c>
      <c r="CK2" s="5">
        <v>151.38</v>
      </c>
      <c r="FE2" s="5">
        <v>151.38</v>
      </c>
      <c r="FF2" s="5">
        <v>151.38</v>
      </c>
      <c r="IG2" s="5">
        <v>151.38</v>
      </c>
      <c r="IH2" s="5">
        <v>151.38</v>
      </c>
      <c r="IM2" s="5">
        <v>151.38</v>
      </c>
      <c r="LI2" s="5">
        <v>151.38</v>
      </c>
      <c r="LJ2" s="5">
        <v>151.38</v>
      </c>
      <c r="LO2" s="5">
        <v>171</v>
      </c>
      <c r="OK2" s="5">
        <v>151.38</v>
      </c>
      <c r="OL2" s="5">
        <v>151.38</v>
      </c>
      <c r="RM2" s="5">
        <v>151.38</v>
      </c>
      <c r="RN2" s="5">
        <v>151.38</v>
      </c>
      <c r="UO2" s="5">
        <v>151.38</v>
      </c>
      <c r="UP2" s="5">
        <v>151.38</v>
      </c>
      <c r="UQ2" s="5">
        <v>151.38</v>
      </c>
      <c r="UR2" s="5">
        <v>151.38</v>
      </c>
      <c r="US2" s="5">
        <v>151.38</v>
      </c>
      <c r="UT2" s="5">
        <v>151.38</v>
      </c>
      <c r="UU2" s="5">
        <v>171</v>
      </c>
      <c r="UV2" s="5">
        <v>151.38</v>
      </c>
      <c r="UW2" s="5">
        <v>151.38</v>
      </c>
      <c r="XQ2" s="5">
        <v>151.38</v>
      </c>
      <c r="XR2" s="5">
        <v>151.38</v>
      </c>
      <c r="XW2" s="5">
        <v>171</v>
      </c>
      <c r="AAS2" s="5">
        <v>151.38</v>
      </c>
      <c r="AAT2" s="5">
        <v>151.38</v>
      </c>
      <c r="AAY2" s="5">
        <v>171</v>
      </c>
      <c r="ADU2" s="5">
        <v>151.38</v>
      </c>
      <c r="ADV2" s="5">
        <v>151.38</v>
      </c>
      <c r="AEA2" s="5">
        <v>171</v>
      </c>
      <c r="AGW2" s="5">
        <v>151.38</v>
      </c>
      <c r="AGX2" s="5">
        <v>151.38</v>
      </c>
      <c r="AGY2" s="5">
        <v>151.38</v>
      </c>
      <c r="AGZ2" s="5">
        <v>151.38</v>
      </c>
      <c r="AHA2" s="5">
        <v>151.38</v>
      </c>
      <c r="AHB2" s="5">
        <v>151.38</v>
      </c>
      <c r="AHC2" s="5">
        <v>171</v>
      </c>
      <c r="AHD2" s="5">
        <v>151.38</v>
      </c>
      <c r="AHE2" s="5">
        <v>151.38</v>
      </c>
      <c r="AJY2" t="s">
        <v>3</v>
      </c>
    </row>
    <row r="3" spans="1:961">
      <c r="A3" s="5">
        <v>138.4</v>
      </c>
      <c r="B3" s="5">
        <v>138.4</v>
      </c>
      <c r="C3" s="5">
        <v>138.4</v>
      </c>
      <c r="D3" s="5">
        <v>138.4</v>
      </c>
      <c r="E3" s="5">
        <v>138.4</v>
      </c>
      <c r="F3" s="5">
        <v>138.4</v>
      </c>
      <c r="G3" s="5">
        <v>138.4</v>
      </c>
      <c r="H3" s="5">
        <v>138.4</v>
      </c>
      <c r="I3" s="5">
        <v>138.4</v>
      </c>
      <c r="CC3" s="5">
        <v>138.4</v>
      </c>
      <c r="CD3" s="5">
        <v>138.4</v>
      </c>
      <c r="CE3" s="5">
        <v>138.4</v>
      </c>
      <c r="CF3" s="5">
        <v>138.4</v>
      </c>
      <c r="CG3" s="5">
        <v>138.4</v>
      </c>
      <c r="CH3" s="5">
        <v>138.4</v>
      </c>
      <c r="CI3" s="5">
        <v>169</v>
      </c>
      <c r="CJ3" s="5">
        <v>138.4</v>
      </c>
      <c r="CK3" s="5">
        <v>138.4</v>
      </c>
      <c r="FE3" s="5">
        <v>138.4</v>
      </c>
      <c r="FF3" s="5">
        <v>138.4</v>
      </c>
      <c r="IG3" s="5">
        <v>138.4</v>
      </c>
      <c r="IH3" s="5">
        <v>138.4</v>
      </c>
      <c r="IM3" s="5">
        <v>138.4</v>
      </c>
      <c r="LI3" s="5">
        <v>138.4</v>
      </c>
      <c r="LJ3" s="5">
        <v>138.4</v>
      </c>
      <c r="LO3" s="5">
        <v>169</v>
      </c>
      <c r="OK3" s="5">
        <v>138.4</v>
      </c>
      <c r="OL3" s="5">
        <v>138.4</v>
      </c>
      <c r="RM3" s="5">
        <v>138.4</v>
      </c>
      <c r="RN3" s="5">
        <v>138.4</v>
      </c>
      <c r="UO3" s="5">
        <v>138.4</v>
      </c>
      <c r="UP3" s="5">
        <v>138.4</v>
      </c>
      <c r="UQ3" s="5">
        <v>138.4</v>
      </c>
      <c r="UR3" s="5">
        <v>138.4</v>
      </c>
      <c r="US3" s="5">
        <v>138.4</v>
      </c>
      <c r="UT3" s="5">
        <v>138.4</v>
      </c>
      <c r="UU3" s="5">
        <v>169</v>
      </c>
      <c r="UV3" s="5">
        <v>138.4</v>
      </c>
      <c r="UW3" s="5">
        <v>138.4</v>
      </c>
      <c r="XQ3" s="5">
        <v>138.4</v>
      </c>
      <c r="XR3" s="5">
        <v>138.4</v>
      </c>
      <c r="XW3" s="5">
        <v>169</v>
      </c>
      <c r="AAS3" s="5">
        <v>138.4</v>
      </c>
      <c r="AAT3" s="5">
        <v>138.4</v>
      </c>
      <c r="AAY3" s="5">
        <v>169</v>
      </c>
      <c r="ADU3" s="5">
        <v>138.4</v>
      </c>
      <c r="ADV3" s="5">
        <v>138.4</v>
      </c>
      <c r="AEA3" s="5">
        <v>169</v>
      </c>
      <c r="AGW3" s="5">
        <v>138.4</v>
      </c>
      <c r="AGX3" s="5">
        <v>138.4</v>
      </c>
      <c r="AGY3" s="5">
        <v>138.4</v>
      </c>
      <c r="AGZ3" s="5">
        <v>138.4</v>
      </c>
      <c r="AHA3" s="5">
        <v>138.4</v>
      </c>
      <c r="AHB3" s="5">
        <v>138.4</v>
      </c>
      <c r="AHC3" s="5">
        <v>169</v>
      </c>
      <c r="AHD3" s="5">
        <v>138.4</v>
      </c>
      <c r="AHE3" s="5">
        <v>138.4</v>
      </c>
      <c r="AJY3" t="s">
        <v>4</v>
      </c>
    </row>
    <row r="4" spans="1:961">
      <c r="A4" s="5">
        <v>129.75</v>
      </c>
      <c r="B4" s="5">
        <v>129.75</v>
      </c>
      <c r="C4" s="5">
        <v>129.75</v>
      </c>
      <c r="D4" s="5">
        <v>129.75</v>
      </c>
      <c r="E4" s="5">
        <v>129.75</v>
      </c>
      <c r="F4" s="5">
        <v>129.75</v>
      </c>
      <c r="G4" s="5">
        <v>129.75</v>
      </c>
      <c r="H4" s="5">
        <v>129.75</v>
      </c>
      <c r="I4" s="5">
        <v>129.75</v>
      </c>
      <c r="CC4" s="5">
        <v>129.75</v>
      </c>
      <c r="CD4" s="5">
        <v>129.75</v>
      </c>
      <c r="CE4" s="5">
        <v>129.75</v>
      </c>
      <c r="CF4" s="5">
        <v>129.75</v>
      </c>
      <c r="CG4" s="5">
        <v>129.75</v>
      </c>
      <c r="CH4" s="5">
        <v>129.75</v>
      </c>
      <c r="CI4" s="5">
        <v>151.38</v>
      </c>
      <c r="CJ4" s="5">
        <v>129.75</v>
      </c>
      <c r="CK4" s="5">
        <v>129.75</v>
      </c>
      <c r="FE4" s="5">
        <v>129.75</v>
      </c>
      <c r="FF4" s="5">
        <v>129.75</v>
      </c>
      <c r="IG4" s="5">
        <v>129.75</v>
      </c>
      <c r="IH4" s="5">
        <v>129.75</v>
      </c>
      <c r="IM4" s="5">
        <v>129.75</v>
      </c>
      <c r="LI4" s="5">
        <v>129.75</v>
      </c>
      <c r="LJ4" s="5">
        <v>129.75</v>
      </c>
      <c r="LO4" s="5">
        <v>151.38</v>
      </c>
      <c r="OK4" s="5">
        <v>129.75</v>
      </c>
      <c r="OL4" s="5">
        <v>129.75</v>
      </c>
      <c r="RM4" s="5">
        <v>129.75</v>
      </c>
      <c r="RN4" s="5">
        <v>129.75</v>
      </c>
      <c r="UO4" s="5">
        <v>129.75</v>
      </c>
      <c r="UP4" s="5">
        <v>129.75</v>
      </c>
      <c r="UQ4" s="5">
        <v>129.75</v>
      </c>
      <c r="UR4" s="5">
        <v>129.75</v>
      </c>
      <c r="US4" s="5">
        <v>129.75</v>
      </c>
      <c r="UT4" s="5">
        <v>129.75</v>
      </c>
      <c r="UU4" s="5">
        <v>151.38</v>
      </c>
      <c r="UV4" s="5">
        <v>129.75</v>
      </c>
      <c r="UW4" s="5">
        <v>129.75</v>
      </c>
      <c r="XQ4" s="5">
        <v>129.75</v>
      </c>
      <c r="XR4" s="5">
        <v>129.75</v>
      </c>
      <c r="XW4" s="5">
        <v>151.38</v>
      </c>
      <c r="AAS4" s="5">
        <v>129.75</v>
      </c>
      <c r="AAT4" s="5">
        <v>129.75</v>
      </c>
      <c r="AAY4" s="5">
        <v>151.38</v>
      </c>
      <c r="ADU4" s="5">
        <v>129.75</v>
      </c>
      <c r="ADV4" s="5">
        <v>129.75</v>
      </c>
      <c r="AEA4" s="5">
        <v>151.38</v>
      </c>
      <c r="AGW4" s="5">
        <v>129.75</v>
      </c>
      <c r="AGX4" s="5">
        <v>129.75</v>
      </c>
      <c r="AGY4" s="5">
        <v>129.75</v>
      </c>
      <c r="AGZ4" s="5">
        <v>129.75</v>
      </c>
      <c r="AHA4" s="5">
        <v>129.75</v>
      </c>
      <c r="AHB4" s="5">
        <v>129.75</v>
      </c>
      <c r="AHC4" s="5">
        <v>151.38</v>
      </c>
      <c r="AHD4" s="5">
        <v>129.75</v>
      </c>
      <c r="AHE4" s="5">
        <v>129.75</v>
      </c>
      <c r="AJY4" t="s">
        <v>5</v>
      </c>
    </row>
    <row r="5" spans="1:961">
      <c r="A5" s="5">
        <v>108.13</v>
      </c>
      <c r="B5" s="5">
        <v>108.13</v>
      </c>
      <c r="C5" s="5">
        <v>108.13</v>
      </c>
      <c r="D5" s="5">
        <v>108.13</v>
      </c>
      <c r="E5" s="5">
        <v>108.13</v>
      </c>
      <c r="F5" s="5">
        <v>108.13</v>
      </c>
      <c r="G5" s="5">
        <v>108.13</v>
      </c>
      <c r="H5" s="5">
        <v>108.13</v>
      </c>
      <c r="I5" s="5">
        <v>108.13</v>
      </c>
      <c r="CC5" s="5">
        <v>108.13</v>
      </c>
      <c r="CD5" s="5">
        <v>108.13</v>
      </c>
      <c r="CE5" s="5">
        <v>108.13</v>
      </c>
      <c r="CF5" s="5">
        <v>108.13</v>
      </c>
      <c r="CG5" s="5">
        <v>108.13</v>
      </c>
      <c r="CH5" s="5">
        <v>108.13</v>
      </c>
      <c r="CI5" s="5">
        <v>138.4</v>
      </c>
      <c r="CJ5" s="5">
        <v>108.13</v>
      </c>
      <c r="CK5" s="5">
        <v>108.13</v>
      </c>
      <c r="FE5" s="5">
        <v>108.13</v>
      </c>
      <c r="FF5" s="5">
        <v>108.13</v>
      </c>
      <c r="IG5" s="5">
        <v>108.13</v>
      </c>
      <c r="IH5" s="5">
        <v>108.13</v>
      </c>
      <c r="IM5" s="5">
        <v>108.13</v>
      </c>
      <c r="LI5" s="5">
        <v>108.13</v>
      </c>
      <c r="LJ5" s="5">
        <v>108.13</v>
      </c>
      <c r="LO5" s="5">
        <v>138.4</v>
      </c>
      <c r="OK5" s="5">
        <v>108.13</v>
      </c>
      <c r="OL5" s="5">
        <v>108.13</v>
      </c>
      <c r="RM5" s="5">
        <v>108.13</v>
      </c>
      <c r="RN5" s="5">
        <v>108.13</v>
      </c>
      <c r="UO5" s="5">
        <v>108.13</v>
      </c>
      <c r="UP5" s="5">
        <v>108.13</v>
      </c>
      <c r="UQ5" s="5">
        <v>108.13</v>
      </c>
      <c r="UR5" s="5">
        <v>108.13</v>
      </c>
      <c r="US5" s="5">
        <v>108.13</v>
      </c>
      <c r="UT5" s="5">
        <v>108.13</v>
      </c>
      <c r="UU5" s="5">
        <v>138.4</v>
      </c>
      <c r="UV5" s="5">
        <v>108.13</v>
      </c>
      <c r="UW5" s="5">
        <v>108.13</v>
      </c>
      <c r="XQ5" s="5">
        <v>108.13</v>
      </c>
      <c r="XR5" s="5">
        <v>108.13</v>
      </c>
      <c r="XW5" s="5">
        <v>138.4</v>
      </c>
      <c r="AAS5" s="5">
        <v>108.13</v>
      </c>
      <c r="AAT5" s="5">
        <v>108.13</v>
      </c>
      <c r="AAY5" s="5">
        <v>138.4</v>
      </c>
      <c r="ADU5" s="5">
        <v>108.13</v>
      </c>
      <c r="ADV5" s="5">
        <v>108.13</v>
      </c>
      <c r="AEA5" s="5">
        <v>138.4</v>
      </c>
      <c r="AGW5" s="5">
        <v>108.13</v>
      </c>
      <c r="AGX5" s="5">
        <v>108.13</v>
      </c>
      <c r="AGY5" s="5">
        <v>108.13</v>
      </c>
      <c r="AGZ5" s="5">
        <v>108.13</v>
      </c>
      <c r="AHA5" s="5">
        <v>108.13</v>
      </c>
      <c r="AHB5" s="5">
        <v>108.13</v>
      </c>
      <c r="AHC5" s="5">
        <v>138.4</v>
      </c>
      <c r="AHD5" s="5">
        <v>108.13</v>
      </c>
      <c r="AHE5" s="5">
        <v>108.13</v>
      </c>
      <c r="AJY5" t="s">
        <v>6</v>
      </c>
    </row>
    <row r="6" spans="1:961">
      <c r="A6" s="5">
        <v>103.8</v>
      </c>
      <c r="B6" s="5">
        <v>103.8</v>
      </c>
      <c r="C6" s="5">
        <v>103.8</v>
      </c>
      <c r="D6" s="5">
        <v>103.8</v>
      </c>
      <c r="E6" s="5">
        <v>103.8</v>
      </c>
      <c r="F6" s="5">
        <v>103.8</v>
      </c>
      <c r="G6" s="5">
        <v>103.8</v>
      </c>
      <c r="H6" s="5">
        <v>103.8</v>
      </c>
      <c r="I6" s="5">
        <v>103.8</v>
      </c>
      <c r="CC6" s="5">
        <v>103.8</v>
      </c>
      <c r="CD6" s="5">
        <v>103.8</v>
      </c>
      <c r="CE6" s="5">
        <v>103.8</v>
      </c>
      <c r="CF6" s="5">
        <v>103.8</v>
      </c>
      <c r="CG6" s="5">
        <v>103.8</v>
      </c>
      <c r="CH6" s="5">
        <v>103.8</v>
      </c>
      <c r="CI6" s="5">
        <v>129.75</v>
      </c>
      <c r="CJ6" s="5">
        <v>103.8</v>
      </c>
      <c r="CK6" s="5">
        <v>103.8</v>
      </c>
      <c r="FE6" s="5">
        <v>103.8</v>
      </c>
      <c r="FF6" s="5">
        <v>103.8</v>
      </c>
      <c r="IG6" s="5">
        <v>103.8</v>
      </c>
      <c r="IH6" s="5">
        <v>103.8</v>
      </c>
      <c r="IM6" s="5">
        <v>103.8</v>
      </c>
      <c r="LI6" s="5">
        <v>103.8</v>
      </c>
      <c r="LJ6" s="5">
        <v>103.8</v>
      </c>
      <c r="LO6" s="5">
        <v>129.75</v>
      </c>
      <c r="OK6" s="5">
        <v>103.8</v>
      </c>
      <c r="OL6" s="5">
        <v>103.8</v>
      </c>
      <c r="RM6" s="5">
        <v>103.8</v>
      </c>
      <c r="RN6" s="5">
        <v>103.8</v>
      </c>
      <c r="UO6" s="5">
        <v>103.8</v>
      </c>
      <c r="UP6" s="5">
        <v>103.8</v>
      </c>
      <c r="UQ6" s="5">
        <v>103.8</v>
      </c>
      <c r="UR6" s="5">
        <v>103.8</v>
      </c>
      <c r="US6" s="5">
        <v>103.8</v>
      </c>
      <c r="UT6" s="5">
        <v>103.8</v>
      </c>
      <c r="UU6" s="5">
        <v>129.75</v>
      </c>
      <c r="UV6" s="5">
        <v>103.8</v>
      </c>
      <c r="UW6" s="5">
        <v>103.8</v>
      </c>
      <c r="XQ6" s="5">
        <v>103.8</v>
      </c>
      <c r="XR6" s="5">
        <v>103.8</v>
      </c>
      <c r="XW6" s="5">
        <v>129.75</v>
      </c>
      <c r="AAS6" s="5">
        <v>103.8</v>
      </c>
      <c r="AAT6" s="5">
        <v>103.8</v>
      </c>
      <c r="AAY6" s="5">
        <v>129.75</v>
      </c>
      <c r="ADU6" s="5">
        <v>103.8</v>
      </c>
      <c r="ADV6" s="5">
        <v>103.8</v>
      </c>
      <c r="AEA6" s="5">
        <v>129.75</v>
      </c>
      <c r="AGW6" s="5">
        <v>103.8</v>
      </c>
      <c r="AGX6" s="5">
        <v>103.8</v>
      </c>
      <c r="AGY6" s="5">
        <v>103.8</v>
      </c>
      <c r="AGZ6" s="5">
        <v>103.8</v>
      </c>
      <c r="AHA6" s="5">
        <v>103.8</v>
      </c>
      <c r="AHB6" s="5">
        <v>103.8</v>
      </c>
      <c r="AHC6" s="5">
        <v>129.75</v>
      </c>
      <c r="AHD6" s="5">
        <v>103.8</v>
      </c>
      <c r="AHE6" s="5">
        <v>103.8</v>
      </c>
      <c r="AJY6" t="s">
        <v>7</v>
      </c>
    </row>
    <row r="7" spans="1:961">
      <c r="A7" s="5">
        <v>86.5</v>
      </c>
      <c r="B7" s="5">
        <v>86.5</v>
      </c>
      <c r="C7" s="5">
        <v>86.5</v>
      </c>
      <c r="D7" s="5">
        <v>86.5</v>
      </c>
      <c r="E7" s="5">
        <v>86.5</v>
      </c>
      <c r="F7" s="5">
        <v>86.5</v>
      </c>
      <c r="G7" s="5">
        <v>86.5</v>
      </c>
      <c r="H7" s="5">
        <v>86.5</v>
      </c>
      <c r="I7" s="5">
        <v>86.5</v>
      </c>
      <c r="CC7" s="5">
        <v>86.5</v>
      </c>
      <c r="CD7" s="5">
        <v>86.5</v>
      </c>
      <c r="CE7" s="5">
        <v>86.5</v>
      </c>
      <c r="CF7" s="5">
        <v>86.5</v>
      </c>
      <c r="CG7" s="5">
        <v>86.5</v>
      </c>
      <c r="CH7" s="5">
        <v>86.5</v>
      </c>
      <c r="CI7" s="5">
        <v>108.13</v>
      </c>
      <c r="CJ7" s="5">
        <v>86.5</v>
      </c>
      <c r="CK7" s="5">
        <v>86.5</v>
      </c>
      <c r="FE7" s="5">
        <v>86.5</v>
      </c>
      <c r="FF7" s="5">
        <v>86.5</v>
      </c>
      <c r="IG7" s="5">
        <v>86.5</v>
      </c>
      <c r="IH7" s="5">
        <v>86.5</v>
      </c>
      <c r="IM7" s="5">
        <v>86.5</v>
      </c>
      <c r="LI7" s="5">
        <v>86.5</v>
      </c>
      <c r="LJ7" s="5">
        <v>86.5</v>
      </c>
      <c r="LO7" s="5">
        <v>108.13</v>
      </c>
      <c r="OK7" s="5">
        <v>86.5</v>
      </c>
      <c r="OL7" s="5">
        <v>86.5</v>
      </c>
      <c r="RM7" s="5">
        <v>86.5</v>
      </c>
      <c r="RN7" s="5">
        <v>86.5</v>
      </c>
      <c r="UO7" s="5">
        <v>86.5</v>
      </c>
      <c r="UP7" s="5">
        <v>86.5</v>
      </c>
      <c r="UQ7" s="5">
        <v>86.5</v>
      </c>
      <c r="UR7" s="5">
        <v>86.5</v>
      </c>
      <c r="US7" s="5">
        <v>86.5</v>
      </c>
      <c r="UT7" s="5">
        <v>86.5</v>
      </c>
      <c r="UU7" s="5">
        <v>108.13</v>
      </c>
      <c r="UV7" s="5">
        <v>86.5</v>
      </c>
      <c r="UW7" s="5">
        <v>86.5</v>
      </c>
      <c r="XQ7" s="5">
        <v>86.5</v>
      </c>
      <c r="XR7" s="5">
        <v>86.5</v>
      </c>
      <c r="XW7" s="5">
        <v>108.13</v>
      </c>
      <c r="AAS7" s="5">
        <v>86.5</v>
      </c>
      <c r="AAT7" s="5">
        <v>86.5</v>
      </c>
      <c r="AAY7" s="5">
        <v>108.13</v>
      </c>
      <c r="ADU7" s="5">
        <v>86.5</v>
      </c>
      <c r="ADV7" s="5">
        <v>86.5</v>
      </c>
      <c r="AEA7" s="5">
        <v>108.13</v>
      </c>
      <c r="AGW7" s="5">
        <v>86.5</v>
      </c>
      <c r="AGX7" s="5">
        <v>86.5</v>
      </c>
      <c r="AGY7" s="5">
        <v>86.5</v>
      </c>
      <c r="AGZ7" s="5">
        <v>86.5</v>
      </c>
      <c r="AHA7" s="5">
        <v>86.5</v>
      </c>
      <c r="AHB7" s="5">
        <v>86.5</v>
      </c>
      <c r="AHC7" s="5">
        <v>108.13</v>
      </c>
      <c r="AHD7" s="5">
        <v>86.5</v>
      </c>
      <c r="AHE7" s="5">
        <v>86.5</v>
      </c>
      <c r="AJY7" t="s">
        <v>8</v>
      </c>
    </row>
    <row r="8" spans="1:961">
      <c r="A8" s="5">
        <v>69.2</v>
      </c>
      <c r="B8" s="5">
        <v>69.2</v>
      </c>
      <c r="C8" s="5">
        <v>69.2</v>
      </c>
      <c r="D8" s="5">
        <v>69.2</v>
      </c>
      <c r="E8" s="5">
        <v>69.2</v>
      </c>
      <c r="F8" s="5">
        <v>69.2</v>
      </c>
      <c r="G8" s="5">
        <v>69.2</v>
      </c>
      <c r="H8" s="5">
        <v>69.2</v>
      </c>
      <c r="I8" s="5">
        <v>69.2</v>
      </c>
      <c r="CC8" s="5">
        <v>69.2</v>
      </c>
      <c r="CD8" s="5">
        <v>69.2</v>
      </c>
      <c r="CE8" s="5">
        <v>69.2</v>
      </c>
      <c r="CF8" s="5">
        <v>69.2</v>
      </c>
      <c r="CG8" s="5">
        <v>69.2</v>
      </c>
      <c r="CH8" s="5">
        <v>69.2</v>
      </c>
      <c r="CI8" s="5">
        <v>103.8</v>
      </c>
      <c r="CJ8" s="5">
        <v>69.2</v>
      </c>
      <c r="CK8" s="5">
        <v>69.2</v>
      </c>
      <c r="FE8" s="5">
        <v>69.2</v>
      </c>
      <c r="FF8" s="5">
        <v>69.2</v>
      </c>
      <c r="IG8" s="5">
        <v>69.2</v>
      </c>
      <c r="IH8" s="5">
        <v>69.2</v>
      </c>
      <c r="IM8" s="5">
        <v>69.2</v>
      </c>
      <c r="LI8" s="5">
        <v>69.2</v>
      </c>
      <c r="LJ8" s="5">
        <v>69.2</v>
      </c>
      <c r="LO8" s="5">
        <v>103.8</v>
      </c>
      <c r="OK8" s="5">
        <v>69.2</v>
      </c>
      <c r="OL8" s="5">
        <v>69.2</v>
      </c>
      <c r="RM8" s="5">
        <v>69.2</v>
      </c>
      <c r="RN8" s="5">
        <v>69.2</v>
      </c>
      <c r="UO8" s="5">
        <v>69.2</v>
      </c>
      <c r="UP8" s="5">
        <v>69.2</v>
      </c>
      <c r="UQ8" s="5">
        <v>69.2</v>
      </c>
      <c r="UR8" s="5">
        <v>69.2</v>
      </c>
      <c r="US8" s="5">
        <v>69.2</v>
      </c>
      <c r="UT8" s="5">
        <v>69.2</v>
      </c>
      <c r="UU8" s="5">
        <v>103.8</v>
      </c>
      <c r="UV8" s="5">
        <v>69.2</v>
      </c>
      <c r="UW8" s="5">
        <v>69.2</v>
      </c>
      <c r="XQ8" s="5">
        <v>69.2</v>
      </c>
      <c r="XR8" s="5">
        <v>69.2</v>
      </c>
      <c r="XW8" s="5">
        <v>103.8</v>
      </c>
      <c r="AAS8" s="5">
        <v>69.2</v>
      </c>
      <c r="AAT8" s="5">
        <v>69.2</v>
      </c>
      <c r="AAY8" s="5">
        <v>103.8</v>
      </c>
      <c r="ADU8" s="5">
        <v>69.2</v>
      </c>
      <c r="ADV8" s="5">
        <v>69.2</v>
      </c>
      <c r="AEA8" s="5">
        <v>103.8</v>
      </c>
      <c r="AGW8" s="5">
        <v>69.2</v>
      </c>
      <c r="AGX8" s="5">
        <v>69.2</v>
      </c>
      <c r="AGY8" s="5">
        <v>69.2</v>
      </c>
      <c r="AGZ8" s="5">
        <v>69.2</v>
      </c>
      <c r="AHA8" s="5">
        <v>69.2</v>
      </c>
      <c r="AHB8" s="5">
        <v>69.2</v>
      </c>
      <c r="AHC8" s="5">
        <v>103.8</v>
      </c>
      <c r="AHD8" s="5">
        <v>69.2</v>
      </c>
      <c r="AHE8" s="5">
        <v>69.2</v>
      </c>
      <c r="AJY8" t="s">
        <v>9</v>
      </c>
    </row>
    <row r="9" spans="1:961">
      <c r="A9" s="5">
        <v>51.9</v>
      </c>
      <c r="B9" s="5">
        <v>51.9</v>
      </c>
      <c r="C9" s="5">
        <v>51.9</v>
      </c>
      <c r="D9" s="5">
        <v>51.9</v>
      </c>
      <c r="E9" s="5">
        <v>51.9</v>
      </c>
      <c r="F9" s="5">
        <v>51.9</v>
      </c>
      <c r="G9" s="5">
        <v>51.9</v>
      </c>
      <c r="H9" s="5">
        <v>51.9</v>
      </c>
      <c r="I9" s="5">
        <v>51.9</v>
      </c>
      <c r="CC9" s="5">
        <v>51.9</v>
      </c>
      <c r="CD9" s="5">
        <v>51.9</v>
      </c>
      <c r="CE9" s="5">
        <v>51.9</v>
      </c>
      <c r="CF9" s="5">
        <v>51.9</v>
      </c>
      <c r="CG9" s="5">
        <v>51.9</v>
      </c>
      <c r="CH9" s="5">
        <v>51.9</v>
      </c>
      <c r="CI9" s="5">
        <v>86.5</v>
      </c>
      <c r="CJ9" s="5">
        <v>51.9</v>
      </c>
      <c r="CK9" s="5">
        <v>51.9</v>
      </c>
      <c r="FE9" s="5">
        <v>51.9</v>
      </c>
      <c r="FF9" s="5">
        <v>51.9</v>
      </c>
      <c r="IG9" s="5">
        <v>51.9</v>
      </c>
      <c r="IH9" s="5">
        <v>51.9</v>
      </c>
      <c r="IM9" s="5">
        <v>51.9</v>
      </c>
      <c r="LI9" s="5">
        <v>51.9</v>
      </c>
      <c r="LJ9" s="5">
        <v>51.9</v>
      </c>
      <c r="LO9" s="5">
        <v>86.5</v>
      </c>
      <c r="OK9" s="5">
        <v>51.9</v>
      </c>
      <c r="OL9" s="5">
        <v>51.9</v>
      </c>
      <c r="RM9" s="5">
        <v>51.9</v>
      </c>
      <c r="RN9" s="5">
        <v>51.9</v>
      </c>
      <c r="UO9" s="5">
        <v>51.9</v>
      </c>
      <c r="UP9" s="5">
        <v>51.9</v>
      </c>
      <c r="UQ9" s="5">
        <v>51.9</v>
      </c>
      <c r="UR9" s="5">
        <v>51.9</v>
      </c>
      <c r="US9" s="5">
        <v>51.9</v>
      </c>
      <c r="UT9" s="5">
        <v>51.9</v>
      </c>
      <c r="UU9" s="5">
        <v>86.5</v>
      </c>
      <c r="UV9" s="5">
        <v>51.9</v>
      </c>
      <c r="UW9" s="5">
        <v>51.9</v>
      </c>
      <c r="XQ9" s="5">
        <v>51.9</v>
      </c>
      <c r="XR9" s="5">
        <v>51.9</v>
      </c>
      <c r="XW9" s="5">
        <v>86.5</v>
      </c>
      <c r="AAS9" s="5">
        <v>51.9</v>
      </c>
      <c r="AAT9" s="5">
        <v>51.9</v>
      </c>
      <c r="AAY9" s="5">
        <v>86.5</v>
      </c>
      <c r="ADU9" s="5">
        <v>51.9</v>
      </c>
      <c r="ADV9" s="5">
        <v>51.9</v>
      </c>
      <c r="AEA9" s="5">
        <v>86.5</v>
      </c>
      <c r="AGW9" s="5">
        <v>51.9</v>
      </c>
      <c r="AGX9" s="5">
        <v>51.9</v>
      </c>
      <c r="AGY9" s="5">
        <v>51.9</v>
      </c>
      <c r="AGZ9" s="5">
        <v>51.9</v>
      </c>
      <c r="AHA9" s="5">
        <v>51.9</v>
      </c>
      <c r="AHB9" s="5">
        <v>51.9</v>
      </c>
      <c r="AHC9" s="5">
        <v>86.5</v>
      </c>
      <c r="AHD9" s="5">
        <v>51.9</v>
      </c>
      <c r="AHE9" s="5">
        <v>51.9</v>
      </c>
      <c r="AJY9" t="s">
        <v>10</v>
      </c>
    </row>
    <row r="10" spans="1:961">
      <c r="A10" s="5">
        <v>47.58</v>
      </c>
      <c r="B10" s="5">
        <v>47.58</v>
      </c>
      <c r="C10" s="5">
        <v>47.58</v>
      </c>
      <c r="D10" s="5">
        <v>47.58</v>
      </c>
      <c r="E10" s="5">
        <v>47.58</v>
      </c>
      <c r="F10" s="5">
        <v>47.58</v>
      </c>
      <c r="G10" s="5">
        <v>47.58</v>
      </c>
      <c r="H10" s="5">
        <v>47.58</v>
      </c>
      <c r="I10" s="5">
        <v>47.58</v>
      </c>
      <c r="CC10" s="5">
        <v>47.58</v>
      </c>
      <c r="CD10" s="5">
        <v>47.58</v>
      </c>
      <c r="CE10" s="5">
        <v>47.58</v>
      </c>
      <c r="CF10" s="5">
        <v>47.58</v>
      </c>
      <c r="CG10" s="5">
        <v>47.58</v>
      </c>
      <c r="CH10" s="5">
        <v>47.58</v>
      </c>
      <c r="CI10" s="5">
        <v>69.2</v>
      </c>
      <c r="CJ10" s="5">
        <v>47.58</v>
      </c>
      <c r="CK10" s="5">
        <v>47.58</v>
      </c>
      <c r="FE10" s="5">
        <v>47.58</v>
      </c>
      <c r="FF10" s="5">
        <v>47.58</v>
      </c>
      <c r="IG10" s="5">
        <v>47.58</v>
      </c>
      <c r="IH10" s="5">
        <v>47.58</v>
      </c>
      <c r="IM10" s="5">
        <v>47.58</v>
      </c>
      <c r="LI10" s="5">
        <v>47.58</v>
      </c>
      <c r="LJ10" s="5">
        <v>47.58</v>
      </c>
      <c r="LO10" s="5">
        <v>69.2</v>
      </c>
      <c r="OK10" s="5">
        <v>47.58</v>
      </c>
      <c r="OL10" s="5">
        <v>47.58</v>
      </c>
      <c r="RM10" s="5">
        <v>47.58</v>
      </c>
      <c r="RN10" s="5">
        <v>47.58</v>
      </c>
      <c r="UO10" s="5">
        <v>47.58</v>
      </c>
      <c r="UP10" s="5">
        <v>47.58</v>
      </c>
      <c r="UQ10" s="5">
        <v>47.58</v>
      </c>
      <c r="UR10" s="5">
        <v>47.58</v>
      </c>
      <c r="US10" s="5">
        <v>47.58</v>
      </c>
      <c r="UT10" s="5">
        <v>47.58</v>
      </c>
      <c r="UU10" s="5">
        <v>69.2</v>
      </c>
      <c r="UV10" s="5">
        <v>47.58</v>
      </c>
      <c r="UW10" s="5">
        <v>47.58</v>
      </c>
      <c r="XQ10" s="5">
        <v>47.58</v>
      </c>
      <c r="XR10" s="5">
        <v>47.58</v>
      </c>
      <c r="XW10" s="5">
        <v>69.2</v>
      </c>
      <c r="AAS10" s="5">
        <v>47.58</v>
      </c>
      <c r="AAT10" s="5">
        <v>47.58</v>
      </c>
      <c r="AAY10" s="5">
        <v>69.2</v>
      </c>
      <c r="ADU10" s="5">
        <v>47.58</v>
      </c>
      <c r="ADV10" s="5">
        <v>47.58</v>
      </c>
      <c r="AEA10" s="5">
        <v>69.2</v>
      </c>
      <c r="AGW10" s="5">
        <v>47.58</v>
      </c>
      <c r="AGX10" s="5">
        <v>47.58</v>
      </c>
      <c r="AGY10" s="5">
        <v>47.58</v>
      </c>
      <c r="AGZ10" s="5">
        <v>47.58</v>
      </c>
      <c r="AHA10" s="5">
        <v>47.58</v>
      </c>
      <c r="AHB10" s="5">
        <v>47.58</v>
      </c>
      <c r="AHC10" s="5">
        <v>69.2</v>
      </c>
      <c r="AHD10" s="5">
        <v>47.58</v>
      </c>
      <c r="AHE10" s="5">
        <v>47.58</v>
      </c>
      <c r="AJY10" t="s">
        <v>11</v>
      </c>
    </row>
    <row r="11" spans="1:961">
      <c r="A11" s="5">
        <v>43.25</v>
      </c>
      <c r="B11" s="5">
        <v>43.25</v>
      </c>
      <c r="C11" s="5">
        <v>43.25</v>
      </c>
      <c r="D11" s="5">
        <v>43.25</v>
      </c>
      <c r="E11" s="5">
        <v>43.25</v>
      </c>
      <c r="F11" s="5">
        <v>43.25</v>
      </c>
      <c r="G11" s="5">
        <v>43.25</v>
      </c>
      <c r="H11" s="5">
        <v>43.25</v>
      </c>
      <c r="I11" s="5">
        <v>43.25</v>
      </c>
      <c r="CC11" s="5">
        <v>43.25</v>
      </c>
      <c r="CD11" s="5">
        <v>43.25</v>
      </c>
      <c r="CE11" s="5">
        <v>43.25</v>
      </c>
      <c r="CF11" s="5">
        <v>43.25</v>
      </c>
      <c r="CG11" s="5">
        <v>43.25</v>
      </c>
      <c r="CH11" s="5">
        <v>43.25</v>
      </c>
      <c r="CI11" s="5">
        <v>51.9</v>
      </c>
      <c r="CJ11" s="5">
        <v>43.25</v>
      </c>
      <c r="CK11" s="5">
        <v>43.25</v>
      </c>
      <c r="FE11" s="5">
        <v>43.25</v>
      </c>
      <c r="FF11" s="5">
        <v>43.25</v>
      </c>
      <c r="IG11" s="5">
        <v>43.25</v>
      </c>
      <c r="IH11" s="5">
        <v>43.25</v>
      </c>
      <c r="IM11" s="5">
        <v>43.25</v>
      </c>
      <c r="LI11" s="5">
        <v>43.25</v>
      </c>
      <c r="LJ11" s="5">
        <v>43.25</v>
      </c>
      <c r="LO11" s="5">
        <v>51.9</v>
      </c>
      <c r="OK11" s="5">
        <v>43.25</v>
      </c>
      <c r="OL11" s="5">
        <v>43.25</v>
      </c>
      <c r="RM11" s="5">
        <v>43.25</v>
      </c>
      <c r="RN11" s="5">
        <v>43.25</v>
      </c>
      <c r="UO11" s="5">
        <v>43.25</v>
      </c>
      <c r="UP11" s="5">
        <v>43.25</v>
      </c>
      <c r="UQ11" s="5">
        <v>43.25</v>
      </c>
      <c r="UR11" s="5">
        <v>43.25</v>
      </c>
      <c r="US11" s="5">
        <v>43.25</v>
      </c>
      <c r="UT11" s="5">
        <v>43.25</v>
      </c>
      <c r="UU11" s="5">
        <v>51.9</v>
      </c>
      <c r="UV11" s="5">
        <v>43.25</v>
      </c>
      <c r="UW11" s="5">
        <v>43.25</v>
      </c>
      <c r="XQ11" s="5">
        <v>43.25</v>
      </c>
      <c r="XR11" s="5">
        <v>43.25</v>
      </c>
      <c r="XW11" s="5">
        <v>51.9</v>
      </c>
      <c r="AAS11" s="5">
        <v>43.25</v>
      </c>
      <c r="AAT11" s="5">
        <v>43.25</v>
      </c>
      <c r="AAY11" s="5">
        <v>51.9</v>
      </c>
      <c r="ADU11" s="5">
        <v>43.25</v>
      </c>
      <c r="ADV11" s="5">
        <v>43.25</v>
      </c>
      <c r="AEA11" s="5">
        <v>51.9</v>
      </c>
      <c r="AGW11" s="5">
        <v>43.25</v>
      </c>
      <c r="AGX11" s="5">
        <v>43.25</v>
      </c>
      <c r="AGY11" s="5">
        <v>43.25</v>
      </c>
      <c r="AGZ11" s="5">
        <v>43.25</v>
      </c>
      <c r="AHA11" s="5">
        <v>43.25</v>
      </c>
      <c r="AHB11" s="5">
        <v>43.25</v>
      </c>
      <c r="AHC11" s="5">
        <v>51.9</v>
      </c>
      <c r="AHD11" s="5">
        <v>43.25</v>
      </c>
      <c r="AHE11" s="5">
        <v>43.25</v>
      </c>
      <c r="AJY11" t="s">
        <v>12</v>
      </c>
    </row>
    <row r="12" spans="1:961">
      <c r="A12" s="5">
        <v>34.6</v>
      </c>
      <c r="B12" s="5">
        <v>34.6</v>
      </c>
      <c r="C12" s="5">
        <v>34.6</v>
      </c>
      <c r="D12" s="5">
        <v>34.6</v>
      </c>
      <c r="E12" s="5">
        <v>34.6</v>
      </c>
      <c r="F12" s="5">
        <v>34.6</v>
      </c>
      <c r="G12" s="5">
        <v>34.6</v>
      </c>
      <c r="H12" s="5">
        <v>34.6</v>
      </c>
      <c r="I12" s="5">
        <v>34.6</v>
      </c>
      <c r="CC12" s="5">
        <v>34.6</v>
      </c>
      <c r="CD12" s="5">
        <v>34.6</v>
      </c>
      <c r="CE12" s="5">
        <v>34.6</v>
      </c>
      <c r="CF12" s="5">
        <v>34.6</v>
      </c>
      <c r="CG12" s="5">
        <v>34.6</v>
      </c>
      <c r="CH12" s="5">
        <v>34.6</v>
      </c>
      <c r="CI12" s="5">
        <v>47.58</v>
      </c>
      <c r="CJ12" s="5">
        <v>34.6</v>
      </c>
      <c r="CK12" s="5">
        <v>34.6</v>
      </c>
      <c r="FE12" s="5">
        <v>34.6</v>
      </c>
      <c r="FF12" s="5">
        <v>34.6</v>
      </c>
      <c r="IG12" s="5">
        <v>34.6</v>
      </c>
      <c r="IH12" s="5">
        <v>34.6</v>
      </c>
      <c r="IM12" s="5">
        <v>34.6</v>
      </c>
      <c r="LI12" s="5">
        <v>34.6</v>
      </c>
      <c r="LJ12" s="5">
        <v>34.6</v>
      </c>
      <c r="OK12" s="5">
        <v>34.6</v>
      </c>
      <c r="OL12" s="5">
        <v>34.6</v>
      </c>
      <c r="RM12" s="5">
        <v>34.6</v>
      </c>
      <c r="RN12" s="5">
        <v>34.6</v>
      </c>
      <c r="UO12" s="5">
        <v>34.6</v>
      </c>
      <c r="UP12" s="5">
        <v>34.6</v>
      </c>
      <c r="UQ12" s="5">
        <v>34.6</v>
      </c>
      <c r="UR12" s="5">
        <v>34.6</v>
      </c>
      <c r="US12" s="5">
        <v>34.6</v>
      </c>
      <c r="UT12" s="5">
        <v>34.6</v>
      </c>
      <c r="UU12" s="5">
        <v>47.58</v>
      </c>
      <c r="UV12" s="5">
        <v>34.6</v>
      </c>
      <c r="UW12" s="5">
        <v>34.6</v>
      </c>
      <c r="XQ12" s="5">
        <v>34.6</v>
      </c>
      <c r="XR12" s="5">
        <v>34.6</v>
      </c>
      <c r="AAS12" s="5">
        <v>34.6</v>
      </c>
      <c r="AAT12" s="5">
        <v>34.6</v>
      </c>
      <c r="ADU12" s="5">
        <v>34.6</v>
      </c>
      <c r="ADV12" s="5">
        <v>34.6</v>
      </c>
      <c r="AJY12" t="s">
        <v>13</v>
      </c>
    </row>
    <row r="13" spans="1:961">
      <c r="A13" s="5">
        <v>32.01</v>
      </c>
      <c r="B13" s="5">
        <v>32.01</v>
      </c>
      <c r="C13" s="5">
        <v>32.01</v>
      </c>
      <c r="D13" s="5">
        <v>32.01</v>
      </c>
      <c r="E13" s="5">
        <v>32.01</v>
      </c>
      <c r="F13" s="5">
        <v>32.01</v>
      </c>
      <c r="G13" s="5">
        <v>32.01</v>
      </c>
      <c r="H13" s="5">
        <v>32.01</v>
      </c>
      <c r="I13" s="5">
        <v>32.01</v>
      </c>
      <c r="CC13" s="5">
        <v>32.01</v>
      </c>
      <c r="CD13" s="5">
        <v>32.01</v>
      </c>
      <c r="CE13" s="5">
        <v>32.01</v>
      </c>
      <c r="CF13" s="5">
        <v>32.01</v>
      </c>
      <c r="CG13" s="5">
        <v>32.01</v>
      </c>
      <c r="CH13" s="5">
        <v>32.01</v>
      </c>
      <c r="CI13" s="5">
        <v>43.25</v>
      </c>
      <c r="CJ13" s="5">
        <v>32.01</v>
      </c>
      <c r="CK13" s="5">
        <v>32.01</v>
      </c>
      <c r="FE13" s="5">
        <v>32.01</v>
      </c>
      <c r="FF13" s="5">
        <v>32.01</v>
      </c>
      <c r="IG13" s="5">
        <v>32.01</v>
      </c>
      <c r="IH13" s="5">
        <v>32.01</v>
      </c>
      <c r="IM13" s="5">
        <v>32.01</v>
      </c>
      <c r="LI13" s="5">
        <v>32.01</v>
      </c>
      <c r="LJ13" s="5">
        <v>32.01</v>
      </c>
      <c r="OK13" s="5">
        <v>32.01</v>
      </c>
      <c r="OL13" s="5">
        <v>32.01</v>
      </c>
      <c r="RM13" s="5">
        <v>32.01</v>
      </c>
      <c r="RN13" s="5">
        <v>32.01</v>
      </c>
      <c r="UO13" s="5">
        <v>32.01</v>
      </c>
      <c r="UP13" s="5">
        <v>32.01</v>
      </c>
      <c r="UQ13" s="5">
        <v>32.01</v>
      </c>
      <c r="UR13" s="5">
        <v>32.01</v>
      </c>
      <c r="US13" s="5">
        <v>32.01</v>
      </c>
      <c r="UT13" s="5">
        <v>32.01</v>
      </c>
      <c r="UU13" s="5">
        <v>43.25</v>
      </c>
      <c r="UV13" s="5">
        <v>32.01</v>
      </c>
      <c r="UW13" s="5">
        <v>32.01</v>
      </c>
      <c r="XQ13" s="5">
        <v>32.01</v>
      </c>
      <c r="XR13" s="5">
        <v>32.01</v>
      </c>
      <c r="AAS13" s="5">
        <v>32.01</v>
      </c>
      <c r="AAT13" s="5">
        <v>32.01</v>
      </c>
      <c r="ADU13" s="5">
        <v>32.01</v>
      </c>
      <c r="ADV13" s="5">
        <v>32.01</v>
      </c>
    </row>
    <row r="14" spans="1:961">
      <c r="CI14" s="5">
        <v>34.6</v>
      </c>
      <c r="UU14" s="5">
        <v>34.6</v>
      </c>
    </row>
    <row r="15" spans="1:961">
      <c r="CI15" s="5">
        <v>32.01</v>
      </c>
      <c r="UU15" s="5">
        <v>32.01</v>
      </c>
    </row>
  </sheetData>
  <sheetProtection algorithmName="SHA-512" hashValue="WM1ocYi1Am23i3fAw6rNwlv13yUk9nxeGFgaSDhF2dC/G+Z81+dAiYSwXT9N7FgQqVvbIetuDXiU77m5P3lXYQ==" saltValue="JWVDWQaT3xQaojbd5LzXyQ=="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22"/>
  <sheetViews>
    <sheetView workbookViewId="0"/>
  </sheetViews>
  <sheetFormatPr baseColWidth="10" defaultRowHeight="14.5"/>
  <sheetData>
    <row r="1" spans="1:5">
      <c r="A1" t="s">
        <v>238</v>
      </c>
      <c r="B1" t="s">
        <v>239</v>
      </c>
      <c r="C1" t="s">
        <v>240</v>
      </c>
      <c r="D1" t="s">
        <v>241</v>
      </c>
      <c r="E1" t="s">
        <v>242</v>
      </c>
    </row>
    <row r="2" spans="1:5">
      <c r="A2">
        <v>2026</v>
      </c>
      <c r="B2">
        <v>7</v>
      </c>
      <c r="C2" t="s">
        <v>278</v>
      </c>
      <c r="D2" t="s">
        <v>245</v>
      </c>
      <c r="E2">
        <v>129.75</v>
      </c>
    </row>
    <row r="3" spans="1:5">
      <c r="A3">
        <v>2026</v>
      </c>
      <c r="B3">
        <v>9</v>
      </c>
      <c r="C3" t="s">
        <v>278</v>
      </c>
      <c r="D3" t="s">
        <v>245</v>
      </c>
      <c r="E3">
        <v>86.5</v>
      </c>
    </row>
    <row r="4" spans="1:5">
      <c r="A4">
        <v>2026</v>
      </c>
      <c r="B4">
        <v>11</v>
      </c>
      <c r="C4" t="s">
        <v>278</v>
      </c>
      <c r="D4" t="s">
        <v>245</v>
      </c>
      <c r="E4">
        <v>166</v>
      </c>
    </row>
    <row r="5" spans="1:5">
      <c r="A5">
        <v>2026</v>
      </c>
      <c r="B5">
        <v>1</v>
      </c>
      <c r="C5" t="s">
        <v>321</v>
      </c>
      <c r="D5" t="s">
        <v>245</v>
      </c>
      <c r="E5">
        <v>171</v>
      </c>
    </row>
    <row r="6" spans="1:5">
      <c r="A6">
        <v>2026</v>
      </c>
      <c r="B6">
        <v>1</v>
      </c>
      <c r="C6" t="s">
        <v>322</v>
      </c>
      <c r="D6" t="s">
        <v>245</v>
      </c>
      <c r="E6">
        <v>103.8</v>
      </c>
    </row>
    <row r="7" spans="1:5">
      <c r="A7">
        <v>2026</v>
      </c>
      <c r="B7">
        <v>7</v>
      </c>
      <c r="C7" t="s">
        <v>322</v>
      </c>
      <c r="D7" t="s">
        <v>245</v>
      </c>
      <c r="E7">
        <v>138.4</v>
      </c>
    </row>
    <row r="8" spans="1:5">
      <c r="A8">
        <v>2026</v>
      </c>
      <c r="B8">
        <v>8</v>
      </c>
      <c r="C8" t="s">
        <v>322</v>
      </c>
      <c r="D8" t="s">
        <v>245</v>
      </c>
      <c r="E8">
        <v>129.75</v>
      </c>
    </row>
    <row r="9" spans="1:5">
      <c r="A9">
        <v>2026</v>
      </c>
      <c r="B9">
        <v>11</v>
      </c>
      <c r="C9" t="s">
        <v>322</v>
      </c>
      <c r="D9" t="s">
        <v>245</v>
      </c>
      <c r="E9">
        <v>173</v>
      </c>
    </row>
    <row r="10" spans="1:5">
      <c r="A10">
        <v>2026</v>
      </c>
      <c r="B10">
        <v>5</v>
      </c>
      <c r="C10" t="s">
        <v>323</v>
      </c>
      <c r="D10" t="s">
        <v>245</v>
      </c>
      <c r="E10">
        <v>129.75</v>
      </c>
    </row>
    <row r="11" spans="1:5">
      <c r="A11">
        <v>2026</v>
      </c>
      <c r="B11">
        <v>10</v>
      </c>
      <c r="C11" t="s">
        <v>323</v>
      </c>
      <c r="D11" t="s">
        <v>245</v>
      </c>
      <c r="E11">
        <v>173</v>
      </c>
    </row>
    <row r="12" spans="1:5">
      <c r="A12">
        <v>2026</v>
      </c>
      <c r="B12">
        <v>6</v>
      </c>
      <c r="C12" t="s">
        <v>325</v>
      </c>
      <c r="D12" t="s">
        <v>245</v>
      </c>
      <c r="E12">
        <v>171</v>
      </c>
    </row>
    <row r="13" spans="1:5">
      <c r="A13">
        <v>2026</v>
      </c>
      <c r="B13">
        <v>1</v>
      </c>
      <c r="C13" t="s">
        <v>340</v>
      </c>
      <c r="D13" t="s">
        <v>328</v>
      </c>
      <c r="E13" t="s">
        <v>4</v>
      </c>
    </row>
    <row r="14" spans="1:5">
      <c r="A14">
        <v>2026</v>
      </c>
      <c r="B14">
        <v>1</v>
      </c>
      <c r="C14" t="s">
        <v>340</v>
      </c>
      <c r="D14" t="s">
        <v>245</v>
      </c>
      <c r="E14">
        <v>151.38</v>
      </c>
    </row>
    <row r="15" spans="1:5">
      <c r="A15">
        <v>2026</v>
      </c>
      <c r="B15">
        <v>1</v>
      </c>
      <c r="C15" t="s">
        <v>413</v>
      </c>
      <c r="D15" t="s">
        <v>328</v>
      </c>
      <c r="E15" t="s">
        <v>13</v>
      </c>
    </row>
    <row r="16" spans="1:5">
      <c r="A16">
        <v>2026</v>
      </c>
      <c r="B16">
        <v>1</v>
      </c>
      <c r="C16" t="s">
        <v>413</v>
      </c>
      <c r="D16" t="s">
        <v>245</v>
      </c>
      <c r="E16">
        <v>173</v>
      </c>
    </row>
    <row r="17" spans="1:5">
      <c r="A17">
        <v>2026</v>
      </c>
      <c r="B17">
        <v>1</v>
      </c>
      <c r="C17" t="s">
        <v>322</v>
      </c>
      <c r="D17" t="s">
        <v>328</v>
      </c>
      <c r="E17" t="s">
        <v>5</v>
      </c>
    </row>
    <row r="18" spans="1:5">
      <c r="A18">
        <v>2026</v>
      </c>
      <c r="B18">
        <v>1</v>
      </c>
      <c r="C18" t="s">
        <v>323</v>
      </c>
      <c r="D18" t="s">
        <v>328</v>
      </c>
      <c r="E18" t="s">
        <v>4</v>
      </c>
    </row>
    <row r="19" spans="1:5">
      <c r="A19">
        <v>2026</v>
      </c>
      <c r="B19">
        <v>1</v>
      </c>
      <c r="C19" t="s">
        <v>323</v>
      </c>
      <c r="D19" t="s">
        <v>245</v>
      </c>
      <c r="E19">
        <v>173</v>
      </c>
    </row>
    <row r="20" spans="1:5">
      <c r="A20">
        <v>2026</v>
      </c>
      <c r="B20">
        <v>1</v>
      </c>
      <c r="C20" t="s">
        <v>414</v>
      </c>
      <c r="D20" t="s">
        <v>328</v>
      </c>
      <c r="E20" t="s">
        <v>4</v>
      </c>
    </row>
    <row r="21" spans="1:5">
      <c r="A21">
        <v>2026</v>
      </c>
      <c r="B21">
        <v>1</v>
      </c>
      <c r="C21" t="s">
        <v>414</v>
      </c>
      <c r="D21" t="s">
        <v>245</v>
      </c>
      <c r="E21">
        <v>103.8</v>
      </c>
    </row>
    <row r="22" spans="1:5">
      <c r="A22">
        <v>2026</v>
      </c>
      <c r="B22">
        <v>1</v>
      </c>
      <c r="C22" t="s">
        <v>415</v>
      </c>
      <c r="D22" t="s">
        <v>328</v>
      </c>
      <c r="E22" t="s">
        <v>4</v>
      </c>
    </row>
    <row r="23" spans="1:5">
      <c r="A23">
        <v>2026</v>
      </c>
      <c r="B23">
        <v>1</v>
      </c>
      <c r="C23" t="s">
        <v>415</v>
      </c>
      <c r="D23" t="s">
        <v>245</v>
      </c>
      <c r="E23">
        <v>103.8</v>
      </c>
    </row>
    <row r="24" spans="1:5">
      <c r="A24">
        <v>2026</v>
      </c>
      <c r="B24">
        <v>1</v>
      </c>
      <c r="C24" t="s">
        <v>416</v>
      </c>
      <c r="D24" t="s">
        <v>328</v>
      </c>
      <c r="E24" t="s">
        <v>4</v>
      </c>
    </row>
    <row r="25" spans="1:5">
      <c r="A25">
        <v>2026</v>
      </c>
      <c r="B25">
        <v>1</v>
      </c>
      <c r="C25" t="s">
        <v>416</v>
      </c>
      <c r="D25" t="s">
        <v>245</v>
      </c>
      <c r="E25">
        <v>138.4</v>
      </c>
    </row>
    <row r="26" spans="1:5">
      <c r="A26">
        <v>2026</v>
      </c>
      <c r="B26">
        <v>1</v>
      </c>
      <c r="C26" t="s">
        <v>417</v>
      </c>
      <c r="D26" t="s">
        <v>328</v>
      </c>
      <c r="E26" t="s">
        <v>3</v>
      </c>
    </row>
    <row r="27" spans="1:5">
      <c r="A27">
        <v>2026</v>
      </c>
      <c r="B27">
        <v>1</v>
      </c>
      <c r="C27" t="s">
        <v>417</v>
      </c>
      <c r="D27" t="s">
        <v>245</v>
      </c>
      <c r="E27">
        <v>173</v>
      </c>
    </row>
    <row r="28" spans="1:5">
      <c r="A28">
        <v>2026</v>
      </c>
      <c r="B28">
        <v>1</v>
      </c>
      <c r="C28" t="s">
        <v>418</v>
      </c>
      <c r="D28" t="s">
        <v>328</v>
      </c>
      <c r="E28" t="s">
        <v>3</v>
      </c>
    </row>
    <row r="29" spans="1:5">
      <c r="A29">
        <v>2026</v>
      </c>
      <c r="B29">
        <v>1</v>
      </c>
      <c r="C29" t="s">
        <v>418</v>
      </c>
      <c r="D29" t="s">
        <v>245</v>
      </c>
      <c r="E29">
        <v>47.58</v>
      </c>
    </row>
    <row r="30" spans="1:5">
      <c r="A30">
        <v>2026</v>
      </c>
      <c r="B30">
        <v>1</v>
      </c>
      <c r="C30" t="s">
        <v>326</v>
      </c>
      <c r="D30" t="s">
        <v>328</v>
      </c>
      <c r="E30" t="s">
        <v>3</v>
      </c>
    </row>
    <row r="31" spans="1:5">
      <c r="A31">
        <v>2026</v>
      </c>
      <c r="B31">
        <v>1</v>
      </c>
      <c r="C31" t="s">
        <v>326</v>
      </c>
      <c r="D31" t="s">
        <v>245</v>
      </c>
      <c r="E31">
        <v>173</v>
      </c>
    </row>
    <row r="32" spans="1:5">
      <c r="A32">
        <v>2026</v>
      </c>
      <c r="B32">
        <v>1</v>
      </c>
      <c r="C32" t="s">
        <v>419</v>
      </c>
      <c r="D32" t="s">
        <v>328</v>
      </c>
      <c r="E32" t="s">
        <v>3</v>
      </c>
    </row>
    <row r="33" spans="1:5">
      <c r="A33">
        <v>2026</v>
      </c>
      <c r="B33">
        <v>1</v>
      </c>
      <c r="C33" t="s">
        <v>419</v>
      </c>
      <c r="D33" t="s">
        <v>245</v>
      </c>
      <c r="E33">
        <v>173</v>
      </c>
    </row>
    <row r="34" spans="1:5">
      <c r="A34">
        <v>2026</v>
      </c>
      <c r="B34">
        <v>1</v>
      </c>
      <c r="C34" t="s">
        <v>420</v>
      </c>
      <c r="D34" t="s">
        <v>328</v>
      </c>
      <c r="E34" t="s">
        <v>2</v>
      </c>
    </row>
    <row r="35" spans="1:5">
      <c r="A35">
        <v>2026</v>
      </c>
      <c r="B35">
        <v>1</v>
      </c>
      <c r="C35" t="s">
        <v>420</v>
      </c>
      <c r="D35" t="s">
        <v>245</v>
      </c>
      <c r="E35">
        <v>173</v>
      </c>
    </row>
    <row r="36" spans="1:5">
      <c r="A36">
        <v>2026</v>
      </c>
      <c r="B36">
        <v>1</v>
      </c>
      <c r="C36" t="s">
        <v>421</v>
      </c>
      <c r="D36" t="s">
        <v>328</v>
      </c>
      <c r="E36" t="s">
        <v>11</v>
      </c>
    </row>
    <row r="37" spans="1:5">
      <c r="A37">
        <v>2026</v>
      </c>
      <c r="B37">
        <v>1</v>
      </c>
      <c r="C37" t="s">
        <v>421</v>
      </c>
      <c r="D37" t="s">
        <v>245</v>
      </c>
      <c r="E37">
        <v>138.4</v>
      </c>
    </row>
    <row r="38" spans="1:5">
      <c r="A38">
        <v>2026</v>
      </c>
      <c r="B38">
        <v>1</v>
      </c>
      <c r="C38" t="s">
        <v>422</v>
      </c>
      <c r="D38" t="s">
        <v>328</v>
      </c>
      <c r="E38" t="s">
        <v>2</v>
      </c>
    </row>
    <row r="39" spans="1:5">
      <c r="A39">
        <v>2026</v>
      </c>
      <c r="B39">
        <v>1</v>
      </c>
      <c r="C39" t="s">
        <v>422</v>
      </c>
      <c r="D39" t="s">
        <v>245</v>
      </c>
      <c r="E39">
        <v>32.01</v>
      </c>
    </row>
    <row r="40" spans="1:5">
      <c r="A40">
        <v>2026</v>
      </c>
      <c r="B40">
        <v>1</v>
      </c>
      <c r="C40" t="s">
        <v>423</v>
      </c>
      <c r="D40" t="s">
        <v>328</v>
      </c>
      <c r="E40" t="s">
        <v>2</v>
      </c>
    </row>
    <row r="41" spans="1:5">
      <c r="A41">
        <v>2026</v>
      </c>
      <c r="B41">
        <v>1</v>
      </c>
      <c r="C41" t="s">
        <v>423</v>
      </c>
      <c r="D41" t="s">
        <v>245</v>
      </c>
      <c r="E41">
        <v>103.8</v>
      </c>
    </row>
    <row r="42" spans="1:5">
      <c r="A42">
        <v>2026</v>
      </c>
      <c r="B42">
        <v>1</v>
      </c>
      <c r="C42" t="s">
        <v>424</v>
      </c>
      <c r="D42" t="s">
        <v>328</v>
      </c>
      <c r="E42" t="s">
        <v>2</v>
      </c>
    </row>
    <row r="43" spans="1:5">
      <c r="A43">
        <v>2026</v>
      </c>
      <c r="B43">
        <v>1</v>
      </c>
      <c r="C43" t="s">
        <v>424</v>
      </c>
      <c r="D43" t="s">
        <v>245</v>
      </c>
      <c r="E43">
        <v>108.13</v>
      </c>
    </row>
    <row r="44" spans="1:5">
      <c r="A44">
        <v>2026</v>
      </c>
      <c r="B44">
        <v>1</v>
      </c>
      <c r="C44" t="s">
        <v>425</v>
      </c>
      <c r="D44" t="s">
        <v>328</v>
      </c>
      <c r="E44" t="s">
        <v>6</v>
      </c>
    </row>
    <row r="45" spans="1:5">
      <c r="A45">
        <v>2026</v>
      </c>
      <c r="B45">
        <v>1</v>
      </c>
      <c r="C45" t="s">
        <v>425</v>
      </c>
      <c r="D45" t="s">
        <v>245</v>
      </c>
      <c r="E45">
        <v>173</v>
      </c>
    </row>
    <row r="46" spans="1:5">
      <c r="A46">
        <v>2026</v>
      </c>
      <c r="B46">
        <v>1</v>
      </c>
      <c r="C46" t="s">
        <v>426</v>
      </c>
      <c r="D46" t="s">
        <v>328</v>
      </c>
      <c r="E46" t="s">
        <v>2</v>
      </c>
    </row>
    <row r="47" spans="1:5">
      <c r="A47">
        <v>2026</v>
      </c>
      <c r="B47">
        <v>1</v>
      </c>
      <c r="C47" t="s">
        <v>426</v>
      </c>
      <c r="D47" t="s">
        <v>245</v>
      </c>
      <c r="E47">
        <v>173</v>
      </c>
    </row>
    <row r="48" spans="1:5">
      <c r="A48">
        <v>2026</v>
      </c>
      <c r="B48">
        <v>1</v>
      </c>
      <c r="C48" t="s">
        <v>427</v>
      </c>
      <c r="D48" t="s">
        <v>328</v>
      </c>
      <c r="E48" t="s">
        <v>2</v>
      </c>
    </row>
    <row r="49" spans="1:5">
      <c r="A49">
        <v>2026</v>
      </c>
      <c r="B49">
        <v>1</v>
      </c>
      <c r="C49" t="s">
        <v>427</v>
      </c>
      <c r="D49" t="s">
        <v>245</v>
      </c>
      <c r="E49">
        <v>173</v>
      </c>
    </row>
    <row r="50" spans="1:5">
      <c r="A50">
        <v>2026</v>
      </c>
      <c r="B50">
        <v>1</v>
      </c>
      <c r="C50" t="s">
        <v>428</v>
      </c>
      <c r="D50" t="s">
        <v>328</v>
      </c>
      <c r="E50" t="s">
        <v>3</v>
      </c>
    </row>
    <row r="51" spans="1:5">
      <c r="A51">
        <v>2026</v>
      </c>
      <c r="B51">
        <v>1</v>
      </c>
      <c r="C51" t="s">
        <v>428</v>
      </c>
      <c r="D51" t="s">
        <v>245</v>
      </c>
      <c r="E51">
        <v>129.75</v>
      </c>
    </row>
    <row r="52" spans="1:5">
      <c r="A52">
        <v>2026</v>
      </c>
      <c r="B52">
        <v>1</v>
      </c>
      <c r="C52" t="s">
        <v>429</v>
      </c>
      <c r="D52" t="s">
        <v>328</v>
      </c>
      <c r="E52" t="s">
        <v>10</v>
      </c>
    </row>
    <row r="53" spans="1:5">
      <c r="A53">
        <v>2026</v>
      </c>
      <c r="B53">
        <v>1</v>
      </c>
      <c r="C53" t="s">
        <v>429</v>
      </c>
      <c r="D53" t="s">
        <v>245</v>
      </c>
      <c r="E53">
        <v>173</v>
      </c>
    </row>
    <row r="54" spans="1:5">
      <c r="A54">
        <v>2026</v>
      </c>
      <c r="B54">
        <v>1</v>
      </c>
      <c r="C54" t="s">
        <v>430</v>
      </c>
      <c r="D54" t="s">
        <v>328</v>
      </c>
      <c r="E54" t="s">
        <v>10</v>
      </c>
    </row>
    <row r="55" spans="1:5">
      <c r="A55">
        <v>2026</v>
      </c>
      <c r="B55">
        <v>1</v>
      </c>
      <c r="C55" t="s">
        <v>430</v>
      </c>
      <c r="D55" t="s">
        <v>245</v>
      </c>
      <c r="E55">
        <v>173</v>
      </c>
    </row>
    <row r="56" spans="1:5">
      <c r="A56">
        <v>2026</v>
      </c>
      <c r="B56">
        <v>1</v>
      </c>
      <c r="C56" t="s">
        <v>431</v>
      </c>
      <c r="D56" t="s">
        <v>328</v>
      </c>
      <c r="E56" t="s">
        <v>2</v>
      </c>
    </row>
    <row r="57" spans="1:5">
      <c r="A57">
        <v>2026</v>
      </c>
      <c r="B57">
        <v>1</v>
      </c>
      <c r="C57" t="s">
        <v>431</v>
      </c>
      <c r="D57" t="s">
        <v>245</v>
      </c>
      <c r="E57">
        <v>173</v>
      </c>
    </row>
    <row r="58" spans="1:5">
      <c r="A58">
        <v>2026</v>
      </c>
      <c r="B58">
        <v>1</v>
      </c>
      <c r="C58" t="s">
        <v>432</v>
      </c>
      <c r="D58" t="s">
        <v>328</v>
      </c>
      <c r="E58" t="s">
        <v>2</v>
      </c>
    </row>
    <row r="59" spans="1:5">
      <c r="A59">
        <v>2026</v>
      </c>
      <c r="B59">
        <v>1</v>
      </c>
      <c r="C59" t="s">
        <v>432</v>
      </c>
      <c r="D59" t="s">
        <v>245</v>
      </c>
      <c r="E59">
        <v>103.8</v>
      </c>
    </row>
    <row r="60" spans="1:5">
      <c r="A60">
        <v>2026</v>
      </c>
      <c r="B60">
        <v>1</v>
      </c>
      <c r="C60" t="s">
        <v>460</v>
      </c>
      <c r="D60" t="s">
        <v>328</v>
      </c>
      <c r="E60" t="s">
        <v>2</v>
      </c>
    </row>
    <row r="61" spans="1:5">
      <c r="A61">
        <v>2026</v>
      </c>
      <c r="B61">
        <v>1</v>
      </c>
      <c r="C61" t="s">
        <v>460</v>
      </c>
      <c r="D61" t="s">
        <v>245</v>
      </c>
      <c r="E61">
        <v>173</v>
      </c>
    </row>
    <row r="62" spans="1:5">
      <c r="A62">
        <v>2026</v>
      </c>
      <c r="B62">
        <v>1</v>
      </c>
      <c r="C62" t="s">
        <v>433</v>
      </c>
      <c r="D62" t="s">
        <v>328</v>
      </c>
      <c r="E62" t="s">
        <v>10</v>
      </c>
    </row>
    <row r="63" spans="1:5">
      <c r="A63">
        <v>2026</v>
      </c>
      <c r="B63">
        <v>1</v>
      </c>
      <c r="C63" t="s">
        <v>433</v>
      </c>
      <c r="D63" t="s">
        <v>245</v>
      </c>
      <c r="E63">
        <v>173</v>
      </c>
    </row>
    <row r="64" spans="1:5">
      <c r="A64">
        <v>2026</v>
      </c>
      <c r="B64">
        <v>1</v>
      </c>
      <c r="C64" t="s">
        <v>434</v>
      </c>
      <c r="D64" t="s">
        <v>328</v>
      </c>
      <c r="E64" t="s">
        <v>2</v>
      </c>
    </row>
    <row r="65" spans="1:5">
      <c r="A65">
        <v>2026</v>
      </c>
      <c r="B65">
        <v>1</v>
      </c>
      <c r="C65" t="s">
        <v>434</v>
      </c>
      <c r="D65" t="s">
        <v>245</v>
      </c>
      <c r="E65">
        <v>173</v>
      </c>
    </row>
    <row r="66" spans="1:5">
      <c r="A66">
        <v>2026</v>
      </c>
      <c r="B66">
        <v>1</v>
      </c>
      <c r="C66" t="s">
        <v>435</v>
      </c>
      <c r="D66" t="s">
        <v>328</v>
      </c>
      <c r="E66" t="s">
        <v>2</v>
      </c>
    </row>
    <row r="67" spans="1:5">
      <c r="A67">
        <v>2026</v>
      </c>
      <c r="B67">
        <v>1</v>
      </c>
      <c r="C67" t="s">
        <v>435</v>
      </c>
      <c r="D67" t="s">
        <v>245</v>
      </c>
      <c r="E67">
        <v>173</v>
      </c>
    </row>
    <row r="68" spans="1:5">
      <c r="A68">
        <v>2026</v>
      </c>
      <c r="B68">
        <v>1</v>
      </c>
      <c r="C68" t="s">
        <v>436</v>
      </c>
      <c r="D68" t="s">
        <v>328</v>
      </c>
      <c r="E68" t="s">
        <v>2</v>
      </c>
    </row>
    <row r="69" spans="1:5">
      <c r="A69">
        <v>2026</v>
      </c>
      <c r="B69">
        <v>1</v>
      </c>
      <c r="C69" t="s">
        <v>436</v>
      </c>
      <c r="D69" t="s">
        <v>245</v>
      </c>
      <c r="E69">
        <v>173</v>
      </c>
    </row>
    <row r="70" spans="1:5">
      <c r="A70">
        <v>2026</v>
      </c>
      <c r="B70">
        <v>1</v>
      </c>
      <c r="C70" t="s">
        <v>437</v>
      </c>
      <c r="D70" t="s">
        <v>328</v>
      </c>
      <c r="E70" t="s">
        <v>2</v>
      </c>
    </row>
    <row r="71" spans="1:5">
      <c r="A71">
        <v>2026</v>
      </c>
      <c r="B71">
        <v>1</v>
      </c>
      <c r="C71" t="s">
        <v>437</v>
      </c>
      <c r="D71" t="s">
        <v>245</v>
      </c>
      <c r="E71">
        <v>173</v>
      </c>
    </row>
    <row r="72" spans="1:5">
      <c r="A72">
        <v>2026</v>
      </c>
      <c r="B72">
        <v>1</v>
      </c>
      <c r="C72" t="s">
        <v>438</v>
      </c>
      <c r="D72" t="s">
        <v>328</v>
      </c>
      <c r="E72" t="s">
        <v>2</v>
      </c>
    </row>
    <row r="73" spans="1:5">
      <c r="A73">
        <v>2026</v>
      </c>
      <c r="B73">
        <v>1</v>
      </c>
      <c r="C73" t="s">
        <v>438</v>
      </c>
      <c r="D73" t="s">
        <v>245</v>
      </c>
      <c r="E73">
        <v>173</v>
      </c>
    </row>
    <row r="74" spans="1:5">
      <c r="A74">
        <v>2026</v>
      </c>
      <c r="B74">
        <v>1</v>
      </c>
      <c r="C74" t="s">
        <v>439</v>
      </c>
      <c r="D74" t="s">
        <v>328</v>
      </c>
      <c r="E74" t="s">
        <v>2</v>
      </c>
    </row>
    <row r="75" spans="1:5">
      <c r="A75">
        <v>2026</v>
      </c>
      <c r="B75">
        <v>1</v>
      </c>
      <c r="C75" t="s">
        <v>439</v>
      </c>
      <c r="D75" t="s">
        <v>245</v>
      </c>
      <c r="E75">
        <v>173</v>
      </c>
    </row>
    <row r="76" spans="1:5">
      <c r="A76">
        <v>2026</v>
      </c>
      <c r="B76">
        <v>1</v>
      </c>
      <c r="C76" t="s">
        <v>440</v>
      </c>
      <c r="D76" t="s">
        <v>328</v>
      </c>
      <c r="E76" t="s">
        <v>2</v>
      </c>
    </row>
    <row r="77" spans="1:5">
      <c r="A77">
        <v>2026</v>
      </c>
      <c r="B77">
        <v>1</v>
      </c>
      <c r="C77" t="s">
        <v>440</v>
      </c>
      <c r="D77" t="s">
        <v>245</v>
      </c>
      <c r="E77">
        <v>173</v>
      </c>
    </row>
    <row r="78" spans="1:5">
      <c r="A78">
        <v>2026</v>
      </c>
      <c r="B78">
        <v>1</v>
      </c>
      <c r="C78" t="s">
        <v>441</v>
      </c>
      <c r="D78" t="s">
        <v>328</v>
      </c>
      <c r="E78" t="s">
        <v>3</v>
      </c>
    </row>
    <row r="79" spans="1:5">
      <c r="A79">
        <v>2026</v>
      </c>
      <c r="B79">
        <v>1</v>
      </c>
      <c r="C79" t="s">
        <v>441</v>
      </c>
      <c r="D79" t="s">
        <v>245</v>
      </c>
      <c r="E79">
        <v>103.8</v>
      </c>
    </row>
    <row r="80" spans="1:5">
      <c r="A80">
        <v>2026</v>
      </c>
      <c r="B80">
        <v>1</v>
      </c>
      <c r="C80" t="s">
        <v>442</v>
      </c>
      <c r="D80" t="s">
        <v>328</v>
      </c>
      <c r="E80" t="s">
        <v>2</v>
      </c>
    </row>
    <row r="81" spans="1:5">
      <c r="A81">
        <v>2026</v>
      </c>
      <c r="B81">
        <v>1</v>
      </c>
      <c r="C81" t="s">
        <v>442</v>
      </c>
      <c r="D81" t="s">
        <v>245</v>
      </c>
      <c r="E81">
        <v>173</v>
      </c>
    </row>
    <row r="82" spans="1:5">
      <c r="A82">
        <v>2026</v>
      </c>
      <c r="B82">
        <v>1</v>
      </c>
      <c r="C82" t="s">
        <v>443</v>
      </c>
      <c r="D82" t="s">
        <v>328</v>
      </c>
      <c r="E82" t="s">
        <v>2</v>
      </c>
    </row>
    <row r="83" spans="1:5">
      <c r="A83">
        <v>2026</v>
      </c>
      <c r="B83">
        <v>1</v>
      </c>
      <c r="C83" t="s">
        <v>443</v>
      </c>
      <c r="D83" t="s">
        <v>245</v>
      </c>
      <c r="E83">
        <v>173</v>
      </c>
    </row>
    <row r="84" spans="1:5">
      <c r="A84">
        <v>2026</v>
      </c>
      <c r="B84">
        <v>1</v>
      </c>
      <c r="C84" t="s">
        <v>444</v>
      </c>
      <c r="D84" t="s">
        <v>328</v>
      </c>
      <c r="E84" t="s">
        <v>2</v>
      </c>
    </row>
    <row r="85" spans="1:5">
      <c r="A85">
        <v>2026</v>
      </c>
      <c r="B85">
        <v>1</v>
      </c>
      <c r="C85" t="s">
        <v>444</v>
      </c>
      <c r="D85" t="s">
        <v>245</v>
      </c>
      <c r="E85">
        <v>173</v>
      </c>
    </row>
    <row r="86" spans="1:5">
      <c r="A86">
        <v>2026</v>
      </c>
      <c r="B86">
        <v>1</v>
      </c>
      <c r="C86" t="s">
        <v>445</v>
      </c>
      <c r="D86" t="s">
        <v>328</v>
      </c>
      <c r="E86" t="s">
        <v>2</v>
      </c>
    </row>
    <row r="87" spans="1:5">
      <c r="A87">
        <v>2026</v>
      </c>
      <c r="B87">
        <v>1</v>
      </c>
      <c r="C87" t="s">
        <v>445</v>
      </c>
      <c r="D87" t="s">
        <v>245</v>
      </c>
      <c r="E87">
        <v>173</v>
      </c>
    </row>
    <row r="88" spans="1:5">
      <c r="A88">
        <v>2026</v>
      </c>
      <c r="B88">
        <v>1</v>
      </c>
      <c r="C88" t="s">
        <v>446</v>
      </c>
      <c r="D88" t="s">
        <v>328</v>
      </c>
      <c r="E88" t="s">
        <v>2</v>
      </c>
    </row>
    <row r="89" spans="1:5">
      <c r="A89">
        <v>2026</v>
      </c>
      <c r="B89">
        <v>1</v>
      </c>
      <c r="C89" t="s">
        <v>446</v>
      </c>
      <c r="D89" t="s">
        <v>245</v>
      </c>
      <c r="E89">
        <v>173</v>
      </c>
    </row>
    <row r="90" spans="1:5">
      <c r="A90">
        <v>2026</v>
      </c>
      <c r="B90">
        <v>1</v>
      </c>
      <c r="C90" t="s">
        <v>447</v>
      </c>
      <c r="D90" t="s">
        <v>328</v>
      </c>
      <c r="E90" t="s">
        <v>2</v>
      </c>
    </row>
    <row r="91" spans="1:5">
      <c r="A91">
        <v>2026</v>
      </c>
      <c r="B91">
        <v>1</v>
      </c>
      <c r="C91" t="s">
        <v>447</v>
      </c>
      <c r="D91" t="s">
        <v>245</v>
      </c>
      <c r="E91">
        <v>173</v>
      </c>
    </row>
    <row r="92" spans="1:5">
      <c r="A92">
        <v>2026</v>
      </c>
      <c r="B92">
        <v>1</v>
      </c>
      <c r="C92" t="s">
        <v>448</v>
      </c>
      <c r="D92" t="s">
        <v>328</v>
      </c>
      <c r="E92" t="s">
        <v>2</v>
      </c>
    </row>
    <row r="93" spans="1:5">
      <c r="A93">
        <v>2026</v>
      </c>
      <c r="B93">
        <v>1</v>
      </c>
      <c r="C93" t="s">
        <v>448</v>
      </c>
      <c r="D93" t="s">
        <v>245</v>
      </c>
      <c r="E93">
        <v>173</v>
      </c>
    </row>
    <row r="94" spans="1:5">
      <c r="A94">
        <v>2026</v>
      </c>
      <c r="B94">
        <v>1</v>
      </c>
      <c r="C94" t="s">
        <v>449</v>
      </c>
      <c r="D94" t="s">
        <v>328</v>
      </c>
      <c r="E94" t="s">
        <v>2</v>
      </c>
    </row>
    <row r="95" spans="1:5">
      <c r="A95">
        <v>2026</v>
      </c>
      <c r="B95">
        <v>1</v>
      </c>
      <c r="C95" t="s">
        <v>449</v>
      </c>
      <c r="D95" t="s">
        <v>245</v>
      </c>
      <c r="E95">
        <v>173</v>
      </c>
    </row>
    <row r="96" spans="1:5">
      <c r="A96">
        <v>2026</v>
      </c>
      <c r="B96">
        <v>1</v>
      </c>
      <c r="C96" t="s">
        <v>450</v>
      </c>
      <c r="D96" t="s">
        <v>328</v>
      </c>
      <c r="E96" t="s">
        <v>2</v>
      </c>
    </row>
    <row r="97" spans="1:5">
      <c r="A97">
        <v>2026</v>
      </c>
      <c r="B97">
        <v>1</v>
      </c>
      <c r="C97" t="s">
        <v>450</v>
      </c>
      <c r="D97" t="s">
        <v>245</v>
      </c>
      <c r="E97">
        <v>173</v>
      </c>
    </row>
    <row r="98" spans="1:5">
      <c r="A98">
        <v>2026</v>
      </c>
      <c r="B98">
        <v>1</v>
      </c>
      <c r="C98" t="s">
        <v>451</v>
      </c>
      <c r="D98" t="s">
        <v>328</v>
      </c>
      <c r="E98" t="s">
        <v>2</v>
      </c>
    </row>
    <row r="99" spans="1:5">
      <c r="A99">
        <v>2026</v>
      </c>
      <c r="B99">
        <v>1</v>
      </c>
      <c r="C99" t="s">
        <v>451</v>
      </c>
      <c r="D99" t="s">
        <v>245</v>
      </c>
      <c r="E99">
        <v>173</v>
      </c>
    </row>
    <row r="100" spans="1:5">
      <c r="A100">
        <v>2026</v>
      </c>
      <c r="B100">
        <v>1</v>
      </c>
      <c r="C100" t="s">
        <v>452</v>
      </c>
      <c r="D100" t="s">
        <v>328</v>
      </c>
      <c r="E100" t="s">
        <v>2</v>
      </c>
    </row>
    <row r="101" spans="1:5">
      <c r="A101">
        <v>2026</v>
      </c>
      <c r="B101">
        <v>1</v>
      </c>
      <c r="C101" t="s">
        <v>452</v>
      </c>
      <c r="D101" t="s">
        <v>245</v>
      </c>
      <c r="E101">
        <v>129.75</v>
      </c>
    </row>
    <row r="102" spans="1:5">
      <c r="A102">
        <v>2026</v>
      </c>
      <c r="B102">
        <v>1</v>
      </c>
      <c r="C102" t="s">
        <v>453</v>
      </c>
      <c r="D102" t="s">
        <v>328</v>
      </c>
      <c r="E102" t="s">
        <v>2</v>
      </c>
    </row>
    <row r="103" spans="1:5">
      <c r="A103">
        <v>2026</v>
      </c>
      <c r="B103">
        <v>1</v>
      </c>
      <c r="C103" t="s">
        <v>453</v>
      </c>
      <c r="D103" t="s">
        <v>245</v>
      </c>
      <c r="E103">
        <v>103.8</v>
      </c>
    </row>
    <row r="104" spans="1:5">
      <c r="A104">
        <v>2026</v>
      </c>
      <c r="B104">
        <v>1</v>
      </c>
      <c r="C104" t="s">
        <v>454</v>
      </c>
      <c r="D104" t="s">
        <v>328</v>
      </c>
      <c r="E104" t="s">
        <v>2</v>
      </c>
    </row>
    <row r="105" spans="1:5">
      <c r="A105">
        <v>2026</v>
      </c>
      <c r="B105">
        <v>1</v>
      </c>
      <c r="C105" t="s">
        <v>454</v>
      </c>
      <c r="D105" t="s">
        <v>245</v>
      </c>
      <c r="E105">
        <v>86.5</v>
      </c>
    </row>
    <row r="106" spans="1:5">
      <c r="A106">
        <v>2026</v>
      </c>
      <c r="B106">
        <v>1</v>
      </c>
      <c r="C106" t="s">
        <v>455</v>
      </c>
      <c r="D106" t="s">
        <v>328</v>
      </c>
      <c r="E106" t="s">
        <v>2</v>
      </c>
    </row>
    <row r="107" spans="1:5">
      <c r="A107">
        <v>2026</v>
      </c>
      <c r="B107">
        <v>1</v>
      </c>
      <c r="C107" t="s">
        <v>455</v>
      </c>
      <c r="D107" t="s">
        <v>245</v>
      </c>
      <c r="E107">
        <v>86.5</v>
      </c>
    </row>
    <row r="108" spans="1:5">
      <c r="A108">
        <v>2026</v>
      </c>
      <c r="B108">
        <v>1</v>
      </c>
      <c r="C108" t="s">
        <v>456</v>
      </c>
      <c r="D108" t="s">
        <v>328</v>
      </c>
      <c r="E108" t="s">
        <v>2</v>
      </c>
    </row>
    <row r="109" spans="1:5">
      <c r="A109">
        <v>2026</v>
      </c>
      <c r="B109">
        <v>1</v>
      </c>
      <c r="C109" t="s">
        <v>456</v>
      </c>
      <c r="D109" t="s">
        <v>245</v>
      </c>
      <c r="E109">
        <v>173</v>
      </c>
    </row>
    <row r="110" spans="1:5">
      <c r="A110">
        <v>2026</v>
      </c>
      <c r="B110">
        <v>1</v>
      </c>
      <c r="C110" t="s">
        <v>457</v>
      </c>
      <c r="D110" t="s">
        <v>328</v>
      </c>
      <c r="E110" t="s">
        <v>2</v>
      </c>
    </row>
    <row r="111" spans="1:5">
      <c r="A111">
        <v>2026</v>
      </c>
      <c r="B111">
        <v>1</v>
      </c>
      <c r="C111" t="s">
        <v>457</v>
      </c>
      <c r="D111" t="s">
        <v>245</v>
      </c>
      <c r="E111">
        <v>129.75</v>
      </c>
    </row>
    <row r="112" spans="1:5">
      <c r="A112">
        <v>2026</v>
      </c>
      <c r="B112">
        <v>1</v>
      </c>
      <c r="C112" t="s">
        <v>458</v>
      </c>
      <c r="D112" t="s">
        <v>328</v>
      </c>
      <c r="E112" t="s">
        <v>2</v>
      </c>
    </row>
    <row r="113" spans="1:5">
      <c r="A113">
        <v>2026</v>
      </c>
      <c r="B113">
        <v>1</v>
      </c>
      <c r="C113" t="s">
        <v>458</v>
      </c>
      <c r="D113" t="s">
        <v>245</v>
      </c>
      <c r="E113">
        <v>173</v>
      </c>
    </row>
    <row r="114" spans="1:5">
      <c r="A114">
        <v>2026</v>
      </c>
      <c r="B114">
        <v>1</v>
      </c>
      <c r="C114" t="s">
        <v>459</v>
      </c>
      <c r="D114" t="s">
        <v>328</v>
      </c>
      <c r="E114" t="s">
        <v>2</v>
      </c>
    </row>
    <row r="115" spans="1:5">
      <c r="A115">
        <v>2026</v>
      </c>
      <c r="B115">
        <v>1</v>
      </c>
      <c r="C115" t="s">
        <v>459</v>
      </c>
      <c r="D115" t="s">
        <v>245</v>
      </c>
      <c r="E115">
        <v>173</v>
      </c>
    </row>
    <row r="116" spans="1:5">
      <c r="A116">
        <v>2026</v>
      </c>
      <c r="B116">
        <v>1</v>
      </c>
      <c r="C116" t="s">
        <v>465</v>
      </c>
      <c r="D116" t="s">
        <v>328</v>
      </c>
      <c r="E116" t="s">
        <v>2</v>
      </c>
    </row>
    <row r="117" spans="1:5">
      <c r="A117">
        <v>2026</v>
      </c>
      <c r="B117">
        <v>1</v>
      </c>
      <c r="C117" t="s">
        <v>465</v>
      </c>
      <c r="D117" t="s">
        <v>245</v>
      </c>
      <c r="E117">
        <v>173</v>
      </c>
    </row>
    <row r="118" spans="1:5">
      <c r="A118">
        <v>2026</v>
      </c>
      <c r="B118">
        <v>8</v>
      </c>
      <c r="C118" t="s">
        <v>421</v>
      </c>
      <c r="D118" t="s">
        <v>245</v>
      </c>
      <c r="E118">
        <v>138.4</v>
      </c>
    </row>
    <row r="119" spans="1:5">
      <c r="A119">
        <v>2026</v>
      </c>
      <c r="B119">
        <v>8</v>
      </c>
      <c r="C119" t="s">
        <v>421</v>
      </c>
      <c r="D119" t="s">
        <v>328</v>
      </c>
      <c r="E119" t="s">
        <v>11</v>
      </c>
    </row>
    <row r="120" spans="1:5">
      <c r="A120">
        <v>2026</v>
      </c>
      <c r="B120">
        <v>12</v>
      </c>
      <c r="C120" t="s">
        <v>417</v>
      </c>
      <c r="D120" t="s">
        <v>245</v>
      </c>
      <c r="E120">
        <v>173</v>
      </c>
    </row>
    <row r="121" spans="1:5">
      <c r="A121">
        <v>2026</v>
      </c>
      <c r="B121">
        <v>1</v>
      </c>
      <c r="C121" t="s">
        <v>476</v>
      </c>
      <c r="D121" t="s">
        <v>328</v>
      </c>
      <c r="E121" t="s">
        <v>2</v>
      </c>
    </row>
    <row r="122" spans="1:5">
      <c r="A122">
        <v>2026</v>
      </c>
      <c r="B122">
        <v>1</v>
      </c>
      <c r="C122" t="s">
        <v>476</v>
      </c>
      <c r="D122" t="s">
        <v>245</v>
      </c>
      <c r="E122">
        <v>173</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heetViews>
  <sheetFormatPr baseColWidth="10" defaultColWidth="11.453125" defaultRowHeight="14"/>
  <cols>
    <col min="1" max="1" width="4.453125" style="166" customWidth="1"/>
    <col min="2" max="2" width="16.453125" style="166" customWidth="1"/>
    <col min="3" max="4" width="15.54296875" style="166" customWidth="1"/>
    <col min="5" max="5" width="14.54296875" style="166" customWidth="1"/>
    <col min="6" max="6" width="20.81640625" style="166" customWidth="1"/>
    <col min="7" max="7" width="15.81640625" style="166" customWidth="1"/>
    <col min="8" max="8" width="14.54296875" style="166" customWidth="1"/>
    <col min="9" max="9" width="15.54296875" style="166" customWidth="1"/>
    <col min="10" max="10" width="28.54296875" style="166" customWidth="1"/>
    <col min="11" max="11" width="14" style="166" customWidth="1"/>
    <col min="12" max="13" width="20.54296875" style="166" customWidth="1"/>
    <col min="14" max="15" width="15.54296875" style="166" customWidth="1"/>
    <col min="16" max="16" width="11.54296875" style="166" customWidth="1"/>
    <col min="17" max="17" width="20.54296875" style="166" customWidth="1"/>
    <col min="18" max="16384" width="11.453125" style="166"/>
  </cols>
  <sheetData>
    <row r="2" spans="2:21" ht="28" customHeight="1">
      <c r="B2" s="161" t="str">
        <f xml:space="preserve"> "FINANZIELL ÜBERSICHT " &amp; EINSTELLUNG!C35</f>
        <v>FINANZIELL ÜBERSICHT 2026</v>
      </c>
      <c r="C2" s="162"/>
      <c r="D2" s="162"/>
      <c r="E2" s="162"/>
      <c r="F2" s="162"/>
      <c r="G2" s="162"/>
      <c r="H2" s="162"/>
      <c r="I2" s="162"/>
      <c r="J2" s="162"/>
      <c r="K2" s="162"/>
      <c r="L2" s="162"/>
      <c r="M2" s="162"/>
      <c r="N2" s="162"/>
      <c r="O2" s="162"/>
      <c r="P2" s="162"/>
      <c r="Q2" s="163"/>
      <c r="R2" s="164"/>
      <c r="S2" s="165"/>
      <c r="T2" s="165"/>
      <c r="U2" s="165"/>
    </row>
    <row r="3" spans="2:21" ht="18" customHeight="1" thickBot="1">
      <c r="B3" s="167"/>
      <c r="C3" s="168"/>
      <c r="D3" s="168"/>
      <c r="E3" s="168"/>
      <c r="F3" s="168"/>
      <c r="G3" s="168"/>
      <c r="H3" s="168"/>
      <c r="I3" s="168"/>
      <c r="J3" s="168"/>
      <c r="K3" s="168"/>
      <c r="L3" s="168"/>
      <c r="M3" s="168"/>
      <c r="N3" s="168"/>
      <c r="O3" s="168"/>
      <c r="P3" s="168"/>
      <c r="Q3" s="169"/>
      <c r="R3" s="164"/>
    </row>
    <row r="4" spans="2:21" ht="24" customHeight="1">
      <c r="B4" s="170"/>
      <c r="C4" s="171" t="s">
        <v>17</v>
      </c>
      <c r="D4" s="171"/>
      <c r="E4" s="171"/>
      <c r="F4" s="171" t="s">
        <v>154</v>
      </c>
      <c r="G4" s="171"/>
      <c r="H4" s="171"/>
      <c r="I4" s="171" t="s">
        <v>155</v>
      </c>
      <c r="J4" s="171"/>
      <c r="K4" s="171"/>
      <c r="L4" s="171" t="s">
        <v>156</v>
      </c>
      <c r="M4" s="171" t="s">
        <v>157</v>
      </c>
      <c r="N4" s="171" t="s">
        <v>158</v>
      </c>
      <c r="O4" s="171"/>
      <c r="P4" s="171"/>
      <c r="Q4" s="172" t="s">
        <v>90</v>
      </c>
    </row>
    <row r="5" spans="2:21" ht="30" customHeight="1">
      <c r="B5" s="173"/>
      <c r="C5" s="174"/>
      <c r="D5" s="174"/>
      <c r="E5" s="174"/>
      <c r="F5" s="174"/>
      <c r="G5" s="174"/>
      <c r="H5" s="174"/>
      <c r="I5" s="174"/>
      <c r="J5" s="174"/>
      <c r="K5" s="174"/>
      <c r="L5" s="174"/>
      <c r="M5" s="174"/>
      <c r="N5" s="174"/>
      <c r="O5" s="174"/>
      <c r="P5" s="174"/>
      <c r="Q5" s="175"/>
    </row>
    <row r="6" spans="2:21" ht="30" customHeight="1">
      <c r="B6" s="173"/>
      <c r="C6" s="176" t="s">
        <v>159</v>
      </c>
      <c r="D6" s="176" t="s">
        <v>160</v>
      </c>
      <c r="E6" s="176" t="s">
        <v>161</v>
      </c>
      <c r="F6" s="176" t="s">
        <v>159</v>
      </c>
      <c r="G6" s="176" t="s">
        <v>160</v>
      </c>
      <c r="H6" s="176" t="s">
        <v>161</v>
      </c>
      <c r="I6" s="176" t="s">
        <v>159</v>
      </c>
      <c r="J6" s="176" t="s">
        <v>160</v>
      </c>
      <c r="K6" s="176" t="s">
        <v>161</v>
      </c>
      <c r="L6" s="174"/>
      <c r="M6" s="174"/>
      <c r="N6" s="176" t="s">
        <v>162</v>
      </c>
      <c r="O6" s="176" t="s">
        <v>163</v>
      </c>
      <c r="P6" s="176" t="s">
        <v>161</v>
      </c>
      <c r="Q6" s="175"/>
    </row>
    <row r="7" spans="2:21" ht="30" customHeight="1">
      <c r="B7" s="177" t="s">
        <v>164</v>
      </c>
      <c r="C7" s="178">
        <f>EINSTELLUNG!C6</f>
        <v>606235</v>
      </c>
      <c r="D7" s="178">
        <f>EINSTELLUNG!C22</f>
        <v>620503</v>
      </c>
      <c r="E7" s="178">
        <f>D7-C7</f>
        <v>14268</v>
      </c>
      <c r="F7" s="178">
        <f>EINSTELLUNG!D6</f>
        <v>92846</v>
      </c>
      <c r="G7" s="178">
        <v>94251.37</v>
      </c>
      <c r="H7" s="178">
        <f t="shared" ref="H7:H23" si="0">G7-F7</f>
        <v>1405.3699999999953</v>
      </c>
      <c r="I7" s="179">
        <f>EINSTELLUNG!E6</f>
        <v>0.15315183056075615</v>
      </c>
      <c r="J7" s="179">
        <v>0.15189510767877029</v>
      </c>
      <c r="K7" s="179">
        <f t="shared" ref="K7:K23" si="1">J7-I7</f>
        <v>-1.2567228819858611E-3</v>
      </c>
      <c r="L7" s="180">
        <f>Januar!S40</f>
        <v>91.785360860426266</v>
      </c>
      <c r="M7" s="180">
        <f>Januar!S41</f>
        <v>8.3258756547348725</v>
      </c>
      <c r="N7" s="180">
        <f>Januar!O5</f>
        <v>736.82565310262078</v>
      </c>
      <c r="O7" s="180">
        <f>Januar!P5</f>
        <v>532</v>
      </c>
      <c r="P7" s="180">
        <f>O7-N7</f>
        <v>-204.82565310262078</v>
      </c>
      <c r="Q7" s="181">
        <v>1.9801980198019802E-2</v>
      </c>
    </row>
    <row r="8" spans="2:21" ht="30" customHeight="1">
      <c r="B8" s="182" t="s">
        <v>243</v>
      </c>
      <c r="C8" s="183">
        <f>EINSTELLUNG!C7</f>
        <v>563238</v>
      </c>
      <c r="D8" s="183">
        <f>EINSTELLUNG!C23</f>
        <v>547038</v>
      </c>
      <c r="E8" s="183">
        <f>D8-C8</f>
        <v>-16200</v>
      </c>
      <c r="F8" s="183">
        <f>EINSTELLUNG!D7</f>
        <v>92846</v>
      </c>
      <c r="G8" s="183">
        <v>83899.23</v>
      </c>
      <c r="H8" s="183">
        <f t="shared" si="0"/>
        <v>-8946.7700000000041</v>
      </c>
      <c r="I8" s="184">
        <f>EINSTELLUNG!E7</f>
        <v>0.16484328117065966</v>
      </c>
      <c r="J8" s="184">
        <v>0.15337002182663725</v>
      </c>
      <c r="K8" s="184">
        <f t="shared" si="1"/>
        <v>-1.1473259344022407E-2</v>
      </c>
      <c r="L8" s="185">
        <f>Februar!S40</f>
        <v>82.157945563253463</v>
      </c>
      <c r="M8" s="185">
        <f>Februar!S41</f>
        <v>7.7157021913771677</v>
      </c>
      <c r="N8" s="185">
        <f>Februar!O5</f>
        <v>720.1308710571202</v>
      </c>
      <c r="O8" s="185">
        <f>Februar!P5</f>
        <v>804</v>
      </c>
      <c r="P8" s="185">
        <f t="shared" ref="P8:P23" si="2">O8-N8</f>
        <v>83.869128942879797</v>
      </c>
      <c r="Q8" s="186">
        <v>0</v>
      </c>
    </row>
    <row r="9" spans="2:21" ht="30" customHeight="1">
      <c r="B9" s="177" t="s">
        <v>165</v>
      </c>
      <c r="C9" s="178">
        <f>EINSTELLUNG!C8</f>
        <v>620048</v>
      </c>
      <c r="D9" s="178">
        <f>EINSTELLUNG!C24</f>
        <v>612214</v>
      </c>
      <c r="E9" s="178">
        <f>D9-C9</f>
        <v>-7834</v>
      </c>
      <c r="F9" s="178">
        <f>EINSTELLUNG!D8</f>
        <v>92846</v>
      </c>
      <c r="G9" s="178">
        <v>83639.23</v>
      </c>
      <c r="H9" s="178">
        <f t="shared" si="0"/>
        <v>-9206.7700000000041</v>
      </c>
      <c r="I9" s="179">
        <f>EINSTELLUNG!E8</f>
        <v>0.14974002012747401</v>
      </c>
      <c r="J9" s="179">
        <v>0.13661763697007909</v>
      </c>
      <c r="K9" s="179">
        <f t="shared" si="1"/>
        <v>-1.3122383157394918E-2</v>
      </c>
      <c r="L9" s="180">
        <f>Marz!S40</f>
        <v>90.066305056220259</v>
      </c>
      <c r="M9" s="180">
        <f>Marz!S41</f>
        <v>8.5500715717990925</v>
      </c>
      <c r="N9" s="180">
        <f>Marz!O5</f>
        <v>720.1308710571202</v>
      </c>
      <c r="O9" s="180">
        <f>Marz!P5</f>
        <v>665</v>
      </c>
      <c r="P9" s="180">
        <f t="shared" si="2"/>
        <v>-55.130871057120203</v>
      </c>
      <c r="Q9" s="181">
        <v>0</v>
      </c>
    </row>
    <row r="10" spans="2:21" ht="30" customHeight="1">
      <c r="B10" s="187" t="s">
        <v>166</v>
      </c>
      <c r="C10" s="188">
        <f>SUM(C7:C9)</f>
        <v>1789521</v>
      </c>
      <c r="D10" s="188">
        <f>SUM(D7:D9)</f>
        <v>1779755</v>
      </c>
      <c r="E10" s="188">
        <f>D10-C10</f>
        <v>-9766</v>
      </c>
      <c r="F10" s="188">
        <f>SUM(F7:F9)</f>
        <v>278538</v>
      </c>
      <c r="G10" s="188">
        <f>SUM(G7:G9)</f>
        <v>261789.82999999996</v>
      </c>
      <c r="H10" s="188">
        <f t="shared" si="0"/>
        <v>-16748.170000000042</v>
      </c>
      <c r="I10" s="189">
        <f>AVERAGE(I7:I9)</f>
        <v>0.15591171061962994</v>
      </c>
      <c r="J10" s="189">
        <f>AVERAGE(J7:J9)</f>
        <v>0.14729425549182887</v>
      </c>
      <c r="K10" s="189">
        <f t="shared" si="1"/>
        <v>-8.6174551278010714E-3</v>
      </c>
      <c r="L10" s="190">
        <f>AVERAGE(L7:L9)</f>
        <v>88.003203826633339</v>
      </c>
      <c r="M10" s="190">
        <f>AVERAGE(M7:M9)</f>
        <v>8.1972164726370451</v>
      </c>
      <c r="N10" s="190">
        <f>SUM(N7:N9)</f>
        <v>2177.0873952168613</v>
      </c>
      <c r="O10" s="190">
        <f>SUM(O7:O9)</f>
        <v>2001</v>
      </c>
      <c r="P10" s="190">
        <f t="shared" si="2"/>
        <v>-176.0873952168613</v>
      </c>
      <c r="Q10" s="191">
        <v>1.9801980198019802E-2</v>
      </c>
    </row>
    <row r="11" spans="2:21" ht="30" customHeight="1">
      <c r="B11" s="177" t="s">
        <v>167</v>
      </c>
      <c r="C11" s="178">
        <f>EINSTELLUNG!C9</f>
        <v>601735</v>
      </c>
      <c r="D11" s="178">
        <f>EINSTELLUNG!C25</f>
        <v>605794</v>
      </c>
      <c r="E11" s="178">
        <f t="shared" ref="E11:E21" si="3">D11-C11</f>
        <v>4059</v>
      </c>
      <c r="F11" s="178">
        <f>EINSTELLUNG!D9</f>
        <v>92846</v>
      </c>
      <c r="G11" s="178">
        <v>91900.37</v>
      </c>
      <c r="H11" s="178">
        <f t="shared" si="0"/>
        <v>-945.63000000000466</v>
      </c>
      <c r="I11" s="179">
        <f>EINSTELLUNG!E9</f>
        <v>0.15429715738655719</v>
      </c>
      <c r="J11" s="179">
        <v>0.15170234436128452</v>
      </c>
      <c r="K11" s="179">
        <f t="shared" si="1"/>
        <v>-2.5948130252726742E-3</v>
      </c>
      <c r="L11" s="180">
        <f>April!S40</f>
        <v>91.546037171867368</v>
      </c>
      <c r="M11" s="180">
        <f>April!S41</f>
        <v>8.756499938797436</v>
      </c>
      <c r="N11" s="180">
        <f>April!O5</f>
        <v>720.1308710571202</v>
      </c>
      <c r="O11" s="180">
        <f>April!P5</f>
        <v>650</v>
      </c>
      <c r="P11" s="180">
        <f t="shared" si="2"/>
        <v>-70.130871057120203</v>
      </c>
      <c r="Q11" s="181">
        <v>0</v>
      </c>
    </row>
    <row r="12" spans="2:21" ht="30" customHeight="1">
      <c r="B12" s="182" t="s">
        <v>168</v>
      </c>
      <c r="C12" s="183">
        <f>EINSTELLUNG!C10</f>
        <v>647652</v>
      </c>
      <c r="D12" s="183">
        <f>EINSTELLUNG!C26</f>
        <v>648746</v>
      </c>
      <c r="E12" s="183">
        <f t="shared" si="3"/>
        <v>1094</v>
      </c>
      <c r="F12" s="183">
        <f>EINSTELLUNG!D10</f>
        <v>95444</v>
      </c>
      <c r="G12" s="183">
        <v>90490.72</v>
      </c>
      <c r="H12" s="183">
        <f t="shared" si="0"/>
        <v>-4953.2799999999988</v>
      </c>
      <c r="I12" s="184">
        <f>EINSTELLUNG!E10</f>
        <v>0.14736926621086632</v>
      </c>
      <c r="J12" s="184">
        <v>0.13948559220403672</v>
      </c>
      <c r="K12" s="184">
        <f t="shared" si="1"/>
        <v>-7.8836740068295996E-3</v>
      </c>
      <c r="L12" s="185">
        <f>Mai!S40</f>
        <v>102.58280994035532</v>
      </c>
      <c r="M12" s="185">
        <f>Mai!S41</f>
        <v>9.8013636679885892</v>
      </c>
      <c r="N12" s="185">
        <f>Mai!O5</f>
        <v>715.95717554574503</v>
      </c>
      <c r="O12" s="185">
        <f>Mai!P5</f>
        <v>475</v>
      </c>
      <c r="P12" s="185">
        <f t="shared" si="2"/>
        <v>-240.95717554574503</v>
      </c>
      <c r="Q12" s="186">
        <v>0</v>
      </c>
    </row>
    <row r="13" spans="2:21" ht="30" customHeight="1">
      <c r="B13" s="177" t="s">
        <v>169</v>
      </c>
      <c r="C13" s="178">
        <f>EINSTELLUNG!C11</f>
        <v>284856</v>
      </c>
      <c r="D13" s="178">
        <f>EINSTELLUNG!C27</f>
        <v>623421</v>
      </c>
      <c r="E13" s="178">
        <f t="shared" si="3"/>
        <v>338565</v>
      </c>
      <c r="F13" s="178">
        <f>EINSTELLUNG!D11</f>
        <v>95444</v>
      </c>
      <c r="G13" s="178">
        <v>92008.58</v>
      </c>
      <c r="H13" s="178">
        <f t="shared" si="0"/>
        <v>-3435.4199999999983</v>
      </c>
      <c r="I13" s="179">
        <f>EINSTELLUNG!E11</f>
        <v>0.33506052180750978</v>
      </c>
      <c r="J13" s="179">
        <v>0.1475865907629034</v>
      </c>
      <c r="K13" s="179">
        <f t="shared" si="1"/>
        <v>-0.18747393104460638</v>
      </c>
      <c r="L13" s="180">
        <f>Juni!S40</f>
        <v>0</v>
      </c>
      <c r="M13" s="180">
        <f>Juni!S41</f>
        <v>0</v>
      </c>
      <c r="N13" s="180">
        <f>Juni!O5</f>
        <v>715.95717554574503</v>
      </c>
      <c r="O13" s="180">
        <f>Juni!P5</f>
        <v>392</v>
      </c>
      <c r="P13" s="180">
        <f t="shared" si="2"/>
        <v>-323.95717554574503</v>
      </c>
      <c r="Q13" s="181">
        <v>0</v>
      </c>
    </row>
    <row r="14" spans="2:21" ht="30" customHeight="1">
      <c r="B14" s="187" t="s">
        <v>170</v>
      </c>
      <c r="C14" s="188">
        <f>SUM(C11:C13)</f>
        <v>1534243</v>
      </c>
      <c r="D14" s="188">
        <f>SUM(D11:D13)</f>
        <v>1877961</v>
      </c>
      <c r="E14" s="188">
        <f t="shared" si="3"/>
        <v>343718</v>
      </c>
      <c r="F14" s="188">
        <f>SUM(F11:F13)</f>
        <v>283734</v>
      </c>
      <c r="G14" s="188">
        <f>SUM(G11:G13)</f>
        <v>274399.67</v>
      </c>
      <c r="H14" s="188">
        <f t="shared" si="0"/>
        <v>-9334.3300000000163</v>
      </c>
      <c r="I14" s="189">
        <f>AVERAGE(I11:I13)</f>
        <v>0.21224231513497779</v>
      </c>
      <c r="J14" s="189">
        <f>AVERAGE(J11:J13)</f>
        <v>0.14625817577607489</v>
      </c>
      <c r="K14" s="189">
        <f t="shared" si="1"/>
        <v>-6.5984139358902905E-2</v>
      </c>
      <c r="L14" s="190">
        <f>AVERAGE(L11:L13)</f>
        <v>64.709615704074224</v>
      </c>
      <c r="M14" s="190">
        <f>AVERAGE(M11:M13)</f>
        <v>6.185954535595342</v>
      </c>
      <c r="N14" s="190">
        <f>SUM(N11:N13)</f>
        <v>2152.0452221486103</v>
      </c>
      <c r="O14" s="190">
        <f>SUM(O11:O13)</f>
        <v>1517</v>
      </c>
      <c r="P14" s="190">
        <f t="shared" si="2"/>
        <v>-635.04522214861026</v>
      </c>
      <c r="Q14" s="191">
        <v>0</v>
      </c>
    </row>
    <row r="15" spans="2:21" ht="30" customHeight="1">
      <c r="B15" s="177" t="s">
        <v>171</v>
      </c>
      <c r="C15" s="178">
        <f>EINSTELLUNG!C12</f>
        <v>621856</v>
      </c>
      <c r="D15" s="178">
        <f>EINSTELLUNG!C28</f>
        <v>629903.6</v>
      </c>
      <c r="E15" s="178">
        <f t="shared" si="3"/>
        <v>8047.5999999999767</v>
      </c>
      <c r="F15" s="178">
        <f>EINSTELLUNG!D12</f>
        <v>95444</v>
      </c>
      <c r="G15" s="178">
        <v>92458.38</v>
      </c>
      <c r="H15" s="178">
        <f t="shared" si="0"/>
        <v>-2985.6199999999953</v>
      </c>
      <c r="I15" s="179">
        <f>EINSTELLUNG!E12</f>
        <v>0.15348247825863223</v>
      </c>
      <c r="J15" s="179">
        <v>0.14678179327757454</v>
      </c>
      <c r="K15" s="179">
        <f t="shared" si="1"/>
        <v>-6.7006849810576918E-3</v>
      </c>
      <c r="L15" s="180">
        <f>Juli!S40</f>
        <v>91.532872595804534</v>
      </c>
      <c r="M15" s="180">
        <f>Juli!S41</f>
        <v>8.5442302215143879</v>
      </c>
      <c r="N15" s="180">
        <f>Juli!O5</f>
        <v>719.29613195484512</v>
      </c>
      <c r="O15" s="180">
        <f>Juli!P5</f>
        <v>572</v>
      </c>
      <c r="P15" s="180">
        <f t="shared" si="2"/>
        <v>-147.29613195484512</v>
      </c>
      <c r="Q15" s="181">
        <v>0</v>
      </c>
    </row>
    <row r="16" spans="2:21" ht="30" customHeight="1">
      <c r="B16" s="182" t="s">
        <v>172</v>
      </c>
      <c r="C16" s="183">
        <f>EINSTELLUNG!C13</f>
        <v>596258</v>
      </c>
      <c r="D16" s="183">
        <f>EINSTELLUNG!C29</f>
        <v>584000</v>
      </c>
      <c r="E16" s="183">
        <f t="shared" si="3"/>
        <v>-12258</v>
      </c>
      <c r="F16" s="183">
        <f>EINSTELLUNG!D13</f>
        <v>95444</v>
      </c>
      <c r="G16" s="183">
        <v>92297.93</v>
      </c>
      <c r="H16" s="183">
        <f t="shared" si="0"/>
        <v>-3146.070000000007</v>
      </c>
      <c r="I16" s="184">
        <f>EINSTELLUNG!E13</f>
        <v>0.16007164683744285</v>
      </c>
      <c r="J16" s="184">
        <v>0.1580444006849315</v>
      </c>
      <c r="K16" s="184">
        <f t="shared" si="1"/>
        <v>-2.0272461525113472E-3</v>
      </c>
      <c r="L16" s="185">
        <f>August!S40</f>
        <v>91.206249502191909</v>
      </c>
      <c r="M16" s="185">
        <f>August!S41</f>
        <v>9.1829388090400386</v>
      </c>
      <c r="N16" s="185">
        <f>August!O5</f>
        <v>718.46139285257016</v>
      </c>
      <c r="O16" s="185">
        <f>August!P5</f>
        <v>814</v>
      </c>
      <c r="P16" s="185">
        <f t="shared" si="2"/>
        <v>95.538607147429843</v>
      </c>
      <c r="Q16" s="186">
        <v>0</v>
      </c>
    </row>
    <row r="17" spans="2:17" ht="30" customHeight="1">
      <c r="B17" s="177" t="s">
        <v>173</v>
      </c>
      <c r="C17" s="178">
        <f>EINSTELLUNG!C14</f>
        <v>594325</v>
      </c>
      <c r="D17" s="178">
        <f>EINSTELLUNG!C30</f>
        <v>582000</v>
      </c>
      <c r="E17" s="178">
        <f t="shared" si="3"/>
        <v>-12325</v>
      </c>
      <c r="F17" s="178">
        <f>EINSTELLUNG!D14</f>
        <v>95444</v>
      </c>
      <c r="G17" s="178">
        <v>90898.07</v>
      </c>
      <c r="H17" s="178">
        <f t="shared" si="0"/>
        <v>-4545.929999999993</v>
      </c>
      <c r="I17" s="179">
        <f>EINSTELLUNG!E14</f>
        <v>0.16059226853994027</v>
      </c>
      <c r="J17" s="179">
        <v>0.15618225085910653</v>
      </c>
      <c r="K17" s="179">
        <f t="shared" si="1"/>
        <v>-4.4100176808337388E-3</v>
      </c>
      <c r="L17" s="180">
        <f>September!S40</f>
        <v>88.597016015965721</v>
      </c>
      <c r="M17" s="180">
        <f>September!S41</f>
        <v>8.2282575767954977</v>
      </c>
      <c r="N17" s="180">
        <f>September!O5</f>
        <v>718.46139285257016</v>
      </c>
      <c r="O17" s="180">
        <f>September!P5</f>
        <v>876</v>
      </c>
      <c r="P17" s="180">
        <f t="shared" si="2"/>
        <v>157.53860714742984</v>
      </c>
      <c r="Q17" s="181">
        <v>0</v>
      </c>
    </row>
    <row r="18" spans="2:17" ht="30" customHeight="1">
      <c r="B18" s="187" t="s">
        <v>174</v>
      </c>
      <c r="C18" s="188">
        <f>SUM(C15:C17)</f>
        <v>1812439</v>
      </c>
      <c r="D18" s="188">
        <f>SUM(D15:D17)</f>
        <v>1795903.6</v>
      </c>
      <c r="E18" s="188">
        <f>D18-C18</f>
        <v>-16535.399999999907</v>
      </c>
      <c r="F18" s="188">
        <f>SUM(F15:F17)</f>
        <v>286332</v>
      </c>
      <c r="G18" s="188">
        <f>SUM(G15:G17)</f>
        <v>275654.38</v>
      </c>
      <c r="H18" s="188">
        <f t="shared" si="0"/>
        <v>-10677.619999999995</v>
      </c>
      <c r="I18" s="189">
        <f>AVERAGE(I15:I17)</f>
        <v>0.15804879787867177</v>
      </c>
      <c r="J18" s="189">
        <f>AVERAGE(J15:J17)</f>
        <v>0.1536694816072042</v>
      </c>
      <c r="K18" s="189">
        <f t="shared" si="1"/>
        <v>-4.3793162714675649E-3</v>
      </c>
      <c r="L18" s="190">
        <f>AVERAGE(L15:L17)</f>
        <v>90.445379371320726</v>
      </c>
      <c r="M18" s="190">
        <f>AVERAGE(M15:M17)</f>
        <v>8.6518088691166426</v>
      </c>
      <c r="N18" s="190">
        <f>SUM(N15:N17)</f>
        <v>2156.2189176599854</v>
      </c>
      <c r="O18" s="190">
        <f>SUM(O15:O17)</f>
        <v>2262</v>
      </c>
      <c r="P18" s="190">
        <f t="shared" si="2"/>
        <v>105.78108234001456</v>
      </c>
      <c r="Q18" s="191">
        <v>0</v>
      </c>
    </row>
    <row r="19" spans="2:17" ht="30" customHeight="1">
      <c r="B19" s="177" t="s">
        <v>175</v>
      </c>
      <c r="C19" s="178">
        <f>EINSTELLUNG!C15</f>
        <v>654984</v>
      </c>
      <c r="D19" s="178">
        <f>EINSTELLUNG!C31</f>
        <v>644000</v>
      </c>
      <c r="E19" s="178">
        <f>D19-C19</f>
        <v>-10984</v>
      </c>
      <c r="F19" s="178">
        <f>EINSTELLUNG!D15</f>
        <v>95444</v>
      </c>
      <c r="G19" s="178">
        <v>91444.82</v>
      </c>
      <c r="H19" s="178">
        <f t="shared" si="0"/>
        <v>-3999.179999999993</v>
      </c>
      <c r="I19" s="179">
        <f>EINSTELLUNG!E15</f>
        <v>0.14571959009685734</v>
      </c>
      <c r="J19" s="179">
        <v>0.14199506211180124</v>
      </c>
      <c r="K19" s="179">
        <f t="shared" si="1"/>
        <v>-3.7245279850560975E-3</v>
      </c>
      <c r="L19" s="180">
        <f>Oktober!S40</f>
        <v>98.798463407749225</v>
      </c>
      <c r="M19" s="180">
        <f>Oktober!S41</f>
        <v>9.3804845420292331</v>
      </c>
      <c r="N19" s="180">
        <f>Oktober!O5</f>
        <v>722.63508836394521</v>
      </c>
      <c r="O19" s="180">
        <f>Oktober!P5</f>
        <v>775</v>
      </c>
      <c r="P19" s="180">
        <f t="shared" si="2"/>
        <v>52.364911636054785</v>
      </c>
      <c r="Q19" s="181">
        <v>0</v>
      </c>
    </row>
    <row r="20" spans="2:17" ht="30" customHeight="1">
      <c r="B20" s="182" t="s">
        <v>176</v>
      </c>
      <c r="C20" s="183">
        <f>EINSTELLUNG!C16</f>
        <v>625134</v>
      </c>
      <c r="D20" s="183">
        <f>EINSTELLUNG!C32</f>
        <v>614000</v>
      </c>
      <c r="E20" s="183">
        <f>D20-C20</f>
        <v>-11134</v>
      </c>
      <c r="F20" s="183">
        <f>EINSTELLUNG!D16</f>
        <v>95444</v>
      </c>
      <c r="G20" s="183">
        <v>92007.07</v>
      </c>
      <c r="H20" s="183">
        <f t="shared" si="0"/>
        <v>-3436.929999999993</v>
      </c>
      <c r="I20" s="184">
        <f>EINSTELLUNG!E16</f>
        <v>0.15267766590842924</v>
      </c>
      <c r="J20" s="184">
        <v>0.14984864820846908</v>
      </c>
      <c r="K20" s="184">
        <f t="shared" si="1"/>
        <v>-2.8290176999601624E-3</v>
      </c>
      <c r="L20" s="185">
        <f>November!S40</f>
        <v>91.103735104761867</v>
      </c>
      <c r="M20" s="185">
        <f>November!S41</f>
        <v>8.357209732965158</v>
      </c>
      <c r="N20" s="185">
        <f>November!O5</f>
        <v>726.80878387532039</v>
      </c>
      <c r="O20" s="185">
        <f>November!P5</f>
        <v>571</v>
      </c>
      <c r="P20" s="185">
        <f t="shared" si="2"/>
        <v>-155.80878387532039</v>
      </c>
      <c r="Q20" s="186">
        <v>0</v>
      </c>
    </row>
    <row r="21" spans="2:17" ht="30" customHeight="1">
      <c r="B21" s="177" t="s">
        <v>177</v>
      </c>
      <c r="C21" s="178">
        <f>EINSTELLUNG!C17</f>
        <v>628709</v>
      </c>
      <c r="D21" s="178">
        <f>EINSTELLUNG!C33</f>
        <v>614000</v>
      </c>
      <c r="E21" s="178">
        <f t="shared" si="3"/>
        <v>-14709</v>
      </c>
      <c r="F21" s="178">
        <f>EINSTELLUNG!D17</f>
        <v>95444</v>
      </c>
      <c r="G21" s="178">
        <v>91987.07</v>
      </c>
      <c r="H21" s="178">
        <f t="shared" si="0"/>
        <v>-3456.929999999993</v>
      </c>
      <c r="I21" s="179">
        <f>EINSTELLUNG!E17</f>
        <v>0.15180950169315216</v>
      </c>
      <c r="J21" s="179">
        <v>0.1498160749185668</v>
      </c>
      <c r="K21" s="179">
        <f t="shared" si="1"/>
        <v>-1.9934267745853607E-3</v>
      </c>
      <c r="L21" s="180">
        <f>Dezember!S40</f>
        <v>95.038053917843158</v>
      </c>
      <c r="M21" s="180">
        <f>Dezember!S41</f>
        <v>9.1197835485104246</v>
      </c>
      <c r="N21" s="180">
        <f>Dezember!O5</f>
        <v>726.80878387532039</v>
      </c>
      <c r="O21" s="180">
        <f>Dezember!P5</f>
        <v>763</v>
      </c>
      <c r="P21" s="180">
        <f t="shared" si="2"/>
        <v>36.191216124679613</v>
      </c>
      <c r="Q21" s="181">
        <v>0</v>
      </c>
    </row>
    <row r="22" spans="2:17" ht="30" customHeight="1">
      <c r="B22" s="187" t="s">
        <v>178</v>
      </c>
      <c r="C22" s="188">
        <f>SUM(C19:C21)</f>
        <v>1908827</v>
      </c>
      <c r="D22" s="188">
        <f>SUM(D19:D21)</f>
        <v>1872000</v>
      </c>
      <c r="E22" s="188">
        <f>D22-C22</f>
        <v>-36827</v>
      </c>
      <c r="F22" s="188">
        <f>SUM(F19:F21)</f>
        <v>286332</v>
      </c>
      <c r="G22" s="188">
        <f>SUM(G19:G21)</f>
        <v>275438.96000000002</v>
      </c>
      <c r="H22" s="188">
        <f t="shared" si="0"/>
        <v>-10893.039999999979</v>
      </c>
      <c r="I22" s="189">
        <f>AVERAGE(I19:I21)</f>
        <v>0.1500689192328129</v>
      </c>
      <c r="J22" s="189">
        <f>AVERAGE(J19:J21)</f>
        <v>0.14721992841294571</v>
      </c>
      <c r="K22" s="189">
        <f t="shared" si="1"/>
        <v>-2.8489908198671976E-3</v>
      </c>
      <c r="L22" s="190">
        <f>AVERAGE(L19:L21)</f>
        <v>94.980084143451407</v>
      </c>
      <c r="M22" s="190">
        <f>AVERAGE(M19:M21)</f>
        <v>8.9524926078349392</v>
      </c>
      <c r="N22" s="190">
        <f>SUM(N19:N21)</f>
        <v>2176.252656114586</v>
      </c>
      <c r="O22" s="190">
        <f>SUM(O19:O21)</f>
        <v>2109</v>
      </c>
      <c r="P22" s="190">
        <f>O22-N22</f>
        <v>-67.252656114585989</v>
      </c>
      <c r="Q22" s="191">
        <v>0</v>
      </c>
    </row>
    <row r="23" spans="2:17" ht="32.15" customHeight="1" thickBot="1">
      <c r="B23" s="192" t="str">
        <f xml:space="preserve"> "GESAMT " &amp; EINSTELLUNG!C35</f>
        <v>GESAMT 2026</v>
      </c>
      <c r="C23" s="193">
        <f>SUM(C10,C14,C18,C22)</f>
        <v>7045030</v>
      </c>
      <c r="D23" s="193">
        <f>SUM(D10,D14,D18,D22)</f>
        <v>7325619.5999999996</v>
      </c>
      <c r="E23" s="193">
        <f>D23-C23</f>
        <v>280589.59999999963</v>
      </c>
      <c r="F23" s="193">
        <f>SUM(F10,F14,F18,F22)</f>
        <v>1134936</v>
      </c>
      <c r="G23" s="193">
        <f>SUM(G10,G14,G18,G22)</f>
        <v>1087282.8400000001</v>
      </c>
      <c r="H23" s="193">
        <f t="shared" si="0"/>
        <v>-47653.159999999916</v>
      </c>
      <c r="I23" s="194">
        <f>AVERAGE(I10,I14,I18,I22)</f>
        <v>0.16906793571652312</v>
      </c>
      <c r="J23" s="194">
        <f>AVERAGE(J10,J14,J18,J22)</f>
        <v>0.14861046032201342</v>
      </c>
      <c r="K23" s="194">
        <f t="shared" si="1"/>
        <v>-2.0457475394509705E-2</v>
      </c>
      <c r="L23" s="195">
        <f>AVERAGE(L22,L18,L14,L10)</f>
        <v>84.53457076136992</v>
      </c>
      <c r="M23" s="195">
        <f>AVERAGE(M10,M14,M18,M22)</f>
        <v>7.9968681212959929</v>
      </c>
      <c r="N23" s="195">
        <f>SUM(N10,N14,N18,N22)</f>
        <v>8661.6041911400425</v>
      </c>
      <c r="O23" s="195">
        <f>SUM(O10,O14,O18,O22)</f>
        <v>7889</v>
      </c>
      <c r="P23" s="195">
        <f t="shared" si="2"/>
        <v>-772.60419114004253</v>
      </c>
      <c r="Q23" s="196">
        <v>1.9801980198019802E-2</v>
      </c>
    </row>
    <row r="24" spans="2:17">
      <c r="B24" s="197" t="s">
        <v>291</v>
      </c>
      <c r="O24" s="198"/>
    </row>
    <row r="25" spans="2:17">
      <c r="B25" s="197"/>
      <c r="C25" s="197"/>
      <c r="D25" s="197"/>
      <c r="E25" s="197"/>
      <c r="F25" s="197"/>
      <c r="G25" s="197"/>
      <c r="H25" s="197"/>
    </row>
    <row r="26" spans="2:17">
      <c r="B26" s="199"/>
      <c r="C26" s="199"/>
      <c r="D26" s="199"/>
      <c r="E26" s="199"/>
    </row>
    <row r="27" spans="2:17" ht="14.5" thickBot="1">
      <c r="B27" s="199"/>
      <c r="C27" s="199"/>
      <c r="D27" s="199"/>
      <c r="E27" s="199"/>
    </row>
    <row r="28" spans="2:17" ht="28" customHeight="1">
      <c r="B28" s="200" t="str">
        <f xml:space="preserve"> "DURCHRECHNUNGSSTUNDEN - " &amp; EINSTELLUNG!C35</f>
        <v>DURCHRECHNUNGSSTUNDEN - 2026</v>
      </c>
      <c r="C28" s="201"/>
      <c r="D28" s="201"/>
      <c r="E28" s="201"/>
      <c r="F28" s="201"/>
      <c r="G28" s="201"/>
      <c r="H28" s="201"/>
      <c r="I28" s="201"/>
      <c r="J28" s="201"/>
      <c r="K28" s="201"/>
      <c r="L28" s="201"/>
      <c r="M28" s="201"/>
      <c r="N28" s="201"/>
      <c r="O28" s="201"/>
      <c r="P28" s="201"/>
      <c r="Q28" s="202"/>
    </row>
    <row r="29" spans="2:17" ht="48" customHeight="1" thickBot="1">
      <c r="B29" s="203" t="s">
        <v>272</v>
      </c>
      <c r="C29" s="204"/>
      <c r="D29" s="204"/>
      <c r="E29" s="204"/>
      <c r="F29" s="204"/>
      <c r="G29" s="204"/>
      <c r="H29" s="204"/>
      <c r="I29" s="204"/>
      <c r="J29" s="204"/>
      <c r="K29" s="204"/>
      <c r="L29" s="204"/>
      <c r="M29" s="204"/>
      <c r="N29" s="204"/>
      <c r="O29" s="204"/>
      <c r="P29" s="204"/>
      <c r="Q29" s="205"/>
    </row>
    <row r="30" spans="2:17" ht="40" customHeight="1" thickBot="1">
      <c r="B30" s="206" t="s">
        <v>264</v>
      </c>
      <c r="C30" s="207"/>
      <c r="D30" s="207"/>
      <c r="E30" s="21">
        <v>7000</v>
      </c>
      <c r="F30" s="207" t="s">
        <v>265</v>
      </c>
      <c r="G30" s="207"/>
      <c r="H30" s="207"/>
      <c r="I30" s="21">
        <v>5600</v>
      </c>
      <c r="J30" s="208"/>
      <c r="K30" s="208"/>
      <c r="L30" s="208"/>
      <c r="M30" s="208"/>
      <c r="N30" s="208"/>
      <c r="O30" s="208"/>
      <c r="P30" s="208"/>
      <c r="Q30" s="209"/>
    </row>
    <row r="31" spans="2:17" s="217" customFormat="1" ht="30" customHeight="1">
      <c r="B31" s="210" t="s">
        <v>255</v>
      </c>
      <c r="C31" s="211" t="s">
        <v>258</v>
      </c>
      <c r="D31" s="211" t="s">
        <v>266</v>
      </c>
      <c r="E31" s="212" t="s">
        <v>259</v>
      </c>
      <c r="F31" s="211" t="s">
        <v>95</v>
      </c>
      <c r="G31" s="211" t="s">
        <v>260</v>
      </c>
      <c r="H31" s="211" t="s">
        <v>261</v>
      </c>
      <c r="I31" s="213" t="s">
        <v>262</v>
      </c>
      <c r="J31" s="214" t="s">
        <v>263</v>
      </c>
      <c r="K31" s="215"/>
      <c r="L31" s="215"/>
      <c r="M31" s="215"/>
      <c r="N31" s="215"/>
      <c r="O31" s="215"/>
      <c r="P31" s="215"/>
      <c r="Q31" s="216"/>
    </row>
    <row r="32" spans="2:17" ht="42" customHeight="1">
      <c r="B32" s="218" t="s">
        <v>267</v>
      </c>
      <c r="C32" s="219" t="s">
        <v>167</v>
      </c>
      <c r="D32" s="220">
        <f>Februar!Q12+Marz!Q13+April!Q13</f>
        <v>20073.11</v>
      </c>
      <c r="E32" s="220">
        <f>EINSTELLUNG!L7+EINSTELLUNG!L8+EINSTELLUNG!L9</f>
        <v>17887.5</v>
      </c>
      <c r="F32" s="220">
        <f>April!Q15</f>
        <v>611.3700000000008</v>
      </c>
      <c r="G32" s="221">
        <f>April!Q42</f>
        <v>11.97613760775732</v>
      </c>
      <c r="H32" s="220">
        <f>MAX(0,-F32)</f>
        <v>0</v>
      </c>
      <c r="I32" s="222" t="str">
        <f>IF(OR(G32=0,H32=0),"",H32*G32*3/2)</f>
        <v/>
      </c>
      <c r="J32" s="223" t="str">
        <f>IF(F32&lt;0,"ACHTUNG: Überstunden",IF(F32&gt;0,"Reserve möglich","OK"))</f>
        <v>Reserve möglich</v>
      </c>
      <c r="K32" s="224"/>
      <c r="L32" s="224"/>
      <c r="M32" s="224"/>
      <c r="N32" s="224"/>
      <c r="O32" s="224"/>
      <c r="P32" s="224"/>
      <c r="Q32" s="225"/>
    </row>
    <row r="33" spans="2:17" ht="42" customHeight="1">
      <c r="B33" s="226" t="s">
        <v>256</v>
      </c>
      <c r="C33" s="227" t="s">
        <v>171</v>
      </c>
      <c r="D33" s="228">
        <f>Mai!Q12+Juni!Q13+Juli!Q13</f>
        <v>20028.960000000003</v>
      </c>
      <c r="E33" s="228">
        <f>EINSTELLUNG!L10+EINSTELLUNG!L11+EINSTELLUNG!L12</f>
        <v>18482</v>
      </c>
      <c r="F33" s="228">
        <f>Juli!Q15</f>
        <v>679.22000000000025</v>
      </c>
      <c r="G33" s="229">
        <f>Juli!Q42</f>
        <v>11.867969282452252</v>
      </c>
      <c r="H33" s="228">
        <f>MAX(0,-F33)</f>
        <v>0</v>
      </c>
      <c r="I33" s="230" t="str">
        <f>IF(OR(G33=0,H33=0),"",H33*G33*3/2)</f>
        <v/>
      </c>
      <c r="J33" s="231" t="str">
        <f>IF(F33&lt;0,"ACHTUNG: Überstunden",IF(F33&gt;0,"Reserve möglich","OK"))</f>
        <v>Reserve möglich</v>
      </c>
      <c r="K33" s="232"/>
      <c r="L33" s="232"/>
      <c r="M33" s="232"/>
      <c r="N33" s="232"/>
      <c r="O33" s="232"/>
      <c r="P33" s="232"/>
      <c r="Q33" s="233"/>
    </row>
    <row r="34" spans="2:17" ht="42" customHeight="1">
      <c r="B34" s="218" t="s">
        <v>257</v>
      </c>
      <c r="C34" s="219" t="s">
        <v>175</v>
      </c>
      <c r="D34" s="220">
        <f>August!Q12+September!Q13+Oktober!Q13</f>
        <v>19490.460000000003</v>
      </c>
      <c r="E34" s="220">
        <f>EINSTELLUNG!L13+EINSTELLUNG!L14+EINSTELLUNG!L15</f>
        <v>18515.5</v>
      </c>
      <c r="F34" s="220">
        <f>Oktober!Q15</f>
        <v>227.32000000000062</v>
      </c>
      <c r="G34" s="221">
        <f>Oktober!Q42</f>
        <v>11.87380079911115</v>
      </c>
      <c r="H34" s="220">
        <f>MAX(0,-F34)</f>
        <v>0</v>
      </c>
      <c r="I34" s="222" t="str">
        <f>IF(OR(G34=0,H34=0),"",H34*G34*3/2)</f>
        <v/>
      </c>
      <c r="J34" s="223" t="str">
        <f>IF(F34&lt;0,"ACHTUNG: Überstunden",IF(F34&gt;0,"Reserve möglich","OK"))</f>
        <v>Reserve möglich</v>
      </c>
      <c r="K34" s="224"/>
      <c r="L34" s="224"/>
      <c r="M34" s="224"/>
      <c r="N34" s="224"/>
      <c r="O34" s="224"/>
      <c r="P34" s="224"/>
      <c r="Q34" s="225"/>
    </row>
    <row r="35" spans="2:17" ht="42" customHeight="1" thickBot="1">
      <c r="B35" s="234" t="s">
        <v>268</v>
      </c>
      <c r="C35" s="235" t="s">
        <v>269</v>
      </c>
      <c r="D35" s="236">
        <f>November!Q12+Dezember!Q13+E30</f>
        <v>20200.14</v>
      </c>
      <c r="E35" s="236">
        <f>EINSTELLUNG!L16+EINSTELLUNG!L17+I30</f>
        <v>17784</v>
      </c>
      <c r="F35" s="236">
        <f>D35-E35</f>
        <v>2416.1399999999994</v>
      </c>
      <c r="G35" s="237">
        <f>Dezember!Q42</f>
        <v>11.877612503103602</v>
      </c>
      <c r="H35" s="236">
        <f>MAX(0,-F35)</f>
        <v>0</v>
      </c>
      <c r="I35" s="238" t="str">
        <f>IF(OR(G35=0,H35=0),"",H35*G35*3/2)</f>
        <v/>
      </c>
      <c r="J35" s="239" t="str">
        <f>IF(F35&lt;0,"ACHTUNG: Überstunden",IF(F35&gt;0,"Reserve möglich","OK"))</f>
        <v>Reserve möglich</v>
      </c>
      <c r="K35" s="240"/>
      <c r="L35" s="240"/>
      <c r="M35" s="240"/>
      <c r="N35" s="240"/>
      <c r="O35" s="240"/>
      <c r="P35" s="240"/>
      <c r="Q35" s="241"/>
    </row>
    <row r="36" spans="2:17" ht="40" customHeight="1" thickBot="1">
      <c r="B36" s="242" t="s">
        <v>270</v>
      </c>
      <c r="C36" s="243"/>
      <c r="D36" s="243"/>
      <c r="E36" s="243"/>
      <c r="F36" s="243"/>
      <c r="G36" s="243"/>
      <c r="H36" s="243"/>
      <c r="I36" s="243"/>
      <c r="J36" s="243"/>
      <c r="K36" s="243"/>
      <c r="L36" s="243"/>
      <c r="M36" s="243"/>
      <c r="N36" s="243"/>
      <c r="O36" s="243"/>
      <c r="P36" s="243"/>
      <c r="Q36" s="244"/>
    </row>
    <row r="37" spans="2:17">
      <c r="B37" s="245"/>
      <c r="C37" s="245"/>
      <c r="D37" s="245"/>
      <c r="E37" s="245"/>
      <c r="F37" s="245"/>
      <c r="G37" s="245"/>
      <c r="H37" s="245"/>
      <c r="I37" s="245"/>
      <c r="J37" s="245"/>
      <c r="K37" s="245"/>
      <c r="L37" s="245"/>
      <c r="M37" s="245"/>
      <c r="N37" s="245"/>
      <c r="O37" s="245"/>
      <c r="P37" s="245"/>
      <c r="Q37" s="245"/>
    </row>
    <row r="38" spans="2:17" ht="40" customHeight="1">
      <c r="B38" s="245"/>
      <c r="C38" s="245"/>
      <c r="D38" s="245"/>
      <c r="E38" s="245"/>
      <c r="F38" s="245"/>
      <c r="G38" s="245"/>
      <c r="H38" s="245"/>
      <c r="I38" s="245"/>
      <c r="J38" s="245"/>
      <c r="K38" s="245"/>
      <c r="L38" s="245"/>
      <c r="M38" s="245"/>
      <c r="N38" s="245"/>
      <c r="O38" s="245"/>
      <c r="P38" s="245"/>
      <c r="Q38" s="245"/>
    </row>
    <row r="100" spans="26:26">
      <c r="Z100" s="246"/>
    </row>
  </sheetData>
  <sheetProtection algorithmName="SHA-512" hashValue="HimJTzqguqTw8bSeF1GCUTaEDvgagdsu1tZUUsKGCNbHvnIYaISSYCfMC3mYzIBUyChZCP9TE8FbtMnyYWdAEw==" saltValue="I+3j6N9SYMjE6GskOTYsLw=="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77"/>
  <sheetViews>
    <sheetView showGridLines="0" workbookViewId="0">
      <selection activeCell="I13" sqref="I13"/>
    </sheetView>
  </sheetViews>
  <sheetFormatPr baseColWidth="10" defaultColWidth="10.81640625" defaultRowHeight="15" customHeight="1"/>
  <cols>
    <col min="1" max="1" width="26" style="400" customWidth="1"/>
    <col min="2" max="2" width="20.6328125" style="400" customWidth="1"/>
    <col min="3" max="4" width="26.6328125" style="400" customWidth="1"/>
    <col min="5" max="5" width="31.453125" style="400" customWidth="1"/>
    <col min="6" max="6" width="14.26953125" style="400" customWidth="1"/>
    <col min="7" max="7" width="11.81640625" style="400" customWidth="1"/>
    <col min="8" max="8" width="16.26953125" style="400" customWidth="1"/>
    <col min="9" max="9" width="22" style="400" customWidth="1"/>
    <col min="10" max="10" width="15.1796875" style="400" customWidth="1"/>
    <col min="11" max="12" width="37.453125" style="400" customWidth="1"/>
    <col min="13" max="14" width="31.453125" style="400" customWidth="1"/>
    <col min="15" max="15" width="10.81640625" style="400"/>
    <col min="16" max="19" width="2.6328125" style="400" customWidth="1"/>
    <col min="20" max="26" width="10.81640625" style="400" hidden="1" customWidth="1"/>
    <col min="27" max="16384" width="10.81640625" style="400"/>
  </cols>
  <sheetData>
    <row r="1" spans="1:17" ht="28" customHeight="1">
      <c r="A1" s="127" t="s">
        <v>279</v>
      </c>
      <c r="B1" s="127"/>
      <c r="C1" s="127"/>
      <c r="D1" s="127"/>
      <c r="E1" s="127"/>
      <c r="P1" s="400" t="s">
        <v>205</v>
      </c>
      <c r="Q1" s="400" t="s">
        <v>216</v>
      </c>
    </row>
    <row r="2" spans="1:17" ht="18" customHeight="1">
      <c r="A2" s="8" t="s">
        <v>246</v>
      </c>
      <c r="B2" s="8">
        <v>2026</v>
      </c>
      <c r="C2" s="8" t="s">
        <v>247</v>
      </c>
      <c r="D2" s="8" t="s">
        <v>348</v>
      </c>
      <c r="E2" s="8"/>
      <c r="P2" s="400" t="s">
        <v>335</v>
      </c>
      <c r="Q2" s="400">
        <v>1</v>
      </c>
    </row>
    <row r="4" spans="1:17" ht="22" customHeight="1" thickBot="1">
      <c r="A4" s="147" t="s">
        <v>248</v>
      </c>
      <c r="B4" s="147"/>
      <c r="C4" s="147"/>
      <c r="D4" s="147"/>
      <c r="E4" s="147"/>
    </row>
    <row r="5" spans="1:17" ht="24" customHeight="1">
      <c r="A5" s="156" t="s">
        <v>231</v>
      </c>
      <c r="B5" s="158" t="s">
        <v>324</v>
      </c>
      <c r="C5" s="152" t="s">
        <v>471</v>
      </c>
      <c r="D5" s="152"/>
      <c r="E5" s="153"/>
    </row>
    <row r="6" spans="1:17" ht="24" customHeight="1" thickBot="1">
      <c r="A6" s="157"/>
      <c r="B6" s="402"/>
      <c r="C6" s="154"/>
      <c r="D6" s="154"/>
      <c r="E6" s="155"/>
    </row>
    <row r="7" spans="1:17" ht="15" customHeight="1" thickBot="1"/>
    <row r="8" spans="1:17" ht="24" customHeight="1">
      <c r="A8" s="9" t="s">
        <v>211</v>
      </c>
      <c r="B8" s="10" t="s">
        <v>249</v>
      </c>
      <c r="C8" s="10" t="s">
        <v>300</v>
      </c>
      <c r="D8" s="10" t="s">
        <v>250</v>
      </c>
      <c r="E8" s="11" t="s">
        <v>251</v>
      </c>
    </row>
    <row r="9" spans="1:17" ht="22" customHeight="1" thickBot="1">
      <c r="A9" s="98">
        <v>1</v>
      </c>
      <c r="B9" s="403">
        <v>1.9801980198019802E-2</v>
      </c>
      <c r="C9" s="99">
        <v>0.82500000000000007</v>
      </c>
      <c r="D9" s="100">
        <v>0</v>
      </c>
      <c r="E9" s="101">
        <v>0</v>
      </c>
    </row>
    <row r="10" spans="1:17" ht="22" customHeight="1" thickBot="1">
      <c r="A10" s="102" t="s">
        <v>297</v>
      </c>
      <c r="B10" s="159" t="s">
        <v>298</v>
      </c>
      <c r="C10" s="159"/>
      <c r="D10" s="159"/>
      <c r="E10" s="160"/>
    </row>
    <row r="11" spans="1:17" ht="22" customHeight="1" thickBot="1">
      <c r="A11" s="151" t="s">
        <v>280</v>
      </c>
      <c r="B11" s="151"/>
      <c r="C11" s="151"/>
      <c r="D11" s="151"/>
      <c r="E11" s="151"/>
    </row>
    <row r="12" spans="1:17" ht="28" customHeight="1" thickBot="1">
      <c r="A12" s="148" t="s">
        <v>327</v>
      </c>
      <c r="B12" s="149"/>
      <c r="C12" s="149"/>
      <c r="D12" s="149"/>
      <c r="E12" s="150"/>
    </row>
    <row r="15" spans="1:17" ht="22" customHeight="1" thickBot="1">
      <c r="A15" s="147" t="s">
        <v>252</v>
      </c>
      <c r="B15" s="147"/>
      <c r="C15" s="147"/>
      <c r="D15" s="147"/>
      <c r="E15" s="147"/>
    </row>
    <row r="16" spans="1:17" ht="41.5" customHeight="1" thickBot="1">
      <c r="A16" s="102">
        <v>1</v>
      </c>
      <c r="B16" s="149" t="s">
        <v>472</v>
      </c>
      <c r="C16" s="149"/>
      <c r="D16" s="149"/>
      <c r="E16" s="150"/>
    </row>
    <row r="18" spans="1:17" ht="15" customHeight="1">
      <c r="A18" s="401" t="s">
        <v>254</v>
      </c>
      <c r="B18" s="401"/>
      <c r="C18" s="401"/>
      <c r="D18" s="401"/>
      <c r="E18" s="401"/>
    </row>
    <row r="19" spans="1:17" ht="18" customHeight="1"/>
    <row r="20" spans="1:17" ht="18" customHeight="1">
      <c r="P20" s="400" t="s">
        <v>210</v>
      </c>
      <c r="Q20" s="400" t="s">
        <v>253</v>
      </c>
    </row>
    <row r="21" spans="1:17" ht="18" customHeight="1">
      <c r="P21" s="400" t="s">
        <v>473</v>
      </c>
      <c r="Q21" s="400">
        <v>1</v>
      </c>
    </row>
    <row r="22" spans="1:17" ht="18" customHeight="1"/>
    <row r="23" spans="1:17" ht="18" customHeight="1"/>
    <row r="24" spans="1:17" ht="18" customHeight="1"/>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00" t="s">
        <v>182</v>
      </c>
      <c r="S40" s="400" t="s">
        <v>253</v>
      </c>
    </row>
    <row r="41" spans="18:19" ht="18" customHeight="1">
      <c r="R41" s="400" t="s">
        <v>194</v>
      </c>
      <c r="S41" s="400">
        <v>1</v>
      </c>
    </row>
    <row r="42" spans="18:19" ht="18" customHeight="1"/>
    <row r="43" spans="18:19" ht="18" customHeight="1"/>
    <row r="44" spans="18:19" ht="18" customHeight="1"/>
    <row r="45" spans="18:19" ht="18" customHeight="1"/>
    <row r="46" spans="18:19" ht="18" customHeight="1"/>
    <row r="47" spans="18:19" ht="18" customHeight="1"/>
    <row r="48" spans="18:19" ht="18" customHeight="1"/>
    <row r="49" spans="1:9" ht="18" customHeight="1"/>
    <row r="50" spans="1:9" ht="18" customHeight="1">
      <c r="A50" s="127" t="s">
        <v>281</v>
      </c>
      <c r="B50" s="127"/>
      <c r="C50" s="127"/>
      <c r="D50" s="127"/>
      <c r="E50" s="127"/>
      <c r="F50" s="127"/>
      <c r="G50" s="127"/>
      <c r="H50" s="127"/>
      <c r="I50" s="127"/>
    </row>
    <row r="51" spans="1:9" ht="15" customHeight="1" thickBot="1"/>
    <row r="52" spans="1:9" ht="18" customHeight="1">
      <c r="A52" s="9" t="s">
        <v>205</v>
      </c>
      <c r="B52" s="10" t="s">
        <v>216</v>
      </c>
      <c r="C52" s="10" t="s">
        <v>220</v>
      </c>
      <c r="D52" s="10" t="s">
        <v>213</v>
      </c>
      <c r="E52" s="10" t="s">
        <v>299</v>
      </c>
      <c r="F52" s="10" t="s">
        <v>282</v>
      </c>
      <c r="G52" s="10" t="s">
        <v>237</v>
      </c>
      <c r="H52" s="10"/>
      <c r="I52" s="11"/>
    </row>
    <row r="53" spans="1:9" ht="57.25" customHeight="1">
      <c r="A53" s="406" t="s">
        <v>335</v>
      </c>
      <c r="B53" s="407">
        <v>1</v>
      </c>
      <c r="C53" s="408">
        <v>1.9801980198019802E-2</v>
      </c>
      <c r="D53" s="409">
        <v>0.82500000000000007</v>
      </c>
      <c r="E53" s="409">
        <v>0.82500000000000007</v>
      </c>
      <c r="F53" s="108" t="s">
        <v>474</v>
      </c>
      <c r="G53" s="143" t="s">
        <v>475</v>
      </c>
      <c r="H53" s="143"/>
      <c r="I53" s="144"/>
    </row>
    <row r="54" spans="1:9" ht="34" customHeight="1" thickBot="1">
      <c r="A54" s="410" t="s">
        <v>469</v>
      </c>
      <c r="B54" s="411">
        <v>1</v>
      </c>
      <c r="C54" s="412"/>
      <c r="D54" s="413">
        <v>0.82500000000000007</v>
      </c>
      <c r="E54" s="413">
        <v>0.82500000000000007</v>
      </c>
      <c r="F54" s="414"/>
      <c r="G54" s="414"/>
      <c r="H54" s="414"/>
      <c r="I54" s="415"/>
    </row>
    <row r="57" spans="1:9" ht="15" customHeight="1" thickBot="1"/>
    <row r="58" spans="1:9" ht="22" customHeight="1">
      <c r="A58" s="140" t="s">
        <v>283</v>
      </c>
      <c r="B58" s="141"/>
      <c r="C58" s="141"/>
      <c r="D58" s="141"/>
      <c r="E58" s="142"/>
    </row>
    <row r="59" spans="1:9" ht="41.5" customHeight="1">
      <c r="A59" s="22" t="s">
        <v>219</v>
      </c>
      <c r="B59" s="143" t="s">
        <v>221</v>
      </c>
      <c r="C59" s="143"/>
      <c r="D59" s="143"/>
      <c r="E59" s="144"/>
    </row>
    <row r="60" spans="1:9" ht="57.25" customHeight="1">
      <c r="A60" s="22" t="s">
        <v>300</v>
      </c>
      <c r="B60" s="143" t="s">
        <v>301</v>
      </c>
      <c r="C60" s="143"/>
      <c r="D60" s="143"/>
      <c r="E60" s="144"/>
    </row>
    <row r="61" spans="1:9" ht="41.5" customHeight="1">
      <c r="A61" s="22" t="s">
        <v>222</v>
      </c>
      <c r="B61" s="143" t="s">
        <v>284</v>
      </c>
      <c r="C61" s="143"/>
      <c r="D61" s="143"/>
      <c r="E61" s="144"/>
    </row>
    <row r="62" spans="1:9" ht="41.5" customHeight="1">
      <c r="A62" s="22" t="s">
        <v>217</v>
      </c>
      <c r="B62" s="143" t="s">
        <v>285</v>
      </c>
      <c r="C62" s="143"/>
      <c r="D62" s="143"/>
      <c r="E62" s="144"/>
    </row>
    <row r="63" spans="1:9" ht="41.5" customHeight="1">
      <c r="A63" s="22" t="s">
        <v>214</v>
      </c>
      <c r="B63" s="143" t="s">
        <v>286</v>
      </c>
      <c r="C63" s="143"/>
      <c r="D63" s="143"/>
      <c r="E63" s="144"/>
    </row>
    <row r="64" spans="1:9" ht="41.5" customHeight="1">
      <c r="A64" s="22" t="s">
        <v>218</v>
      </c>
      <c r="B64" s="143" t="s">
        <v>287</v>
      </c>
      <c r="C64" s="143"/>
      <c r="D64" s="143"/>
      <c r="E64" s="144"/>
    </row>
    <row r="65" spans="1:5" ht="28" customHeight="1">
      <c r="A65" s="22" t="s">
        <v>215</v>
      </c>
      <c r="B65" s="143" t="s">
        <v>288</v>
      </c>
      <c r="C65" s="143"/>
      <c r="D65" s="143"/>
      <c r="E65" s="144"/>
    </row>
    <row r="66" spans="1:5" ht="28" customHeight="1" thickBot="1">
      <c r="A66" s="23" t="s">
        <v>289</v>
      </c>
      <c r="B66" s="145" t="s">
        <v>290</v>
      </c>
      <c r="C66" s="145"/>
      <c r="D66" s="145"/>
      <c r="E66" s="146"/>
    </row>
    <row r="67" spans="1:5" ht="15" customHeight="1" thickBot="1"/>
    <row r="68" spans="1:5" ht="22" customHeight="1">
      <c r="A68" s="140" t="s">
        <v>302</v>
      </c>
      <c r="B68" s="141"/>
      <c r="C68" s="141"/>
      <c r="D68" s="141"/>
      <c r="E68" s="142"/>
    </row>
    <row r="69" spans="1:5" ht="15" customHeight="1">
      <c r="A69" s="22" t="s">
        <v>303</v>
      </c>
      <c r="B69" s="138" t="s">
        <v>304</v>
      </c>
      <c r="C69" s="404"/>
      <c r="D69" s="404"/>
      <c r="E69" s="405"/>
    </row>
    <row r="70" spans="1:5" ht="15" customHeight="1">
      <c r="A70" s="22" t="s">
        <v>305</v>
      </c>
      <c r="B70" s="138" t="s">
        <v>306</v>
      </c>
      <c r="C70" s="404"/>
      <c r="D70" s="404"/>
      <c r="E70" s="405"/>
    </row>
    <row r="71" spans="1:5" ht="15" customHeight="1">
      <c r="A71" s="22" t="s">
        <v>307</v>
      </c>
      <c r="B71" s="138" t="s">
        <v>298</v>
      </c>
      <c r="C71" s="404"/>
      <c r="D71" s="404"/>
      <c r="E71" s="405"/>
    </row>
    <row r="72" spans="1:5" ht="15" customHeight="1">
      <c r="A72" s="22" t="s">
        <v>308</v>
      </c>
      <c r="B72" s="138" t="s">
        <v>309</v>
      </c>
      <c r="C72" s="404"/>
      <c r="D72" s="404"/>
      <c r="E72" s="405"/>
    </row>
    <row r="73" spans="1:5" ht="15" customHeight="1">
      <c r="A73" s="22" t="s">
        <v>310</v>
      </c>
      <c r="B73" s="138" t="s">
        <v>311</v>
      </c>
      <c r="C73" s="404"/>
      <c r="D73" s="404"/>
      <c r="E73" s="405"/>
    </row>
    <row r="74" spans="1:5" ht="15" customHeight="1">
      <c r="A74" s="22" t="s">
        <v>312</v>
      </c>
      <c r="B74" s="138" t="s">
        <v>313</v>
      </c>
      <c r="C74" s="404"/>
      <c r="D74" s="404"/>
      <c r="E74" s="405"/>
    </row>
    <row r="75" spans="1:5" ht="15" customHeight="1">
      <c r="A75" s="22" t="s">
        <v>314</v>
      </c>
      <c r="B75" s="138" t="s">
        <v>315</v>
      </c>
      <c r="C75" s="404"/>
      <c r="D75" s="404"/>
      <c r="E75" s="405"/>
    </row>
    <row r="76" spans="1:5" ht="15" customHeight="1">
      <c r="A76" s="22" t="s">
        <v>316</v>
      </c>
      <c r="B76" s="138" t="s">
        <v>317</v>
      </c>
      <c r="C76" s="404"/>
      <c r="D76" s="404"/>
      <c r="E76" s="405"/>
    </row>
    <row r="77" spans="1:5" ht="40" customHeight="1" thickBot="1">
      <c r="A77" s="23" t="s">
        <v>318</v>
      </c>
      <c r="B77" s="139" t="s">
        <v>319</v>
      </c>
      <c r="C77" s="416"/>
      <c r="D77" s="416"/>
      <c r="E77" s="417"/>
    </row>
  </sheetData>
  <sheetProtection algorithmName="SHA-512" hashValue="z0EdbgnYmNMzbC1TkI+irxNnyjsOjjuZmgMQ043f+KRZJi/9oz4WDo+RVjVRtmeqDGD/3JYy3JWHDB1ea6i54w==" saltValue="HE7a50pYl/4HnpGRCMLR/Q==" spinCount="100000" sheet="1" objects="1" scenarios="1"/>
  <mergeCells count="32">
    <mergeCell ref="A68:E68"/>
    <mergeCell ref="B69:E69"/>
    <mergeCell ref="B74:E74"/>
    <mergeCell ref="B75:E75"/>
    <mergeCell ref="B76:E76"/>
    <mergeCell ref="B77:E77"/>
    <mergeCell ref="B70:E70"/>
    <mergeCell ref="B71:E71"/>
    <mergeCell ref="B72:E72"/>
    <mergeCell ref="B73:E73"/>
    <mergeCell ref="B64:E64"/>
    <mergeCell ref="B65:E65"/>
    <mergeCell ref="B66:E66"/>
    <mergeCell ref="G53:I53"/>
    <mergeCell ref="B59:E59"/>
    <mergeCell ref="A50:I50"/>
    <mergeCell ref="A58:E58"/>
    <mergeCell ref="B60:E60"/>
    <mergeCell ref="B61:E61"/>
    <mergeCell ref="B62:E62"/>
    <mergeCell ref="B63:E63"/>
    <mergeCell ref="A1:E1"/>
    <mergeCell ref="A4:E4"/>
    <mergeCell ref="A11:E11"/>
    <mergeCell ref="C5:E6"/>
    <mergeCell ref="A5:A6"/>
    <mergeCell ref="B5:B6"/>
    <mergeCell ref="B10:E10"/>
    <mergeCell ref="A12:E12"/>
    <mergeCell ref="B16:E16"/>
    <mergeCell ref="A18:E18"/>
    <mergeCell ref="A15:E15"/>
  </mergeCells>
  <pageMargins left="0.4" right="0.4" top="0.5" bottom="0.5" header="0.3" footer="0.3"/>
  <pageSetup paperSize="9" scale="32" orientation="portrait" r:id="rId1"/>
  <headerFooter>
    <oddFooter>&amp;R&amp;"Calibri"&amp;7© Adam Nagy ¬∑ McOpCo ¬∑ Personalsheet 2026</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3B1F-64FB-4397-BF50-E45ADD9315CF}">
  <sheetPr codeName="Tabelle23"/>
  <dimension ref="A1:D13"/>
  <sheetViews>
    <sheetView workbookViewId="0"/>
  </sheetViews>
  <sheetFormatPr baseColWidth="10" defaultRowHeight="14.5"/>
  <sheetData>
    <row r="1" spans="1:4">
      <c r="A1" t="s">
        <v>329</v>
      </c>
      <c r="B1" t="s">
        <v>330</v>
      </c>
      <c r="C1" t="s">
        <v>331</v>
      </c>
      <c r="D1" t="s">
        <v>332</v>
      </c>
    </row>
    <row r="2" spans="1:4">
      <c r="A2" t="s">
        <v>333</v>
      </c>
      <c r="B2" t="s">
        <v>334</v>
      </c>
      <c r="C2" t="s">
        <v>335</v>
      </c>
      <c r="D2" t="s">
        <v>336</v>
      </c>
    </row>
    <row r="3" spans="1:4">
      <c r="A3" t="s">
        <v>337</v>
      </c>
      <c r="B3" t="s">
        <v>338</v>
      </c>
      <c r="C3" t="s">
        <v>335</v>
      </c>
      <c r="D3" t="s">
        <v>339</v>
      </c>
    </row>
    <row r="4" spans="1:4">
      <c r="A4" t="s">
        <v>341</v>
      </c>
      <c r="B4" t="s">
        <v>342</v>
      </c>
      <c r="C4" t="s">
        <v>335</v>
      </c>
      <c r="D4" t="s">
        <v>343</v>
      </c>
    </row>
    <row r="5" spans="1:4">
      <c r="A5" t="s">
        <v>344</v>
      </c>
      <c r="B5" t="s">
        <v>338</v>
      </c>
      <c r="C5" t="s">
        <v>335</v>
      </c>
      <c r="D5" t="s">
        <v>339</v>
      </c>
    </row>
    <row r="6" spans="1:4">
      <c r="A6" t="s">
        <v>345</v>
      </c>
      <c r="B6" t="s">
        <v>346</v>
      </c>
      <c r="C6" t="s">
        <v>176</v>
      </c>
      <c r="D6" t="s">
        <v>347</v>
      </c>
    </row>
    <row r="7" spans="1:4">
      <c r="A7" t="s">
        <v>349</v>
      </c>
      <c r="B7" t="s">
        <v>350</v>
      </c>
      <c r="C7" t="s">
        <v>176</v>
      </c>
      <c r="D7" t="s">
        <v>351</v>
      </c>
    </row>
    <row r="8" spans="1:4">
      <c r="A8" t="s">
        <v>352</v>
      </c>
      <c r="B8" t="s">
        <v>350</v>
      </c>
      <c r="C8" t="s">
        <v>353</v>
      </c>
      <c r="D8" t="s">
        <v>351</v>
      </c>
    </row>
    <row r="9" spans="1:4">
      <c r="A9" t="s">
        <v>358</v>
      </c>
      <c r="B9" t="s">
        <v>346</v>
      </c>
      <c r="C9" t="s">
        <v>176</v>
      </c>
      <c r="D9" t="s">
        <v>359</v>
      </c>
    </row>
    <row r="10" spans="1:4">
      <c r="A10" t="s">
        <v>411</v>
      </c>
      <c r="B10" t="s">
        <v>342</v>
      </c>
      <c r="C10" t="s">
        <v>335</v>
      </c>
      <c r="D10" t="s">
        <v>412</v>
      </c>
    </row>
    <row r="11" spans="1:4">
      <c r="A11" t="s">
        <v>461</v>
      </c>
      <c r="B11" t="s">
        <v>462</v>
      </c>
      <c r="C11" t="s">
        <v>335</v>
      </c>
      <c r="D11" t="s">
        <v>463</v>
      </c>
    </row>
    <row r="12" spans="1:4">
      <c r="A12" t="s">
        <v>464</v>
      </c>
      <c r="B12" t="s">
        <v>342</v>
      </c>
      <c r="C12" t="s">
        <v>335</v>
      </c>
      <c r="D12" t="s">
        <v>343</v>
      </c>
    </row>
    <row r="13" spans="1:4">
      <c r="A13" t="s">
        <v>466</v>
      </c>
      <c r="B13" t="s">
        <v>342</v>
      </c>
      <c r="C13" t="s">
        <v>335</v>
      </c>
      <c r="D13" t="s">
        <v>343</v>
      </c>
    </row>
  </sheetData>
  <sheetProtection algorithmName="SHA-512" hashValue="hIFQ9a2SM7Ya0uAlKDqLDQAkbdF0+y+SfMXeQlh0mXh1dQoALBh2zkNBzGJIjtOHSV2GiPN3TgVvTnnjcn1f7Q==" saltValue="IZl/9JFCa0sn4v9C2sRhlw=="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E995A9-F643-4FEE-94AC-6A0E691A1580}">
  <sheetPr codeName="Tabelle16"/>
  <dimension ref="A1:B3"/>
  <sheetViews>
    <sheetView workbookViewId="0"/>
  </sheetViews>
  <sheetFormatPr baseColWidth="10" defaultRowHeight="14.5"/>
  <sheetData>
    <row r="1" spans="1:2">
      <c r="A1" t="s">
        <v>354</v>
      </c>
    </row>
    <row r="2" spans="1:2">
      <c r="A2" t="s">
        <v>355</v>
      </c>
      <c r="B2" t="s">
        <v>356</v>
      </c>
    </row>
    <row r="3" spans="1:2" ht="409.5">
      <c r="A3" s="113">
        <v>46246.818923611114</v>
      </c>
      <c r="B3" s="114" t="s">
        <v>357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2026-08-12T18:04:41Z</dcterms:modified>
  <cp:category/>
  <cp:contentStatus/>
</cp:coreProperties>
</file>