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674AF49C-501F-E54C-85AA-D099BD3F5C2D}" xr6:coauthVersionLast="47" xr6:coauthVersionMax="47" xr10:uidLastSave="{00000000-0000-0000-0000-000000000000}"/>
  <bookViews>
    <workbookView xWindow="80" yWindow="780" windowWidth="34040" windowHeight="19900" tabRatio="677" firstSheet="2" activeTab="1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" i="15" l="1"/>
  <c r="I34" i="15"/>
  <c r="I32" i="15"/>
  <c r="G35" i="15"/>
  <c r="G34" i="15"/>
  <c r="G32" i="15"/>
  <c r="F35" i="15"/>
  <c r="J35" i="15" s="1"/>
  <c r="E35" i="15"/>
  <c r="D35" i="15"/>
  <c r="J34" i="15"/>
  <c r="H34" i="15"/>
  <c r="F34" i="15"/>
  <c r="E34" i="15"/>
  <c r="E33" i="15"/>
  <c r="J32" i="15"/>
  <c r="H32" i="15"/>
  <c r="F32" i="15"/>
  <c r="E32" i="15"/>
  <c r="D32" i="15"/>
  <c r="B28" i="15"/>
  <c r="G59" i="35"/>
  <c r="G60" i="35"/>
  <c r="K60" i="35" s="1"/>
  <c r="G61" i="35"/>
  <c r="G62" i="35"/>
  <c r="G63" i="35"/>
  <c r="G64" i="35"/>
  <c r="K64" i="35" s="1"/>
  <c r="G65" i="35"/>
  <c r="K65" i="35" s="1"/>
  <c r="G66" i="35"/>
  <c r="G67" i="35"/>
  <c r="K67" i="35" s="1"/>
  <c r="G68" i="35"/>
  <c r="K68" i="35" s="1"/>
  <c r="G69" i="35"/>
  <c r="K69" i="35" s="1"/>
  <c r="G70" i="35"/>
  <c r="G71" i="35"/>
  <c r="G72" i="35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G81" i="35"/>
  <c r="G82" i="35"/>
  <c r="G60" i="36"/>
  <c r="K60" i="36" s="1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K71" i="36" s="1"/>
  <c r="G72" i="36"/>
  <c r="K72" i="36" s="1"/>
  <c r="G73" i="36"/>
  <c r="G74" i="36"/>
  <c r="G75" i="36"/>
  <c r="G76" i="36"/>
  <c r="K76" i="36" s="1"/>
  <c r="G77" i="36"/>
  <c r="K77" i="36" s="1"/>
  <c r="G78" i="36"/>
  <c r="K78" i="36" s="1"/>
  <c r="G79" i="36"/>
  <c r="G80" i="36"/>
  <c r="G81" i="36"/>
  <c r="K81" i="36" s="1"/>
  <c r="G82" i="36"/>
  <c r="G61" i="33"/>
  <c r="G62" i="33"/>
  <c r="G63" i="33"/>
  <c r="G64" i="33"/>
  <c r="K64" i="33" s="1"/>
  <c r="G65" i="33"/>
  <c r="K65" i="33" s="1"/>
  <c r="G66" i="33"/>
  <c r="G67" i="33"/>
  <c r="G68" i="33"/>
  <c r="G69" i="33"/>
  <c r="K69" i="33" s="1"/>
  <c r="G70" i="33"/>
  <c r="K70" i="33" s="1"/>
  <c r="G71" i="33"/>
  <c r="G72" i="33"/>
  <c r="G73" i="33"/>
  <c r="K73" i="33" s="1"/>
  <c r="G74" i="33"/>
  <c r="G75" i="33"/>
  <c r="G76" i="33"/>
  <c r="G77" i="33"/>
  <c r="G78" i="33"/>
  <c r="G79" i="33"/>
  <c r="K79" i="33" s="1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G74" i="32"/>
  <c r="K74" i="32" s="1"/>
  <c r="G75" i="32"/>
  <c r="G76" i="32"/>
  <c r="G77" i="32"/>
  <c r="G78" i="32"/>
  <c r="G79" i="32"/>
  <c r="G80" i="32"/>
  <c r="G81" i="32"/>
  <c r="K81" i="32" s="1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81" i="35"/>
  <c r="K71" i="33"/>
  <c r="K65" i="32"/>
  <c r="K67" i="32"/>
  <c r="K73" i="32"/>
  <c r="K75" i="30"/>
  <c r="K62" i="35"/>
  <c r="K70" i="35"/>
  <c r="K72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K69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8" i="33"/>
  <c r="K7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76" i="32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H35" i="15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G50" i="27"/>
  <c r="G22" i="27"/>
  <c r="G48" i="31"/>
  <c r="G18" i="31"/>
  <c r="G45" i="3"/>
  <c r="G11" i="32"/>
  <c r="G15" i="26"/>
  <c r="G56" i="32"/>
  <c r="G10" i="25"/>
  <c r="G3" i="35"/>
  <c r="G38" i="35"/>
  <c r="G11" i="30"/>
  <c r="G56" i="36"/>
  <c r="G49" i="25"/>
  <c r="G11" i="36"/>
  <c r="G7" i="30"/>
  <c r="G11" i="3"/>
  <c r="G25" i="32"/>
  <c r="G35" i="30"/>
  <c r="G22" i="30"/>
  <c r="G36" i="25"/>
  <c r="G32" i="3"/>
  <c r="G28" i="36"/>
  <c r="G57" i="28"/>
  <c r="G35" i="28"/>
  <c r="G11" i="26"/>
  <c r="G40" i="25"/>
  <c r="G36" i="28"/>
  <c r="G50" i="26"/>
  <c r="G17" i="25"/>
  <c r="G33" i="31"/>
  <c r="G46" i="26"/>
  <c r="G28" i="32"/>
  <c r="G15" i="27"/>
  <c r="G40" i="36"/>
  <c r="G25" i="3"/>
  <c r="G15" i="31"/>
  <c r="G55" i="31"/>
  <c r="G16" i="32"/>
  <c r="G9" i="32"/>
  <c r="G35" i="31"/>
  <c r="G64" i="28"/>
  <c r="G9" i="25"/>
  <c r="G16" i="3"/>
  <c r="G34" i="27"/>
  <c r="G28" i="3"/>
  <c r="G38" i="25"/>
  <c r="G58" i="32"/>
  <c r="G44" i="35"/>
  <c r="G44" i="27"/>
  <c r="G59" i="28"/>
  <c r="G46" i="3"/>
  <c r="G44" i="31"/>
  <c r="G10" i="30"/>
  <c r="G13" i="32"/>
  <c r="G13" i="27"/>
  <c r="G47" i="36"/>
  <c r="G15" i="3"/>
  <c r="G49" i="30"/>
  <c r="G23" i="26"/>
  <c r="G39" i="26"/>
  <c r="G46" i="27"/>
  <c r="G12" i="36"/>
  <c r="G3" i="32"/>
  <c r="G18" i="25"/>
  <c r="G24" i="33"/>
  <c r="G36" i="31"/>
  <c r="G17" i="27"/>
  <c r="G50" i="28"/>
  <c r="G38" i="30"/>
  <c r="G14" i="30"/>
  <c r="G53" i="35"/>
  <c r="G52" i="33"/>
  <c r="G14" i="25"/>
  <c r="G33" i="37"/>
  <c r="G44" i="30"/>
  <c r="G54" i="31"/>
  <c r="G60" i="32"/>
  <c r="G29" i="37"/>
  <c r="G46" i="32"/>
  <c r="G8" i="28"/>
  <c r="G27" i="35"/>
  <c r="G29" i="3"/>
  <c r="G21" i="3"/>
  <c r="G41" i="32"/>
  <c r="G25" i="31"/>
  <c r="G20" i="27"/>
  <c r="G19" i="28"/>
  <c r="G53" i="28"/>
  <c r="G40" i="31"/>
  <c r="G45" i="31"/>
  <c r="G8" i="35"/>
  <c r="G37" i="3"/>
  <c r="G8" i="3"/>
  <c r="G10" i="32"/>
  <c r="G47" i="37"/>
  <c r="G51" i="25"/>
  <c r="G7" i="28"/>
  <c r="G33" i="36"/>
  <c r="G14" i="3"/>
  <c r="G14" i="27"/>
  <c r="G25" i="27"/>
  <c r="G36" i="33"/>
  <c r="G41" i="35"/>
  <c r="G7" i="25"/>
  <c r="G4" i="26"/>
  <c r="G34" i="28"/>
  <c r="G41" i="25"/>
  <c r="G16" i="28"/>
  <c r="G8" i="30"/>
  <c r="G63" i="31"/>
  <c r="G42" i="30"/>
  <c r="G22" i="36"/>
  <c r="G42" i="25"/>
  <c r="G63" i="37"/>
  <c r="G5" i="37"/>
  <c r="G7" i="35"/>
  <c r="G43" i="33"/>
  <c r="G16" i="37"/>
  <c r="G47" i="26"/>
  <c r="G42" i="37"/>
  <c r="G41" i="28"/>
  <c r="G56" i="35"/>
  <c r="G39" i="32"/>
  <c r="G41" i="31"/>
  <c r="G6" i="3"/>
  <c r="G8" i="33"/>
  <c r="G39" i="36"/>
  <c r="G12" i="27"/>
  <c r="G15" i="25"/>
  <c r="G48" i="27"/>
  <c r="G9" i="37"/>
  <c r="G10" i="28"/>
  <c r="G4" i="3"/>
  <c r="G4" i="31"/>
  <c r="G53" i="36"/>
  <c r="G14" i="35"/>
  <c r="G44" i="28"/>
  <c r="G29" i="28"/>
  <c r="G32" i="30"/>
  <c r="G3" i="37"/>
  <c r="G24" i="25"/>
  <c r="G27" i="36"/>
  <c r="G29" i="35"/>
  <c r="G41" i="3"/>
  <c r="G13" i="26"/>
  <c r="G59" i="25"/>
  <c r="G27" i="28"/>
  <c r="G21" i="28"/>
  <c r="G61" i="37"/>
  <c r="G22" i="37"/>
  <c r="G5" i="30"/>
  <c r="G11" i="27"/>
  <c r="G27" i="26"/>
  <c r="G53" i="27"/>
  <c r="G51" i="28"/>
  <c r="G27" i="30"/>
  <c r="G20" i="28"/>
  <c r="G52" i="32"/>
  <c r="G15" i="35"/>
  <c r="G56" i="37"/>
  <c r="G41" i="30"/>
  <c r="G15" i="33"/>
  <c r="G5" i="28"/>
  <c r="G52" i="30"/>
  <c r="G30" i="30"/>
  <c r="G61" i="30"/>
  <c r="G44" i="36"/>
  <c r="G53" i="32"/>
  <c r="G52" i="3"/>
  <c r="G64" i="30"/>
  <c r="G3" i="25"/>
  <c r="G36" i="27"/>
  <c r="G19" i="32"/>
  <c r="G31" i="37"/>
  <c r="G19" i="31"/>
  <c r="G42" i="36"/>
  <c r="G3" i="28"/>
  <c r="G11" i="35"/>
  <c r="G32" i="25"/>
  <c r="G19" i="25"/>
  <c r="G49" i="3"/>
  <c r="G40" i="37"/>
  <c r="G49" i="31"/>
  <c r="G53" i="30"/>
  <c r="G42" i="26"/>
  <c r="G30" i="33"/>
  <c r="G13" i="35"/>
  <c r="G56" i="30"/>
  <c r="G5" i="25"/>
  <c r="G43" i="25"/>
  <c r="G47" i="3"/>
  <c r="G7" i="36"/>
  <c r="G21" i="36"/>
  <c r="G15" i="32"/>
  <c r="G5" i="3"/>
  <c r="G25" i="36"/>
  <c r="G60" i="33"/>
  <c r="G60" i="26"/>
  <c r="G30" i="25"/>
  <c r="G45" i="28"/>
  <c r="G21" i="33"/>
  <c r="G37" i="26"/>
  <c r="G28" i="30"/>
  <c r="G14" i="31"/>
  <c r="G45" i="26"/>
  <c r="G16" i="27"/>
  <c r="G26" i="27"/>
  <c r="G20" i="32"/>
  <c r="G13" i="28"/>
  <c r="G47" i="25"/>
  <c r="G24" i="28"/>
  <c r="G13" i="30"/>
  <c r="G59" i="33"/>
  <c r="G48" i="33"/>
  <c r="G31" i="35"/>
  <c r="G51" i="30"/>
  <c r="G21" i="27"/>
  <c r="G34" i="33"/>
  <c r="G49" i="27"/>
  <c r="G47" i="28"/>
  <c r="G23" i="30"/>
  <c r="G17" i="36"/>
  <c r="G6" i="27"/>
  <c r="G37" i="31"/>
  <c r="G34" i="3"/>
  <c r="G23" i="37"/>
  <c r="G9" i="3"/>
  <c r="G17" i="33"/>
  <c r="G28" i="26"/>
  <c r="G35" i="36"/>
  <c r="G48" i="37"/>
  <c r="G14" i="37"/>
  <c r="G18" i="32"/>
  <c r="G31" i="31"/>
  <c r="G60" i="30"/>
  <c r="G10" i="37"/>
  <c r="G14" i="33"/>
  <c r="G58" i="26"/>
  <c r="G29" i="27"/>
  <c r="G35" i="32"/>
  <c r="G12" i="3"/>
  <c r="G49" i="32"/>
  <c r="G47" i="33"/>
  <c r="G12" i="35"/>
  <c r="G16" i="36"/>
  <c r="G14" i="32"/>
  <c r="G14" i="36"/>
  <c r="G50" i="35"/>
  <c r="G45" i="36"/>
  <c r="G56" i="28"/>
  <c r="G54" i="27"/>
  <c r="G22" i="28"/>
  <c r="G10" i="36"/>
  <c r="G23" i="3"/>
  <c r="G29" i="25"/>
  <c r="G56" i="26"/>
  <c r="G7" i="27"/>
  <c r="G17" i="35"/>
  <c r="G31" i="27"/>
  <c r="G22" i="25"/>
  <c r="G3" i="26"/>
  <c r="G33" i="27"/>
  <c r="G12" i="25"/>
  <c r="G5" i="27"/>
  <c r="G43" i="27"/>
  <c r="G3" i="3"/>
  <c r="G36" i="37"/>
  <c r="G22" i="33"/>
  <c r="G30" i="36"/>
  <c r="G18" i="3"/>
  <c r="G17" i="32"/>
  <c r="G49" i="26"/>
  <c r="G38" i="27"/>
  <c r="G62" i="37"/>
  <c r="G32" i="28"/>
  <c r="G26" i="35"/>
  <c r="G46" i="33"/>
  <c r="G37" i="37"/>
  <c r="G25" i="28"/>
  <c r="G47" i="30"/>
  <c r="G29" i="33"/>
  <c r="G8" i="25"/>
  <c r="G46" i="35"/>
  <c r="G18" i="26"/>
  <c r="G47" i="31"/>
  <c r="G57" i="35"/>
  <c r="G59" i="31"/>
  <c r="G26" i="3"/>
  <c r="G16" i="31"/>
  <c r="G40" i="27"/>
  <c r="G50" i="30"/>
  <c r="G51" i="26"/>
  <c r="G19" i="33"/>
  <c r="G7" i="31"/>
  <c r="G33" i="35"/>
  <c r="G45" i="27"/>
  <c r="G59" i="27"/>
  <c r="G9" i="26"/>
  <c r="G15" i="36"/>
  <c r="G20" i="31"/>
  <c r="G15" i="37"/>
  <c r="G58" i="35"/>
  <c r="G25" i="25"/>
  <c r="G24" i="26"/>
  <c r="G34" i="26"/>
  <c r="G17" i="30"/>
  <c r="G24" i="35"/>
  <c r="G15" i="30"/>
  <c r="G29" i="32"/>
  <c r="G45" i="35"/>
  <c r="G24" i="30"/>
  <c r="G64" i="37"/>
  <c r="G60" i="28"/>
  <c r="G45" i="32"/>
  <c r="G26" i="32"/>
  <c r="G19" i="3"/>
  <c r="G35" i="25"/>
  <c r="G22" i="3"/>
  <c r="G60" i="25"/>
  <c r="G24" i="3"/>
  <c r="G14" i="28"/>
  <c r="G51" i="3"/>
  <c r="G63" i="30"/>
  <c r="G54" i="33"/>
  <c r="G50" i="31"/>
  <c r="G30" i="37"/>
  <c r="G20" i="35"/>
  <c r="G27" i="37"/>
  <c r="G63" i="28"/>
  <c r="G6" i="28"/>
  <c r="G41" i="27"/>
  <c r="G55" i="32"/>
  <c r="G61" i="26"/>
  <c r="G56" i="33"/>
  <c r="G55" i="28"/>
  <c r="G13" i="36"/>
  <c r="G32" i="37"/>
  <c r="G33" i="26"/>
  <c r="G52" i="25"/>
  <c r="G16" i="30"/>
  <c r="G32" i="35"/>
  <c r="G58" i="30"/>
  <c r="G40" i="35"/>
  <c r="G47" i="32"/>
  <c r="G40" i="3"/>
  <c r="G57" i="36"/>
  <c r="G16" i="33"/>
  <c r="G42" i="28"/>
  <c r="G21" i="30"/>
  <c r="G54" i="32"/>
  <c r="G4" i="33"/>
  <c r="G54" i="28"/>
  <c r="G30" i="35"/>
  <c r="G43" i="26"/>
  <c r="G61" i="25"/>
  <c r="G4" i="27"/>
  <c r="G39" i="27"/>
  <c r="G52" i="37"/>
  <c r="G43" i="31"/>
  <c r="G31" i="3"/>
  <c r="G54" i="3"/>
  <c r="G57" i="26"/>
  <c r="G43" i="35"/>
  <c r="G44" i="33"/>
  <c r="G50" i="33"/>
  <c r="G10" i="31"/>
  <c r="G25" i="33"/>
  <c r="G51" i="33"/>
  <c r="G29" i="31"/>
  <c r="G40" i="26"/>
  <c r="G58" i="31"/>
  <c r="G17" i="26"/>
  <c r="G12" i="28"/>
  <c r="G25" i="26"/>
  <c r="G28" i="28"/>
  <c r="G47" i="35"/>
  <c r="G39" i="37"/>
  <c r="G57" i="30"/>
  <c r="G11" i="25"/>
  <c r="G27" i="31"/>
  <c r="G44" i="26"/>
  <c r="G48" i="35"/>
  <c r="G5" i="32"/>
  <c r="G38" i="36"/>
  <c r="G47" i="27"/>
  <c r="G37" i="32"/>
  <c r="G8" i="31"/>
  <c r="G7" i="26"/>
  <c r="G40" i="30"/>
  <c r="G12" i="30"/>
  <c r="G50" i="3"/>
  <c r="G9" i="33"/>
  <c r="G16" i="26"/>
  <c r="G9" i="36"/>
  <c r="G44" i="3"/>
  <c r="G58" i="36"/>
  <c r="G34" i="37"/>
  <c r="G61" i="27"/>
  <c r="G13" i="31"/>
  <c r="G30" i="28"/>
  <c r="G37" i="28"/>
  <c r="G37" i="30"/>
  <c r="G58" i="28"/>
  <c r="G48" i="36"/>
  <c r="G32" i="33"/>
  <c r="G31" i="36"/>
  <c r="G51" i="37"/>
  <c r="G5" i="33"/>
  <c r="G6" i="30"/>
  <c r="G12" i="32"/>
  <c r="G27" i="3"/>
  <c r="G26" i="30"/>
  <c r="G54" i="26"/>
  <c r="G33" i="32"/>
  <c r="G36" i="32"/>
  <c r="G20" i="36"/>
  <c r="G44" i="32"/>
  <c r="G13" i="37"/>
  <c r="G51" i="36"/>
  <c r="G32" i="26"/>
  <c r="G12" i="33"/>
  <c r="G35" i="27"/>
  <c r="G38" i="37"/>
  <c r="G19" i="27"/>
  <c r="G37" i="27"/>
  <c r="G35" i="3"/>
  <c r="G23" i="27"/>
  <c r="G18" i="33"/>
  <c r="G6" i="35"/>
  <c r="G52" i="36"/>
  <c r="G48" i="32"/>
  <c r="G18" i="30"/>
  <c r="G55" i="35"/>
  <c r="G45" i="37"/>
  <c r="G40" i="33"/>
  <c r="G31" i="33"/>
  <c r="G52" i="26"/>
  <c r="G20" i="26"/>
  <c r="G43" i="3"/>
  <c r="G58" i="37"/>
  <c r="G49" i="33"/>
  <c r="G43" i="30"/>
  <c r="G12" i="31"/>
  <c r="G20" i="25"/>
  <c r="G20" i="30"/>
  <c r="G9" i="31"/>
  <c r="G19" i="35"/>
  <c r="G37" i="33"/>
  <c r="G24" i="37"/>
  <c r="G6" i="36"/>
  <c r="G61" i="28"/>
  <c r="G32" i="36"/>
  <c r="G30" i="3"/>
  <c r="G43" i="32"/>
  <c r="G60" i="27"/>
  <c r="G26" i="37"/>
  <c r="G19" i="37"/>
  <c r="G30" i="27"/>
  <c r="G22" i="26"/>
  <c r="G4" i="32"/>
  <c r="G50" i="25"/>
  <c r="G39" i="31"/>
  <c r="G32" i="31"/>
  <c r="G4" i="28"/>
  <c r="G34" i="30"/>
  <c r="G10" i="33"/>
  <c r="G27" i="25"/>
  <c r="G60" i="31"/>
  <c r="G54" i="37"/>
  <c r="G23" i="28"/>
  <c r="G31" i="28"/>
  <c r="G32" i="27"/>
  <c r="G42" i="31"/>
  <c r="G11" i="37"/>
  <c r="G9" i="35"/>
  <c r="G57" i="31"/>
  <c r="G22" i="31"/>
  <c r="G38" i="3"/>
  <c r="G48" i="28"/>
  <c r="G21" i="31"/>
  <c r="G36" i="36"/>
  <c r="G16" i="35"/>
  <c r="G56" i="31"/>
  <c r="G58" i="27"/>
  <c r="G38" i="31"/>
  <c r="G25" i="37"/>
  <c r="G45" i="33"/>
  <c r="G10" i="27"/>
  <c r="G58" i="33"/>
  <c r="G22" i="32"/>
  <c r="G53" i="26"/>
  <c r="G34" i="25"/>
  <c r="G21" i="26"/>
  <c r="G3" i="30"/>
  <c r="G8" i="37"/>
  <c r="G18" i="37"/>
  <c r="G36" i="35"/>
  <c r="G19" i="30"/>
  <c r="G62" i="27"/>
  <c r="G59" i="30"/>
  <c r="G3" i="27"/>
  <c r="G4" i="35"/>
  <c r="G29" i="36"/>
  <c r="G40" i="28"/>
  <c r="G33" i="3"/>
  <c r="G16" i="25"/>
  <c r="G36" i="26"/>
  <c r="G3" i="31"/>
  <c r="G23" i="32"/>
  <c r="G26" i="26"/>
  <c r="G13" i="3"/>
  <c r="G51" i="32"/>
  <c r="G18" i="35"/>
  <c r="G8" i="36"/>
  <c r="G12" i="26"/>
  <c r="G35" i="35"/>
  <c r="G8" i="27"/>
  <c r="G4" i="36"/>
  <c r="G15" i="28"/>
  <c r="G42" i="32"/>
  <c r="G53" i="25"/>
  <c r="G28" i="37"/>
  <c r="G43" i="37"/>
  <c r="G17" i="3"/>
  <c r="G33" i="30"/>
  <c r="G62" i="31"/>
  <c r="G38" i="32"/>
  <c r="G40" i="32"/>
  <c r="G29" i="30"/>
  <c r="G46" i="25"/>
  <c r="G51" i="35"/>
  <c r="G31" i="30"/>
  <c r="G52" i="27"/>
  <c r="G7" i="33"/>
  <c r="G37" i="35"/>
  <c r="G39" i="25"/>
  <c r="G43" i="28"/>
  <c r="G25" i="30"/>
  <c r="G59" i="32"/>
  <c r="G8" i="32"/>
  <c r="G55" i="27"/>
  <c r="G13" i="33"/>
  <c r="G38" i="26"/>
  <c r="G33" i="25"/>
  <c r="G31" i="26"/>
  <c r="G18" i="27"/>
  <c r="G23" i="33"/>
  <c r="G17" i="28"/>
  <c r="G56" i="25"/>
  <c r="G4" i="30"/>
  <c r="G28" i="25"/>
  <c r="G59" i="36"/>
  <c r="G55" i="26"/>
  <c r="G55" i="25"/>
  <c r="G42" i="3"/>
  <c r="G54" i="25"/>
  <c r="G26" i="25"/>
  <c r="G45" i="30"/>
  <c r="G9" i="30"/>
  <c r="G30" i="32"/>
  <c r="G6" i="32"/>
  <c r="G18" i="28"/>
  <c r="G55" i="36"/>
  <c r="G18" i="36"/>
  <c r="G59" i="26"/>
  <c r="G6" i="37"/>
  <c r="G48" i="25"/>
  <c r="G25" i="35"/>
  <c r="G44" i="37"/>
  <c r="G53" i="33"/>
  <c r="G9" i="28"/>
  <c r="G31" i="32"/>
  <c r="G48" i="3"/>
  <c r="G42" i="33"/>
  <c r="G17" i="37"/>
  <c r="G49" i="36"/>
  <c r="G60" i="37"/>
  <c r="G28" i="27"/>
  <c r="G10" i="3"/>
  <c r="G48" i="26"/>
  <c r="G48" i="30"/>
  <c r="G23" i="25"/>
  <c r="G35" i="33"/>
  <c r="G56" i="27"/>
  <c r="G28" i="33"/>
  <c r="G24" i="27"/>
  <c r="G3" i="33"/>
  <c r="G57" i="25"/>
  <c r="G6" i="31"/>
  <c r="G58" i="25"/>
  <c r="G21" i="25"/>
  <c r="G41" i="37"/>
  <c r="G42" i="27"/>
  <c r="G26" i="33"/>
  <c r="G4" i="25"/>
  <c r="G27" i="32"/>
  <c r="G9" i="27"/>
  <c r="G51" i="31"/>
  <c r="G7" i="32"/>
  <c r="G11" i="28"/>
  <c r="G26" i="31"/>
  <c r="G50" i="37"/>
  <c r="G5" i="26"/>
  <c r="G21" i="35"/>
  <c r="G34" i="32"/>
  <c r="G39" i="30"/>
  <c r="G52" i="35"/>
  <c r="G49" i="37"/>
  <c r="G21" i="37"/>
  <c r="G12" i="37"/>
  <c r="G41" i="33"/>
  <c r="G28" i="35"/>
  <c r="G4" i="37"/>
  <c r="G38" i="28"/>
  <c r="G46" i="37"/>
  <c r="G38" i="33"/>
  <c r="G51" i="27"/>
  <c r="G34" i="35"/>
  <c r="G57" i="37"/>
  <c r="G39" i="3"/>
  <c r="G36" i="30"/>
  <c r="G62" i="26"/>
  <c r="G55" i="30"/>
  <c r="G3" i="36"/>
  <c r="G50" i="36"/>
  <c r="G23" i="35"/>
  <c r="G46" i="30"/>
  <c r="G23" i="31"/>
  <c r="G7" i="3"/>
  <c r="G5" i="31"/>
  <c r="G21" i="32"/>
  <c r="G33" i="33"/>
  <c r="G39" i="35"/>
  <c r="G53" i="31"/>
  <c r="G34" i="36"/>
  <c r="G62" i="28"/>
  <c r="G61" i="31"/>
  <c r="G13" i="25"/>
  <c r="G17" i="31"/>
  <c r="G7" i="37"/>
  <c r="G52" i="28"/>
  <c r="G11" i="33"/>
  <c r="G41" i="26"/>
  <c r="G11" i="31"/>
  <c r="G31" i="25"/>
  <c r="G50" i="32"/>
  <c r="G55" i="37"/>
  <c r="G5" i="36"/>
  <c r="G24" i="36"/>
  <c r="G29" i="26"/>
  <c r="G44" i="25"/>
  <c r="G45" i="25"/>
  <c r="G30" i="31"/>
  <c r="G54" i="30"/>
  <c r="G49" i="35"/>
  <c r="G14" i="26"/>
  <c r="G46" i="36"/>
  <c r="G57" i="27"/>
  <c r="G28" i="31"/>
  <c r="G32" i="32"/>
  <c r="G37" i="25"/>
  <c r="G27" i="27"/>
  <c r="G53" i="3"/>
  <c r="G20" i="3"/>
  <c r="G23" i="36"/>
  <c r="G6" i="25"/>
  <c r="G54" i="35"/>
  <c r="G5" i="35"/>
  <c r="G35" i="26"/>
  <c r="G8" i="26"/>
  <c r="G20" i="37"/>
  <c r="G41" i="36"/>
  <c r="G55" i="33"/>
  <c r="G53" i="37"/>
  <c r="G37" i="36"/>
  <c r="G26" i="36"/>
  <c r="G52" i="31"/>
  <c r="G24" i="32"/>
  <c r="G42" i="35"/>
  <c r="G30" i="26"/>
  <c r="G39" i="33"/>
  <c r="G33" i="28"/>
  <c r="G61" i="32"/>
  <c r="G34" i="31"/>
  <c r="G57" i="32"/>
  <c r="G57" i="33"/>
  <c r="G46" i="31"/>
  <c r="G49" i="28"/>
  <c r="G10" i="35"/>
  <c r="G19" i="26"/>
  <c r="G6" i="33"/>
  <c r="G62" i="30"/>
  <c r="G6" i="26"/>
  <c r="G59" i="37"/>
  <c r="G46" i="28"/>
  <c r="G24" i="31"/>
  <c r="G35" i="37"/>
  <c r="G26" i="28"/>
  <c r="G19" i="36"/>
  <c r="G22" i="35"/>
  <c r="G39" i="28"/>
  <c r="G20" i="33"/>
  <c r="G27" i="33"/>
  <c r="G36" i="3"/>
  <c r="G54" i="36"/>
  <c r="G43" i="36"/>
  <c r="G10" i="26"/>
  <c r="K10" i="26" l="1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7" a="1"/>
  <c r="S36" i="25" a="1"/>
  <c r="S36" i="26" a="1"/>
  <c r="D33" i="15" l="1"/>
  <c r="Q15" i="27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3" i="15" l="1"/>
  <c r="J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2" a="1"/>
  <c r="S36" i="33" a="1"/>
  <c r="S36" i="35" a="1"/>
  <c r="S36" i="31" a="1"/>
  <c r="S36" i="30" a="1"/>
  <c r="S36" i="28" a="1"/>
  <c r="S36" i="36" a="1"/>
  <c r="S36" i="35" l="1"/>
  <c r="G21" i="15" s="1"/>
  <c r="D33" i="2" s="1"/>
  <c r="Q42" i="35"/>
  <c r="S36" i="36"/>
  <c r="G20" i="15" s="1"/>
  <c r="D32" i="2" s="1"/>
  <c r="Q42" i="36"/>
  <c r="R5" i="36" s="1"/>
  <c r="S36" i="33"/>
  <c r="G19" i="15" s="1"/>
  <c r="D31" i="2" s="1"/>
  <c r="Q42" i="33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G33" i="15" s="1"/>
  <c r="I33" i="15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<sst xmlns="http://schemas.openxmlformats.org/spreadsheetml/2006/main" count="4752" uniqueCount="502">
  <si>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</si>
  <si>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</si>
  <si>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</si>
  <si>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</si>
  <si>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</si>
  <si>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</si>
  <si>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</si>
  <si>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</si>
  <si>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</si>
  <si>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</si>
  <si>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</si>
  <si>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</si>
  <si>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</si>
  <si>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</si>
  <si>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</si>
  <si>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</si>
  <si>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</si>
  <si>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</si>
  <si>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</si>
  <si>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</si>
  <si>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</si>
  <si>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</si>
  <si>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</si>
  <si>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</si>
  <si>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</si>
  <si>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</si>
  <si>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</si>
  <si>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</si>
  <si>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</si>
  <si>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</si>
  <si>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</si>
  <si>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</si>
  <si>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</si>
  <si>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</si>
  <si>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</si>
  <si>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</si>
  <si>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</si>
  <si>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</si>
  <si>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</si>
  <si>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</si>
  <si>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</si>
  <si>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</si>
  <si>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</si>
  <si>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</si>
  <si>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</si>
  <si>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</si>
  <si>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</si>
  <si>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</si>
  <si>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</si>
  <si>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</si>
  <si>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</si>
  <si>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</si>
  <si>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</si>
  <si>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</si>
  <si>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</si>
  <si>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</si>
  <si>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</si>
  <si>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</si>
  <si>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</si>
  <si>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</si>
  <si>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</si>
  <si>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</si>
  <si>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</si>
  <si>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</si>
  <si>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</si>
  <si>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</si>
  <si>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</si>
  <si>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</si>
  <si>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</si>
  <si>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</si>
  <si>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</si>
  <si>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</si>
  <si>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</si>
  <si>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</si>
  <si>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</si>
  <si>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</si>
  <si>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</si>
  <si>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</si>
  <si>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</si>
  <si>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</si>
  <si>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</si>
  <si>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</si>
  <si>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</si>
  <si>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</si>
  <si>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</si>
  <si>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</si>
  <si>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</si>
  <si>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</si>
  <si>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</si>
  <si>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</si>
  <si>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</si>
  <si>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</si>
  <si>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</si>
  <si>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</si>
  <si>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</si>
  <si>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</si>
  <si>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</si>
  <si>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</si>
  <si>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</si>
  <si>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</si>
  <si>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</si>
  <si>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</si>
  <si>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</si>
  <si>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</si>
  <si>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</si>
  <si>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</si>
  <si>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</si>
  <si>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</si>
  <si>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</si>
  <si>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</si>
  <si>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</si>
  <si>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</si>
  <si>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</si>
  <si>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</si>
  <si>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</si>
  <si>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</si>
  <si>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</si>
  <si>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</si>
  <si>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</si>
  <si>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</si>
  <si>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</si>
  <si>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</si>
  <si>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</si>
  <si>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</si>
  <si>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</si>
  <si>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</si>
  <si>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</si>
  <si>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</si>
  <si>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</si>
  <si>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</si>
  <si>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</si>
  <si>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</si>
  <si>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</si>
  <si>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</si>
  <si>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</si>
  <si>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</si>
  <si>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</si>
  <si>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</si>
  <si>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</si>
  <si>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</si>
  <si>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</si>
  <si>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</si>
  <si>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</si>
  <si>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</si>
  <si>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</si>
  <si>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</si>
  <si>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</si>
  <si>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</si>
  <si>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</si>
  <si>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</si>
  <si>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</si>
  <si>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</si>
  <si>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</si>
  <si>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</si>
  <si>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</si>
  <si>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</si>
  <si>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</si>
  <si>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</si>
  <si>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</si>
  <si>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</si>
  <si>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</si>
  <si>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</si>
  <si>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</si>
  <si>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</si>
  <si>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</si>
  <si>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</si>
  <si>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</si>
  <si>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</si>
  <si>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</si>
  <si>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</si>
  <si>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</si>
  <si>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</si>
  <si>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</si>
  <si>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</si>
  <si>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</si>
  <si>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</si>
  <si>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</si>
  <si>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</si>
  <si>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</si>
  <si>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</si>
  <si>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</si>
  <si>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</si>
  <si>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</si>
  <si>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</si>
  <si>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</si>
  <si>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</si>
  <si>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</si>
  <si>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</si>
  <si>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</si>
  <si>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</si>
  <si>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</si>
  <si>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</si>
  <si>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</si>
  <si>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</si>
  <si>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</si>
  <si>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</si>
  <si>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</si>
  <si>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</si>
  <si>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</si>
  <si>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</si>
  <si>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</si>
  <si>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</si>
  <si>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</si>
  <si>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</si>
  <si>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</si>
  <si>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</si>
  <si>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</si>
  <si>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</si>
  <si>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</si>
  <si>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</si>
  <si>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</si>
  <si>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</si>
  <si>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</si>
  <si>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</si>
  <si>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</si>
  <si>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</si>
  <si>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</si>
  <si>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</si>
  <si>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</si>
  <si>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</si>
  <si>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</si>
  <si>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</si>
  <si>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</si>
  <si>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</si>
  <si>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</si>
  <si>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</si>
  <si>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</si>
  <si>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</si>
  <si>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</si>
  <si>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</si>
  <si>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</si>
  <si>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</si>
  <si>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</si>
  <si>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</si>
  <si>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</si>
  <si>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</si>
  <si>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</si>
  <si>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</si>
  <si>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</si>
  <si>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</si>
  <si>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</si>
  <si>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</si>
  <si>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</si>
  <si>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</si>
  <si>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</si>
  <si>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</si>
  <si>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</si>
  <si>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</si>
  <si>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</si>
  <si>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</si>
  <si>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</si>
  <si>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</si>
  <si>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</si>
  <si>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</si>
  <si>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</si>
  <si>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</si>
  <si>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</si>
  <si>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</si>
  <si>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</si>
  <si>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</si>
  <si>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</si>
  <si>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</si>
  <si>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</si>
  <si>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</si>
  <si>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</si>
  <si>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</si>
  <si>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</si>
  <si>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</si>
  <si>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</si>
  <si>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</si>
  <si>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</si>
  <si>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</si>
  <si>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</si>
  <si>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</si>
  <si>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</si>
  <si>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</si>
  <si>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</si>
  <si>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</si>
  <si>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</si>
  <si>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</si>
  <si>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</si>
  <si>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</si>
  <si>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</si>
  <si>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</si>
  <si>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</si>
  <si>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</si>
  <si>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</si>
  <si>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</si>
  <si>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</si>
  <si>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</si>
  <si>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</si>
  <si>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</si>
  <si>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</si>
  <si>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</si>
  <si>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</si>
  <si>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</si>
  <si>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</si>
  <si>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</si>
  <si>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</si>
  <si>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</si>
  <si>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</si>
  <si>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</si>
  <si>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</si>
  <si>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</si>
  <si>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</si>
  <si>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</si>
  <si>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</si>
  <si>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</si>
  <si>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</si>
  <si>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</si>
  <si>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</si>
  <si>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</si>
  <si>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</si>
  <si>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</si>
  <si>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</si>
  <si>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</si>
  <si>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</si>
  <si>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</si>
  <si>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</si>
  <si>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</si>
  <si>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</si>
  <si>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</si>
  <si>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</si>
  <si>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</si>
  <si>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</si>
  <si>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</si>
  <si>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</si>
  <si>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</si>
  <si>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</si>
  <si>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</si>
  <si>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</si>
  <si>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</si>
  <si>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</si>
  <si>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</si>
  <si>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</si>
  <si>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</si>
  <si>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</si>
  <si>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</si>
  <si>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</si>
  <si>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</si>
  <si>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</si>
  <si>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</si>
  <si>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</si>
  <si>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</si>
  <si>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</si>
  <si>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</si>
  <si>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</si>
  <si>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</si>
  <si>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</si>
  <si>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</si>
  <si>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</si>
  <si>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</si>
  <si>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</si>
  <si>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</si>
  <si>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</si>
  <si>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</si>
  <si>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</si>
  <si>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</si>
  <si>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</si>
  <si>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</si>
  <si>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</si>
  <si>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</si>
  <si>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</si>
  <si>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</si>
  <si>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</si>
  <si>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</si>
  <si>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</si>
  <si>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</si>
  <si>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</si>
  <si>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</si>
  <si>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</si>
  <si>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</si>
  <si>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</si>
  <si>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</si>
  <si>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</si>
  <si>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</si>
  <si>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</si>
  <si>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</si>
  <si>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</si>
  <si>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</si>
  <si>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</si>
  <si>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</si>
  <si>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</si>
  <si>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</si>
  <si>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</si>
  <si>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</si>
  <si>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</si>
  <si>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</si>
  <si>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</si>
  <si>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</si>
  <si>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</si>
  <si>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</si>
  <si>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</si>
  <si>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</si>
  <si>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</si>
  <si>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</si>
  <si>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</si>
  <si>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</si>
  <si>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</si>
  <si>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</si>
  <si>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</si>
  <si>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</si>
  <si>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</si>
  <si>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</si>
  <si>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</si>
  <si>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</si>
  <si>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</si>
  <si>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</si>
  <si>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</si>
  <si>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</si>
  <si>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</si>
  <si>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</si>
  <si>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</si>
  <si>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</si>
  <si>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</si>
  <si>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</si>
  <si>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</si>
  <si>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</si>
  <si>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</si>
  <si>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</si>
  <si>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</si>
  <si>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</si>
  <si>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</si>
  <si>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</si>
  <si>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</si>
  <si>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</si>
  <si>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</si>
  <si>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</si>
  <si>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</si>
  <si>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</si>
  <si>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</si>
  <si>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</si>
  <si>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</si>
  <si>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</si>
  <si>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</si>
  <si>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</si>
  <si>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</si>
  <si>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</si>
  <si>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</si>
  <si>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</si>
  <si>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</si>
  <si>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</si>
  <si>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</si>
  <si>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</si>
  <si>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</si>
  <si>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</si>
  <si>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</si>
  <si>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</si>
  <si>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</si>
  <si>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</si>
  <si>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</si>
  <si>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</si>
  <si>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</si>
  <si>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</si>
  <si>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</si>
  <si>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</si>
  <si>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</si>
  <si>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</si>
  <si>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</si>
  <si>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</si>
  <si>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</si>
  <si>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</si>
  <si>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</si>
  <si>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</si>
  <si>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</si>
  <si>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</si>
  <si>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</si>
  <si>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</si>
  <si>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</si>
  <si>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</si>
  <si>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</si>
  <si>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</si>
  <si>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</si>
  <si>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</si>
  <si>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</si>
  <si>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</si>
  <si>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</si>
  <si>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</si>
  <si>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</si>
  <si>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</si>
  <si>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</si>
  <si>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</si>
  <si>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</si>
  <si>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</si>
  <si>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</si>
  <si>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</si>
  <si>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</si>
  <si>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</si>
  <si>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</si>
  <si>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</si>
  <si>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</si>
  <si>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</si>
  <si>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AVG Lohn/h</t>
  </si>
  <si>
    <t>Ueberstunden EUR = Ueberstunden Std x AVG Lohn/h x 1,5 (Spalte G aus Schlussmonat Q42). Nur bei negativem Schluss (rote Differenz). Positive Differenz = Reserve ohne EUR-Kosten.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</si>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</sst>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</numFmts>
  <fonts count="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medium">
        <color rgb="FFB4B4B4"/>
      </left>
      <right/>
      <top style="thin">
        <color rgb="FFB4B4B4"/>
      </top>
      <bottom/>
      <diagonal/>
    </border>
    <border>
      <left style="medium">
        <color rgb="FFB4B4B4"/>
      </left>
      <right/>
      <top style="medium">
        <color rgb="FFB4B4B4"/>
      </top>
      <bottom/>
      <diagonal/>
    </border>
    <border>
      <left style="thin">
        <color rgb="FFB4B4B4"/>
      </left>
      <right/>
      <top style="medium">
        <color rgb="FFB4B4B4"/>
      </top>
      <bottom/>
      <diagonal/>
    </border>
    <border>
      <left style="medium">
        <color rgb="FFB4B4B4"/>
      </left>
      <right/>
      <top style="thin">
        <color rgb="FFB4B4B4"/>
      </top>
      <bottom style="medium">
        <color rgb="FFB4B4B4"/>
      </bottom>
      <diagonal/>
    </border>
    <border>
      <left style="thin">
        <color rgb="FFB4B4B4"/>
      </left>
      <right/>
      <top style="thin">
        <color rgb="FFB4B4B4"/>
      </top>
      <bottom style="medium">
        <color rgb="FFB4B4B4"/>
      </bottom>
      <diagonal/>
    </border>
    <border>
      <left style="thin">
        <color rgb="FFB4B4B4"/>
      </left>
      <right style="medium">
        <color rgb="FFB4B4B4"/>
      </right>
      <top style="medium">
        <color rgb="FFB4B4B4"/>
      </top>
      <bottom/>
      <diagonal/>
    </border>
    <border>
      <left style="thin">
        <color rgb="FFB4B4B4"/>
      </left>
      <right style="medium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B4B4B4"/>
      </right>
      <top style="thin">
        <color rgb="FFB4B4B4"/>
      </top>
      <bottom style="medium">
        <color rgb="FFB4B4B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1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6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46" fillId="0" borderId="19" xfId="0" applyFont="1" applyFill="1" applyBorder="1" applyAlignment="1">
      <alignment horizontal="left" vertical="center" wrapText="1"/>
    </xf>
    <xf numFmtId="0" fontId="55" fillId="0" borderId="0" xfId="0" applyFont="1" applyFill="1" applyAlignment="1">
      <alignment vertical="center"/>
    </xf>
    <xf numFmtId="0" fontId="58" fillId="26" borderId="0" xfId="0" applyFont="1" applyFill="1" applyBorder="1" applyAlignment="1">
      <alignment horizontal="left" vertical="center" wrapText="1"/>
    </xf>
    <xf numFmtId="0" fontId="55" fillId="27" borderId="0" xfId="0" applyFont="1" applyFill="1" applyBorder="1" applyAlignment="1">
      <alignment horizontal="left" vertical="center"/>
    </xf>
    <xf numFmtId="0" fontId="58" fillId="26" borderId="85" xfId="0" applyFont="1" applyFill="1" applyBorder="1" applyAlignment="1">
      <alignment horizontal="left" vertical="center" wrapText="1"/>
    </xf>
    <xf numFmtId="0" fontId="58" fillId="26" borderId="86" xfId="0" applyFont="1" applyFill="1" applyBorder="1" applyAlignment="1">
      <alignment horizontal="left" vertical="center" wrapText="1"/>
    </xf>
    <xf numFmtId="0" fontId="55" fillId="27" borderId="86" xfId="0" applyFont="1" applyFill="1" applyBorder="1" applyAlignment="1">
      <alignment horizontal="left" vertical="center"/>
    </xf>
    <xf numFmtId="0" fontId="57" fillId="25" borderId="87" xfId="0" applyFont="1" applyFill="1" applyBorder="1" applyAlignment="1">
      <alignment horizontal="center" vertical="center"/>
    </xf>
    <xf numFmtId="0" fontId="57" fillId="25" borderId="88" xfId="0" applyFont="1" applyFill="1" applyBorder="1" applyAlignment="1">
      <alignment horizontal="center" vertical="center"/>
    </xf>
    <xf numFmtId="0" fontId="57" fillId="25" borderId="89" xfId="0" applyFont="1" applyFill="1" applyBorder="1" applyAlignment="1">
      <alignment horizontal="center" vertical="center"/>
    </xf>
    <xf numFmtId="0" fontId="58" fillId="29" borderId="90" xfId="0" applyFont="1" applyFill="1" applyBorder="1" applyAlignment="1">
      <alignment horizontal="left" vertical="center" wrapText="1"/>
    </xf>
    <xf numFmtId="0" fontId="58" fillId="29" borderId="91" xfId="0" applyFont="1" applyFill="1" applyBorder="1" applyAlignment="1">
      <alignment horizontal="left" vertical="center" wrapText="1"/>
    </xf>
    <xf numFmtId="0" fontId="58" fillId="29" borderId="92" xfId="0" applyFont="1" applyFill="1" applyBorder="1" applyAlignment="1">
      <alignment horizontal="left" vertical="center" wrapText="1"/>
    </xf>
    <xf numFmtId="0" fontId="38" fillId="27" borderId="85" xfId="0" applyFont="1" applyFill="1" applyBorder="1" applyAlignment="1">
      <alignment horizontal="left" vertical="center"/>
    </xf>
    <xf numFmtId="4" fontId="38" fillId="27" borderId="93" xfId="0" applyNumberFormat="1" applyFont="1" applyFill="1" applyBorder="1" applyAlignment="1" applyProtection="1">
      <alignment horizontal="left" vertical="center"/>
      <protection locked="0"/>
    </xf>
    <xf numFmtId="0" fontId="38" fillId="27" borderId="0" xfId="0" applyFont="1" applyFill="1" applyBorder="1" applyAlignment="1">
      <alignment horizontal="left" vertical="center"/>
    </xf>
    <xf numFmtId="0" fontId="55" fillId="0" borderId="94" xfId="0" applyFont="1" applyFill="1" applyBorder="1" applyAlignment="1">
      <alignment horizontal="left" vertical="center"/>
    </xf>
    <xf numFmtId="4" fontId="55" fillId="0" borderId="94" xfId="0" applyNumberFormat="1" applyFont="1" applyFill="1" applyBorder="1" applyAlignment="1">
      <alignment horizontal="right" vertical="center"/>
    </xf>
    <xf numFmtId="0" fontId="55" fillId="28" borderId="94" xfId="0" applyFont="1" applyFill="1" applyBorder="1" applyAlignment="1">
      <alignment horizontal="left" vertical="center"/>
    </xf>
    <xf numFmtId="4" fontId="55" fillId="28" borderId="94" xfId="0" applyNumberFormat="1" applyFont="1" applyFill="1" applyBorder="1" applyAlignment="1">
      <alignment horizontal="right" vertical="center"/>
    </xf>
    <xf numFmtId="0" fontId="55" fillId="0" borderId="95" xfId="0" applyFont="1" applyFill="1" applyBorder="1" applyAlignment="1">
      <alignment horizontal="left" vertical="center"/>
    </xf>
    <xf numFmtId="0" fontId="55" fillId="28" borderId="95" xfId="0" applyFont="1" applyFill="1" applyBorder="1" applyAlignment="1">
      <alignment horizontal="left" vertical="center"/>
    </xf>
    <xf numFmtId="0" fontId="59" fillId="24" borderId="96" xfId="0" applyFont="1" applyFill="1" applyBorder="1" applyAlignment="1">
      <alignment horizontal="center" vertical="center" wrapText="1"/>
    </xf>
    <xf numFmtId="0" fontId="59" fillId="24" borderId="97" xfId="0" applyFont="1" applyFill="1" applyBorder="1" applyAlignment="1">
      <alignment horizontal="center" vertical="center" wrapText="1"/>
    </xf>
    <xf numFmtId="0" fontId="55" fillId="28" borderId="98" xfId="0" applyFont="1" applyFill="1" applyBorder="1" applyAlignment="1">
      <alignment horizontal="left" vertical="center"/>
    </xf>
    <xf numFmtId="0" fontId="55" fillId="28" borderId="99" xfId="0" applyFont="1" applyFill="1" applyBorder="1" applyAlignment="1">
      <alignment horizontal="left" vertical="center"/>
    </xf>
    <xf numFmtId="4" fontId="55" fillId="28" borderId="99" xfId="0" applyNumberFormat="1" applyFont="1" applyFill="1" applyBorder="1" applyAlignment="1">
      <alignment horizontal="right" vertical="center"/>
    </xf>
    <xf numFmtId="4" fontId="55" fillId="0" borderId="99" xfId="0" applyNumberFormat="1" applyFont="1" applyFill="1" applyBorder="1" applyAlignment="1">
      <alignment horizontal="right" vertical="center"/>
    </xf>
    <xf numFmtId="0" fontId="59" fillId="24" borderId="100" xfId="0" applyFont="1" applyFill="1" applyBorder="1" applyAlignment="1">
      <alignment horizontal="center" vertical="center" wrapText="1"/>
    </xf>
    <xf numFmtId="0" fontId="55" fillId="0" borderId="101" xfId="0" applyFont="1" applyFill="1" applyBorder="1" applyAlignment="1">
      <alignment horizontal="left" vertical="center" wrapText="1"/>
    </xf>
    <xf numFmtId="0" fontId="55" fillId="28" borderId="101" xfId="0" applyFont="1" applyFill="1" applyBorder="1" applyAlignment="1">
      <alignment horizontal="left" vertical="center" wrapText="1"/>
    </xf>
    <xf numFmtId="0" fontId="55" fillId="28" borderId="102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52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43" fillId="0" borderId="57" xfId="0" applyFont="1" applyFill="1" applyBorder="1" applyAlignment="1">
      <alignment vertical="center"/>
    </xf>
    <xf numFmtId="0" fontId="20" fillId="0" borderId="74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76" xfId="0" applyFont="1" applyFill="1" applyBorder="1" applyAlignment="1">
      <alignment horizontal="left" vertical="center" wrapText="1"/>
    </xf>
    <xf numFmtId="0" fontId="43" fillId="0" borderId="73" xfId="0" applyFont="1" applyFill="1" applyBorder="1" applyAlignment="1">
      <alignment horizontal="left" vertical="center" wrapText="1"/>
    </xf>
    <xf numFmtId="0" fontId="43" fillId="0" borderId="77" xfId="0" applyFont="1" applyFill="1" applyBorder="1" applyAlignment="1">
      <alignment horizontal="left" vertical="center" wrapText="1"/>
    </xf>
    <xf numFmtId="0" fontId="43" fillId="0" borderId="78" xfId="0" applyFont="1" applyFill="1" applyBorder="1" applyAlignment="1">
      <alignment horizontal="left" vertical="center" wrapText="1"/>
    </xf>
    <xf numFmtId="0" fontId="43" fillId="0" borderId="55" xfId="0" applyFont="1" applyFill="1" applyBorder="1" applyAlignment="1">
      <alignment horizontal="left" vertical="center" wrapText="1"/>
    </xf>
    <xf numFmtId="0" fontId="43" fillId="0" borderId="31" xfId="0" applyFont="1" applyFill="1" applyBorder="1" applyAlignment="1">
      <alignment horizontal="left" vertical="center" wrapText="1"/>
    </xf>
    <xf numFmtId="0" fontId="20" fillId="0" borderId="57" xfId="0" applyFont="1" applyFill="1" applyBorder="1" applyAlignment="1">
      <alignment vertical="center"/>
    </xf>
    <xf numFmtId="0" fontId="20" fillId="0" borderId="57" xfId="0" applyFont="1" applyFill="1" applyBorder="1" applyAlignment="1">
      <alignment horizontal="center" vertical="center" wrapText="1"/>
    </xf>
    <xf numFmtId="0" fontId="20" fillId="0" borderId="57" xfId="0" applyFont="1" applyFill="1" applyBorder="1" applyAlignment="1">
      <alignment horizontal="center" vertical="center"/>
    </xf>
    <xf numFmtId="10" fontId="20" fillId="0" borderId="57" xfId="0" applyNumberFormat="1" applyFont="1" applyFill="1" applyBorder="1" applyAlignment="1">
      <alignment horizontal="center" vertical="center"/>
    </xf>
    <xf numFmtId="2" fontId="20" fillId="0" borderId="57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0" fillId="0" borderId="57" xfId="0" applyFont="1" applyFill="1" applyBorder="1" applyAlignment="1">
      <alignment vertical="center"/>
    </xf>
    <xf numFmtId="0" fontId="43" fillId="0" borderId="57" xfId="0" applyFont="1" applyFill="1" applyBorder="1" applyAlignment="1">
      <alignment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5" fillId="0" borderId="0" xfId="0" applyFont="1" applyFill="1" applyAlignment="1">
      <alignment horizontal="center" vertical="center"/>
    </xf>
    <xf numFmtId="0" fontId="43" fillId="0" borderId="57" xfId="0" applyFont="1" applyFill="1" applyBorder="1" applyAlignment="1">
      <alignment horizontal="center" vertical="center" wrapText="1"/>
    </xf>
    <xf numFmtId="10" fontId="43" fillId="0" borderId="57" xfId="0" applyNumberFormat="1" applyFont="1" applyFill="1" applyBorder="1" applyAlignment="1">
      <alignment horizontal="center" vertical="center" wrapText="1"/>
    </xf>
    <xf numFmtId="2" fontId="43" fillId="0" borderId="57" xfId="0" applyNumberFormat="1" applyFont="1" applyFill="1" applyBorder="1" applyAlignment="1">
      <alignment horizontal="center" vertical="center" wrapText="1"/>
    </xf>
    <xf numFmtId="0" fontId="44" fillId="0" borderId="0" xfId="0" applyFont="1" applyFill="1" applyAlignment="1">
      <alignment vertical="center"/>
    </xf>
    <xf numFmtId="0" fontId="44" fillId="0" borderId="57" xfId="0" applyFont="1" applyFill="1" applyBorder="1" applyAlignment="1">
      <alignment vertical="center"/>
    </xf>
    <xf numFmtId="0" fontId="60" fillId="30" borderId="74" xfId="0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6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C-EB43-9EA4-7E1D1627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103167"/>
        <c:axId val="131096895"/>
      </c:barChart>
      <c:catAx>
        <c:axId val="131103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096895"/>
        <c:crosses val="autoZero"/>
        <c:auto val="1"/>
        <c:lblAlgn val="ctr"/>
        <c:lblOffset val="100"/>
        <c:noMultiLvlLbl val="0"/>
      </c:catAx>
      <c:valAx>
        <c:axId val="1310968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1031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64-F444-A407-BFD222FE0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DD-BE42-88DA-C02AB8503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949439"/>
        <c:axId val="402959743"/>
      </c:barChart>
      <c:catAx>
        <c:axId val="402949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02959743"/>
        <c:crosses val="autoZero"/>
        <c:auto val="1"/>
        <c:lblAlgn val="ctr"/>
        <c:lblOffset val="100"/>
        <c:noMultiLvlLbl val="0"/>
      </c:catAx>
      <c:valAx>
        <c:axId val="40295974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02949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2CE01D86-BA23-D96C-C58B-D8DA4596BF32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D28A086D-3FA1-839F-E465-EA9CFDC55FE6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2A5C0FA-EACB-EC41-AFC1-D771A070EC83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76A284F3-BF1D-E02B-64FE-0F7E09BCB95A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939800</xdr:colOff>
      <xdr:row>39</xdr:row>
      <xdr:rowOff>152400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F5D4721C-4D3A-A76F-EF73-4EF7AF758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28</xdr:row>
      <xdr:rowOff>0</xdr:rowOff>
    </xdr:from>
    <xdr:to>
      <xdr:col>4</xdr:col>
      <xdr:colOff>863600</xdr:colOff>
      <xdr:row>39</xdr:row>
      <xdr:rowOff>152400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DC5CC3D6-A3DE-3C0B-7D44-6AB6D1787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863600</xdr:colOff>
      <xdr:row>52</xdr:row>
      <xdr:rowOff>0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89427214-B3B7-2FE5-7725-8ABD8742D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3203125" style="108" customWidth="1"/>
    <col min="2" max="3" width="13.6640625" style="108" customWidth="1"/>
    <col min="4" max="4" width="14.83203125" style="108" customWidth="1"/>
    <col min="5" max="5" width="12.6640625" style="108" customWidth="1"/>
    <col min="6" max="6" width="24.6640625" style="108" customWidth="1"/>
    <col min="7" max="7" width="13.83203125" style="108" customWidth="1"/>
    <col min="8" max="8" width="14.83203125" style="115" customWidth="1"/>
    <col min="9" max="9" width="22.83203125" style="108" customWidth="1"/>
    <col min="10" max="10" width="24.83203125" style="108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194" t="s">
        <v>292</v>
      </c>
      <c r="B1" s="194"/>
      <c r="C1" s="194"/>
      <c r="D1" s="194"/>
      <c r="E1" s="194"/>
      <c r="F1" s="194"/>
      <c r="G1" s="194"/>
      <c r="H1" s="194"/>
      <c r="I1" s="194"/>
      <c r="J1" s="194"/>
    </row>
    <row r="2" spans="1:10" ht="74" customHeight="1">
      <c r="A2" s="201" t="s">
        <v>352</v>
      </c>
      <c r="B2" s="201"/>
      <c r="C2" s="201"/>
      <c r="D2" s="201"/>
      <c r="E2" s="201"/>
      <c r="F2" s="201"/>
      <c r="G2" s="201"/>
      <c r="H2" s="201"/>
      <c r="I2" s="354"/>
      <c r="J2" s="354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02" t="s">
        <v>478</v>
      </c>
      <c r="B4" s="203"/>
      <c r="C4" s="203"/>
      <c r="D4" s="204"/>
      <c r="E4" s="204"/>
      <c r="F4" s="204"/>
      <c r="G4" s="205"/>
      <c r="H4" s="206"/>
      <c r="I4" s="204"/>
      <c r="J4" s="207"/>
    </row>
    <row r="5" spans="1:10" ht="24" customHeight="1">
      <c r="A5" s="168" t="s">
        <v>477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477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477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477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477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477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477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477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477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477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477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477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477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477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477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477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477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477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477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477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477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477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477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477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477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477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477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477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477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477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477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477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477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477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477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477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477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477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477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477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477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477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477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477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477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477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477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477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477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477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477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477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477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477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477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477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477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477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477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477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477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477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477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477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477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477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477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477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477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477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477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477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477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477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477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477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477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477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477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477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477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477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477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477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477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477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477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477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477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477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477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477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477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477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477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477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477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477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477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477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477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477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477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477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477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477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477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477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477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477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477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477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477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477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477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477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477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477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477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477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477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477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477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477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477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477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477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477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477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477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477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477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477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477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477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477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477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477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477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477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477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477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477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477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477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477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477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477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477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477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477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477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477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477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477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477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477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477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477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477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477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477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477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477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477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477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477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477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477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477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477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477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477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477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477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477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477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477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477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477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195" t="s">
        <v>346</v>
      </c>
      <c r="B185" s="196"/>
      <c r="C185" s="196"/>
      <c r="D185" s="197"/>
      <c r="E185" s="197"/>
      <c r="F185" s="197"/>
      <c r="G185" s="198"/>
      <c r="H185" s="199"/>
      <c r="I185" s="197"/>
      <c r="J185" s="200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e0tuQ4dbA3DztJw7YtVgomZVBhriwL5bTwE5j7B4Y8J2uMOy2ybqMxhAcOW6xqLav7QUBRJljbzw8i1oyp3m2g==" saltValue="hNFxkUd9ILed2t01YCoN9A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0" sqref="L10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210" t="s">
        <v>14</v>
      </c>
      <c r="C3" s="210"/>
      <c r="D3" s="210"/>
      <c r="E3" s="210"/>
      <c r="F3" s="210"/>
      <c r="H3" s="208" t="s">
        <v>15</v>
      </c>
      <c r="I3" s="208"/>
      <c r="K3" s="212" t="s">
        <v>16</v>
      </c>
      <c r="L3" s="212"/>
      <c r="N3" s="208" t="s">
        <v>17</v>
      </c>
      <c r="O3" s="208"/>
    </row>
    <row r="4" spans="2:15" ht="15" customHeight="1">
      <c r="B4" s="210"/>
      <c r="C4" s="210"/>
      <c r="D4" s="210"/>
      <c r="E4" s="210"/>
      <c r="F4" s="210"/>
      <c r="H4" s="208"/>
      <c r="I4" s="208"/>
      <c r="K4" s="212"/>
      <c r="L4" s="212"/>
      <c r="N4" s="208"/>
      <c r="O4" s="208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09" t="s">
        <v>22</v>
      </c>
      <c r="I5" s="209"/>
      <c r="K5" s="209" t="s">
        <v>22</v>
      </c>
      <c r="L5" s="209"/>
      <c r="N5" s="209" t="s">
        <v>23</v>
      </c>
      <c r="O5" s="209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9300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9300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9300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9300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9300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9300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9300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9300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9300</v>
      </c>
      <c r="N17" s="24" t="s">
        <v>36</v>
      </c>
      <c r="O17" s="3">
        <v>12</v>
      </c>
    </row>
    <row r="19" spans="2:21" ht="14.5" customHeight="1">
      <c r="B19" s="211" t="s">
        <v>37</v>
      </c>
      <c r="C19" s="211"/>
      <c r="D19" s="211"/>
      <c r="E19" s="211"/>
      <c r="F19" s="211"/>
      <c r="H19" s="208" t="s">
        <v>38</v>
      </c>
      <c r="I19" s="208"/>
      <c r="K19" s="212" t="s">
        <v>39</v>
      </c>
      <c r="L19" s="212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11"/>
      <c r="C20" s="211"/>
      <c r="D20" s="211"/>
      <c r="E20" s="211"/>
      <c r="F20" s="211"/>
      <c r="H20" s="208"/>
      <c r="I20" s="208"/>
      <c r="K20" s="212"/>
      <c r="L20" s="212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09" t="s">
        <v>22</v>
      </c>
      <c r="I21" s="209"/>
      <c r="K21" s="209" t="s">
        <v>22</v>
      </c>
      <c r="L21" s="209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2</v>
      </c>
      <c r="D23" s="52">
        <f>UBERSICHT!G8</f>
        <v>108523.0129</v>
      </c>
      <c r="E23" s="23">
        <f>Februar!$S$37</f>
        <v>54261.506450000001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3</v>
      </c>
      <c r="D24" s="52">
        <f>UBERSICHT!G9</f>
        <v>112024.0961</v>
      </c>
      <c r="E24" s="23">
        <f>Marz!$S$37</f>
        <v>37341.365366666665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</v>
      </c>
      <c r="D25" s="52">
        <f>UBERSICHT!G11</f>
        <v>110604.4</v>
      </c>
      <c r="E25" s="23">
        <f>April!$S$37</f>
        <v>27651.1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5</v>
      </c>
      <c r="D26" s="52">
        <f>UBERSICHT!G12</f>
        <v>124124.6645</v>
      </c>
      <c r="E26" s="23">
        <f>Mai!$S$37</f>
        <v>24824.9329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6</v>
      </c>
      <c r="D27" s="52">
        <f>UBERSICHT!G13</f>
        <v>127053.51669999999</v>
      </c>
      <c r="E27" s="23">
        <f>Juni!$S$37</f>
        <v>21175.586116666665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9</v>
      </c>
      <c r="D30" s="52">
        <f>UBERSICHT!G17</f>
        <v>121385.26669999999</v>
      </c>
      <c r="E30" s="23">
        <f>September!$S$37</f>
        <v>13487.251855555554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10</v>
      </c>
      <c r="D31" s="52">
        <f>UBERSICHT!G19</f>
        <v>118921.4387</v>
      </c>
      <c r="E31" s="23">
        <f>Oktober!$S$37</f>
        <v>11892.14387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11</v>
      </c>
      <c r="D32" s="52">
        <f>UBERSICHT!G20</f>
        <v>116770.9333</v>
      </c>
      <c r="E32" s="23">
        <f>November!$S$37</f>
        <v>10615.539390909091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12</v>
      </c>
      <c r="D33" s="52">
        <f>UBERSICHT!G21</f>
        <v>116038.6</v>
      </c>
      <c r="E33" s="23">
        <f>Dezember!$S$37</f>
        <v>9669.8833333333332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6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7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7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7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7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7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7" hidden="1">
      <c r="B43" s="145" t="s">
        <v>203</v>
      </c>
      <c r="C43" s="100">
        <v>0.35</v>
      </c>
    </row>
    <row r="44" spans="2:21" ht="34" hidden="1">
      <c r="B44" s="145" t="s">
        <v>197</v>
      </c>
      <c r="C44" s="100">
        <v>0.5</v>
      </c>
    </row>
    <row r="45" spans="2:21" ht="34" hidden="1">
      <c r="B45" s="145" t="s">
        <v>204</v>
      </c>
      <c r="C45" s="100">
        <v>0.6</v>
      </c>
    </row>
    <row r="46" spans="2:21" ht="34" hidden="1">
      <c r="B46" s="145" t="s">
        <v>195</v>
      </c>
      <c r="C46" s="100">
        <v>0.75</v>
      </c>
    </row>
    <row r="47" spans="2:21" ht="34" hidden="1">
      <c r="B47" s="145" t="s">
        <v>205</v>
      </c>
      <c r="C47" s="100">
        <v>1</v>
      </c>
    </row>
    <row r="48" spans="2:21" ht="34" hidden="1">
      <c r="B48" s="145" t="s">
        <v>206</v>
      </c>
      <c r="C48" s="100">
        <v>1.1000000000000001</v>
      </c>
    </row>
    <row r="49" spans="2:3" ht="17" hidden="1">
      <c r="B49" s="145" t="s">
        <v>207</v>
      </c>
      <c r="C49" s="100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2" t="s">
        <v>208</v>
      </c>
      <c r="C52" s="102" t="s">
        <v>209</v>
      </c>
    </row>
    <row r="53" spans="2:3" ht="17" hidden="1">
      <c r="B53" s="101" t="s">
        <v>210</v>
      </c>
      <c r="C53" s="100">
        <v>0.3</v>
      </c>
    </row>
    <row r="54" spans="2:3" ht="17" hidden="1">
      <c r="B54" s="101" t="s">
        <v>211</v>
      </c>
      <c r="C54" s="100">
        <v>0.5</v>
      </c>
    </row>
    <row r="55" spans="2:3" ht="17" hidden="1">
      <c r="B55" s="101" t="s">
        <v>212</v>
      </c>
      <c r="C55" s="100">
        <v>0.75</v>
      </c>
    </row>
    <row r="56" spans="2:3" ht="17" hidden="1">
      <c r="B56" s="101" t="s">
        <v>213</v>
      </c>
      <c r="C56" s="100">
        <v>1</v>
      </c>
    </row>
    <row r="57" spans="2:3" ht="17" hidden="1">
      <c r="B57" s="101" t="s">
        <v>214</v>
      </c>
      <c r="C57" s="100">
        <v>1.25</v>
      </c>
    </row>
    <row r="58" spans="2:3" ht="17" hidden="1">
      <c r="B58" s="101" t="s">
        <v>215</v>
      </c>
      <c r="C58" s="100">
        <v>1.5</v>
      </c>
    </row>
    <row r="59" spans="2:3" ht="17" hidden="1">
      <c r="B59" s="101" t="s">
        <v>216</v>
      </c>
      <c r="C59" s="100">
        <v>2</v>
      </c>
    </row>
  </sheetData>
  <sheetProtection algorithmName="SHA-512" hashValue="wfziNYWWfA26MCZHWn+TgdYjR7Do3RJkbMk1KvrAlbALFZg1pfDIMhwK3g79WvOFTPVLAHlHH6MUi6N+ozhKIw==" saltValue="zCy8Wu6A8vu4EfdYhZ/rQw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14" t="s">
        <v>392</v>
      </c>
      <c r="B1" s="215"/>
      <c r="C1" s="215"/>
      <c r="D1" s="215"/>
    </row>
    <row r="2" spans="1:4">
      <c r="A2" s="143" t="s">
        <v>363</v>
      </c>
      <c r="B2" s="143" t="s">
        <v>364</v>
      </c>
    </row>
    <row r="3" spans="1:4" ht="36" customHeight="1">
      <c r="A3" s="213" t="s">
        <v>393</v>
      </c>
      <c r="B3" s="213"/>
      <c r="C3" s="213"/>
      <c r="D3" s="213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32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32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32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32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32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32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32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32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E1qavfKWwNuJiS3Ck1bw/ztMdHJnDKAHGOwEf7I8hGO8iIPT7DACMvl0qkt5EZ6jzeaH+8MFJYbVSSqutglbjw==" saltValue="yTGSdWbvQIxaHKZA7eFjz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46023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-8689.1328090824209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7494.8</v>
      </c>
      <c r="R8" s="226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EINSTELLUNG!L22</f>
        <v>1</v>
      </c>
      <c r="R9" s="226"/>
      <c r="S9" s="19">
        <f>IFERROR(Q9/Q8, 0)</f>
        <v>1.3342584191706249E-4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24" t="s">
        <v>62</v>
      </c>
      <c r="P10" s="225"/>
      <c r="Q10" s="226">
        <f>EINSTELLUNG!I22</f>
        <v>1</v>
      </c>
      <c r="R10" s="226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1</v>
      </c>
      <c r="R11" s="226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/>
      <c r="R12" s="255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24" t="s">
        <v>68</v>
      </c>
      <c r="P13" s="225"/>
      <c r="Q13" s="226">
        <f>Q8-Q9-Q10-Q11-Q12</f>
        <v>7491.8</v>
      </c>
      <c r="R13" s="226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24" t="s">
        <v>70</v>
      </c>
      <c r="P14" s="225"/>
      <c r="Q14" s="226">
        <f>EINSTELLUNG!L6</f>
        <v>9300</v>
      </c>
      <c r="R14" s="226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24" t="s">
        <v>72</v>
      </c>
      <c r="P15" s="225"/>
      <c r="Q15" s="226">
        <f>Q13-Q14</f>
        <v>-1808.1999999999998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32" t="s">
        <v>75</v>
      </c>
      <c r="P17" s="233"/>
      <c r="Q17" s="256">
        <f>SUM(L3:L82)</f>
        <v>90004.82881720431</v>
      </c>
      <c r="R17" s="256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30"/>
      <c r="P18" s="231"/>
      <c r="Q18" s="223"/>
      <c r="R18" s="223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30"/>
      <c r="P19" s="231"/>
      <c r="Q19" s="223"/>
      <c r="R19" s="223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30"/>
      <c r="P20" s="231"/>
      <c r="Q20" s="223"/>
      <c r="R20" s="223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30" t="s">
        <v>320</v>
      </c>
      <c r="P21" s="231"/>
      <c r="Q21" s="223">
        <v>5000</v>
      </c>
      <c r="R21" s="223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30"/>
      <c r="P22" s="231"/>
      <c r="Q22" s="223"/>
      <c r="R22" s="223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30"/>
      <c r="P23" s="231"/>
      <c r="Q23" s="223"/>
      <c r="R23" s="223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30"/>
      <c r="P24" s="231"/>
      <c r="Q24" s="223"/>
      <c r="R24" s="223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273"/>
      <c r="P25" s="274"/>
      <c r="Q25" s="265"/>
      <c r="R25" s="265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261" t="s">
        <v>90</v>
      </c>
      <c r="P29" s="262"/>
      <c r="Q29" s="263">
        <f>EINSTELLUNG!O6</f>
        <v>1</v>
      </c>
      <c r="R29" s="264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7">
        <v>0</v>
      </c>
      <c r="P31" s="278"/>
      <c r="Q31" s="279">
        <v>1.9607843137254902E-2</v>
      </c>
      <c r="R31" s="280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45"/>
      <c r="P33" s="246"/>
      <c r="Q33" s="247" t="s">
        <v>96</v>
      </c>
      <c r="R33" s="248"/>
      <c r="S33" s="251" t="s">
        <v>97</v>
      </c>
      <c r="T33" s="252"/>
      <c r="U33" s="251" t="s">
        <v>98</v>
      </c>
      <c r="V33" s="252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45"/>
      <c r="P34" s="246"/>
      <c r="Q34" s="249"/>
      <c r="R34" s="250"/>
      <c r="S34" s="253"/>
      <c r="T34" s="254"/>
      <c r="U34" s="253"/>
      <c r="V34" s="254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34" t="s">
        <v>101</v>
      </c>
      <c r="P35" s="235"/>
      <c r="Q35" s="236">
        <f>EINSTELLUNG!C6</f>
        <v>1</v>
      </c>
      <c r="R35" s="236"/>
      <c r="S35" s="236">
        <f>EINSTELLUNG!C22</f>
        <v>1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4" t="s">
        <v>103</v>
      </c>
      <c r="P36" s="235"/>
      <c r="Q36" s="236">
        <f>EINSTELLUNG!D6</f>
        <v>1</v>
      </c>
      <c r="R36" s="236"/>
      <c r="S36" s="236" cm="1">
        <f t="array" ref="S36">SumMergedCells(Q17:R29)</f>
        <v>0</v>
      </c>
      <c r="T36" s="236"/>
      <c r="U36" s="237">
        <f t="shared" ref="U36:U41" si="2">S36-Q36</f>
        <v>-1</v>
      </c>
      <c r="V36" s="237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4" t="s">
        <v>107</v>
      </c>
      <c r="P38" s="235"/>
      <c r="Q38" s="238">
        <f>EINSTELLUNG!F6</f>
        <v>1</v>
      </c>
      <c r="R38" s="238"/>
      <c r="S38" s="238">
        <f>EINSTELLUNG!F22</f>
        <v>1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4" t="s">
        <v>111</v>
      </c>
      <c r="P40" s="235"/>
      <c r="Q40" s="236">
        <f>IF(Q13=0, 0, Q35/Q13)</f>
        <v>1.3347927066926506E-4</v>
      </c>
      <c r="R40" s="236"/>
      <c r="S40" s="236">
        <f>IF(Q13=0, 0, S35/Q13)</f>
        <v>1.3347927066926506E-4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4" t="s">
        <v>113</v>
      </c>
      <c r="P41" s="235"/>
      <c r="Q41" s="238">
        <f>IF(Q13=0, 0, Q38/Q13)</f>
        <v>1.3347927066926506E-4</v>
      </c>
      <c r="R41" s="238"/>
      <c r="S41" s="238">
        <f>IF(Q13=0, 0, S38/Q13)</f>
        <v>1.3347927066926506E-4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4" t="s">
        <v>115</v>
      </c>
      <c r="P42" s="235"/>
      <c r="Q42" s="240">
        <f>IFERROR(Q17/Q8, 0)</f>
        <v>12.008970061536573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83"/>
      <c r="L114" s="283"/>
      <c r="M114" s="283"/>
      <c r="N114" s="58"/>
    </row>
    <row r="115" spans="11:14" ht="16" customHeight="1">
      <c r="K115" s="283"/>
      <c r="L115" s="283"/>
      <c r="M115" s="283"/>
      <c r="N115" s="58"/>
    </row>
    <row r="116" spans="11:14" ht="16" customHeight="1">
      <c r="K116" s="257"/>
      <c r="L116" s="257"/>
      <c r="M116" s="43"/>
      <c r="N116" s="43"/>
    </row>
    <row r="117" spans="11:14" ht="16" customHeight="1">
      <c r="K117" s="257"/>
      <c r="L117" s="257"/>
      <c r="M117" s="43"/>
      <c r="N117" s="43"/>
    </row>
    <row r="118" spans="11:14" ht="16" customHeight="1">
      <c r="K118" s="284"/>
      <c r="L118" s="284"/>
      <c r="M118" s="44"/>
      <c r="N118" s="44"/>
    </row>
    <row r="119" spans="11:14" ht="16" customHeight="1">
      <c r="K119" s="258"/>
      <c r="L119" s="258"/>
      <c r="M119" s="45"/>
      <c r="N119" s="45"/>
    </row>
    <row r="120" spans="11:14" ht="16" customHeight="1">
      <c r="K120" s="257"/>
      <c r="L120" s="257"/>
      <c r="M120" s="43"/>
      <c r="N120" s="43"/>
    </row>
    <row r="121" spans="11:14" ht="16" customHeight="1">
      <c r="K121" s="257"/>
      <c r="L121" s="257"/>
      <c r="M121" s="43"/>
      <c r="N121" s="43"/>
    </row>
    <row r="122" spans="11:14" ht="16" customHeight="1">
      <c r="K122" s="258"/>
      <c r="L122" s="258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adPDYBY4xhzhdw4BdVKNWQ5nwxONfa0FIR6S4xqVk5xGi4xvY8GMFMwrWVk8nbU9a1/K0NZnEGUqGG/CAyHVrQ==" saltValue="gmoiSH3GrWxOzuNIT92t9Q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KTcw1VVGiTX71tw+x2cVBAANjtnutcUWhn88g2EIk98jN+X0+A3b6lt41oEka+dx06TMJbngA6O9m+pZy7Pv+Q==" saltValue="l3K1q2QX6Zaw8dp/cf7sk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46054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-10128.460236841885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42" t="str">
        <f>IF(Q5&lt;0, "Schlecht! Zu wenig Urlaub abgebaut.", IF(Q5&gt;0, "Gut! Mehr Urlaub abgebaut als aufgebaut.", ""))</f>
        <v>Schlecht! Zu wenig Urlaub abgebaut.</v>
      </c>
      <c r="P6" s="342"/>
      <c r="Q6" s="342"/>
      <c r="R6" s="342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40" t="s">
        <v>58</v>
      </c>
      <c r="P8" s="224"/>
      <c r="Q8" s="338">
        <f>SUM(H3:H82)</f>
        <v>8643.5099999999984</v>
      </c>
      <c r="R8" s="339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40" t="s">
        <v>60</v>
      </c>
      <c r="P9" s="224"/>
      <c r="Q9" s="338">
        <f>EINSTELLUNG!L23</f>
        <v>2</v>
      </c>
      <c r="R9" s="339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40" t="s">
        <v>62</v>
      </c>
      <c r="P10" s="224"/>
      <c r="Q10" s="338">
        <f>EINSTELLUNG!I23</f>
        <v>2</v>
      </c>
      <c r="R10" s="339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40" t="s">
        <v>64</v>
      </c>
      <c r="P11" s="224"/>
      <c r="Q11" s="338">
        <f>P5</f>
        <v>2</v>
      </c>
      <c r="R11" s="339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40" t="s">
        <v>68</v>
      </c>
      <c r="P12" s="224"/>
      <c r="Q12" s="338">
        <f>Q8-Q9-Q10-Q11</f>
        <v>8637.5099999999984</v>
      </c>
      <c r="R12" s="339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40" t="s">
        <v>70</v>
      </c>
      <c r="P13" s="224"/>
      <c r="Q13" s="338">
        <f>EINSTELLUNG!L7</f>
        <v>9300</v>
      </c>
      <c r="R13" s="339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40" t="s">
        <v>72</v>
      </c>
      <c r="P14" s="224"/>
      <c r="Q14" s="338">
        <f>Q12-Q13</f>
        <v>-662.4900000000016</v>
      </c>
      <c r="R14" s="339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41" t="str">
        <f>IF(Q14&lt;0, "Schlecht! Zu wenig Stunden für Dienstplan.", IF(Q14&gt;0, "Du hast mehr als genug Stunden für Dienstplan.", ""))</f>
        <v>Schlecht! Zu wenig Stunden für Dienstplan.</v>
      </c>
      <c r="P15" s="341"/>
      <c r="Q15" s="341"/>
      <c r="R15" s="341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35" t="s">
        <v>75</v>
      </c>
      <c r="P17" s="232"/>
      <c r="Q17" s="336">
        <f>SUM(L3:L82)</f>
        <v>103521.01285714286</v>
      </c>
      <c r="R17" s="337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13"/>
      <c r="P18" s="314"/>
      <c r="Q18" s="315"/>
      <c r="R18" s="316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13"/>
      <c r="P19" s="314"/>
      <c r="Q19" s="315"/>
      <c r="R19" s="316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13"/>
      <c r="P20" s="314"/>
      <c r="Q20" s="315"/>
      <c r="R20" s="316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13" t="s">
        <v>320</v>
      </c>
      <c r="P21" s="314"/>
      <c r="Q21" s="315">
        <v>5000</v>
      </c>
      <c r="R21" s="316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13"/>
      <c r="P22" s="314"/>
      <c r="Q22" s="315"/>
      <c r="R22" s="316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13"/>
      <c r="P23" s="314"/>
      <c r="Q23" s="315"/>
      <c r="R23" s="316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3"/>
      <c r="P24" s="314"/>
      <c r="Q24" s="315"/>
      <c r="R24" s="316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28"/>
      <c r="P25" s="329"/>
      <c r="Q25" s="330"/>
      <c r="R25" s="331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32"/>
      <c r="P26" s="275"/>
      <c r="Q26" s="333"/>
      <c r="R26" s="334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24"/>
      <c r="P27" s="230"/>
      <c r="Q27" s="325"/>
      <c r="R27" s="326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27"/>
      <c r="P28" s="269"/>
      <c r="Q28" s="307"/>
      <c r="R28" s="308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09" t="s">
        <v>90</v>
      </c>
      <c r="P29" s="261"/>
      <c r="Q29" s="310">
        <f>EINSTELLUNG!O7</f>
        <v>2</v>
      </c>
      <c r="R29" s="311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17">
        <v>0</v>
      </c>
      <c r="P31" s="318"/>
      <c r="Q31" s="319">
        <v>1.7241379310344827E-2</v>
      </c>
      <c r="R31" s="277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20"/>
      <c r="P33" s="321"/>
      <c r="Q33" s="247" t="s">
        <v>96</v>
      </c>
      <c r="R33" s="248"/>
      <c r="S33" s="251" t="s">
        <v>97</v>
      </c>
      <c r="T33" s="252"/>
      <c r="U33" s="251" t="s">
        <v>98</v>
      </c>
      <c r="V33" s="252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22"/>
      <c r="P34" s="323"/>
      <c r="Q34" s="249"/>
      <c r="R34" s="250"/>
      <c r="S34" s="253"/>
      <c r="T34" s="254"/>
      <c r="U34" s="253"/>
      <c r="V34" s="25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12" t="s">
        <v>101</v>
      </c>
      <c r="P35" s="234"/>
      <c r="Q35" s="240">
        <f>EINSTELLUNG!C7</f>
        <v>2</v>
      </c>
      <c r="R35" s="242"/>
      <c r="S35" s="240">
        <f>EINSTELLUNG!C23</f>
        <v>2</v>
      </c>
      <c r="T35" s="242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12" t="s">
        <v>103</v>
      </c>
      <c r="P36" s="234"/>
      <c r="Q36" s="240">
        <f>EINSTELLUNG!D7</f>
        <v>2</v>
      </c>
      <c r="R36" s="242"/>
      <c r="S36" s="236" cm="1">
        <f t="array" ref="S36">SumMergedCells(Q17:R29)</f>
        <v>108523.0129</v>
      </c>
      <c r="T36" s="236"/>
      <c r="U36" s="237">
        <f t="shared" ref="U36:U41" si="2">S36-Q36</f>
        <v>108521.0129</v>
      </c>
      <c r="V36" s="237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12" t="s">
        <v>105</v>
      </c>
      <c r="P37" s="234"/>
      <c r="Q37" s="305">
        <f>IF(ISERROR(Q36/Q35), 0, Q36/Q35)</f>
        <v>1</v>
      </c>
      <c r="R37" s="306"/>
      <c r="S37" s="305">
        <f>IF(ISERROR(S36/S35), 0, S36/S35)</f>
        <v>54261.506450000001</v>
      </c>
      <c r="T37" s="306"/>
      <c r="U37" s="244">
        <f t="shared" si="2"/>
        <v>54260.506450000001</v>
      </c>
      <c r="V37" s="244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12" t="s">
        <v>107</v>
      </c>
      <c r="P38" s="234"/>
      <c r="Q38" s="303">
        <f>EINSTELLUNG!F7</f>
        <v>2</v>
      </c>
      <c r="R38" s="304"/>
      <c r="S38" s="303">
        <f>EINSTELLUNG!F23</f>
        <v>2</v>
      </c>
      <c r="T38" s="304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12" t="s">
        <v>109</v>
      </c>
      <c r="P39" s="234"/>
      <c r="Q39" s="240">
        <f>IF(Q38=0, 0, Q35/Q38)</f>
        <v>1</v>
      </c>
      <c r="R39" s="242"/>
      <c r="S39" s="240">
        <f>IF(S38=0, 0, S35/S38)</f>
        <v>1</v>
      </c>
      <c r="T39" s="242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4" t="s">
        <v>111</v>
      </c>
      <c r="P40" s="235"/>
      <c r="Q40" s="236">
        <f>IF(Q12=0, 0, Q35/Q12)</f>
        <v>2.3154821238991334E-4</v>
      </c>
      <c r="R40" s="236"/>
      <c r="S40" s="236">
        <f>IF(Q12=0, 0, S35/Q12)</f>
        <v>2.3154821238991334E-4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4" t="s">
        <v>113</v>
      </c>
      <c r="P41" s="235"/>
      <c r="Q41" s="238">
        <f>IF(Q12=0, 0, Q38/Q12)</f>
        <v>2.3154821238991334E-4</v>
      </c>
      <c r="R41" s="238"/>
      <c r="S41" s="238">
        <f>IF(Q12=0, 0, S38/Q12)</f>
        <v>2.3154821238991334E-4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4" t="s">
        <v>115</v>
      </c>
      <c r="P42" s="235"/>
      <c r="Q42" s="240">
        <f>IFERROR(Q17/Q8, 0)</f>
        <v>11.976733162470209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UwKXfaSGM8aN3QsSqR+Jd+rHDwydFjrGHKX3/miiKCY6nmVwB16ijHqNiWf5g9eHXe9nA6+gteDer0pYaEAkVw==" saltValue="Oqa8chsVSqnC+/k8+reKD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46082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-10433.863624459818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8920.8000000000011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EINSTELLUNG!L24</f>
        <v>3</v>
      </c>
      <c r="R9" s="226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EINSTELLUNG!I24</f>
        <v>3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3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-445</v>
      </c>
      <c r="R12" s="25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9356.8000000000011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EINSTELLUNG!L8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56.800000000001091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Du hast mehr als genug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32" t="s">
        <v>75</v>
      </c>
      <c r="P17" s="233"/>
      <c r="Q17" s="256">
        <f>SUM(L3:L82)</f>
        <v>107021.09612903227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61" t="s">
        <v>90</v>
      </c>
      <c r="P29" s="262"/>
      <c r="Q29" s="263">
        <f>EINSTELLUNG!O8</f>
        <v>3</v>
      </c>
      <c r="R29" s="26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7">
        <v>0</v>
      </c>
      <c r="P31" s="278"/>
      <c r="Q31" s="279">
        <v>1.6949152542372881E-2</v>
      </c>
      <c r="R31" s="28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34" t="s">
        <v>101</v>
      </c>
      <c r="P35" s="235"/>
      <c r="Q35" s="236">
        <f>EINSTELLUNG!C8</f>
        <v>3</v>
      </c>
      <c r="R35" s="236"/>
      <c r="S35" s="236">
        <f>EINSTELLUNG!C24</f>
        <v>3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4" t="s">
        <v>103</v>
      </c>
      <c r="P36" s="235"/>
      <c r="Q36" s="236">
        <f>EINSTELLUNG!D8</f>
        <v>3</v>
      </c>
      <c r="R36" s="236"/>
      <c r="S36" s="236" cm="1">
        <f t="array" ref="S36">SumMergedCells(Q17:R29)</f>
        <v>112024.0961</v>
      </c>
      <c r="T36" s="236"/>
      <c r="U36" s="237">
        <f t="shared" ref="U36:U41" si="2">S36-Q36</f>
        <v>112021.0961</v>
      </c>
      <c r="V36" s="23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37341.365366666665</v>
      </c>
      <c r="T37" s="243"/>
      <c r="U37" s="244">
        <f t="shared" si="2"/>
        <v>37340.365366666665</v>
      </c>
      <c r="V37" s="24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4" t="s">
        <v>107</v>
      </c>
      <c r="P38" s="235"/>
      <c r="Q38" s="238">
        <f>EINSTELLUNG!F8</f>
        <v>3</v>
      </c>
      <c r="R38" s="238"/>
      <c r="S38" s="238">
        <f>EINSTELLUNG!F24</f>
        <v>3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4" t="s">
        <v>111</v>
      </c>
      <c r="P40" s="235"/>
      <c r="Q40" s="236">
        <f>IF(Q13=0, 0, Q35/Q13)</f>
        <v>3.2062243502051978E-4</v>
      </c>
      <c r="R40" s="236"/>
      <c r="S40" s="236">
        <f>IF(Q13=0, 0, S35/Q13)</f>
        <v>3.2062243502051978E-4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4" t="s">
        <v>113</v>
      </c>
      <c r="P41" s="235"/>
      <c r="Q41" s="238">
        <f>IF(Q13=0, 0, Q38/Q13)</f>
        <v>3.2062243502051978E-4</v>
      </c>
      <c r="R41" s="238"/>
      <c r="S41" s="238">
        <f>IF(Q13=0, 0, S38/Q13)</f>
        <v>3.2062243502051978E-4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34" t="s">
        <v>115</v>
      </c>
      <c r="P42" s="235"/>
      <c r="Q42" s="240">
        <f>IFERROR(Q17/Q8, 0)</f>
        <v>11.996804785336771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1TE+M4yr6Bg6s1brxKqfViB+PoJdGLfxb5nLbgwwpENKZAZQiIKtx8oqVi/mILEWp5s0LoUCo9IZ1H0Ub/Zb/w==" saltValue="RhRhDf7DIgnSBNXXocGN0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46113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-10202.717279060409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8796.1799999999985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EINSTELLUNG!L25</f>
        <v>4</v>
      </c>
      <c r="R9" s="226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EINSTELLUNG!I25</f>
        <v>4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4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-255</v>
      </c>
      <c r="R12" s="25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9039.1799999999985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EINSTELLUNG!L9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-260.82000000000153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32" t="s">
        <v>75</v>
      </c>
      <c r="P17" s="233"/>
      <c r="Q17" s="256">
        <f>SUM(L3:L82)</f>
        <v>105600.40000000001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61" t="s">
        <v>90</v>
      </c>
      <c r="P29" s="262"/>
      <c r="Q29" s="263">
        <f>EINSTELLUNG!O9</f>
        <v>4</v>
      </c>
      <c r="R29" s="26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7">
        <v>0</v>
      </c>
      <c r="P31" s="278"/>
      <c r="Q31" s="279">
        <v>0</v>
      </c>
      <c r="R31" s="28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34" t="s">
        <v>101</v>
      </c>
      <c r="P35" s="235"/>
      <c r="Q35" s="236">
        <f>EINSTELLUNG!C9</f>
        <v>4</v>
      </c>
      <c r="R35" s="236"/>
      <c r="S35" s="236">
        <f>EINSTELLUNG!C25</f>
        <v>4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4" t="s">
        <v>103</v>
      </c>
      <c r="P36" s="235"/>
      <c r="Q36" s="236">
        <f>EINSTELLUNG!D9</f>
        <v>4</v>
      </c>
      <c r="R36" s="236"/>
      <c r="S36" s="236" cm="1">
        <f t="array" ref="S36">SumMergedCells(Q17:R29)</f>
        <v>110604.4</v>
      </c>
      <c r="T36" s="236"/>
      <c r="U36" s="237">
        <f t="shared" ref="U36:U41" si="2">S36-Q36</f>
        <v>110600.4</v>
      </c>
      <c r="V36" s="23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27651.1</v>
      </c>
      <c r="T37" s="243"/>
      <c r="U37" s="244">
        <f t="shared" si="2"/>
        <v>27650.1</v>
      </c>
      <c r="V37" s="24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4" t="s">
        <v>107</v>
      </c>
      <c r="P38" s="235"/>
      <c r="Q38" s="238">
        <f>EINSTELLUNG!F9</f>
        <v>4</v>
      </c>
      <c r="R38" s="238"/>
      <c r="S38" s="238">
        <f>EINSTELLUNG!F25</f>
        <v>4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4" t="s">
        <v>111</v>
      </c>
      <c r="P40" s="235"/>
      <c r="Q40" s="236">
        <f>IF(Q13=0, 0, Q35/Q13)</f>
        <v>4.4251801601472707E-4</v>
      </c>
      <c r="R40" s="236"/>
      <c r="S40" s="236">
        <f>IF(Q13=0, 0, S35/Q13)</f>
        <v>4.4251801601472707E-4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4" t="s">
        <v>113</v>
      </c>
      <c r="P41" s="235"/>
      <c r="Q41" s="238">
        <f>IF(Q13=0, 0, Q38/Q13)</f>
        <v>4.4251801601472707E-4</v>
      </c>
      <c r="R41" s="238"/>
      <c r="S41" s="238">
        <f>IF(Q13=0, 0, S38/Q13)</f>
        <v>4.4251801601472707E-4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4" t="s">
        <v>115</v>
      </c>
      <c r="P42" s="235"/>
      <c r="Q42" s="240">
        <f>IFERROR(Q17/Q8, 0)</f>
        <v>12.005256827395531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Qoh6Cz/SsGHCR/aHQB4tNh4wObaW4Mnp8M1LVs9tSK5IBI3cZDW8v3GusaJaQU5SNF9Z5aEwkZCGMOYf9+Xd+Q==" saltValue="OILNaIC4ZgOs30oELIgz6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35" sqref="N3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46143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-11662.249177391841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9110.2599999999984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EINSTELLUNG!L26</f>
        <v>5</v>
      </c>
      <c r="R9" s="226"/>
      <c r="S9" s="19">
        <f>IFERROR(Q9/Q8, 0)</f>
        <v>5.4883175672264034E-4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EINSTELLUNG!I26</f>
        <v>5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5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68</v>
      </c>
      <c r="P12" s="225"/>
      <c r="Q12" s="226">
        <f>Q8-Q9-Q10-Q11</f>
        <v>9095.2599999999984</v>
      </c>
      <c r="R12" s="22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70</v>
      </c>
      <c r="P13" s="225"/>
      <c r="Q13" s="226">
        <f>EINSTELLUNG!L10</f>
        <v>9300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72</v>
      </c>
      <c r="P14" s="225"/>
      <c r="Q14" s="226">
        <f>Q12-Q13</f>
        <v>-204.7400000000016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49" t="str">
        <f>IF(Q14&lt;0, "Schlecht! Zu wenig Stunden für Dienstplan.", IF(Q14&gt;0, "Du hast mehr als genug Stunden für Dienstplan.", ""))</f>
        <v>Schlecht! Zu wenig Stunden für Dienstplan.</v>
      </c>
      <c r="P15" s="349"/>
      <c r="Q15" s="349"/>
      <c r="R15" s="349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119119.66451612904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61" t="s">
        <v>90</v>
      </c>
      <c r="P29" s="262"/>
      <c r="Q29" s="263">
        <f>EINSTELLUNG!O10</f>
        <v>5</v>
      </c>
      <c r="R29" s="26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1.6393442622950821E-2</v>
      </c>
      <c r="R31" s="28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120">
        <v>46144</v>
      </c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92"/>
      <c r="N35" s="76" t="s">
        <v>205</v>
      </c>
      <c r="O35" s="234" t="s">
        <v>101</v>
      </c>
      <c r="P35" s="235"/>
      <c r="Q35" s="236">
        <f>EINSTELLUNG!C10</f>
        <v>5</v>
      </c>
      <c r="R35" s="236"/>
      <c r="S35" s="236">
        <f>EINSTELLUNG!C26</f>
        <v>5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EINSTELLUNG!D10</f>
        <v>5</v>
      </c>
      <c r="R36" s="236"/>
      <c r="S36" s="236" cm="1">
        <f t="array" ref="S36">SumMergedCells(Q17:R29)</f>
        <v>124124.6645</v>
      </c>
      <c r="T36" s="236"/>
      <c r="U36" s="237">
        <f t="shared" ref="U36:U41" si="2">S36-Q36</f>
        <v>124119.6645</v>
      </c>
      <c r="V36" s="23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24824.9329</v>
      </c>
      <c r="T37" s="243"/>
      <c r="U37" s="244">
        <f t="shared" si="2"/>
        <v>24823.9329</v>
      </c>
      <c r="V37" s="24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4" t="s">
        <v>107</v>
      </c>
      <c r="P38" s="235"/>
      <c r="Q38" s="238">
        <f>EINSTELLUNG!F10</f>
        <v>5</v>
      </c>
      <c r="R38" s="238"/>
      <c r="S38" s="238">
        <f>EINSTELLUNG!F26</f>
        <v>5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IF(Q12=0, 0, Q35/Q12)</f>
        <v>5.4973689592161196E-4</v>
      </c>
      <c r="R40" s="236"/>
      <c r="S40" s="236">
        <f>IF(Q12=0, 0, S35/Q12)</f>
        <v>5.4973689592161196E-4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IF(Q12=0, 0, Q38/Q12)</f>
        <v>5.4973689592161196E-4</v>
      </c>
      <c r="R41" s="238"/>
      <c r="S41" s="238">
        <f>IF(Q12=0, 0, S38/Q12)</f>
        <v>5.4973689592161196E-4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13.075330947319731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bKU5gzBVq/SVkMDjESV8jnK8CgXCP01+jXAVfYyOijRcW6nTrto8Tcgja2cbEBXhIwBuEbooecogEMJ3SAj4wQ==" saltValue="fZfv9ncsdw9+/VsHMsJS5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46174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-11772.066638794688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 t="s">
        <v>196</v>
      </c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9280.0099999999984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24" t="s">
        <v>60</v>
      </c>
      <c r="P9" s="225"/>
      <c r="Q9" s="226">
        <f>EINSTELLUNG!L27</f>
        <v>6</v>
      </c>
      <c r="R9" s="226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EINSTELLUNG!I27</f>
        <v>6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6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21</v>
      </c>
      <c r="R12" s="25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9241.0099999999984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24" t="s">
        <v>70</v>
      </c>
      <c r="P14" s="225"/>
      <c r="Q14" s="226">
        <f>EINSTELLUNG!L11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-58.990000000001601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122047.51666666666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61" t="s">
        <v>90</v>
      </c>
      <c r="P29" s="262"/>
      <c r="Q29" s="263">
        <f>EINSTELLUNG!O11</f>
        <v>6</v>
      </c>
      <c r="R29" s="26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1.6393442622950821E-2</v>
      </c>
      <c r="R31" s="28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EINSTELLUNG!C11</f>
        <v>6</v>
      </c>
      <c r="R35" s="236"/>
      <c r="S35" s="236">
        <f>EINSTELLUNG!C27</f>
        <v>6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EINSTELLUNG!D11</f>
        <v>6</v>
      </c>
      <c r="R36" s="236"/>
      <c r="S36" s="236" cm="1">
        <f t="array" ref="S36">SumMergedCells(Q17:R29)</f>
        <v>127053.51669999999</v>
      </c>
      <c r="T36" s="236"/>
      <c r="U36" s="237">
        <f t="shared" ref="U36:U41" si="2">S36-Q36</f>
        <v>127047.51669999999</v>
      </c>
      <c r="V36" s="23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21175.586116666665</v>
      </c>
      <c r="T37" s="243"/>
      <c r="U37" s="244">
        <f t="shared" si="2"/>
        <v>21174.586116666665</v>
      </c>
      <c r="V37" s="24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4" t="s">
        <v>107</v>
      </c>
      <c r="P38" s="235"/>
      <c r="Q38" s="238">
        <f>EINSTELLUNG!F11</f>
        <v>6</v>
      </c>
      <c r="R38" s="238"/>
      <c r="S38" s="238">
        <f>EINSTELLUNG!F27</f>
        <v>6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IF(Q12=0, 0, Q35/Q12)</f>
        <v>0.2857142857142857</v>
      </c>
      <c r="R40" s="236"/>
      <c r="S40" s="236">
        <f>IF(Q12=0, 0, S35/Q12)</f>
        <v>0.2857142857142857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IF(Q12=0, 0, Q38/Q12)</f>
        <v>0.2857142857142857</v>
      </c>
      <c r="R41" s="238"/>
      <c r="S41" s="238">
        <f>IF(Q12=0, 0, S38/Q12)</f>
        <v>0.2857142857142857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13.151657882552572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RVrUY7TxRCRVBEcj8rB999zpKPzR4RLPx3Z99yKXcI4QYXd532CSKPm9FVjTLF0cttSq20+UahyXGEdIr+lRxQ==" saltValue="+a3h8SR5EWAJeyTvse6AQ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46204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-11726.474201073475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9225.3599999999988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EINSTELLUNG!L28</f>
        <v>7</v>
      </c>
      <c r="R9" s="226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EINSTELLUNG!I28</f>
        <v>7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7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-20</v>
      </c>
      <c r="R12" s="25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9224.3599999999988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EINSTELLUNG!L12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-75.640000000001237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120712.3741935484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2"/>
      <c r="P26" s="275"/>
      <c r="Q26" s="266"/>
      <c r="R26" s="26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61" t="s">
        <v>90</v>
      </c>
      <c r="P29" s="262"/>
      <c r="Q29" s="263">
        <f>EINSTELLUNG!O12</f>
        <v>7</v>
      </c>
      <c r="R29" s="26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1.6393442622950821E-2</v>
      </c>
      <c r="R31" s="28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EINSTELLUNG!C12</f>
        <v>7</v>
      </c>
      <c r="R35" s="236"/>
      <c r="S35" s="236">
        <f>EINSTELLUNG!C28</f>
        <v>7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EINSTELLUNG!D12</f>
        <v>7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-7</v>
      </c>
      <c r="V36" s="23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0</v>
      </c>
      <c r="T37" s="243"/>
      <c r="U37" s="244">
        <f t="shared" si="2"/>
        <v>-1</v>
      </c>
      <c r="V37" s="24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4" t="s">
        <v>107</v>
      </c>
      <c r="P38" s="235"/>
      <c r="Q38" s="238">
        <f>EINSTELLUNG!F12</f>
        <v>7</v>
      </c>
      <c r="R38" s="238"/>
      <c r="S38" s="238">
        <f>EINSTELLUNG!F28</f>
        <v>7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IF(Q13=0, 0, Q35/Q13)</f>
        <v>7.5886023529003646E-4</v>
      </c>
      <c r="R40" s="236"/>
      <c r="S40" s="236">
        <f>IF(Q13=0, 0, S35/Q13)</f>
        <v>7.5886023529003646E-4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IF(Q13=0, 0, Q38/Q13)</f>
        <v>7.5886023529003646E-4</v>
      </c>
      <c r="R41" s="238"/>
      <c r="S41" s="238">
        <f>IF(Q13=0, 0, S38/Q13)</f>
        <v>7.5886023529003646E-4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13.084841588138394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NNNxM75WvhPWsscUr8AtheQ+u2QVOXxOpOFa+0RcgTE5JGauXZnZmTdMEhqvyGUGbOvNYvTwZkCPTZLJwkmlA==" saltValue="fM1AXgPL9Qhw+YLgUe6W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46235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-11486.587128956895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9065.1899999999987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EINSTELLUNG!L29</f>
        <v>8</v>
      </c>
      <c r="R9" s="226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EINSTELLUNG!I29</f>
        <v>8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8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68</v>
      </c>
      <c r="P12" s="225"/>
      <c r="Q12" s="226">
        <f>Q8-Q9-Q10-Q11</f>
        <v>9041.1899999999987</v>
      </c>
      <c r="R12" s="22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70</v>
      </c>
      <c r="P13" s="225"/>
      <c r="Q13" s="226">
        <f>EINSTELLUNG!L13</f>
        <v>9300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72</v>
      </c>
      <c r="P14" s="225"/>
      <c r="Q14" s="226">
        <f>Q12-Q13</f>
        <v>-258.81000000000131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49" t="str">
        <f>IF(Q14&lt;0, "Schlecht! Zu wenig Stunden für Dienstplan.", IF(Q14&gt;0, "Du hast mehr als genug Stunden für Dienstplan.", ""))</f>
        <v>Schlecht! Zu wenig Stunden für Dienstplan.</v>
      </c>
      <c r="P15" s="349"/>
      <c r="Q15" s="349"/>
      <c r="R15" s="349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118982.6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61" t="s">
        <v>90</v>
      </c>
      <c r="P29" s="262"/>
      <c r="Q29" s="263">
        <f>EINSTELLUNG!O13</f>
        <v>8</v>
      </c>
      <c r="R29" s="264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3.3898305084745763E-2</v>
      </c>
      <c r="R31" s="280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EINSTELLUNG!C13</f>
        <v>8</v>
      </c>
      <c r="R35" s="236"/>
      <c r="S35" s="236">
        <f>EINSTELLUNG!C29</f>
        <v>8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EINSTELLUNG!D13</f>
        <v>8</v>
      </c>
      <c r="R36" s="236"/>
      <c r="S36" s="240" cm="1">
        <f t="array" ref="S36">SumMergedCells(Q17:R29)</f>
        <v>0</v>
      </c>
      <c r="T36" s="242"/>
      <c r="U36" s="237">
        <f t="shared" ref="U36:U41" si="2">S36-Q36</f>
        <v>-8</v>
      </c>
      <c r="V36" s="237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305">
        <f>IF(ISERROR(S36/S35), 0, S36/S35)</f>
        <v>0</v>
      </c>
      <c r="T37" s="306"/>
      <c r="U37" s="244">
        <f t="shared" si="2"/>
        <v>-1</v>
      </c>
      <c r="V37" s="244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4" t="s">
        <v>107</v>
      </c>
      <c r="P38" s="235"/>
      <c r="Q38" s="238">
        <f>EINSTELLUNG!F13</f>
        <v>8</v>
      </c>
      <c r="R38" s="238"/>
      <c r="S38" s="238">
        <f>EINSTELLUNG!F29</f>
        <v>8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IF(Q12=0, 0, Q35/Q12)</f>
        <v>8.8483927447603706E-4</v>
      </c>
      <c r="R40" s="236"/>
      <c r="S40" s="236">
        <f>IF(Q12=0, 0, S35/Q12)</f>
        <v>8.8483927447603706E-4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IF(Q12=0, 0, Q38/Q12)</f>
        <v>8.8483927447603706E-4</v>
      </c>
      <c r="R41" s="238"/>
      <c r="S41" s="238">
        <f>IF(Q12=0, 0, S38/Q12)</f>
        <v>8.8483927447603706E-4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13.125218555816263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6Cm0bH2SxE4oH8FfLOp6XEr4nienUwVh+yEit4gNoTcEiE19B2FL/vMWRCnkSvN4ZI1ewdif8c0xjew69QJxrw==" saltValue="nZV+L3OatM1tsODL4YXhv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46266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-11258.364211427945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8897.9599999999991</v>
      </c>
      <c r="R8" s="226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EINSTELLUNG!L30</f>
        <v>9</v>
      </c>
      <c r="R9" s="226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EINSTELLUNG!I30</f>
        <v>9</v>
      </c>
      <c r="R10" s="226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9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167</v>
      </c>
      <c r="R12" s="255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8703.9599999999991</v>
      </c>
      <c r="R13" s="226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EINSTELLUNG!L14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-596.04000000000087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116376.26666666666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14"/>
      <c r="P19" s="345"/>
      <c r="Q19" s="346"/>
      <c r="R19" s="223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14"/>
      <c r="P20" s="345"/>
      <c r="Q20" s="346"/>
      <c r="R20" s="223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14"/>
      <c r="P22" s="345"/>
      <c r="Q22" s="346"/>
      <c r="R22" s="223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9"/>
      <c r="P25" s="347"/>
      <c r="Q25" s="348"/>
      <c r="R25" s="265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61" t="s">
        <v>90</v>
      </c>
      <c r="P29" s="262"/>
      <c r="Q29" s="263">
        <f>EINSTELLUNG!O14</f>
        <v>9</v>
      </c>
      <c r="R29" s="264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1.7241379310344827E-2</v>
      </c>
      <c r="R31" s="280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EINSTELLUNG!C14</f>
        <v>9</v>
      </c>
      <c r="R35" s="236"/>
      <c r="S35" s="236">
        <f>EINSTELLUNG!C30</f>
        <v>9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EINSTELLUNG!D14</f>
        <v>9</v>
      </c>
      <c r="R36" s="236"/>
      <c r="S36" s="240" cm="1">
        <f t="array" ref="S36">SumMergedCells(Q17:R29)</f>
        <v>121385.26669999999</v>
      </c>
      <c r="T36" s="242"/>
      <c r="U36" s="237">
        <f t="shared" ref="U36:U41" si="2">S36-Q36</f>
        <v>121376.26669999999</v>
      </c>
      <c r="V36" s="237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13487.251855555554</v>
      </c>
      <c r="T37" s="243"/>
      <c r="U37" s="244">
        <f t="shared" si="2"/>
        <v>13486.251855555554</v>
      </c>
      <c r="V37" s="244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4" t="s">
        <v>107</v>
      </c>
      <c r="P38" s="235"/>
      <c r="Q38" s="238">
        <f>EINSTELLUNG!F14</f>
        <v>9</v>
      </c>
      <c r="R38" s="238"/>
      <c r="S38" s="238">
        <f>EINSTELLUNG!F30</f>
        <v>9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IF(Q13=0, 0, Q35/Q13)</f>
        <v>1.0340121048350408E-3</v>
      </c>
      <c r="R40" s="236"/>
      <c r="S40" s="236">
        <f>IF(Q13=0, 0, S35/Q13)</f>
        <v>1.0340121048350408E-3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IF(Q13=0, 0, Q38/Q13)</f>
        <v>1.0340121048350408E-3</v>
      </c>
      <c r="R41" s="238"/>
      <c r="S41" s="238">
        <f>IF(Q13=0, 0, S38/Q13)</f>
        <v>1.0340121048350408E-3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13.07898289795264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CH1QXQ0Gizf9vnSzTFVnrJfR/dFA2hIfIlcvhUxe8mFB8pWXAtsOjA6BuwaoUlIyu72GpKr+k77zxQXGUgFMgg==" saltValue="cgBXizdrVnK3LP9zUCPG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46296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-11009.746191858196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24" t="s">
        <v>58</v>
      </c>
      <c r="P8" s="225"/>
      <c r="Q8" s="226">
        <f>SUM(H3:H82)</f>
        <v>8723.1</v>
      </c>
      <c r="R8" s="22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24" t="s">
        <v>60</v>
      </c>
      <c r="P9" s="225"/>
      <c r="Q9" s="226">
        <f>EINSTELLUNG!L31</f>
        <v>10</v>
      </c>
      <c r="R9" s="226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24" t="s">
        <v>62</v>
      </c>
      <c r="P10" s="225"/>
      <c r="Q10" s="226">
        <f>EINSTELLUNG!I31</f>
        <v>10</v>
      </c>
      <c r="R10" s="22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10</v>
      </c>
      <c r="R11" s="22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-121</v>
      </c>
      <c r="R12" s="25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8814.1</v>
      </c>
      <c r="R13" s="22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EINSTELLUNG!L15</f>
        <v>9300</v>
      </c>
      <c r="R14" s="22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24" t="s">
        <v>72</v>
      </c>
      <c r="P15" s="225"/>
      <c r="Q15" s="226">
        <f>Q13-Q14</f>
        <v>-485.89999999999964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113911.43870967743</v>
      </c>
      <c r="R17" s="25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61" t="s">
        <v>90</v>
      </c>
      <c r="P29" s="262"/>
      <c r="Q29" s="263">
        <f>EINSTELLUNG!O15</f>
        <v>10</v>
      </c>
      <c r="R29" s="264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1.7543859649122806E-2</v>
      </c>
      <c r="R31" s="280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EINSTELLUNG!C15</f>
        <v>10</v>
      </c>
      <c r="R35" s="236"/>
      <c r="S35" s="236">
        <f>EINSTELLUNG!C31</f>
        <v>10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4" t="s">
        <v>103</v>
      </c>
      <c r="P36" s="235"/>
      <c r="Q36" s="236">
        <f>EINSTELLUNG!D15</f>
        <v>10</v>
      </c>
      <c r="R36" s="236"/>
      <c r="S36" s="240" cm="1">
        <f t="array" ref="S36">SumMergedCells(Q17:R29)</f>
        <v>118921.4387</v>
      </c>
      <c r="T36" s="242"/>
      <c r="U36" s="237">
        <f t="shared" ref="U36:U41" si="2">S36-Q36</f>
        <v>118911.4387</v>
      </c>
      <c r="V36" s="237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11892.14387</v>
      </c>
      <c r="T37" s="243"/>
      <c r="U37" s="244">
        <f t="shared" si="2"/>
        <v>11891.14387</v>
      </c>
      <c r="V37" s="244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4" t="s">
        <v>107</v>
      </c>
      <c r="P38" s="235"/>
      <c r="Q38" s="238">
        <f>EINSTELLUNG!F15</f>
        <v>10</v>
      </c>
      <c r="R38" s="238"/>
      <c r="S38" s="238">
        <f>EINSTELLUNG!F31</f>
        <v>10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IF(Q13=0, 0, Q35/Q13)</f>
        <v>1.1345457845951374E-3</v>
      </c>
      <c r="R40" s="236"/>
      <c r="S40" s="236">
        <f>IF(Q13=0, 0, S35/Q13)</f>
        <v>1.1345457845951374E-3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IF(Q13=0, 0, Q38/Q13)</f>
        <v>1.1345457845951374E-3</v>
      </c>
      <c r="R41" s="238"/>
      <c r="S41" s="238">
        <f>IF(Q13=0, 0, S38/Q13)</f>
        <v>1.1345457845951374E-3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13.058595993359864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TkGkIpYxrnxhjapemLhoItfuEX5gYUHNdw/hDhw41vy7fqmcqIdwXEktJPU8BPjrpmxXBduSpEF2ISjOkjsROg==" saltValue="aKFGl5zTj7tnJgXYGYuYS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46327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-10786.721164172744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24" t="s">
        <v>58</v>
      </c>
      <c r="P8" s="225"/>
      <c r="Q8" s="226">
        <f>SUM(H3:H82)</f>
        <v>8551.9599999999991</v>
      </c>
      <c r="R8" s="226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24" t="s">
        <v>60</v>
      </c>
      <c r="P9" s="225"/>
      <c r="Q9" s="226">
        <f>EINSTELLUNG!L32</f>
        <v>11</v>
      </c>
      <c r="R9" s="226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24" t="s">
        <v>62</v>
      </c>
      <c r="P10" s="225"/>
      <c r="Q10" s="226">
        <f>EINSTELLUNG!I32</f>
        <v>11</v>
      </c>
      <c r="R10" s="226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11</v>
      </c>
      <c r="R11" s="226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68</v>
      </c>
      <c r="P12" s="225"/>
      <c r="Q12" s="226">
        <f>Q8-Q9-Q10-Q11</f>
        <v>8518.9599999999991</v>
      </c>
      <c r="R12" s="226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70</v>
      </c>
      <c r="P13" s="225"/>
      <c r="Q13" s="226">
        <f>EINSTELLUNG!L16</f>
        <v>9300</v>
      </c>
      <c r="R13" s="226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72</v>
      </c>
      <c r="P14" s="225"/>
      <c r="Q14" s="226">
        <f>Q12-Q13</f>
        <v>-781.04000000000087</v>
      </c>
      <c r="R14" s="226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49" t="str">
        <f>IF(Q14&lt;0, "Schlecht! Zu wenig Stunden für Dienstplan.", IF(Q14&gt;0, "Du hast mehr als genug Stunden für Dienstplan.", ""))</f>
        <v>Schlecht! Zu wenig Stunden für Dienstplan.</v>
      </c>
      <c r="P15" s="349"/>
      <c r="Q15" s="349"/>
      <c r="R15" s="349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111759.93333333333</v>
      </c>
      <c r="R17" s="25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14"/>
      <c r="P19" s="345"/>
      <c r="Q19" s="346"/>
      <c r="R19" s="223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14"/>
      <c r="P20" s="345"/>
      <c r="Q20" s="346"/>
      <c r="R20" s="223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14"/>
      <c r="P22" s="345"/>
      <c r="Q22" s="346"/>
      <c r="R22" s="223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9"/>
      <c r="P25" s="347"/>
      <c r="Q25" s="348"/>
      <c r="R25" s="265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  <c r="S27" s="228" t="s">
        <v>87</v>
      </c>
      <c r="T27" s="229"/>
      <c r="U27" s="229"/>
      <c r="V27" s="229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9"/>
      <c r="P28" s="270"/>
      <c r="Q28" s="271"/>
      <c r="R28" s="272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61" t="s">
        <v>90</v>
      </c>
      <c r="P29" s="262"/>
      <c r="Q29" s="263">
        <f>EINSTELLUNG!O16</f>
        <v>11</v>
      </c>
      <c r="R29" s="264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1.7857142857142856E-2</v>
      </c>
      <c r="R31" s="280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EINSTELLUNG!C16</f>
        <v>11</v>
      </c>
      <c r="R35" s="236"/>
      <c r="S35" s="236">
        <f>EINSTELLUNG!C32</f>
        <v>11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34" t="s">
        <v>103</v>
      </c>
      <c r="P36" s="235"/>
      <c r="Q36" s="236">
        <f>EINSTELLUNG!D16</f>
        <v>11</v>
      </c>
      <c r="R36" s="236"/>
      <c r="S36" s="240" cm="1">
        <f t="array" ref="S36">SumMergedCells(Q17:R29)</f>
        <v>116770.9333</v>
      </c>
      <c r="T36" s="242"/>
      <c r="U36" s="237">
        <f t="shared" ref="U36:U41" si="2">S36-Q36</f>
        <v>116759.9333</v>
      </c>
      <c r="V36" s="237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10615.539390909091</v>
      </c>
      <c r="T37" s="243"/>
      <c r="U37" s="244">
        <f t="shared" si="2"/>
        <v>10614.539390909091</v>
      </c>
      <c r="V37" s="244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4" t="s">
        <v>107</v>
      </c>
      <c r="P38" s="235"/>
      <c r="Q38" s="238">
        <f>EINSTELLUNG!F16</f>
        <v>11</v>
      </c>
      <c r="R38" s="238"/>
      <c r="S38" s="238">
        <f>EINSTELLUNG!F32</f>
        <v>11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IF(Q12=0, 0, Q35/Q12)</f>
        <v>1.2912374280428598E-3</v>
      </c>
      <c r="R40" s="236"/>
      <c r="S40" s="236">
        <f>IF(Q12=0, 0, S35/Q12)</f>
        <v>1.2912374280428598E-3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IF(Q12=0, 0, Q38/Q12)</f>
        <v>1.2912374280428598E-3</v>
      </c>
      <c r="R41" s="238"/>
      <c r="S41" s="238">
        <f>IF(Q12=0, 0, S38/Q12)</f>
        <v>1.2912374280428598E-3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13.068341448432095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/2l5lUI/PHwm5qf20nCXxIzc9x7s0ZSFXxceyixTzsXKJL93GkHCR4oexFh6POP99zXhnM8mZiUWDb88XVlUFA==" saltValue="AiuPPIlEVs0poNbdCUxcK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81" t="s">
        <v>191</v>
      </c>
      <c r="C1" s="289" t="s">
        <v>40</v>
      </c>
      <c r="D1" s="287" t="s">
        <v>192</v>
      </c>
      <c r="E1" s="287" t="s">
        <v>0</v>
      </c>
      <c r="F1" s="287" t="s">
        <v>41</v>
      </c>
      <c r="G1" s="291" t="s">
        <v>42</v>
      </c>
      <c r="H1" s="293" t="s">
        <v>43</v>
      </c>
      <c r="I1" s="295" t="s">
        <v>193</v>
      </c>
      <c r="J1" s="297" t="s">
        <v>44</v>
      </c>
      <c r="K1" s="299" t="s">
        <v>45</v>
      </c>
      <c r="L1" s="301" t="s">
        <v>46</v>
      </c>
      <c r="M1" s="285" t="s">
        <v>47</v>
      </c>
      <c r="N1" s="282" t="s">
        <v>194</v>
      </c>
      <c r="AB1" s="8">
        <f>DATE(EINSTELLUNG!$C$35,$A$1,1)</f>
        <v>46357</v>
      </c>
    </row>
    <row r="2" spans="1:28" ht="16" customHeight="1" thickBot="1">
      <c r="A2" s="60"/>
      <c r="B2" s="281"/>
      <c r="C2" s="290"/>
      <c r="D2" s="288"/>
      <c r="E2" s="288"/>
      <c r="F2" s="288"/>
      <c r="G2" s="292"/>
      <c r="H2" s="294"/>
      <c r="I2" s="296"/>
      <c r="J2" s="298"/>
      <c r="K2" s="300"/>
      <c r="L2" s="302"/>
      <c r="M2" s="286"/>
      <c r="N2" s="282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21" t="s">
        <v>49</v>
      </c>
      <c r="P3" s="221" t="s">
        <v>50</v>
      </c>
      <c r="Q3" s="219" t="s">
        <v>51</v>
      </c>
      <c r="R3" s="25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22"/>
      <c r="P4" s="222"/>
      <c r="Q4" s="220"/>
      <c r="R4" s="26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-10557.399292845879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16" t="str">
        <f>IF(Q5&lt;0, "Schlecht! Zu wenig Urlaub abgebaut.", IF(Q5&gt;0, "Gut! Mehr Urlaub abgebaut als aufgebaut.", ""))</f>
        <v>Schlecht! Zu wenig Urlaub abgebaut.</v>
      </c>
      <c r="P6" s="217"/>
      <c r="Q6" s="217"/>
      <c r="R6" s="218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24" t="s">
        <v>58</v>
      </c>
      <c r="P8" s="225"/>
      <c r="Q8" s="226">
        <f>SUM(H3:H82)</f>
        <v>8494.2999999999993</v>
      </c>
      <c r="R8" s="226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24" t="s">
        <v>60</v>
      </c>
      <c r="P9" s="225"/>
      <c r="Q9" s="226">
        <f>EINSTELLUNG!L33</f>
        <v>12</v>
      </c>
      <c r="R9" s="226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24" t="s">
        <v>62</v>
      </c>
      <c r="P10" s="225"/>
      <c r="Q10" s="226">
        <f>EINSTELLUNG!I33</f>
        <v>12</v>
      </c>
      <c r="R10" s="226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24" t="s">
        <v>64</v>
      </c>
      <c r="P11" s="225"/>
      <c r="Q11" s="226">
        <f>P5</f>
        <v>12</v>
      </c>
      <c r="R11" s="226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24" t="s">
        <v>66</v>
      </c>
      <c r="P12" s="225"/>
      <c r="Q12" s="255">
        <v>-303</v>
      </c>
      <c r="R12" s="255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24" t="s">
        <v>68</v>
      </c>
      <c r="P13" s="225"/>
      <c r="Q13" s="226">
        <f>Q8-Q9-Q10-Q11-Q12</f>
        <v>8761.2999999999993</v>
      </c>
      <c r="R13" s="226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24" t="s">
        <v>70</v>
      </c>
      <c r="P14" s="225"/>
      <c r="Q14" s="226">
        <f>EINSTELLUNG!L17</f>
        <v>9300</v>
      </c>
      <c r="R14" s="226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24" t="s">
        <v>72</v>
      </c>
      <c r="P15" s="225"/>
      <c r="Q15" s="226">
        <f>Q13-Q14</f>
        <v>-538.70000000000073</v>
      </c>
      <c r="R15" s="226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227" t="str">
        <f>IF(Q15&lt;0, "Schlecht! Zu wenig Stunden für Dienstplan.", IF(Q15&gt;0, "Du hast mehr als genug Stunden für Dienstplan.", ""))</f>
        <v>Schlecht! Zu wenig Stunden für Dienstplan.</v>
      </c>
      <c r="P16" s="227"/>
      <c r="Q16" s="227"/>
      <c r="R16" s="227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32" t="s">
        <v>75</v>
      </c>
      <c r="P17" s="233"/>
      <c r="Q17" s="256">
        <f>SUM(L3:L82)</f>
        <v>111026.6</v>
      </c>
      <c r="R17" s="25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14"/>
      <c r="P18" s="345"/>
      <c r="Q18" s="346"/>
      <c r="R18" s="223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14"/>
      <c r="P19" s="345"/>
      <c r="Q19" s="346"/>
      <c r="R19" s="223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14"/>
      <c r="P20" s="345"/>
      <c r="Q20" s="346"/>
      <c r="R20" s="223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14" t="s">
        <v>320</v>
      </c>
      <c r="P21" s="345"/>
      <c r="Q21" s="346">
        <v>5000</v>
      </c>
      <c r="R21" s="223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14"/>
      <c r="P22" s="345"/>
      <c r="Q22" s="346"/>
      <c r="R22" s="223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14"/>
      <c r="P23" s="345"/>
      <c r="Q23" s="346"/>
      <c r="R23" s="223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14"/>
      <c r="P24" s="345"/>
      <c r="Q24" s="346"/>
      <c r="R24" s="223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9"/>
      <c r="P25" s="347"/>
      <c r="Q25" s="348"/>
      <c r="R25" s="265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75"/>
      <c r="P26" s="276"/>
      <c r="Q26" s="266"/>
      <c r="R26" s="267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30"/>
      <c r="P27" s="231"/>
      <c r="Q27" s="223"/>
      <c r="R27" s="268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30"/>
      <c r="P28" s="231"/>
      <c r="Q28" s="223"/>
      <c r="R28" s="268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50" t="s">
        <v>90</v>
      </c>
      <c r="P29" s="351"/>
      <c r="Q29" s="352">
        <f>EINSTELLUNG!O17</f>
        <v>12</v>
      </c>
      <c r="R29" s="353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7">
        <v>0</v>
      </c>
      <c r="P31" s="278"/>
      <c r="Q31" s="279">
        <v>0</v>
      </c>
      <c r="R31" s="280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45"/>
      <c r="P33" s="246"/>
      <c r="Q33" s="343" t="str">
        <f>EINSTELLUNG!B3</f>
        <v>Budget Zahlen</v>
      </c>
      <c r="R33" s="343"/>
      <c r="S33" s="344" t="str">
        <f>EINSTELLUNG!B19</f>
        <v>Projection/Aktuell Zahlen</v>
      </c>
      <c r="T33" s="344"/>
      <c r="U33" s="344" t="s">
        <v>98</v>
      </c>
      <c r="V33" s="34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45"/>
      <c r="P34" s="246"/>
      <c r="Q34" s="343"/>
      <c r="R34" s="343"/>
      <c r="S34" s="344"/>
      <c r="T34" s="344"/>
      <c r="U34" s="344"/>
      <c r="V34" s="344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4" t="s">
        <v>101</v>
      </c>
      <c r="P35" s="235"/>
      <c r="Q35" s="236">
        <f>EINSTELLUNG!C17</f>
        <v>12</v>
      </c>
      <c r="R35" s="236"/>
      <c r="S35" s="236">
        <f>EINSTELLUNG!C33</f>
        <v>12</v>
      </c>
      <c r="T35" s="236"/>
      <c r="U35" s="237">
        <f>S35-Q35</f>
        <v>0</v>
      </c>
      <c r="V35" s="237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34" t="s">
        <v>103</v>
      </c>
      <c r="P36" s="235"/>
      <c r="Q36" s="236">
        <f>EINSTELLUNG!D17</f>
        <v>12</v>
      </c>
      <c r="R36" s="236"/>
      <c r="S36" s="240" cm="1">
        <f t="array" ref="S36">SumMergedCells(Q17:R29)</f>
        <v>116038.6</v>
      </c>
      <c r="T36" s="242"/>
      <c r="U36" s="237">
        <f t="shared" ref="U36:U41" si="2">S36-Q36</f>
        <v>116026.6</v>
      </c>
      <c r="V36" s="237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4" t="s">
        <v>105</v>
      </c>
      <c r="P37" s="235"/>
      <c r="Q37" s="243">
        <f>IF(ISERROR(Q36/Q35), 0, Q36/Q35)</f>
        <v>1</v>
      </c>
      <c r="R37" s="243"/>
      <c r="S37" s="243">
        <f>IF(ISERROR(S36/S35), 0, S36/S35)</f>
        <v>9669.8833333333332</v>
      </c>
      <c r="T37" s="243"/>
      <c r="U37" s="244">
        <f t="shared" si="2"/>
        <v>9668.8833333333332</v>
      </c>
      <c r="V37" s="244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4" t="s">
        <v>107</v>
      </c>
      <c r="P38" s="235"/>
      <c r="Q38" s="238">
        <f>EINSTELLUNG!F17</f>
        <v>12</v>
      </c>
      <c r="R38" s="238"/>
      <c r="S38" s="238">
        <f>EINSTELLUNG!F33</f>
        <v>12</v>
      </c>
      <c r="T38" s="238"/>
      <c r="U38" s="239">
        <f t="shared" si="2"/>
        <v>0</v>
      </c>
      <c r="V38" s="239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4" t="s">
        <v>109</v>
      </c>
      <c r="P39" s="235"/>
      <c r="Q39" s="236">
        <f>IF(Q38=0, 0, Q35/Q38)</f>
        <v>1</v>
      </c>
      <c r="R39" s="236"/>
      <c r="S39" s="236">
        <f>IF(S38=0, 0, S35/S38)</f>
        <v>1</v>
      </c>
      <c r="T39" s="236"/>
      <c r="U39" s="237">
        <f t="shared" si="2"/>
        <v>0</v>
      </c>
      <c r="V39" s="237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4" t="s">
        <v>111</v>
      </c>
      <c r="P40" s="235"/>
      <c r="Q40" s="236">
        <f>IF(Q13=0, 0, Q35/Q13)</f>
        <v>1.369659753689521E-3</v>
      </c>
      <c r="R40" s="236"/>
      <c r="S40" s="236">
        <f>IF(Q13=0, 0, S35/Q13)</f>
        <v>1.369659753689521E-3</v>
      </c>
      <c r="T40" s="236"/>
      <c r="U40" s="237">
        <f t="shared" si="2"/>
        <v>0</v>
      </c>
      <c r="V40" s="237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4" t="s">
        <v>113</v>
      </c>
      <c r="P41" s="235"/>
      <c r="Q41" s="238">
        <f>IF(Q13=0, 0, Q38/Q13)</f>
        <v>1.369659753689521E-3</v>
      </c>
      <c r="R41" s="238"/>
      <c r="S41" s="238">
        <f>IF(Q13=0, 0, S38/Q13)</f>
        <v>1.369659753689521E-3</v>
      </c>
      <c r="T41" s="238"/>
      <c r="U41" s="239">
        <f t="shared" si="2"/>
        <v>0</v>
      </c>
      <c r="V41" s="239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4" t="s">
        <v>115</v>
      </c>
      <c r="P42" s="235"/>
      <c r="Q42" s="240">
        <f>IFERROR(Q17/Q8, 0)</f>
        <v>13.07071801090143</v>
      </c>
      <c r="R42" s="241"/>
      <c r="S42" s="241"/>
      <c r="T42" s="241"/>
      <c r="U42" s="241"/>
      <c r="V42" s="242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3LG2ueGgBp0umJ1WTvDBIy+l/7JBsqcmyVFsb2Q6K6/YUxKV4iZr4EgKZk1OLh1QPt3lO3RfzWtXXghrO0uN1Q==" saltValue="Hir3tUmrXKfVm5aJupTT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9" zoomScaleNormal="100" workbookViewId="0">
      <selection activeCell="B2" sqref="B2:Q3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5" width="14.83203125" style="1" customWidth="1"/>
    <col min="6" max="6" width="12.83203125" style="1" customWidth="1"/>
    <col min="7" max="7" width="11.83203125" style="1" customWidth="1"/>
    <col min="8" max="8" width="14.83203125" style="1" customWidth="1"/>
    <col min="9" max="9" width="15.83203125" style="1" customWidth="1"/>
    <col min="10" max="10" width="28.832031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190" t="e">
        <f>"FINANZIELL ÜBERSICHT "&amp;#REF!</f>
        <v>#REF!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2"/>
    </row>
    <row r="3" spans="2:18" ht="15.75" customHeight="1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2"/>
    </row>
    <row r="4" spans="2:18" ht="30" customHeight="1">
      <c r="B4" s="192"/>
      <c r="C4" s="191" t="s">
        <v>18</v>
      </c>
      <c r="D4" s="191"/>
      <c r="E4" s="191"/>
      <c r="F4" s="191" t="s">
        <v>164</v>
      </c>
      <c r="G4" s="191"/>
      <c r="H4" s="191"/>
      <c r="I4" s="191" t="s">
        <v>165</v>
      </c>
      <c r="J4" s="191"/>
      <c r="K4" s="191"/>
      <c r="L4" s="191" t="s">
        <v>166</v>
      </c>
      <c r="M4" s="191" t="s">
        <v>167</v>
      </c>
      <c r="N4" s="193" t="s">
        <v>168</v>
      </c>
      <c r="O4" s="193"/>
      <c r="P4" s="193"/>
      <c r="Q4" s="193" t="s">
        <v>93</v>
      </c>
    </row>
    <row r="5" spans="2:18" ht="30" customHeight="1">
      <c r="B5" s="192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3"/>
      <c r="O5" s="193"/>
      <c r="P5" s="193"/>
      <c r="Q5" s="193"/>
    </row>
    <row r="6" spans="2:18" ht="30" customHeight="1">
      <c r="B6" s="192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191"/>
      <c r="M6" s="191"/>
      <c r="N6" s="25" t="s">
        <v>172</v>
      </c>
      <c r="O6" s="25" t="s">
        <v>173</v>
      </c>
      <c r="P6" s="26" t="s">
        <v>171</v>
      </c>
      <c r="Q6" s="193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108523.0129</v>
      </c>
      <c r="H8" s="48">
        <f>G8-F8</f>
        <v>108521.0129</v>
      </c>
      <c r="I8" s="31">
        <f>EINSTELLUNG!E7</f>
        <v>1</v>
      </c>
      <c r="J8" s="31">
        <f>EINSTELLUNG!E23</f>
        <v>54261.506450000001</v>
      </c>
      <c r="K8" s="32">
        <f t="shared" ref="K8:K22" si="0">J8-I8</f>
        <v>54260.506450000001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112024.0961</v>
      </c>
      <c r="H9" s="48">
        <f>G9-F9</f>
        <v>112021.0961</v>
      </c>
      <c r="I9" s="31">
        <f>EINSTELLUNG!E8</f>
        <v>1</v>
      </c>
      <c r="J9" s="31">
        <f>EINSTELLUNG!E24</f>
        <v>37341.365366666665</v>
      </c>
      <c r="K9" s="32">
        <f>J9-I9</f>
        <v>37340.365366666665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220547.109</v>
      </c>
      <c r="H10" s="49">
        <f>G10-F10</f>
        <v>220541.109</v>
      </c>
      <c r="I10" s="35">
        <f>AVERAGE(I7:I9)</f>
        <v>1</v>
      </c>
      <c r="J10" s="35">
        <f>AVERAGE(J7:J9)</f>
        <v>30534.290605555554</v>
      </c>
      <c r="K10" s="36">
        <f>J10-I10</f>
        <v>30533.290605555554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110604.4</v>
      </c>
      <c r="H11" s="48">
        <f>G11-F11</f>
        <v>110600.4</v>
      </c>
      <c r="I11" s="31">
        <f>EINSTELLUNG!E9</f>
        <v>1</v>
      </c>
      <c r="J11" s="31">
        <f>EINSTELLUNG!E25</f>
        <v>27651.1</v>
      </c>
      <c r="K11" s="32">
        <f t="shared" si="0"/>
        <v>27650.1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124124.6645</v>
      </c>
      <c r="H12" s="48">
        <f t="shared" ref="H12:H23" si="3">G12-F12</f>
        <v>124119.6645</v>
      </c>
      <c r="I12" s="31">
        <f>EINSTELLUNG!E10</f>
        <v>1</v>
      </c>
      <c r="J12" s="31">
        <f>EINSTELLUNG!E26</f>
        <v>24824.9329</v>
      </c>
      <c r="K12" s="32">
        <f t="shared" si="0"/>
        <v>24823.9329</v>
      </c>
      <c r="L12" s="30">
        <f>Mai!S40</f>
        <v>5.4973689592161196E-4</v>
      </c>
      <c r="M12" s="27">
        <f>Mai!S41</f>
        <v>5.4973689592161196E-4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1.6393442622950821E-2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127053.51669999999</v>
      </c>
      <c r="H13" s="48">
        <f t="shared" si="3"/>
        <v>127047.51669999999</v>
      </c>
      <c r="I13" s="31">
        <f>EINSTELLUNG!E11</f>
        <v>1</v>
      </c>
      <c r="J13" s="31">
        <f>EINSTELLUNG!E27</f>
        <v>21175.586116666665</v>
      </c>
      <c r="K13" s="32">
        <f t="shared" si="0"/>
        <v>21174.586116666665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361782.58119999996</v>
      </c>
      <c r="H14" s="49">
        <f t="shared" si="3"/>
        <v>361767.58119999996</v>
      </c>
      <c r="I14" s="35">
        <f>AVERAGE(I11:I13)</f>
        <v>1</v>
      </c>
      <c r="J14" s="35">
        <f>AVERAGE(J11:J13)</f>
        <v>24550.539672222221</v>
      </c>
      <c r="K14" s="36">
        <f t="shared" si="0"/>
        <v>24549.539672222221</v>
      </c>
      <c r="L14" s="34">
        <f>AVERAGE(L11:L13)</f>
        <v>9.5568846875407343E-2</v>
      </c>
      <c r="M14" s="29">
        <f>AVERAGE(M11:M13)</f>
        <v>9.5568846875407343E-2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1.092896174863388E-2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121385.26669999999</v>
      </c>
      <c r="H17" s="48">
        <f t="shared" si="3"/>
        <v>121376.26669999999</v>
      </c>
      <c r="I17" s="31">
        <f>EINSTELLUNG!E14</f>
        <v>1</v>
      </c>
      <c r="J17" s="31">
        <f>EINSTELLUNG!E30</f>
        <v>13487.251855555554</v>
      </c>
      <c r="K17" s="32">
        <f t="shared" si="0"/>
        <v>13486.251855555554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121385.26669999999</v>
      </c>
      <c r="H18" s="49">
        <f t="shared" si="3"/>
        <v>121361.26669999999</v>
      </c>
      <c r="I18" s="35">
        <f>AVERAGE(I15:I17)</f>
        <v>1</v>
      </c>
      <c r="J18" s="35">
        <f>AVERAGE(J15:J17)</f>
        <v>4495.7506185185184</v>
      </c>
      <c r="K18" s="36">
        <f t="shared" si="0"/>
        <v>4494.7506185185184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118921.4387</v>
      </c>
      <c r="H19" s="48">
        <f t="shared" si="3"/>
        <v>118911.4387</v>
      </c>
      <c r="I19" s="31">
        <f>EINSTELLUNG!E15</f>
        <v>1</v>
      </c>
      <c r="J19" s="31">
        <f>EINSTELLUNG!E31</f>
        <v>11892.14387</v>
      </c>
      <c r="K19" s="32">
        <f t="shared" si="0"/>
        <v>11891.14387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116770.9333</v>
      </c>
      <c r="H20" s="48">
        <f t="shared" si="3"/>
        <v>116759.9333</v>
      </c>
      <c r="I20" s="31">
        <f>EINSTELLUNG!E16</f>
        <v>1</v>
      </c>
      <c r="J20" s="31">
        <f>EINSTELLUNG!E32</f>
        <v>10615.539390909091</v>
      </c>
      <c r="K20" s="32">
        <f t="shared" si="0"/>
        <v>10614.539390909091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116038.6</v>
      </c>
      <c r="H21" s="48">
        <f t="shared" si="3"/>
        <v>116026.6</v>
      </c>
      <c r="I21" s="31">
        <f>EINSTELLUNG!E17</f>
        <v>1</v>
      </c>
      <c r="J21" s="31">
        <f>EINSTELLUNG!E33</f>
        <v>9669.8833333333332</v>
      </c>
      <c r="K21" s="32">
        <f t="shared" si="0"/>
        <v>9668.8833333333332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351730.97200000001</v>
      </c>
      <c r="H22" s="49">
        <f t="shared" si="3"/>
        <v>351697.97200000001</v>
      </c>
      <c r="I22" s="35">
        <f>AVERAGE(I19:I21)</f>
        <v>1</v>
      </c>
      <c r="J22" s="35">
        <f>AVERAGE(J19:J21)</f>
        <v>10725.855531414141</v>
      </c>
      <c r="K22" s="36">
        <f t="shared" si="0"/>
        <v>10724.855531414141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1055445.9288999999</v>
      </c>
      <c r="H23" s="49">
        <f t="shared" si="3"/>
        <v>1055367.9288999999</v>
      </c>
      <c r="I23" s="40">
        <f>AVERAGE(I10,I14,I18,I22)</f>
        <v>1</v>
      </c>
      <c r="J23" s="40">
        <f>AVERAGE(J10,J14,J18,J22)</f>
        <v>17576.609106927608</v>
      </c>
      <c r="K23" s="36">
        <f>J23-I23</f>
        <v>17575.609106927608</v>
      </c>
      <c r="L23" s="39">
        <f>AVERAGE(L22,L18,L14,L10)</f>
        <v>2.4488778760435863E-2</v>
      </c>
      <c r="M23" s="41">
        <f>AVERAGE(M10,M14,M18,M22)</f>
        <v>2.4488778760435859E-2</v>
      </c>
      <c r="N23" s="41">
        <f>SUM(N10,N14,N18,N22)</f>
        <v>10262.200496983398</v>
      </c>
      <c r="O23" s="41">
        <f>SUM(O10,O14,O18,O22)</f>
        <v>78</v>
      </c>
      <c r="P23" s="51">
        <f t="shared" si="1"/>
        <v>-10184.200496983398</v>
      </c>
      <c r="Q23" s="40">
        <f>AVERAGE(Q22,Q18,Q14,Q10)</f>
        <v>1.579328248001511E-2</v>
      </c>
    </row>
    <row r="24" spans="2:17" ht="15">
      <c r="O24" s="4"/>
    </row>
    <row r="25" spans="2:17">
      <c r="B25" s="189" t="s">
        <v>190</v>
      </c>
      <c r="C25" s="189"/>
      <c r="D25" s="189"/>
      <c r="E25" s="189"/>
    </row>
    <row r="26" spans="2:17">
      <c r="B26" s="189"/>
      <c r="C26" s="189"/>
      <c r="D26" s="189"/>
      <c r="E26" s="189"/>
    </row>
    <row r="27" spans="2:17" ht="15" thickBot="1">
      <c r="B27" s="189"/>
      <c r="C27" s="189"/>
      <c r="D27" s="189"/>
      <c r="E27" s="189"/>
    </row>
    <row r="28" spans="2:17" ht="28" customHeight="1">
      <c r="B28" s="361" t="str">
        <f xml:space="preserve"> "DURCHRECHNUNGSSTUNDEN - " &amp; EINSTELLUNG!C35</f>
        <v>DURCHRECHNUNGSSTUNDEN - 2026</v>
      </c>
      <c r="C28" s="362"/>
      <c r="D28" s="362"/>
      <c r="E28" s="362"/>
      <c r="F28" s="362"/>
      <c r="G28" s="362"/>
      <c r="H28" s="362"/>
      <c r="I28" s="362"/>
      <c r="J28" s="363"/>
    </row>
    <row r="29" spans="2:17" ht="52" customHeight="1" thickBot="1">
      <c r="B29" s="358" t="s">
        <v>489</v>
      </c>
      <c r="C29" s="356"/>
      <c r="D29" s="356"/>
      <c r="E29" s="356"/>
      <c r="F29" s="356"/>
      <c r="G29" s="356"/>
      <c r="H29" s="356"/>
      <c r="I29" s="356"/>
      <c r="J29" s="359"/>
    </row>
    <row r="30" spans="2:17" ht="24" customHeight="1" thickBot="1">
      <c r="B30" s="367" t="s">
        <v>490</v>
      </c>
      <c r="C30" s="357"/>
      <c r="D30" s="357"/>
      <c r="E30" s="368">
        <v>9000</v>
      </c>
      <c r="F30" s="369" t="s">
        <v>491</v>
      </c>
      <c r="G30" s="368"/>
      <c r="H30" s="357"/>
      <c r="I30" s="357"/>
      <c r="J30" s="360"/>
    </row>
    <row r="31" spans="2:17" s="149" customFormat="1" ht="36" customHeight="1">
      <c r="B31" s="376" t="s">
        <v>458</v>
      </c>
      <c r="C31" s="377" t="s">
        <v>459</v>
      </c>
      <c r="D31" s="377" t="s">
        <v>460</v>
      </c>
      <c r="E31" s="377" t="s">
        <v>461</v>
      </c>
      <c r="F31" s="377" t="s">
        <v>98</v>
      </c>
      <c r="G31" s="377" t="s">
        <v>492</v>
      </c>
      <c r="H31" s="377" t="s">
        <v>462</v>
      </c>
      <c r="I31" s="377" t="s">
        <v>463</v>
      </c>
      <c r="J31" s="382" t="s">
        <v>300</v>
      </c>
    </row>
    <row r="32" spans="2:17" ht="36" customHeight="1">
      <c r="B32" s="374" t="s">
        <v>464</v>
      </c>
      <c r="C32" s="370" t="s">
        <v>178</v>
      </c>
      <c r="D32" s="371">
        <f>Februar!Q12+Marz!Q13+April!Q13</f>
        <v>27033.489999999998</v>
      </c>
      <c r="E32" s="371">
        <f>EINSTELLUNG!L7+EINSTELLUNG!L8+EINSTELLUNG!L9</f>
        <v>27900</v>
      </c>
      <c r="F32" s="371">
        <f>April!Q15</f>
        <v>-260.82000000000153</v>
      </c>
      <c r="G32" s="371">
        <f>April!Q42</f>
        <v>12.005256827395531</v>
      </c>
      <c r="H32" s="371">
        <f>MAX(0,-F32)</f>
        <v>260.82000000000153</v>
      </c>
      <c r="I32" s="371">
        <f>IF(OR(G32=0,H32=0),"",H32*G32*3/2)</f>
        <v>4696.8166285819807</v>
      </c>
      <c r="J32" s="383" t="str">
        <f>IF(F32&lt;0,"ACHTUNG: Ueberstunden-Risiko",IF(F32&gt;0,"Hinweis: Reserve / Minus-Stunden moeglich","OK"))</f>
        <v>ACHTUNG: Ueberstunden-Risiko</v>
      </c>
    </row>
    <row r="33" spans="2:10" ht="36" customHeight="1">
      <c r="B33" s="375" t="s">
        <v>465</v>
      </c>
      <c r="C33" s="372" t="s">
        <v>182</v>
      </c>
      <c r="D33" s="373">
        <f>Mai!Q12+Juni!Q13+Juli!Q13</f>
        <v>27560.629999999997</v>
      </c>
      <c r="E33" s="373">
        <f>EINSTELLUNG!L10+EINSTELLUNG!L11+EINSTELLUNG!L12</f>
        <v>27900</v>
      </c>
      <c r="F33" s="371">
        <f>Juli!Q15</f>
        <v>-75.640000000001237</v>
      </c>
      <c r="G33" s="373">
        <f>Juli!Q42</f>
        <v>13.084841588138394</v>
      </c>
      <c r="H33" s="373">
        <f>MAX(0,-F33)</f>
        <v>75.640000000001237</v>
      </c>
      <c r="I33" s="373">
        <f>IF(OR(G33=0,H33=0),"",H33*G33*3/2)</f>
        <v>1484.6061265902065</v>
      </c>
      <c r="J33" s="384" t="str">
        <f>IF(F33&lt;0,"ACHTUNG: Ueberstunden-Risiko",IF(F33&gt;0,"Hinweis: Reserve / Minus-Stunden moeglich","OK"))</f>
        <v>ACHTUNG: Ueberstunden-Risiko</v>
      </c>
    </row>
    <row r="34" spans="2:10" ht="36" customHeight="1">
      <c r="B34" s="374" t="s">
        <v>466</v>
      </c>
      <c r="C34" s="370" t="s">
        <v>186</v>
      </c>
      <c r="D34" s="371">
        <f>August!Q12+September!Q13+Oktober!Q13</f>
        <v>26559.25</v>
      </c>
      <c r="E34" s="371">
        <f>EINSTELLUNG!L13+EINSTELLUNG!L14+EINSTELLUNG!L15</f>
        <v>27900</v>
      </c>
      <c r="F34" s="371">
        <f>Oktober!Q15</f>
        <v>-485.89999999999964</v>
      </c>
      <c r="G34" s="371">
        <f>Oktober!Q42</f>
        <v>13.058595993359864</v>
      </c>
      <c r="H34" s="371">
        <f>MAX(0,-F34)</f>
        <v>485.89999999999964</v>
      </c>
      <c r="I34" s="371">
        <f>IF(OR(G34=0,H34=0),"",H34*G34*3/2)</f>
        <v>9517.7576897603285</v>
      </c>
      <c r="J34" s="383" t="str">
        <f>IF(F34&lt;0,"ACHTUNG: Ueberstunden-Risiko",IF(F34&gt;0,"Hinweis: Reserve / Minus-Stunden moeglich","OK"))</f>
        <v>ACHTUNG: Ueberstunden-Risiko</v>
      </c>
    </row>
    <row r="35" spans="2:10" ht="36" customHeight="1" thickBot="1">
      <c r="B35" s="378" t="s">
        <v>467</v>
      </c>
      <c r="C35" s="379" t="s">
        <v>468</v>
      </c>
      <c r="D35" s="380">
        <f>November!Q12+Dezember!Q13+E30</f>
        <v>26280.26</v>
      </c>
      <c r="E35" s="380">
        <f>EINSTELLUNG!L16+EINSTELLUNG!L17+G30</f>
        <v>18600</v>
      </c>
      <c r="F35" s="381">
        <f>D35-E35</f>
        <v>7680.2599999999984</v>
      </c>
      <c r="G35" s="380">
        <f>Dezember!Q42</f>
        <v>13.07071801090143</v>
      </c>
      <c r="H35" s="380">
        <f>MAX(0,-F35)</f>
        <v>0</v>
      </c>
      <c r="I35" s="380" t="str">
        <f>IF(OR(G35=0,H35=0),"",H35*G35*3/2)</f>
        <v/>
      </c>
      <c r="J35" s="385" t="str">
        <f>IF(F35&lt;0,"ACHTUNG: Ueberstunden-Risiko",IF(F35&gt;0,"Hinweis: Reserve / Minus-Stunden moeglich","OK"))</f>
        <v>Hinweis: Reserve / Minus-Stunden moeglich</v>
      </c>
    </row>
    <row r="36" spans="2:10" ht="44" customHeight="1" thickBot="1">
      <c r="B36" s="364" t="s">
        <v>493</v>
      </c>
      <c r="C36" s="365"/>
      <c r="D36" s="365"/>
      <c r="E36" s="365"/>
      <c r="F36" s="365"/>
      <c r="G36" s="365"/>
      <c r="H36" s="365"/>
      <c r="I36" s="365"/>
      <c r="J36" s="366"/>
    </row>
    <row r="37" spans="2:10">
      <c r="B37" s="355"/>
      <c r="C37" s="355"/>
      <c r="D37" s="355"/>
      <c r="E37" s="355"/>
      <c r="F37" s="355"/>
      <c r="G37" s="355"/>
      <c r="H37" s="355"/>
      <c r="I37" s="355"/>
      <c r="J37" s="355"/>
    </row>
    <row r="38" spans="2:10" ht="40" customHeight="1">
      <c r="B38" s="355"/>
      <c r="C38" s="355"/>
      <c r="D38" s="355"/>
      <c r="E38" s="355"/>
      <c r="F38" s="355"/>
      <c r="G38" s="355"/>
      <c r="H38" s="355"/>
      <c r="I38" s="355"/>
      <c r="J38" s="355"/>
    </row>
  </sheetData>
  <sheetProtection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05" bestFit="1" customWidth="1"/>
    <col min="5" max="5" width="12.83203125" style="105" bestFit="1" customWidth="1"/>
    <col min="6" max="6" width="27.6640625" bestFit="1" customWidth="1"/>
    <col min="7" max="7" width="18.5" bestFit="1" customWidth="1"/>
    <col min="8" max="8" width="13" style="107" bestFit="1" customWidth="1"/>
    <col min="9" max="9" width="9.5" style="107" bestFit="1" customWidth="1"/>
    <col min="10" max="10" width="11.6640625" style="107" bestFit="1" customWidth="1"/>
    <col min="11" max="11" width="24.3320312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105">
        <v>45616</v>
      </c>
      <c r="E5" s="105">
        <v>46144</v>
      </c>
      <c r="F5" t="s">
        <v>322</v>
      </c>
      <c r="G5">
        <v>529</v>
      </c>
      <c r="H5" s="107">
        <v>1</v>
      </c>
      <c r="I5" s="107">
        <v>1.25</v>
      </c>
      <c r="J5" s="107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105">
        <v>41154</v>
      </c>
      <c r="E6" s="105">
        <v>46193</v>
      </c>
      <c r="F6" t="s">
        <v>196</v>
      </c>
      <c r="G6">
        <v>5040</v>
      </c>
      <c r="H6" s="107">
        <v>0</v>
      </c>
      <c r="I6" s="107">
        <v>2</v>
      </c>
      <c r="J6" s="107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105">
        <v>44504</v>
      </c>
      <c r="E7" s="105">
        <v>46210</v>
      </c>
      <c r="F7" t="s">
        <v>206</v>
      </c>
      <c r="G7">
        <v>1707</v>
      </c>
      <c r="H7" s="107">
        <v>1.1000000000000001</v>
      </c>
      <c r="I7" s="107">
        <v>1.5</v>
      </c>
      <c r="J7" s="107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105">
        <v>45941</v>
      </c>
      <c r="E8" s="105">
        <v>46249</v>
      </c>
      <c r="F8" t="s">
        <v>322</v>
      </c>
      <c r="G8">
        <v>309</v>
      </c>
      <c r="H8" s="107">
        <v>1</v>
      </c>
      <c r="I8" s="107">
        <v>1</v>
      </c>
      <c r="J8" s="107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105">
        <v>45941</v>
      </c>
      <c r="E9" s="105">
        <v>46250</v>
      </c>
      <c r="F9" t="s">
        <v>307</v>
      </c>
      <c r="G9">
        <v>310</v>
      </c>
      <c r="H9" s="107">
        <v>0.5</v>
      </c>
      <c r="I9" s="107">
        <v>1</v>
      </c>
      <c r="J9" s="107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105">
        <v>44460</v>
      </c>
      <c r="E10" s="105">
        <v>46275</v>
      </c>
      <c r="F10" t="s">
        <v>307</v>
      </c>
      <c r="G10">
        <v>1816</v>
      </c>
      <c r="H10" s="107">
        <v>0.5</v>
      </c>
      <c r="I10" s="107">
        <v>1.5</v>
      </c>
      <c r="J10" s="107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105">
        <v>41154</v>
      </c>
      <c r="E11" s="105">
        <v>46305</v>
      </c>
      <c r="F11" t="s">
        <v>322</v>
      </c>
      <c r="G11">
        <v>5152</v>
      </c>
      <c r="H11" s="107">
        <v>1</v>
      </c>
      <c r="I11" s="107">
        <v>2</v>
      </c>
      <c r="J11" s="107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105">
        <v>46054</v>
      </c>
      <c r="E12" s="105">
        <v>46336</v>
      </c>
      <c r="F12" t="s">
        <v>322</v>
      </c>
      <c r="G12">
        <v>283</v>
      </c>
      <c r="H12" s="107">
        <v>1</v>
      </c>
      <c r="I12" s="107">
        <v>1</v>
      </c>
      <c r="J12" s="107">
        <v>1</v>
      </c>
      <c r="K12" t="s">
        <v>231</v>
      </c>
    </row>
  </sheetData>
  <sheetProtection algorithmName="SHA-512" hashValue="IDg1ErcDhAQkKc0Jz1WFKJok1n2QBDAdWRIuYFL8aGiKa8ZWYlN8wOfXa+PivtMWSrVZkCbhoE+GQsxFgU4kIA==" saltValue="pdhUygUW418mmQQTf4n9E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tabSelected="1" zoomScale="110" zoomScaleNormal="110" workbookViewId="0">
      <selection activeCell="D15" sqref="D15:E15"/>
    </sheetView>
  </sheetViews>
  <sheetFormatPr baseColWidth="10" defaultColWidth="10.83203125" defaultRowHeight="15" customHeight="1"/>
  <cols>
    <col min="1" max="1" width="16.83203125" style="386" customWidth="1"/>
    <col min="2" max="2" width="20.83203125" style="386" customWidth="1"/>
    <col min="3" max="5" width="26.83203125" style="386" customWidth="1"/>
    <col min="6" max="7" width="18.83203125" style="386" customWidth="1"/>
    <col min="8" max="8" width="22.83203125" style="386" customWidth="1"/>
    <col min="9" max="12" width="36.83203125" style="386" customWidth="1"/>
    <col min="13" max="15" width="10.83203125" style="386"/>
    <col min="16" max="19" width="2.83203125" style="386" customWidth="1"/>
    <col min="20" max="16384" width="10.83203125" style="386"/>
  </cols>
  <sheetData>
    <row r="1" spans="1:17" ht="44" customHeight="1">
      <c r="A1" s="388" t="s">
        <v>361</v>
      </c>
      <c r="B1" s="389"/>
      <c r="C1" s="389"/>
      <c r="D1" s="389"/>
      <c r="E1" s="389"/>
      <c r="P1" s="386" t="s">
        <v>217</v>
      </c>
      <c r="Q1" s="386" t="s">
        <v>229</v>
      </c>
    </row>
    <row r="2" spans="1:17" ht="15" customHeight="1">
      <c r="A2" s="390" t="s">
        <v>362</v>
      </c>
      <c r="B2" s="390">
        <v>2026</v>
      </c>
      <c r="C2" s="390" t="s">
        <v>363</v>
      </c>
      <c r="D2" s="391" t="s">
        <v>485</v>
      </c>
      <c r="P2" s="386" t="s">
        <v>289</v>
      </c>
      <c r="Q2" s="386">
        <v>1</v>
      </c>
    </row>
    <row r="3" spans="1:17" ht="15" customHeight="1">
      <c r="P3" s="386" t="s">
        <v>349</v>
      </c>
      <c r="Q3" s="386">
        <v>1</v>
      </c>
    </row>
    <row r="4" spans="1:17" ht="15" customHeight="1" thickBot="1">
      <c r="A4" s="392" t="s">
        <v>365</v>
      </c>
      <c r="B4" s="387"/>
      <c r="C4" s="387"/>
      <c r="D4" s="387"/>
      <c r="E4" s="387"/>
      <c r="P4" s="386" t="s">
        <v>321</v>
      </c>
      <c r="Q4" s="386">
        <v>1</v>
      </c>
    </row>
    <row r="5" spans="1:17" ht="30" customHeight="1">
      <c r="A5" s="394" t="s">
        <v>300</v>
      </c>
      <c r="B5" s="418" t="s">
        <v>494</v>
      </c>
      <c r="C5" s="396" t="s">
        <v>500</v>
      </c>
      <c r="D5" s="397"/>
      <c r="E5" s="398"/>
      <c r="P5" s="386" t="s">
        <v>179</v>
      </c>
      <c r="Q5" s="386">
        <v>1</v>
      </c>
    </row>
    <row r="6" spans="1:17" ht="30" customHeight="1" thickBot="1">
      <c r="A6" s="395"/>
      <c r="B6" s="395"/>
      <c r="C6" s="399"/>
      <c r="D6" s="400"/>
      <c r="E6" s="401"/>
      <c r="P6" s="386" t="s">
        <v>180</v>
      </c>
      <c r="Q6" s="386">
        <v>1</v>
      </c>
    </row>
    <row r="7" spans="1:17" ht="15" customHeight="1">
      <c r="P7" s="386" t="s">
        <v>182</v>
      </c>
      <c r="Q7" s="386">
        <v>1</v>
      </c>
    </row>
    <row r="8" spans="1:17" ht="30" customHeight="1">
      <c r="A8" s="403" t="s">
        <v>223</v>
      </c>
      <c r="B8" s="403" t="s">
        <v>366</v>
      </c>
      <c r="C8" s="403" t="s">
        <v>225</v>
      </c>
      <c r="D8" s="403" t="s">
        <v>367</v>
      </c>
      <c r="E8" s="403" t="s">
        <v>368</v>
      </c>
      <c r="P8" s="386" t="s">
        <v>183</v>
      </c>
      <c r="Q8" s="386">
        <v>2</v>
      </c>
    </row>
    <row r="9" spans="1:17" ht="22" customHeight="1">
      <c r="A9" s="404">
        <v>11</v>
      </c>
      <c r="B9" s="405">
        <v>6.9204152249134954E-2</v>
      </c>
      <c r="C9" s="406">
        <v>9.5</v>
      </c>
      <c r="D9" s="404">
        <v>7</v>
      </c>
      <c r="E9" s="404">
        <v>0</v>
      </c>
      <c r="P9" s="386" t="s">
        <v>184</v>
      </c>
      <c r="Q9" s="386">
        <v>1</v>
      </c>
    </row>
    <row r="10" spans="1:17" ht="15" customHeight="1">
      <c r="P10" s="386" t="s">
        <v>186</v>
      </c>
      <c r="Q10" s="386">
        <v>1</v>
      </c>
    </row>
    <row r="11" spans="1:17" ht="15" customHeight="1">
      <c r="A11" s="407" t="s">
        <v>369</v>
      </c>
      <c r="P11" s="386" t="s">
        <v>187</v>
      </c>
      <c r="Q11" s="386">
        <v>1</v>
      </c>
    </row>
    <row r="12" spans="1:17" ht="22" customHeight="1">
      <c r="A12" s="402" t="s">
        <v>370</v>
      </c>
      <c r="B12" s="402" t="s">
        <v>371</v>
      </c>
      <c r="C12" s="402" t="s">
        <v>372</v>
      </c>
      <c r="D12" s="408" t="s">
        <v>373</v>
      </c>
      <c r="E12" s="408"/>
    </row>
    <row r="13" spans="1:17" ht="57.25" customHeight="1">
      <c r="A13" s="404">
        <v>1</v>
      </c>
      <c r="B13" s="410" t="s">
        <v>230</v>
      </c>
      <c r="C13" s="410" t="s">
        <v>386</v>
      </c>
      <c r="D13" s="411" t="s">
        <v>374</v>
      </c>
      <c r="E13" s="411"/>
    </row>
    <row r="14" spans="1:17" ht="73" customHeight="1">
      <c r="A14" s="404">
        <v>2</v>
      </c>
      <c r="B14" s="410" t="s">
        <v>230</v>
      </c>
      <c r="C14" s="410" t="s">
        <v>387</v>
      </c>
      <c r="D14" s="411" t="s">
        <v>374</v>
      </c>
      <c r="E14" s="411"/>
    </row>
    <row r="15" spans="1:17" ht="57.25" customHeight="1">
      <c r="A15" s="404">
        <v>3</v>
      </c>
      <c r="B15" s="410" t="s">
        <v>231</v>
      </c>
      <c r="C15" s="410" t="s">
        <v>501</v>
      </c>
      <c r="D15" s="411" t="s">
        <v>377</v>
      </c>
      <c r="E15" s="411"/>
    </row>
    <row r="16" spans="1:17" ht="73" customHeight="1">
      <c r="A16" s="404">
        <v>4</v>
      </c>
      <c r="B16" s="410" t="s">
        <v>375</v>
      </c>
      <c r="C16" s="410" t="s">
        <v>388</v>
      </c>
      <c r="D16" s="411" t="s">
        <v>376</v>
      </c>
      <c r="E16" s="411"/>
    </row>
    <row r="17" spans="1:17" ht="57.25" customHeight="1">
      <c r="A17" s="404">
        <v>5</v>
      </c>
      <c r="B17" s="410" t="s">
        <v>231</v>
      </c>
      <c r="C17" s="410" t="s">
        <v>389</v>
      </c>
      <c r="D17" s="411" t="s">
        <v>377</v>
      </c>
      <c r="E17" s="411"/>
    </row>
    <row r="18" spans="1:17" ht="57.25" customHeight="1">
      <c r="A18" s="404">
        <v>6</v>
      </c>
      <c r="B18" s="410" t="s">
        <v>375</v>
      </c>
      <c r="C18" s="410" t="s">
        <v>390</v>
      </c>
      <c r="D18" s="411" t="s">
        <v>376</v>
      </c>
      <c r="E18" s="411"/>
    </row>
    <row r="19" spans="1:17" ht="57.25" customHeight="1">
      <c r="A19" s="404">
        <v>7</v>
      </c>
      <c r="B19" s="410" t="s">
        <v>231</v>
      </c>
      <c r="C19" s="410" t="s">
        <v>391</v>
      </c>
      <c r="D19" s="411" t="s">
        <v>377</v>
      </c>
      <c r="E19" s="411"/>
    </row>
    <row r="20" spans="1:17" ht="15" customHeight="1">
      <c r="P20" s="386" t="s">
        <v>222</v>
      </c>
      <c r="Q20" s="386" t="s">
        <v>382</v>
      </c>
    </row>
    <row r="21" spans="1:17" ht="15" customHeight="1">
      <c r="P21" s="386" t="s">
        <v>323</v>
      </c>
      <c r="Q21" s="386">
        <v>2</v>
      </c>
    </row>
    <row r="22" spans="1:17" ht="15" customHeight="1">
      <c r="A22" s="407" t="s">
        <v>378</v>
      </c>
      <c r="P22" s="386" t="s">
        <v>350</v>
      </c>
      <c r="Q22" s="386">
        <v>2</v>
      </c>
    </row>
    <row r="23" spans="1:17" ht="41.5" customHeight="1">
      <c r="A23" s="404">
        <v>1</v>
      </c>
      <c r="B23" s="411" t="s">
        <v>379</v>
      </c>
      <c r="C23" s="411"/>
      <c r="D23" s="411"/>
      <c r="E23" s="411"/>
      <c r="P23" s="386" t="s">
        <v>227</v>
      </c>
      <c r="Q23" s="386">
        <v>3</v>
      </c>
    </row>
    <row r="24" spans="1:17" ht="41.5" customHeight="1">
      <c r="A24" s="404">
        <v>2</v>
      </c>
      <c r="B24" s="411" t="s">
        <v>380</v>
      </c>
      <c r="C24" s="411"/>
      <c r="D24" s="411"/>
      <c r="E24" s="411"/>
      <c r="P24" s="386" t="s">
        <v>383</v>
      </c>
      <c r="Q24" s="386">
        <v>3</v>
      </c>
    </row>
    <row r="25" spans="1:17" ht="41.5" customHeight="1">
      <c r="A25" s="404">
        <v>3</v>
      </c>
      <c r="B25" s="411" t="s">
        <v>381</v>
      </c>
      <c r="C25" s="411"/>
      <c r="D25" s="411"/>
      <c r="E25" s="411"/>
      <c r="P25" s="386" t="s">
        <v>499</v>
      </c>
      <c r="Q25" s="386">
        <v>1</v>
      </c>
    </row>
    <row r="26" spans="1:17" ht="41.5" customHeight="1">
      <c r="A26" s="404">
        <v>4</v>
      </c>
      <c r="B26" s="411" t="s">
        <v>495</v>
      </c>
      <c r="C26" s="411"/>
      <c r="D26" s="411"/>
      <c r="E26" s="411"/>
    </row>
    <row r="28" spans="1:17" ht="15" customHeight="1">
      <c r="A28" s="416" t="s">
        <v>384</v>
      </c>
      <c r="B28" s="416"/>
      <c r="C28" s="416"/>
      <c r="D28" s="416"/>
      <c r="E28" s="416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86" t="s">
        <v>194</v>
      </c>
      <c r="S40" s="386" t="s">
        <v>382</v>
      </c>
    </row>
    <row r="41" spans="18:19" ht="18" customHeight="1">
      <c r="R41" s="386" t="s">
        <v>307</v>
      </c>
      <c r="S41" s="386">
        <v>3</v>
      </c>
    </row>
    <row r="42" spans="18:19" ht="18" customHeight="1">
      <c r="R42" s="386" t="s">
        <v>354</v>
      </c>
      <c r="S42" s="386">
        <v>1</v>
      </c>
    </row>
    <row r="43" spans="18:19" ht="18" customHeight="1">
      <c r="R43" s="386" t="s">
        <v>322</v>
      </c>
      <c r="S43" s="386">
        <v>5</v>
      </c>
    </row>
    <row r="44" spans="18:19" ht="18" customHeight="1">
      <c r="R44" s="386" t="s">
        <v>196</v>
      </c>
      <c r="S44" s="386">
        <v>1</v>
      </c>
    </row>
    <row r="45" spans="18:19" ht="18" customHeight="1">
      <c r="R45" s="386" t="s">
        <v>206</v>
      </c>
      <c r="S45" s="386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12" t="s">
        <v>385</v>
      </c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</row>
    <row r="64" spans="1:13" ht="15" customHeight="1">
      <c r="A64" s="404" t="s">
        <v>217</v>
      </c>
      <c r="B64" s="404" t="s">
        <v>229</v>
      </c>
      <c r="C64" s="404" t="s">
        <v>233</v>
      </c>
      <c r="D64" s="404" t="s">
        <v>225</v>
      </c>
      <c r="E64" s="404" t="s">
        <v>288</v>
      </c>
      <c r="F64" s="404" t="s">
        <v>323</v>
      </c>
      <c r="G64" s="404" t="s">
        <v>350</v>
      </c>
      <c r="H64" s="404" t="s">
        <v>227</v>
      </c>
      <c r="I64" s="404" t="s">
        <v>496</v>
      </c>
      <c r="J64" s="404" t="s">
        <v>308</v>
      </c>
      <c r="K64" s="404" t="s">
        <v>306</v>
      </c>
      <c r="L64" s="404"/>
      <c r="M64" s="404"/>
    </row>
    <row r="65" spans="1:13" ht="42" customHeight="1">
      <c r="A65" s="413" t="s">
        <v>289</v>
      </c>
      <c r="B65" s="413">
        <v>1</v>
      </c>
      <c r="C65" s="414">
        <v>1.9607843137254902E-2</v>
      </c>
      <c r="D65" s="415">
        <v>0.625</v>
      </c>
      <c r="E65" s="415">
        <v>0.625</v>
      </c>
      <c r="F65" s="413">
        <v>0</v>
      </c>
      <c r="G65" s="413">
        <v>0</v>
      </c>
      <c r="H65" s="413">
        <v>0</v>
      </c>
      <c r="I65" s="413">
        <v>0</v>
      </c>
      <c r="J65" s="410" t="s">
        <v>309</v>
      </c>
      <c r="K65" s="411" t="s">
        <v>291</v>
      </c>
      <c r="L65" s="411"/>
      <c r="M65" s="411"/>
    </row>
    <row r="66" spans="1:13" ht="42" customHeight="1">
      <c r="A66" s="413" t="s">
        <v>349</v>
      </c>
      <c r="B66" s="413">
        <v>1</v>
      </c>
      <c r="C66" s="414">
        <v>1.7241379310344827E-2</v>
      </c>
      <c r="D66" s="415">
        <v>0.22499999999999998</v>
      </c>
      <c r="E66" s="415">
        <v>0.22499999999999998</v>
      </c>
      <c r="F66" s="413">
        <v>1</v>
      </c>
      <c r="G66" s="413">
        <v>0</v>
      </c>
      <c r="H66" s="413">
        <v>0</v>
      </c>
      <c r="I66" s="413">
        <v>0</v>
      </c>
      <c r="J66" s="410" t="s">
        <v>360</v>
      </c>
      <c r="K66" s="411" t="s">
        <v>325</v>
      </c>
      <c r="L66" s="411"/>
      <c r="M66" s="411"/>
    </row>
    <row r="67" spans="1:13" ht="42" customHeight="1">
      <c r="A67" s="413" t="s">
        <v>321</v>
      </c>
      <c r="B67" s="413">
        <v>1</v>
      </c>
      <c r="C67" s="414">
        <v>1.6949152542372881E-2</v>
      </c>
      <c r="D67" s="415">
        <v>0.5</v>
      </c>
      <c r="E67" s="415">
        <v>0.5</v>
      </c>
      <c r="F67" s="413">
        <v>1</v>
      </c>
      <c r="G67" s="413">
        <v>0</v>
      </c>
      <c r="H67" s="413">
        <v>0</v>
      </c>
      <c r="I67" s="413">
        <v>0</v>
      </c>
      <c r="J67" s="410" t="s">
        <v>324</v>
      </c>
      <c r="K67" s="411" t="s">
        <v>325</v>
      </c>
      <c r="L67" s="411"/>
      <c r="M67" s="411"/>
    </row>
    <row r="68" spans="1:13" ht="42" customHeight="1">
      <c r="A68" s="413" t="s">
        <v>179</v>
      </c>
      <c r="B68" s="413">
        <v>1</v>
      </c>
      <c r="C68" s="414">
        <v>1.6393442622950821E-2</v>
      </c>
      <c r="D68" s="415">
        <v>1.25</v>
      </c>
      <c r="E68" s="415">
        <v>1.25</v>
      </c>
      <c r="F68" s="413">
        <v>0</v>
      </c>
      <c r="G68" s="413">
        <v>0</v>
      </c>
      <c r="H68" s="413">
        <v>1</v>
      </c>
      <c r="I68" s="413">
        <v>0</v>
      </c>
      <c r="J68" s="410" t="s">
        <v>324</v>
      </c>
      <c r="K68" s="411" t="s">
        <v>327</v>
      </c>
      <c r="L68" s="411"/>
      <c r="M68" s="411"/>
    </row>
    <row r="69" spans="1:13" ht="42" customHeight="1">
      <c r="A69" s="413" t="s">
        <v>180</v>
      </c>
      <c r="B69" s="413">
        <v>1</v>
      </c>
      <c r="C69" s="414">
        <v>1.6393442622950821E-2</v>
      </c>
      <c r="D69" s="415">
        <v>0</v>
      </c>
      <c r="E69" s="415">
        <v>0</v>
      </c>
      <c r="F69" s="413">
        <v>0</v>
      </c>
      <c r="G69" s="413">
        <v>0</v>
      </c>
      <c r="H69" s="413">
        <v>0</v>
      </c>
      <c r="I69" s="413">
        <v>1</v>
      </c>
      <c r="J69" s="410" t="s">
        <v>497</v>
      </c>
      <c r="K69" s="411" t="s">
        <v>498</v>
      </c>
      <c r="L69" s="411"/>
      <c r="M69" s="411"/>
    </row>
    <row r="70" spans="1:13" ht="42" customHeight="1">
      <c r="A70" s="413" t="s">
        <v>182</v>
      </c>
      <c r="B70" s="413">
        <v>1</v>
      </c>
      <c r="C70" s="414">
        <v>1.6393442622950821E-2</v>
      </c>
      <c r="D70" s="415">
        <v>1.6500000000000001</v>
      </c>
      <c r="E70" s="415">
        <v>1.6500000000000001</v>
      </c>
      <c r="F70" s="413">
        <v>0</v>
      </c>
      <c r="G70" s="413">
        <v>1</v>
      </c>
      <c r="H70" s="413">
        <v>0</v>
      </c>
      <c r="I70" s="413">
        <v>0</v>
      </c>
      <c r="J70" s="410" t="s">
        <v>359</v>
      </c>
      <c r="K70" s="411" t="s">
        <v>351</v>
      </c>
      <c r="L70" s="411"/>
      <c r="M70" s="411"/>
    </row>
    <row r="71" spans="1:13" ht="42" customHeight="1">
      <c r="A71" s="413" t="s">
        <v>183</v>
      </c>
      <c r="B71" s="413">
        <v>2</v>
      </c>
      <c r="C71" s="414">
        <v>3.3898305084745763E-2</v>
      </c>
      <c r="D71" s="415">
        <v>1.5</v>
      </c>
      <c r="E71" s="415">
        <v>0.75</v>
      </c>
      <c r="F71" s="413">
        <v>0</v>
      </c>
      <c r="G71" s="413">
        <v>0</v>
      </c>
      <c r="H71" s="413">
        <v>1</v>
      </c>
      <c r="I71" s="413">
        <v>0</v>
      </c>
      <c r="J71" s="410" t="s">
        <v>355</v>
      </c>
      <c r="K71" s="411" t="s">
        <v>327</v>
      </c>
      <c r="L71" s="411"/>
      <c r="M71" s="411"/>
    </row>
    <row r="72" spans="1:13" ht="42" customHeight="1">
      <c r="A72" s="413" t="s">
        <v>184</v>
      </c>
      <c r="B72" s="413">
        <v>1</v>
      </c>
      <c r="C72" s="414">
        <v>1.7241379310344827E-2</v>
      </c>
      <c r="D72" s="415">
        <v>0.75</v>
      </c>
      <c r="E72" s="415">
        <v>0.75</v>
      </c>
      <c r="F72" s="413">
        <v>0</v>
      </c>
      <c r="G72" s="413">
        <v>0</v>
      </c>
      <c r="H72" s="413">
        <v>0</v>
      </c>
      <c r="I72" s="413">
        <v>0</v>
      </c>
      <c r="J72" s="410" t="s">
        <v>309</v>
      </c>
      <c r="K72" s="411" t="s">
        <v>291</v>
      </c>
      <c r="L72" s="411"/>
      <c r="M72" s="411"/>
    </row>
    <row r="73" spans="1:13" ht="42" customHeight="1">
      <c r="A73" s="413" t="s">
        <v>186</v>
      </c>
      <c r="B73" s="413">
        <v>1</v>
      </c>
      <c r="C73" s="414">
        <v>1.7543859649122806E-2</v>
      </c>
      <c r="D73" s="415">
        <v>2</v>
      </c>
      <c r="E73" s="415">
        <v>2</v>
      </c>
      <c r="F73" s="413">
        <v>0</v>
      </c>
      <c r="G73" s="413">
        <v>1</v>
      </c>
      <c r="H73" s="413">
        <v>0</v>
      </c>
      <c r="I73" s="413">
        <v>0</v>
      </c>
      <c r="J73" s="410" t="s">
        <v>324</v>
      </c>
      <c r="K73" s="411" t="s">
        <v>351</v>
      </c>
      <c r="L73" s="411"/>
      <c r="M73" s="411"/>
    </row>
    <row r="74" spans="1:13" ht="42" customHeight="1">
      <c r="A74" s="413" t="s">
        <v>187</v>
      </c>
      <c r="B74" s="413">
        <v>1</v>
      </c>
      <c r="C74" s="414">
        <v>1.7857142857142856E-2</v>
      </c>
      <c r="D74" s="415">
        <v>1</v>
      </c>
      <c r="E74" s="415">
        <v>1</v>
      </c>
      <c r="F74" s="413">
        <v>0</v>
      </c>
      <c r="G74" s="413">
        <v>0</v>
      </c>
      <c r="H74" s="413">
        <v>1</v>
      </c>
      <c r="I74" s="413">
        <v>0</v>
      </c>
      <c r="J74" s="410" t="s">
        <v>324</v>
      </c>
      <c r="K74" s="411" t="s">
        <v>327</v>
      </c>
      <c r="L74" s="411"/>
      <c r="M74" s="411"/>
    </row>
    <row r="78" spans="1:13" ht="15" customHeight="1">
      <c r="A78" s="417" t="s">
        <v>310</v>
      </c>
      <c r="B78" s="393"/>
      <c r="C78" s="393"/>
      <c r="D78" s="393"/>
      <c r="E78" s="393"/>
    </row>
    <row r="79" spans="1:13" ht="41.5" customHeight="1">
      <c r="A79" s="402" t="s">
        <v>232</v>
      </c>
      <c r="B79" s="409" t="s">
        <v>234</v>
      </c>
      <c r="C79" s="409"/>
      <c r="D79" s="409"/>
      <c r="E79" s="409"/>
    </row>
    <row r="80" spans="1:13" ht="41.5" customHeight="1">
      <c r="A80" s="402" t="s">
        <v>225</v>
      </c>
      <c r="B80" s="409" t="s">
        <v>311</v>
      </c>
      <c r="C80" s="409"/>
      <c r="D80" s="409"/>
      <c r="E80" s="409"/>
    </row>
    <row r="81" spans="1:5" ht="41.5" customHeight="1">
      <c r="A81" s="402" t="s">
        <v>287</v>
      </c>
      <c r="B81" s="409" t="s">
        <v>312</v>
      </c>
      <c r="C81" s="409"/>
      <c r="D81" s="409"/>
      <c r="E81" s="409"/>
    </row>
    <row r="82" spans="1:5" ht="41.5" customHeight="1">
      <c r="A82" s="402" t="s">
        <v>230</v>
      </c>
      <c r="B82" s="409" t="s">
        <v>313</v>
      </c>
      <c r="C82" s="409"/>
      <c r="D82" s="409"/>
      <c r="E82" s="409"/>
    </row>
    <row r="83" spans="1:5" ht="41.5" customHeight="1">
      <c r="A83" s="402" t="s">
        <v>226</v>
      </c>
      <c r="B83" s="409" t="s">
        <v>314</v>
      </c>
      <c r="C83" s="409"/>
      <c r="D83" s="409"/>
      <c r="E83" s="409"/>
    </row>
    <row r="84" spans="1:5" ht="41.5" customHeight="1">
      <c r="A84" s="402" t="s">
        <v>231</v>
      </c>
      <c r="B84" s="409" t="s">
        <v>315</v>
      </c>
      <c r="C84" s="409"/>
      <c r="D84" s="409"/>
      <c r="E84" s="409"/>
    </row>
    <row r="85" spans="1:5" ht="28" customHeight="1">
      <c r="A85" s="402" t="s">
        <v>228</v>
      </c>
      <c r="B85" s="409" t="s">
        <v>316</v>
      </c>
      <c r="C85" s="409"/>
      <c r="D85" s="409"/>
      <c r="E85" s="409"/>
    </row>
    <row r="86" spans="1:5" ht="28" customHeight="1">
      <c r="A86" s="402" t="s">
        <v>317</v>
      </c>
      <c r="B86" s="409" t="s">
        <v>318</v>
      </c>
      <c r="C86" s="409"/>
      <c r="D86" s="409"/>
      <c r="E86" s="409"/>
    </row>
  </sheetData>
  <sheetProtection algorithmName="SHA-512" hashValue="Za89hM6uKKBOE7UCFGJ1/LyNFEOUYtyHMtvd+9oMRbaL7ZjqFKLT6jvwf5QD7Rwrg4re4G4d6yZ7Qm0ueX0LPQ==" saltValue="8kBFCdMbjqcuBNGmTPj10A==" spinCount="100000" sheet="1" objects="1" scenarios="1"/>
  <mergeCells count="38">
    <mergeCell ref="K74:M74"/>
    <mergeCell ref="B86:E86"/>
    <mergeCell ref="A78:E78"/>
    <mergeCell ref="K73:M73"/>
    <mergeCell ref="B84:E84"/>
    <mergeCell ref="B85:E85"/>
    <mergeCell ref="A62:M62"/>
    <mergeCell ref="K68:M68"/>
    <mergeCell ref="K69:M69"/>
    <mergeCell ref="K70:M70"/>
    <mergeCell ref="K71:M71"/>
    <mergeCell ref="K72:M72"/>
    <mergeCell ref="B82:E82"/>
    <mergeCell ref="B83:E83"/>
    <mergeCell ref="B79:E79"/>
    <mergeCell ref="B80:E80"/>
    <mergeCell ref="B81:E81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DqsnUlrkaVOJcEtMg5z2xD7meoy9y3YPQtW8m88mSpVFqfFHdQq2INF9d8nsbc8oePBNjl56g831C7aN2CSF+Q==" saltValue="SsGvJvLsvT0aAhMGudvkN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FZEya1TP/+jn3IuwavYF833TQPqatCaChttcum0JQD0Ex7uqh74bQYyRFSdLIWeeSwK3JOklUMJ4FqezznxILA==" saltValue="vO+g5TZ4iaNXH1vQeoOQR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5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469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470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470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471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472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473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474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475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476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469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479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480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481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482</v>
      </c>
      <c r="D17" t="s">
        <v>483</v>
      </c>
      <c r="E17" t="s">
        <v>4</v>
      </c>
    </row>
    <row r="18" spans="1:5">
      <c r="A18">
        <v>2026</v>
      </c>
      <c r="B18">
        <v>4</v>
      </c>
      <c r="C18" t="s">
        <v>484</v>
      </c>
      <c r="D18" t="s">
        <v>483</v>
      </c>
      <c r="E18" t="s">
        <v>5</v>
      </c>
    </row>
    <row r="19" spans="1:5">
      <c r="A19">
        <v>2026</v>
      </c>
      <c r="B19">
        <v>1</v>
      </c>
      <c r="C19" t="s">
        <v>482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482</v>
      </c>
      <c r="D20" t="s">
        <v>483</v>
      </c>
      <c r="E20" t="s">
        <v>2</v>
      </c>
    </row>
    <row r="21" spans="1:5">
      <c r="A21">
        <v>2026</v>
      </c>
      <c r="B21">
        <v>1</v>
      </c>
      <c r="C21" t="s">
        <v>480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486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486</v>
      </c>
      <c r="D23" t="s">
        <v>483</v>
      </c>
      <c r="E23" t="s">
        <v>10</v>
      </c>
    </row>
    <row r="24" spans="1:5">
      <c r="A24">
        <v>2026</v>
      </c>
      <c r="B24">
        <v>6</v>
      </c>
      <c r="C24" t="s">
        <v>487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488</v>
      </c>
      <c r="D25" t="s">
        <v>483</v>
      </c>
      <c r="E25" t="s">
        <v>13</v>
      </c>
    </row>
  </sheetData>
  <sheetProtection algorithmName="SHA-512" hashValue="8ZGlZz8mb6Eg5W2X7cMRNpA1dlBK242hDc2DoN+ECTcAdnyE0LpvzjXHud823T9juoHfSPM5Y4Bv5lmG+D1gSg==" saltValue="+0o0Caxhdoe581/XxOnbL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2026-05-22T11:12:02Z</dcterms:modified>
  <cp:category/>
  <cp:contentStatus/>
</cp:coreProperties>
</file>