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31" codeName="{643B0D74-A683-FBA9-23B4-8A0AA6E0B6B9}"/>
  <workbookPr codeName="DieseArbeitsmappe"/>
  <mc:AlternateContent xmlns:mc="http://schemas.openxmlformats.org/markup-compatibility/2006">
    <mc:Choice Requires="x15">
      <x15ac:absPath xmlns:x15ac="http://schemas.microsoft.com/office/spreadsheetml/2010/11/ac" url="/Users/adam/DEV/PERSONALSHEET_DEV/"/>
    </mc:Choice>
  </mc:AlternateContent>
  <xr:revisionPtr revIDLastSave="0" documentId="13_ncr:1_{2286955B-C0AB-7A4D-8267-EB881656DA30}" xr6:coauthVersionLast="47" xr6:coauthVersionMax="47" xr10:uidLastSave="{00000000-0000-0000-0000-000000000000}"/>
  <bookViews>
    <workbookView xWindow="80" yWindow="780" windowWidth="34040" windowHeight="19900" tabRatio="677" activeTab="7" xr2:uid="{00000000-000D-0000-FFFF-FFFF00000000}"/>
  </bookViews>
  <sheets>
    <sheet name="LOHNTABELLE" sheetId="46" r:id="rId1"/>
    <sheet name="EINSTELLUNG" sheetId="2" r:id="rId2"/>
    <sheet name="Januar" sheetId="3" r:id="rId3"/>
    <sheet name="Februar" sheetId="25" r:id="rId4"/>
    <sheet name="Marz" sheetId="26" r:id="rId5"/>
    <sheet name="April" sheetId="27" r:id="rId6"/>
    <sheet name="Mai" sheetId="28" r:id="rId7"/>
    <sheet name="Juni" sheetId="37" r:id="rId8"/>
    <sheet name="Juli" sheetId="30" r:id="rId9"/>
    <sheet name="August" sheetId="31" r:id="rId10"/>
    <sheet name="September" sheetId="32" r:id="rId11"/>
    <sheet name="Oktober" sheetId="33" r:id="rId12"/>
    <sheet name="November" sheetId="36" r:id="rId13"/>
    <sheet name="Dezember" sheetId="35" r:id="rId14"/>
    <sheet name="FLUKTUATION_DATEN" sheetId="38" state="veryHidden" r:id="rId15"/>
    <sheet name="Message" sheetId="22" state="veryHidden" r:id="rId16"/>
    <sheet name="KV_DROPDOWN_HELPER" sheetId="49" state="veryHidden" r:id="rId17"/>
    <sheet name="PID_HOUR_OVERRIDES" sheetId="50" state="veryHidden" r:id="rId18"/>
    <sheet name="UBERSICHT" sheetId="15" r:id="rId19"/>
    <sheet name="FLUKTUATION" sheetId="52" r:id="rId20"/>
    <sheet name="SYSTEM_CHECK" sheetId="53"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19">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7" l="1"/>
  <c r="L3" i="37" s="1"/>
  <c r="K4" i="37"/>
  <c r="L4" i="37" s="1"/>
  <c r="K5" i="37"/>
  <c r="L5" i="37" s="1"/>
  <c r="K6" i="37"/>
  <c r="L6" i="37" s="1"/>
  <c r="K7" i="37"/>
  <c r="L7" i="37" s="1"/>
  <c r="K8" i="37"/>
  <c r="L8" i="37" s="1"/>
  <c r="K9" i="37"/>
  <c r="L9" i="37" s="1"/>
  <c r="K10" i="37"/>
  <c r="L10" i="37" s="1"/>
  <c r="K11" i="37"/>
  <c r="L11" i="37" s="1"/>
  <c r="K12" i="37"/>
  <c r="L12" i="37" s="1"/>
  <c r="K13" i="37"/>
  <c r="L13" i="37" s="1"/>
  <c r="K14" i="37"/>
  <c r="L14" i="37" s="1"/>
  <c r="K15" i="37"/>
  <c r="L15" i="37" s="1"/>
  <c r="K16" i="37"/>
  <c r="L16" i="37" s="1"/>
  <c r="K17" i="37"/>
  <c r="L17" i="37" s="1"/>
  <c r="K18" i="37"/>
  <c r="L18" i="37" s="1"/>
  <c r="K19" i="37"/>
  <c r="L19" i="37" s="1"/>
  <c r="K20" i="37"/>
  <c r="L20" i="37" s="1"/>
  <c r="K21" i="37"/>
  <c r="L21" i="37" s="1"/>
  <c r="K22" i="37"/>
  <c r="L22" i="37" s="1"/>
  <c r="K23" i="37"/>
  <c r="L23" i="37" s="1"/>
  <c r="K24" i="37"/>
  <c r="L24" i="37" s="1"/>
  <c r="K25" i="37"/>
  <c r="L25" i="37" s="1"/>
  <c r="K26" i="37"/>
  <c r="L26" i="37" s="1"/>
  <c r="K27" i="37"/>
  <c r="L27" i="37" s="1"/>
  <c r="K28" i="37"/>
  <c r="L28" i="37" s="1"/>
  <c r="K29" i="37"/>
  <c r="L29" i="37" s="1"/>
  <c r="K30" i="37"/>
  <c r="L30" i="37" s="1"/>
  <c r="K31" i="37"/>
  <c r="L31" i="37" s="1"/>
  <c r="K32" i="37"/>
  <c r="L32" i="37" s="1"/>
  <c r="K33" i="37"/>
  <c r="L33" i="37" s="1"/>
  <c r="K34" i="37"/>
  <c r="L34" i="37" s="1"/>
  <c r="K35" i="37"/>
  <c r="L35" i="37" s="1"/>
  <c r="K36" i="37"/>
  <c r="L36" i="37" s="1"/>
  <c r="K37" i="37"/>
  <c r="L37" i="37" s="1"/>
  <c r="K38" i="37"/>
  <c r="L38" i="37" s="1"/>
  <c r="K39" i="37"/>
  <c r="L39" i="37" s="1"/>
  <c r="K40" i="37"/>
  <c r="L40" i="37" s="1"/>
  <c r="K41" i="37"/>
  <c r="L41" i="37" s="1"/>
  <c r="K42" i="37"/>
  <c r="L42" i="37" s="1"/>
  <c r="K43" i="37"/>
  <c r="L43" i="37" s="1"/>
  <c r="K44" i="37"/>
  <c r="L44" i="37" s="1"/>
  <c r="K45" i="37"/>
  <c r="L45" i="37" s="1"/>
  <c r="K46" i="37"/>
  <c r="L46" i="37" s="1"/>
  <c r="K47" i="37"/>
  <c r="L47" i="37" s="1"/>
  <c r="K48" i="37"/>
  <c r="L48" i="37" s="1"/>
  <c r="K49" i="37"/>
  <c r="L49" i="37" s="1"/>
  <c r="K50" i="37"/>
  <c r="L50" i="37" s="1"/>
  <c r="K51" i="37"/>
  <c r="L51" i="37" s="1"/>
  <c r="K52" i="37"/>
  <c r="L52" i="37" s="1"/>
  <c r="K53" i="37"/>
  <c r="L53" i="37" s="1"/>
  <c r="K54" i="37"/>
  <c r="L54" i="37" s="1"/>
  <c r="K55" i="37"/>
  <c r="L55" i="37" s="1"/>
  <c r="K56" i="37"/>
  <c r="L56" i="37" s="1"/>
  <c r="K57" i="37"/>
  <c r="L57" i="37" s="1"/>
  <c r="K58" i="37"/>
  <c r="L58" i="37" s="1"/>
  <c r="K59" i="37"/>
  <c r="L59" i="37" s="1"/>
  <c r="K60" i="37"/>
  <c r="L60" i="37" s="1"/>
  <c r="K61" i="37"/>
  <c r="L61" i="37" s="1"/>
  <c r="K62" i="37"/>
  <c r="L62" i="37" s="1"/>
  <c r="K63" i="37"/>
  <c r="L63" i="37" s="1"/>
  <c r="K64" i="37"/>
  <c r="L64" i="37" s="1"/>
  <c r="K65" i="37"/>
  <c r="L65" i="37" s="1"/>
  <c r="K66" i="37"/>
  <c r="L66" i="37" s="1"/>
  <c r="K67" i="37"/>
  <c r="L67" i="37" s="1"/>
  <c r="K68" i="37"/>
  <c r="L68" i="37" s="1"/>
  <c r="K69" i="37"/>
  <c r="L69" i="37" s="1"/>
  <c r="K70" i="37"/>
  <c r="L70" i="37" s="1"/>
  <c r="K71" i="37"/>
  <c r="L71" i="37" s="1"/>
  <c r="K72" i="37"/>
  <c r="L72" i="37" s="1"/>
  <c r="K73" i="37"/>
  <c r="L73" i="37" s="1"/>
  <c r="K74" i="37"/>
  <c r="L74" i="37" s="1"/>
  <c r="K75" i="37"/>
  <c r="L75" i="37" s="1"/>
  <c r="K76" i="37"/>
  <c r="L76" i="37" s="1"/>
  <c r="K77" i="37"/>
  <c r="L77" i="37" s="1"/>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I5" i="46"/>
  <c r="J5" i="46"/>
  <c r="I6" i="46"/>
  <c r="J6" i="46"/>
  <c r="I7" i="46"/>
  <c r="J7" i="46"/>
  <c r="I8" i="46"/>
  <c r="J8" i="46"/>
  <c r="I9" i="46"/>
  <c r="J9" i="46"/>
  <c r="I10" i="46"/>
  <c r="J10" i="46"/>
  <c r="I11" i="46"/>
  <c r="J11" i="46"/>
  <c r="I12" i="46"/>
  <c r="J12" i="46"/>
  <c r="I13" i="46"/>
  <c r="J13" i="46"/>
  <c r="I14" i="46"/>
  <c r="J14" i="46"/>
  <c r="I15" i="46"/>
  <c r="J15" i="46"/>
  <c r="I16" i="46"/>
  <c r="J16" i="46"/>
  <c r="I17" i="46"/>
  <c r="J17" i="46"/>
  <c r="I18" i="46"/>
  <c r="J18" i="46"/>
  <c r="I19" i="46"/>
  <c r="J19" i="46"/>
  <c r="I20" i="46"/>
  <c r="J20" i="46"/>
  <c r="I21" i="46"/>
  <c r="J21" i="46"/>
  <c r="I22" i="46"/>
  <c r="J22" i="46"/>
  <c r="I23" i="46"/>
  <c r="J23" i="46"/>
  <c r="I24" i="46"/>
  <c r="J24" i="46"/>
  <c r="I25" i="46"/>
  <c r="J25" i="46"/>
  <c r="I26" i="46"/>
  <c r="J26" i="46"/>
  <c r="I27" i="46"/>
  <c r="J27" i="46"/>
  <c r="I28" i="46"/>
  <c r="J28" i="46"/>
  <c r="I29" i="46"/>
  <c r="J29" i="46"/>
  <c r="I30" i="46"/>
  <c r="J30" i="46"/>
  <c r="I31" i="46"/>
  <c r="J31" i="46"/>
  <c r="I32" i="46"/>
  <c r="J32" i="46"/>
  <c r="I33" i="46"/>
  <c r="J33" i="46"/>
  <c r="I34" i="46"/>
  <c r="J34" i="46"/>
  <c r="I35" i="46"/>
  <c r="J35" i="46"/>
  <c r="I36" i="46"/>
  <c r="J36" i="46"/>
  <c r="I37" i="46"/>
  <c r="J37" i="46"/>
  <c r="I38" i="46"/>
  <c r="J38" i="46"/>
  <c r="I39" i="46"/>
  <c r="J39" i="46"/>
  <c r="I40" i="46"/>
  <c r="J40" i="46"/>
  <c r="I41" i="46"/>
  <c r="J41" i="46"/>
  <c r="I42" i="46"/>
  <c r="J42" i="46"/>
  <c r="I43" i="46"/>
  <c r="J43" i="46"/>
  <c r="I44" i="46"/>
  <c r="J44" i="46"/>
  <c r="I45" i="46"/>
  <c r="J45" i="46"/>
  <c r="I46" i="46"/>
  <c r="J46" i="46"/>
  <c r="I47" i="46"/>
  <c r="J47" i="46"/>
  <c r="I48" i="46"/>
  <c r="J48" i="46"/>
  <c r="I49" i="46"/>
  <c r="J49" i="46"/>
  <c r="I50" i="46"/>
  <c r="J50" i="46"/>
  <c r="I51" i="46"/>
  <c r="J51" i="46"/>
  <c r="I52" i="46"/>
  <c r="J52" i="46"/>
  <c r="I53" i="46"/>
  <c r="J53" i="46"/>
  <c r="I54" i="46"/>
  <c r="J54" i="46"/>
  <c r="I55" i="46"/>
  <c r="J55" i="46"/>
  <c r="I56" i="46"/>
  <c r="J56" i="46"/>
  <c r="I57" i="46"/>
  <c r="J57" i="46"/>
  <c r="I58" i="46"/>
  <c r="J58" i="46"/>
  <c r="I59" i="46"/>
  <c r="J59" i="46"/>
  <c r="I60" i="46"/>
  <c r="J60" i="46"/>
  <c r="I61" i="46"/>
  <c r="J61" i="46"/>
  <c r="I62" i="46"/>
  <c r="J62" i="46"/>
  <c r="I63" i="46"/>
  <c r="J63" i="46"/>
  <c r="I64" i="46"/>
  <c r="J64" i="46"/>
  <c r="I65" i="46"/>
  <c r="J65" i="46"/>
  <c r="I66" i="46"/>
  <c r="J66" i="46"/>
  <c r="I67" i="46"/>
  <c r="J67" i="46"/>
  <c r="I68" i="46"/>
  <c r="J68" i="46"/>
  <c r="I69" i="46"/>
  <c r="J69" i="46"/>
  <c r="I70" i="46"/>
  <c r="J70" i="46"/>
  <c r="I71" i="46"/>
  <c r="J71" i="46"/>
  <c r="I72" i="46"/>
  <c r="J72" i="46"/>
  <c r="I73" i="46"/>
  <c r="J73" i="46"/>
  <c r="I74" i="46"/>
  <c r="J74" i="46"/>
  <c r="I75" i="46"/>
  <c r="J75" i="46"/>
  <c r="I76" i="46"/>
  <c r="J76" i="46"/>
  <c r="I77" i="46"/>
  <c r="J77" i="46"/>
  <c r="I78" i="46"/>
  <c r="J78" i="46"/>
  <c r="I79" i="46"/>
  <c r="J79" i="46"/>
  <c r="I80" i="46"/>
  <c r="J80" i="46"/>
  <c r="I81" i="46"/>
  <c r="J81" i="46"/>
  <c r="I82" i="46"/>
  <c r="J82" i="46"/>
  <c r="I83" i="46"/>
  <c r="J83" i="46"/>
  <c r="I84" i="46"/>
  <c r="J84" i="46"/>
  <c r="I85" i="46"/>
  <c r="J85" i="46"/>
  <c r="I86" i="46"/>
  <c r="J86" i="46"/>
  <c r="I87" i="46"/>
  <c r="J87" i="46"/>
  <c r="I88" i="46"/>
  <c r="J88" i="46"/>
  <c r="I89" i="46"/>
  <c r="J89" i="46"/>
  <c r="I90" i="46"/>
  <c r="J90" i="46"/>
  <c r="I91" i="46"/>
  <c r="J91" i="46"/>
  <c r="I92" i="46"/>
  <c r="J92" i="46"/>
  <c r="I93" i="46"/>
  <c r="J93" i="46"/>
  <c r="I94" i="46"/>
  <c r="J94" i="46"/>
  <c r="I95" i="46"/>
  <c r="J95" i="46"/>
  <c r="I96" i="46"/>
  <c r="J96" i="46"/>
  <c r="I97" i="46"/>
  <c r="J97" i="46"/>
  <c r="I98" i="46"/>
  <c r="J98" i="46"/>
  <c r="I99" i="46"/>
  <c r="J99" i="46"/>
  <c r="I100" i="46"/>
  <c r="J100" i="46"/>
  <c r="I101" i="46"/>
  <c r="J101" i="46"/>
  <c r="I102" i="46"/>
  <c r="J102" i="46"/>
  <c r="I103" i="46"/>
  <c r="J103" i="46"/>
  <c r="I104" i="46"/>
  <c r="J104" i="46"/>
  <c r="I105" i="46"/>
  <c r="J105" i="46"/>
  <c r="I106" i="46"/>
  <c r="J106" i="46"/>
  <c r="I107" i="46"/>
  <c r="J107" i="46"/>
  <c r="I108" i="46"/>
  <c r="J108" i="46"/>
  <c r="I109" i="46"/>
  <c r="J109" i="46"/>
  <c r="I110" i="46"/>
  <c r="J110" i="46"/>
  <c r="I111" i="46"/>
  <c r="J111" i="46"/>
  <c r="I112" i="46"/>
  <c r="J112" i="46"/>
  <c r="I113" i="46"/>
  <c r="J113" i="46"/>
  <c r="I114" i="46"/>
  <c r="J114" i="46"/>
  <c r="I115" i="46"/>
  <c r="J115" i="46"/>
  <c r="I116" i="46"/>
  <c r="J116" i="46"/>
  <c r="I117" i="46"/>
  <c r="J117" i="46"/>
  <c r="I118" i="46"/>
  <c r="J118" i="46"/>
  <c r="I119" i="46"/>
  <c r="J119" i="46"/>
  <c r="I120" i="46"/>
  <c r="J120" i="46"/>
  <c r="I121" i="46"/>
  <c r="J121" i="46"/>
  <c r="I122" i="46"/>
  <c r="J122" i="46"/>
  <c r="I123" i="46"/>
  <c r="J123" i="46"/>
  <c r="I124" i="46"/>
  <c r="J124" i="46"/>
  <c r="I125" i="46"/>
  <c r="J125" i="46"/>
  <c r="I126" i="46"/>
  <c r="J126" i="46"/>
  <c r="I127" i="46"/>
  <c r="J127" i="46"/>
  <c r="I128" i="46"/>
  <c r="J128" i="46"/>
  <c r="I129" i="46"/>
  <c r="J129" i="46"/>
  <c r="I130" i="46"/>
  <c r="J130" i="46"/>
  <c r="I131" i="46"/>
  <c r="J131" i="46"/>
  <c r="I132" i="46"/>
  <c r="J132" i="46"/>
  <c r="I133" i="46"/>
  <c r="J133" i="46"/>
  <c r="I134" i="46"/>
  <c r="J134" i="46"/>
  <c r="I135" i="46"/>
  <c r="J135" i="46"/>
  <c r="I136" i="46"/>
  <c r="J136" i="46"/>
  <c r="I137" i="46"/>
  <c r="J137" i="46"/>
  <c r="I138" i="46"/>
  <c r="J138" i="46"/>
  <c r="I139" i="46"/>
  <c r="J139" i="46"/>
  <c r="I140" i="46"/>
  <c r="J140" i="46"/>
  <c r="I141" i="46"/>
  <c r="J141" i="46"/>
  <c r="I142" i="46"/>
  <c r="J142" i="46"/>
  <c r="I143" i="46"/>
  <c r="J143" i="46"/>
  <c r="I144" i="46"/>
  <c r="J144" i="46"/>
  <c r="I145" i="46"/>
  <c r="J145" i="46"/>
  <c r="I146" i="46"/>
  <c r="J146" i="46"/>
  <c r="I147" i="46"/>
  <c r="J147" i="46"/>
  <c r="I148" i="46"/>
  <c r="J148" i="46"/>
  <c r="I149" i="46"/>
  <c r="J149" i="46"/>
  <c r="I150" i="46"/>
  <c r="J150" i="46"/>
  <c r="I151" i="46"/>
  <c r="J151" i="46"/>
  <c r="I152" i="46"/>
  <c r="J152" i="46"/>
  <c r="I153" i="46"/>
  <c r="J153" i="46"/>
  <c r="I154" i="46"/>
  <c r="J154" i="46"/>
  <c r="I155" i="46"/>
  <c r="J155" i="46"/>
  <c r="I156" i="46"/>
  <c r="J156" i="46"/>
  <c r="I157" i="46"/>
  <c r="J157" i="46"/>
  <c r="I158" i="46"/>
  <c r="J158" i="46"/>
  <c r="I159" i="46"/>
  <c r="J159" i="46"/>
  <c r="I160" i="46"/>
  <c r="J160" i="46"/>
  <c r="I161" i="46"/>
  <c r="J161" i="46"/>
  <c r="I162" i="46"/>
  <c r="J162" i="46"/>
  <c r="I163" i="46"/>
  <c r="J163" i="46"/>
  <c r="I164" i="46"/>
  <c r="J164" i="46"/>
  <c r="I165" i="46"/>
  <c r="J165" i="46"/>
  <c r="I167" i="46"/>
  <c r="J167" i="46"/>
  <c r="I168" i="46"/>
  <c r="J168" i="46"/>
  <c r="I169" i="46"/>
  <c r="J169" i="46"/>
  <c r="I170" i="46"/>
  <c r="J170" i="46"/>
  <c r="I171" i="46"/>
  <c r="J171" i="46"/>
  <c r="I172" i="46"/>
  <c r="J172" i="46"/>
  <c r="I173" i="46"/>
  <c r="J173" i="46"/>
  <c r="I174" i="46"/>
  <c r="J174" i="46"/>
  <c r="I175" i="46"/>
  <c r="J175" i="46"/>
  <c r="I176" i="46"/>
  <c r="J176" i="46"/>
  <c r="I177" i="46"/>
  <c r="J177" i="46"/>
  <c r="I178" i="46"/>
  <c r="J178" i="46"/>
  <c r="I179" i="46"/>
  <c r="J179" i="46"/>
  <c r="I180" i="46"/>
  <c r="J180" i="46"/>
  <c r="I181" i="46"/>
  <c r="J181" i="46"/>
  <c r="I182" i="46"/>
  <c r="J182" i="46"/>
  <c r="I183" i="46"/>
  <c r="J183" i="46"/>
  <c r="I184" i="46"/>
  <c r="J184" i="46"/>
  <c r="I185" i="46"/>
  <c r="J185" i="46"/>
  <c r="I186" i="46"/>
  <c r="J186" i="46"/>
  <c r="I187" i="46"/>
  <c r="J187" i="46"/>
  <c r="I188" i="46"/>
  <c r="J188" i="46"/>
  <c r="I189" i="46"/>
  <c r="J189" i="46"/>
  <c r="I190" i="46"/>
  <c r="J190" i="46"/>
  <c r="I191" i="46"/>
  <c r="J191" i="46"/>
  <c r="I192" i="46"/>
  <c r="J192" i="46"/>
  <c r="I193" i="46"/>
  <c r="J193" i="46"/>
  <c r="I194" i="46"/>
  <c r="J194" i="46"/>
  <c r="I195" i="46"/>
  <c r="J195" i="46"/>
  <c r="I196" i="46"/>
  <c r="J196" i="46"/>
  <c r="I197" i="46"/>
  <c r="J197" i="46"/>
  <c r="I198" i="46"/>
  <c r="J198" i="46"/>
  <c r="I199" i="46"/>
  <c r="J199" i="46"/>
  <c r="I200" i="46"/>
  <c r="J200" i="46"/>
  <c r="I201" i="46"/>
  <c r="J201" i="46"/>
  <c r="I202" i="46"/>
  <c r="J202" i="46"/>
  <c r="I203" i="46"/>
  <c r="J203" i="46"/>
  <c r="I204" i="46"/>
  <c r="J204" i="46"/>
  <c r="I205" i="46"/>
  <c r="J205" i="46"/>
  <c r="I206" i="46"/>
  <c r="J206" i="46"/>
  <c r="I207" i="46"/>
  <c r="J207" i="46"/>
  <c r="I208" i="46"/>
  <c r="J208" i="46"/>
  <c r="I209" i="46"/>
  <c r="J209" i="46"/>
  <c r="I210" i="46"/>
  <c r="J210" i="46"/>
  <c r="I211" i="46"/>
  <c r="J211" i="46"/>
  <c r="I212" i="46"/>
  <c r="J212" i="46"/>
  <c r="I213" i="46"/>
  <c r="J213" i="46"/>
  <c r="I214" i="46"/>
  <c r="J214" i="46"/>
  <c r="I215" i="46"/>
  <c r="J215" i="46"/>
  <c r="I216" i="46"/>
  <c r="J216" i="46"/>
  <c r="I217" i="46"/>
  <c r="J217" i="46"/>
  <c r="I218" i="46"/>
  <c r="J218" i="46"/>
  <c r="I219" i="46"/>
  <c r="J219" i="46"/>
  <c r="I220" i="46"/>
  <c r="J220" i="46"/>
  <c r="I221" i="46"/>
  <c r="J221" i="46"/>
  <c r="I222" i="46"/>
  <c r="J222" i="46"/>
  <c r="I223" i="46"/>
  <c r="J223" i="46"/>
  <c r="I224" i="46"/>
  <c r="J224" i="46"/>
  <c r="I225" i="46"/>
  <c r="J225" i="46"/>
  <c r="I226" i="46"/>
  <c r="J226" i="46"/>
  <c r="I227" i="46"/>
  <c r="J227" i="46"/>
  <c r="I228" i="46"/>
  <c r="J228" i="46"/>
  <c r="I229" i="46"/>
  <c r="J229" i="46"/>
  <c r="I230" i="46"/>
  <c r="J230" i="46"/>
  <c r="I231" i="46"/>
  <c r="J231" i="46"/>
  <c r="I232" i="46"/>
  <c r="J232" i="46"/>
  <c r="I233" i="46"/>
  <c r="J233" i="46"/>
  <c r="I234" i="46"/>
  <c r="J234" i="46"/>
  <c r="I235" i="46"/>
  <c r="J235" i="46"/>
  <c r="I236" i="46"/>
  <c r="J236" i="46"/>
  <c r="I237" i="46"/>
  <c r="J237" i="46"/>
  <c r="I238" i="46"/>
  <c r="J238" i="46"/>
  <c r="I239" i="46"/>
  <c r="J239" i="46"/>
  <c r="I240" i="46"/>
  <c r="J240" i="46"/>
  <c r="I241" i="46"/>
  <c r="J241" i="46"/>
  <c r="I242" i="46"/>
  <c r="J242" i="46"/>
  <c r="I243" i="46"/>
  <c r="J243" i="46"/>
  <c r="I244" i="46"/>
  <c r="J244" i="46"/>
  <c r="I245" i="46"/>
  <c r="J245" i="46"/>
  <c r="I246" i="46"/>
  <c r="J246" i="46"/>
  <c r="I247" i="46"/>
  <c r="J247" i="46"/>
  <c r="I248" i="46"/>
  <c r="J248" i="46"/>
  <c r="I249" i="46"/>
  <c r="J249" i="46"/>
  <c r="I250" i="46"/>
  <c r="J250" i="46"/>
  <c r="I251" i="46"/>
  <c r="J251" i="46"/>
  <c r="I252" i="46"/>
  <c r="J252" i="46"/>
  <c r="I253" i="46"/>
  <c r="J253" i="46"/>
  <c r="I254" i="46"/>
  <c r="J254" i="46"/>
  <c r="I255" i="46"/>
  <c r="J255" i="46"/>
  <c r="I256" i="46"/>
  <c r="J256" i="46"/>
  <c r="I257" i="46"/>
  <c r="J257" i="46"/>
  <c r="I258" i="46"/>
  <c r="J258" i="46"/>
  <c r="I259" i="46"/>
  <c r="J259" i="46"/>
  <c r="I260" i="46"/>
  <c r="J260" i="46"/>
  <c r="I261" i="46"/>
  <c r="J261" i="46"/>
  <c r="I262" i="46"/>
  <c r="J262" i="46"/>
  <c r="I263" i="46"/>
  <c r="J263" i="46"/>
  <c r="I264" i="46"/>
  <c r="J264" i="46"/>
  <c r="I265" i="46"/>
  <c r="J265" i="46"/>
  <c r="I266" i="46"/>
  <c r="J266" i="46"/>
  <c r="I267" i="46"/>
  <c r="J267" i="46"/>
  <c r="I268" i="46"/>
  <c r="J268" i="46"/>
  <c r="I269" i="46"/>
  <c r="J269" i="46"/>
  <c r="I270" i="46"/>
  <c r="J270" i="46"/>
  <c r="I271" i="46"/>
  <c r="J271" i="46"/>
  <c r="I272" i="46"/>
  <c r="J272" i="46"/>
  <c r="I273" i="46"/>
  <c r="J273" i="46"/>
  <c r="I274" i="46"/>
  <c r="J274" i="46"/>
  <c r="I275" i="46"/>
  <c r="J275" i="46"/>
  <c r="I276" i="46"/>
  <c r="J276" i="46"/>
  <c r="I277" i="46"/>
  <c r="J277" i="46"/>
  <c r="I278" i="46"/>
  <c r="J278" i="46"/>
  <c r="I279" i="46"/>
  <c r="J279" i="46"/>
  <c r="I280" i="46"/>
  <c r="J280" i="46"/>
  <c r="I281" i="46"/>
  <c r="J281" i="46"/>
  <c r="I282" i="46"/>
  <c r="J282" i="46"/>
  <c r="I283" i="46"/>
  <c r="J283" i="46"/>
  <c r="I284" i="46"/>
  <c r="J284" i="46"/>
  <c r="I285" i="46"/>
  <c r="J285" i="46"/>
  <c r="I286" i="46"/>
  <c r="J286" i="46"/>
  <c r="I287" i="46"/>
  <c r="J287" i="46"/>
  <c r="I288" i="46"/>
  <c r="J288" i="46"/>
  <c r="I289" i="46"/>
  <c r="J289" i="46"/>
  <c r="I290" i="46"/>
  <c r="J290" i="46"/>
  <c r="I291" i="46"/>
  <c r="J291" i="46"/>
  <c r="I292" i="46"/>
  <c r="J292" i="46"/>
  <c r="I293" i="46"/>
  <c r="J293" i="46"/>
  <c r="I294" i="46"/>
  <c r="J294" i="46"/>
  <c r="I295" i="46"/>
  <c r="J295" i="46"/>
  <c r="I296" i="46"/>
  <c r="J296" i="46"/>
  <c r="I297" i="46"/>
  <c r="J297" i="46"/>
  <c r="I298" i="46"/>
  <c r="J298" i="46"/>
  <c r="I299" i="46"/>
  <c r="J299" i="46"/>
  <c r="I300" i="46"/>
  <c r="J300" i="46"/>
  <c r="I301" i="46"/>
  <c r="J301" i="46"/>
  <c r="I302" i="46"/>
  <c r="J302" i="46"/>
  <c r="I303" i="46"/>
  <c r="J303" i="46"/>
  <c r="I304" i="46"/>
  <c r="J304" i="46"/>
  <c r="I305" i="46"/>
  <c r="J305" i="46"/>
  <c r="I306" i="46"/>
  <c r="J306" i="46"/>
  <c r="I307" i="46"/>
  <c r="J307" i="46"/>
  <c r="I308" i="46"/>
  <c r="J308" i="46"/>
  <c r="I309" i="46"/>
  <c r="J309" i="46"/>
  <c r="I310" i="46"/>
  <c r="J310" i="46"/>
  <c r="I311" i="46"/>
  <c r="J311" i="46"/>
  <c r="I312" i="46"/>
  <c r="J312" i="46"/>
  <c r="I313" i="46"/>
  <c r="J313" i="46"/>
  <c r="I314" i="46"/>
  <c r="J314" i="46"/>
  <c r="I315" i="46"/>
  <c r="J315" i="46"/>
  <c r="I316" i="46"/>
  <c r="J316" i="46"/>
  <c r="I317" i="46"/>
  <c r="J317" i="46"/>
  <c r="I318" i="46"/>
  <c r="J318" i="46"/>
  <c r="I319" i="46"/>
  <c r="J319" i="46"/>
  <c r="I320" i="46"/>
  <c r="J320" i="46"/>
  <c r="I321" i="46"/>
  <c r="J321" i="46"/>
  <c r="I322" i="46"/>
  <c r="J322" i="46"/>
  <c r="I323" i="46"/>
  <c r="J323" i="46"/>
  <c r="I324" i="46"/>
  <c r="J324" i="46"/>
  <c r="H22" i="15"/>
  <c r="J22" i="15"/>
  <c r="G22" i="15"/>
  <c r="F22" i="15"/>
  <c r="J18" i="15"/>
  <c r="G18" i="15"/>
  <c r="H18" i="15" s="1"/>
  <c r="J14" i="15"/>
  <c r="G14" i="15"/>
  <c r="F14" i="15"/>
  <c r="H14" i="15" s="1"/>
  <c r="J10" i="15"/>
  <c r="G10" i="15"/>
  <c r="H21" i="15"/>
  <c r="F21" i="15"/>
  <c r="H20" i="15"/>
  <c r="F20" i="15"/>
  <c r="H19" i="15"/>
  <c r="F19" i="15"/>
  <c r="H17" i="15"/>
  <c r="F17" i="15"/>
  <c r="H16" i="15"/>
  <c r="F16" i="15"/>
  <c r="H15" i="15"/>
  <c r="F15" i="15"/>
  <c r="F18" i="15" s="1"/>
  <c r="H13" i="15"/>
  <c r="F13" i="15"/>
  <c r="H12" i="15"/>
  <c r="F12" i="15"/>
  <c r="H11" i="15"/>
  <c r="F11" i="15"/>
  <c r="H9" i="15"/>
  <c r="F9" i="15"/>
  <c r="H8" i="15"/>
  <c r="F8" i="15"/>
  <c r="H7" i="15"/>
  <c r="F7" i="15"/>
  <c r="F10" i="15" s="1"/>
  <c r="F23" i="1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62" i="35"/>
  <c r="G63" i="35"/>
  <c r="G64" i="35"/>
  <c r="G65" i="35"/>
  <c r="G66" i="35"/>
  <c r="G67" i="35"/>
  <c r="G68" i="35"/>
  <c r="G69" i="35"/>
  <c r="G70" i="35"/>
  <c r="G71" i="35"/>
  <c r="G72" i="35"/>
  <c r="G73" i="35"/>
  <c r="G74" i="35"/>
  <c r="G75" i="35"/>
  <c r="G76" i="35"/>
  <c r="G77" i="35"/>
  <c r="G78" i="35"/>
  <c r="G79" i="35"/>
  <c r="G80" i="35"/>
  <c r="G81" i="35"/>
  <c r="G82" i="35"/>
  <c r="G62" i="36"/>
  <c r="G63" i="36"/>
  <c r="G64" i="36"/>
  <c r="G65" i="36"/>
  <c r="G66" i="36"/>
  <c r="G67" i="36"/>
  <c r="K67" i="36" s="1"/>
  <c r="G68" i="36"/>
  <c r="G69" i="36"/>
  <c r="K69" i="36" s="1"/>
  <c r="G70" i="36"/>
  <c r="G71" i="36"/>
  <c r="G72" i="36"/>
  <c r="G73" i="36"/>
  <c r="G74" i="36"/>
  <c r="G75" i="36"/>
  <c r="K75" i="36" s="1"/>
  <c r="G76" i="36"/>
  <c r="G77" i="36"/>
  <c r="G78" i="36"/>
  <c r="G79" i="36"/>
  <c r="G80" i="36"/>
  <c r="G81" i="36"/>
  <c r="G82" i="36"/>
  <c r="G62" i="33"/>
  <c r="G63" i="33"/>
  <c r="G64" i="33"/>
  <c r="G65" i="33"/>
  <c r="G66" i="33"/>
  <c r="G67" i="33"/>
  <c r="G68" i="33"/>
  <c r="G69" i="33"/>
  <c r="G70" i="33"/>
  <c r="G71" i="33"/>
  <c r="G72" i="33"/>
  <c r="G73" i="33"/>
  <c r="G74" i="33"/>
  <c r="G75" i="33"/>
  <c r="G76" i="33"/>
  <c r="G77" i="33"/>
  <c r="G78" i="33"/>
  <c r="G79" i="33"/>
  <c r="G80" i="33"/>
  <c r="G81" i="33"/>
  <c r="G82" i="33"/>
  <c r="G63" i="32"/>
  <c r="G64" i="32"/>
  <c r="G65" i="32"/>
  <c r="G66" i="32"/>
  <c r="G67" i="32"/>
  <c r="G68" i="32"/>
  <c r="G69" i="32"/>
  <c r="G70" i="32"/>
  <c r="G71" i="32"/>
  <c r="G72" i="32"/>
  <c r="G73" i="32"/>
  <c r="G74" i="32"/>
  <c r="K74" i="32" s="1"/>
  <c r="G75" i="32"/>
  <c r="G76" i="32"/>
  <c r="G77" i="32"/>
  <c r="G78" i="32"/>
  <c r="K78" i="32" s="1"/>
  <c r="G79" i="32"/>
  <c r="K79" i="32" s="1"/>
  <c r="G80" i="32"/>
  <c r="K80" i="32" s="1"/>
  <c r="G81" i="32"/>
  <c r="G82" i="32"/>
  <c r="G63" i="31"/>
  <c r="G64" i="31"/>
  <c r="G65" i="31"/>
  <c r="K65" i="31" s="1"/>
  <c r="G66" i="31"/>
  <c r="G67" i="31"/>
  <c r="G68" i="31"/>
  <c r="K68" i="31" s="1"/>
  <c r="G69" i="31"/>
  <c r="G70" i="31"/>
  <c r="K70" i="31" s="1"/>
  <c r="G71" i="31"/>
  <c r="K71" i="31" s="1"/>
  <c r="G72" i="31"/>
  <c r="G73" i="31"/>
  <c r="G74" i="31"/>
  <c r="G75" i="31"/>
  <c r="G76" i="31"/>
  <c r="G77" i="31"/>
  <c r="G78" i="31"/>
  <c r="G79" i="31"/>
  <c r="G80" i="31"/>
  <c r="G81" i="31"/>
  <c r="G82" i="31"/>
  <c r="G64" i="30"/>
  <c r="K64" i="30" s="1"/>
  <c r="L64" i="30" s="1"/>
  <c r="G65" i="30"/>
  <c r="K65" i="30" s="1"/>
  <c r="L65" i="30" s="1"/>
  <c r="G66" i="30"/>
  <c r="K66" i="30" s="1"/>
  <c r="L66" i="30" s="1"/>
  <c r="G67" i="30"/>
  <c r="K67" i="30" s="1"/>
  <c r="L67" i="30" s="1"/>
  <c r="G68" i="30"/>
  <c r="K68" i="30" s="1"/>
  <c r="L68" i="30" s="1"/>
  <c r="G69" i="30"/>
  <c r="K69" i="30" s="1"/>
  <c r="L69" i="30" s="1"/>
  <c r="G70" i="30"/>
  <c r="K70" i="30" s="1"/>
  <c r="L70" i="30" s="1"/>
  <c r="G71" i="30"/>
  <c r="K71" i="30" s="1"/>
  <c r="L71" i="30" s="1"/>
  <c r="G72" i="30"/>
  <c r="K72" i="30" s="1"/>
  <c r="L72" i="30" s="1"/>
  <c r="G73" i="30"/>
  <c r="K73" i="30" s="1"/>
  <c r="L73" i="30" s="1"/>
  <c r="G74" i="30"/>
  <c r="G75" i="30"/>
  <c r="K75" i="30" s="1"/>
  <c r="L75" i="30" s="1"/>
  <c r="G76" i="30"/>
  <c r="G77" i="30"/>
  <c r="K77" i="30" s="1"/>
  <c r="L77" i="30" s="1"/>
  <c r="G78" i="30"/>
  <c r="K78" i="30" s="1"/>
  <c r="L78" i="30" s="1"/>
  <c r="G79" i="30"/>
  <c r="K79" i="30" s="1"/>
  <c r="L79" i="30" s="1"/>
  <c r="G80" i="30"/>
  <c r="G81" i="30"/>
  <c r="K81" i="30" s="1"/>
  <c r="L81" i="30" s="1"/>
  <c r="G82" i="30"/>
  <c r="G65" i="37"/>
  <c r="G66" i="37"/>
  <c r="G67" i="37"/>
  <c r="G68" i="37"/>
  <c r="G69" i="37"/>
  <c r="G70" i="37"/>
  <c r="G71" i="37"/>
  <c r="G72" i="37"/>
  <c r="G73" i="37"/>
  <c r="G74" i="37"/>
  <c r="G75" i="37"/>
  <c r="G76" i="37"/>
  <c r="G77" i="37"/>
  <c r="G78" i="37"/>
  <c r="G79" i="37"/>
  <c r="G80" i="37"/>
  <c r="G81" i="37"/>
  <c r="G82" i="37"/>
  <c r="G67" i="28"/>
  <c r="G68" i="28"/>
  <c r="G69" i="28"/>
  <c r="G70" i="28"/>
  <c r="K70" i="28" s="1"/>
  <c r="G71" i="28"/>
  <c r="K71" i="28" s="1"/>
  <c r="G72" i="28"/>
  <c r="G73" i="28"/>
  <c r="G74" i="28"/>
  <c r="G75" i="28"/>
  <c r="G76" i="28"/>
  <c r="G77" i="28"/>
  <c r="G78" i="28"/>
  <c r="G79" i="28"/>
  <c r="K79" i="28" s="1"/>
  <c r="G80" i="28"/>
  <c r="G81" i="28"/>
  <c r="K81" i="28" s="1"/>
  <c r="G82" i="28"/>
  <c r="G66" i="27"/>
  <c r="K66" i="27" s="1"/>
  <c r="L66" i="27" s="1"/>
  <c r="G67" i="27"/>
  <c r="G68" i="27"/>
  <c r="G69" i="27"/>
  <c r="K69" i="27" s="1"/>
  <c r="L69" i="27" s="1"/>
  <c r="G70" i="27"/>
  <c r="G71" i="27"/>
  <c r="K71" i="27" s="1"/>
  <c r="G72" i="27"/>
  <c r="K72" i="27" s="1"/>
  <c r="L72" i="27" s="1"/>
  <c r="G73" i="27"/>
  <c r="G74" i="27"/>
  <c r="G75" i="27"/>
  <c r="G76" i="27"/>
  <c r="G77" i="27"/>
  <c r="K77" i="27" s="1"/>
  <c r="L77" i="27" s="1"/>
  <c r="G78" i="27"/>
  <c r="G79" i="27"/>
  <c r="K79" i="27" s="1"/>
  <c r="G80" i="27"/>
  <c r="K80" i="27" s="1"/>
  <c r="L80" i="27" s="1"/>
  <c r="G81" i="27"/>
  <c r="G82" i="27"/>
  <c r="K82" i="27" s="1"/>
  <c r="L82" i="27" s="1"/>
  <c r="G66" i="26"/>
  <c r="G67" i="26"/>
  <c r="K67" i="26" s="1"/>
  <c r="L67" i="26" s="1"/>
  <c r="G68" i="26"/>
  <c r="G69" i="26"/>
  <c r="K69" i="26" s="1"/>
  <c r="L69" i="26" s="1"/>
  <c r="G70" i="26"/>
  <c r="G71" i="26"/>
  <c r="K71" i="26" s="1"/>
  <c r="L71" i="26" s="1"/>
  <c r="G72" i="26"/>
  <c r="K72" i="26" s="1"/>
  <c r="L72" i="26" s="1"/>
  <c r="G73" i="26"/>
  <c r="K73" i="26" s="1"/>
  <c r="L73" i="26" s="1"/>
  <c r="G74" i="26"/>
  <c r="G75" i="26"/>
  <c r="K75" i="26" s="1"/>
  <c r="L75" i="26" s="1"/>
  <c r="G76" i="26"/>
  <c r="K76" i="26" s="1"/>
  <c r="L76" i="26" s="1"/>
  <c r="G77" i="26"/>
  <c r="K77" i="26" s="1"/>
  <c r="L77" i="26" s="1"/>
  <c r="G78" i="26"/>
  <c r="K78" i="26" s="1"/>
  <c r="L78" i="26" s="1"/>
  <c r="G79" i="26"/>
  <c r="G80" i="26"/>
  <c r="K80" i="26" s="1"/>
  <c r="L80" i="26" s="1"/>
  <c r="G81" i="26"/>
  <c r="K81" i="26" s="1"/>
  <c r="L81" i="26" s="1"/>
  <c r="G82" i="26"/>
  <c r="K82" i="26" s="1"/>
  <c r="L82" i="26" s="1"/>
  <c r="G65" i="25"/>
  <c r="G66" i="25"/>
  <c r="K66" i="25" s="1"/>
  <c r="G67" i="25"/>
  <c r="G68" i="25"/>
  <c r="G69" i="25"/>
  <c r="G70" i="25"/>
  <c r="G71" i="25"/>
  <c r="K71" i="25" s="1"/>
  <c r="G72" i="25"/>
  <c r="G73" i="25"/>
  <c r="G74" i="25"/>
  <c r="G75" i="25"/>
  <c r="G76" i="25"/>
  <c r="G77" i="25"/>
  <c r="G78" i="25"/>
  <c r="G79" i="25"/>
  <c r="K79" i="25" s="1"/>
  <c r="G80" i="25"/>
  <c r="G81" i="25"/>
  <c r="K81" i="25" s="1"/>
  <c r="G82" i="25"/>
  <c r="G56" i="3"/>
  <c r="K56" i="3" s="1"/>
  <c r="L56" i="3" s="1"/>
  <c r="G57" i="3"/>
  <c r="G58" i="3"/>
  <c r="K58" i="3" s="1"/>
  <c r="L58" i="3" s="1"/>
  <c r="G59" i="3"/>
  <c r="G60" i="3"/>
  <c r="G61" i="3"/>
  <c r="G62" i="3"/>
  <c r="K62" i="3" s="1"/>
  <c r="L62" i="3" s="1"/>
  <c r="G63" i="3"/>
  <c r="G64" i="3"/>
  <c r="K64" i="3" s="1"/>
  <c r="L64" i="3" s="1"/>
  <c r="G65" i="3"/>
  <c r="G66" i="3"/>
  <c r="K66" i="3" s="1"/>
  <c r="L66" i="3" s="1"/>
  <c r="G67" i="3"/>
  <c r="G68" i="3"/>
  <c r="G69" i="3"/>
  <c r="G70" i="3"/>
  <c r="K70" i="3" s="1"/>
  <c r="L70" i="3" s="1"/>
  <c r="G71" i="3"/>
  <c r="G72" i="3"/>
  <c r="K72" i="3" s="1"/>
  <c r="L72" i="3" s="1"/>
  <c r="G73" i="3"/>
  <c r="G74" i="3"/>
  <c r="K74" i="3" s="1"/>
  <c r="L74" i="3" s="1"/>
  <c r="G75" i="3"/>
  <c r="G76" i="3"/>
  <c r="G77" i="3"/>
  <c r="G78" i="3"/>
  <c r="K78" i="3" s="1"/>
  <c r="L78" i="3" s="1"/>
  <c r="G79" i="3"/>
  <c r="G80" i="3"/>
  <c r="K80" i="3" s="1"/>
  <c r="L80" i="3" s="1"/>
  <c r="G81" i="3"/>
  <c r="G82" i="3"/>
  <c r="K75" i="32"/>
  <c r="K76" i="32"/>
  <c r="K66" i="31"/>
  <c r="K80" i="30"/>
  <c r="L80" i="30" s="1"/>
  <c r="K82" i="30"/>
  <c r="L82" i="30" s="1"/>
  <c r="K68" i="26"/>
  <c r="L68" i="26" s="1"/>
  <c r="K57" i="3"/>
  <c r="K73" i="3"/>
  <c r="K82" i="3"/>
  <c r="L82" i="3" s="1"/>
  <c r="K79" i="26"/>
  <c r="L79" i="26" s="1"/>
  <c r="K73" i="28"/>
  <c r="K68" i="36"/>
  <c r="K77" i="32"/>
  <c r="K67" i="31"/>
  <c r="K69" i="31"/>
  <c r="K74" i="30"/>
  <c r="L74" i="30" s="1"/>
  <c r="K76" i="30"/>
  <c r="L76" i="30" s="1"/>
  <c r="K66" i="26"/>
  <c r="L66" i="26" s="1"/>
  <c r="K70" i="26"/>
  <c r="L70" i="26" s="1"/>
  <c r="K74" i="26"/>
  <c r="L74" i="26" s="1"/>
  <c r="K74" i="27"/>
  <c r="L74" i="27" s="1"/>
  <c r="D25" i="2"/>
  <c r="D24" i="2"/>
  <c r="G51" i="35"/>
  <c r="G51" i="36"/>
  <c r="G51" i="33"/>
  <c r="G51" i="32"/>
  <c r="G51" i="31"/>
  <c r="G51" i="30"/>
  <c r="G51" i="28"/>
  <c r="G51" i="27"/>
  <c r="G51" i="26"/>
  <c r="G51" i="25"/>
  <c r="G51" i="3"/>
  <c r="G60" i="35"/>
  <c r="G60" i="36"/>
  <c r="G60" i="33"/>
  <c r="G60" i="32"/>
  <c r="G60" i="31"/>
  <c r="G60" i="30"/>
  <c r="G60" i="28"/>
  <c r="G60" i="27"/>
  <c r="G60" i="26"/>
  <c r="G60" i="25"/>
  <c r="G5" i="35"/>
  <c r="G5" i="36"/>
  <c r="G5" i="33"/>
  <c r="G5" i="32"/>
  <c r="G5" i="31"/>
  <c r="G5" i="30"/>
  <c r="G5" i="28"/>
  <c r="G5" i="27"/>
  <c r="G5" i="26"/>
  <c r="G5" i="25"/>
  <c r="G5" i="3"/>
  <c r="G14" i="35"/>
  <c r="G22" i="36"/>
  <c r="G30" i="33"/>
  <c r="G38" i="32"/>
  <c r="G38" i="31"/>
  <c r="G38" i="30"/>
  <c r="G38" i="28"/>
  <c r="G38" i="27"/>
  <c r="G38" i="26"/>
  <c r="G38" i="25"/>
  <c r="G38" i="3"/>
  <c r="G47" i="35"/>
  <c r="G55" i="36"/>
  <c r="G7" i="32"/>
  <c r="G15" i="31"/>
  <c r="G23" i="30"/>
  <c r="G23" i="28"/>
  <c r="G23" i="27"/>
  <c r="G23" i="26"/>
  <c r="G23" i="25"/>
  <c r="G23" i="3"/>
  <c r="G32" i="35"/>
  <c r="G40" i="36"/>
  <c r="G48" i="33"/>
  <c r="G56" i="32"/>
  <c r="G8" i="30"/>
  <c r="G24" i="28"/>
  <c r="G24" i="27"/>
  <c r="G24" i="26"/>
  <c r="G24" i="25"/>
  <c r="G24" i="3"/>
  <c r="G41" i="35"/>
  <c r="G49" i="36"/>
  <c r="G57" i="33"/>
  <c r="G9" i="31"/>
  <c r="G17" i="30"/>
  <c r="G41" i="28"/>
  <c r="G41" i="27"/>
  <c r="G41" i="26"/>
  <c r="G41" i="25"/>
  <c r="G49" i="3"/>
  <c r="G10" i="36"/>
  <c r="G18" i="33"/>
  <c r="G26" i="32"/>
  <c r="G34" i="31"/>
  <c r="G42" i="30"/>
  <c r="G58" i="28"/>
  <c r="G58" i="27"/>
  <c r="G10" i="25"/>
  <c r="G18" i="3"/>
  <c r="G3" i="35"/>
  <c r="G3" i="36"/>
  <c r="G3" i="33"/>
  <c r="G3" i="32"/>
  <c r="G3" i="31"/>
  <c r="G3" i="30"/>
  <c r="G3" i="28"/>
  <c r="G3" i="27"/>
  <c r="G3" i="26"/>
  <c r="G3" i="25"/>
  <c r="G3" i="3"/>
  <c r="G12" i="35"/>
  <c r="G12" i="36"/>
  <c r="G12" i="33"/>
  <c r="G12" i="32"/>
  <c r="G12" i="31"/>
  <c r="G12" i="30"/>
  <c r="G12" i="28"/>
  <c r="G12" i="27"/>
  <c r="G12" i="26"/>
  <c r="G12" i="25"/>
  <c r="G12" i="3"/>
  <c r="G21" i="35"/>
  <c r="G21" i="36"/>
  <c r="G21" i="33"/>
  <c r="G21" i="32"/>
  <c r="G21" i="31"/>
  <c r="G21" i="30"/>
  <c r="G21" i="28"/>
  <c r="G21" i="27"/>
  <c r="G21" i="26"/>
  <c r="G21" i="25"/>
  <c r="G21" i="3"/>
  <c r="G30" i="35"/>
  <c r="G38" i="36"/>
  <c r="G46" i="33"/>
  <c r="G54" i="32"/>
  <c r="G54" i="31"/>
  <c r="G54" i="30"/>
  <c r="G54" i="28"/>
  <c r="G54" i="27"/>
  <c r="G54" i="26"/>
  <c r="G54" i="25"/>
  <c r="G54" i="3"/>
  <c r="G7" i="36"/>
  <c r="G15" i="33"/>
  <c r="G23" i="32"/>
  <c r="G31" i="31"/>
  <c r="G39" i="30"/>
  <c r="G39" i="28"/>
  <c r="G39" i="27"/>
  <c r="G39" i="26"/>
  <c r="G39" i="25"/>
  <c r="G39" i="3"/>
  <c r="G48" i="35"/>
  <c r="G56" i="36"/>
  <c r="G8" i="32"/>
  <c r="G16" i="31"/>
  <c r="G24" i="30"/>
  <c r="G40" i="28"/>
  <c r="G40" i="27"/>
  <c r="G40" i="26"/>
  <c r="G40" i="25"/>
  <c r="G40" i="3"/>
  <c r="G57" i="35"/>
  <c r="G9" i="33"/>
  <c r="G17" i="32"/>
  <c r="G25" i="31"/>
  <c r="G33" i="30"/>
  <c r="G57" i="28"/>
  <c r="G57" i="27"/>
  <c r="G57" i="26"/>
  <c r="G57" i="25"/>
  <c r="G18" i="35"/>
  <c r="G26" i="36"/>
  <c r="G34" i="33"/>
  <c r="G42" i="32"/>
  <c r="G50" i="31"/>
  <c r="G58" i="30"/>
  <c r="G10" i="28"/>
  <c r="G10" i="27"/>
  <c r="G18" i="26"/>
  <c r="G26" i="25"/>
  <c r="G34" i="3"/>
  <c r="G19" i="35"/>
  <c r="G19" i="36"/>
  <c r="G19" i="33"/>
  <c r="G19" i="32"/>
  <c r="G19" i="31"/>
  <c r="G19" i="30"/>
  <c r="G19" i="28"/>
  <c r="G19" i="27"/>
  <c r="G19" i="26"/>
  <c r="G19" i="25"/>
  <c r="G19" i="3"/>
  <c r="G28" i="35"/>
  <c r="G28" i="36"/>
  <c r="G28" i="33"/>
  <c r="G28" i="32"/>
  <c r="G28" i="31"/>
  <c r="G28" i="30"/>
  <c r="G28" i="28"/>
  <c r="G28" i="27"/>
  <c r="G28" i="26"/>
  <c r="G28" i="25"/>
  <c r="G28" i="3"/>
  <c r="G37" i="35"/>
  <c r="G37" i="36"/>
  <c r="G37" i="33"/>
  <c r="G37" i="32"/>
  <c r="G37" i="31"/>
  <c r="G37" i="30"/>
  <c r="G37" i="28"/>
  <c r="G37" i="27"/>
  <c r="G37" i="26"/>
  <c r="G37" i="25"/>
  <c r="G37" i="3"/>
  <c r="G46" i="35"/>
  <c r="G54" i="36"/>
  <c r="G6" i="32"/>
  <c r="G6" i="31"/>
  <c r="G6" i="30"/>
  <c r="G6" i="28"/>
  <c r="G6" i="27"/>
  <c r="G6" i="26"/>
  <c r="G6" i="25"/>
  <c r="G6" i="3"/>
  <c r="G15" i="35"/>
  <c r="G23" i="36"/>
  <c r="G31" i="33"/>
  <c r="G39" i="32"/>
  <c r="G47" i="31"/>
  <c r="G55" i="30"/>
  <c r="G55" i="28"/>
  <c r="G55" i="27"/>
  <c r="G55" i="26"/>
  <c r="G55" i="25"/>
  <c r="G55" i="3"/>
  <c r="G8" i="36"/>
  <c r="G16" i="33"/>
  <c r="G24" i="32"/>
  <c r="G32" i="31"/>
  <c r="G40" i="30"/>
  <c r="G56" i="28"/>
  <c r="G56" i="27"/>
  <c r="G56" i="26"/>
  <c r="G56" i="25"/>
  <c r="G9" i="35"/>
  <c r="G17" i="36"/>
  <c r="G25" i="33"/>
  <c r="G33" i="32"/>
  <c r="G41" i="31"/>
  <c r="G49" i="30"/>
  <c r="G9" i="28"/>
  <c r="G9" i="27"/>
  <c r="G9" i="26"/>
  <c r="G9" i="25"/>
  <c r="G17" i="3"/>
  <c r="G34" i="35"/>
  <c r="G42" i="36"/>
  <c r="G50" i="33"/>
  <c r="G58" i="32"/>
  <c r="G10" i="30"/>
  <c r="G26" i="28"/>
  <c r="G26" i="27"/>
  <c r="G34" i="26"/>
  <c r="G42" i="25"/>
  <c r="G50" i="3"/>
  <c r="G35" i="35"/>
  <c r="G35" i="36"/>
  <c r="G35" i="33"/>
  <c r="G35" i="32"/>
  <c r="G35" i="31"/>
  <c r="G35" i="30"/>
  <c r="G35" i="28"/>
  <c r="G35" i="27"/>
  <c r="G35" i="26"/>
  <c r="G35" i="25"/>
  <c r="G35" i="3"/>
  <c r="G44" i="35"/>
  <c r="G44" i="36"/>
  <c r="G44" i="33"/>
  <c r="G44" i="32"/>
  <c r="G44" i="31"/>
  <c r="G44" i="30"/>
  <c r="G44" i="28"/>
  <c r="G44" i="27"/>
  <c r="G44" i="26"/>
  <c r="G44" i="25"/>
  <c r="G44" i="3"/>
  <c r="G53" i="35"/>
  <c r="G53" i="36"/>
  <c r="G53" i="33"/>
  <c r="G53" i="32"/>
  <c r="G53" i="31"/>
  <c r="G53" i="30"/>
  <c r="G53" i="28"/>
  <c r="G53" i="27"/>
  <c r="G53" i="26"/>
  <c r="G53" i="25"/>
  <c r="G53" i="3"/>
  <c r="G6" i="36"/>
  <c r="G14" i="33"/>
  <c r="G22" i="32"/>
  <c r="G22" i="31"/>
  <c r="G22" i="30"/>
  <c r="G22" i="28"/>
  <c r="G22" i="27"/>
  <c r="G22" i="26"/>
  <c r="G22" i="25"/>
  <c r="G22" i="3"/>
  <c r="G31" i="35"/>
  <c r="G39" i="36"/>
  <c r="G47" i="33"/>
  <c r="G55" i="32"/>
  <c r="G7" i="30"/>
  <c r="G7" i="28"/>
  <c r="G7" i="27"/>
  <c r="G7" i="26"/>
  <c r="G7" i="25"/>
  <c r="G7" i="3"/>
  <c r="G16" i="35"/>
  <c r="G24" i="36"/>
  <c r="G32" i="33"/>
  <c r="G40" i="32"/>
  <c r="G48" i="31"/>
  <c r="G56" i="30"/>
  <c r="G8" i="28"/>
  <c r="G8" i="27"/>
  <c r="G8" i="26"/>
  <c r="G8" i="25"/>
  <c r="G8" i="3"/>
  <c r="G25" i="35"/>
  <c r="G33" i="36"/>
  <c r="G41" i="33"/>
  <c r="G49" i="32"/>
  <c r="G57" i="31"/>
  <c r="G25" i="28"/>
  <c r="G25" i="27"/>
  <c r="G25" i="26"/>
  <c r="G25" i="25"/>
  <c r="G33" i="3"/>
  <c r="G50" i="35"/>
  <c r="G58" i="36"/>
  <c r="G10" i="32"/>
  <c r="G18" i="31"/>
  <c r="G26" i="30"/>
  <c r="G42" i="28"/>
  <c r="G42" i="27"/>
  <c r="G50" i="26"/>
  <c r="G58" i="25"/>
  <c r="G43" i="35"/>
  <c r="G43" i="33"/>
  <c r="G43" i="31"/>
  <c r="G43" i="27"/>
  <c r="G43" i="25"/>
  <c r="G52" i="35"/>
  <c r="G52" i="33"/>
  <c r="G52" i="31"/>
  <c r="G52" i="27"/>
  <c r="G52" i="25"/>
  <c r="G61" i="35"/>
  <c r="G61" i="33"/>
  <c r="G61" i="31"/>
  <c r="G61" i="27"/>
  <c r="G61" i="25"/>
  <c r="G14" i="36"/>
  <c r="G30" i="32"/>
  <c r="G30" i="30"/>
  <c r="G30" i="28"/>
  <c r="G30" i="26"/>
  <c r="G30" i="3"/>
  <c r="G47" i="36"/>
  <c r="G7" i="31"/>
  <c r="G15" i="27"/>
  <c r="G15" i="25"/>
  <c r="G24" i="35"/>
  <c r="G40" i="33"/>
  <c r="G56" i="31"/>
  <c r="G16" i="28"/>
  <c r="G16" i="26"/>
  <c r="G16" i="3"/>
  <c r="G41" i="36"/>
  <c r="G57" i="32"/>
  <c r="G33" i="27"/>
  <c r="G33" i="25"/>
  <c r="G58" i="35"/>
  <c r="G18" i="32"/>
  <c r="G34" i="30"/>
  <c r="G50" i="28"/>
  <c r="G58" i="26"/>
  <c r="G46" i="26"/>
  <c r="G7" i="33"/>
  <c r="G31" i="27"/>
  <c r="G40" i="35"/>
  <c r="G56" i="33"/>
  <c r="G17" i="31"/>
  <c r="G49" i="25"/>
  <c r="G34" i="32"/>
  <c r="G18" i="27"/>
  <c r="G43" i="36"/>
  <c r="G43" i="32"/>
  <c r="G43" i="26"/>
  <c r="G52" i="36"/>
  <c r="G52" i="28"/>
  <c r="G61" i="36"/>
  <c r="G30" i="31"/>
  <c r="G30" i="27"/>
  <c r="G39" i="35"/>
  <c r="G15" i="30"/>
  <c r="G15" i="26"/>
  <c r="G32" i="36"/>
  <c r="G48" i="32"/>
  <c r="G16" i="27"/>
  <c r="G33" i="35"/>
  <c r="G49" i="33"/>
  <c r="G33" i="26"/>
  <c r="G10" i="33"/>
  <c r="G59" i="36"/>
  <c r="G59" i="30"/>
  <c r="G59" i="26"/>
  <c r="G4" i="31"/>
  <c r="G4" i="27"/>
  <c r="G13" i="33"/>
  <c r="G13" i="27"/>
  <c r="G13" i="25"/>
  <c r="G46" i="31"/>
  <c r="G46" i="25"/>
  <c r="G15" i="32"/>
  <c r="G31" i="28"/>
  <c r="G31" i="3"/>
  <c r="G8" i="31"/>
  <c r="G32" i="27"/>
  <c r="G49" i="35"/>
  <c r="G25" i="30"/>
  <c r="G49" i="26"/>
  <c r="G26" i="33"/>
  <c r="G11" i="27"/>
  <c r="G11" i="25"/>
  <c r="G20" i="35"/>
  <c r="G20" i="33"/>
  <c r="G20" i="31"/>
  <c r="G20" i="25"/>
  <c r="G29" i="31"/>
  <c r="G29" i="27"/>
  <c r="G38" i="35"/>
  <c r="G62" i="31"/>
  <c r="G62" i="27"/>
  <c r="G15" i="36"/>
  <c r="G47" i="30"/>
  <c r="G27" i="25"/>
  <c r="G41" i="32"/>
  <c r="G59" i="35"/>
  <c r="G59" i="33"/>
  <c r="G59" i="31"/>
  <c r="G59" i="27"/>
  <c r="G59" i="25"/>
  <c r="G4" i="36"/>
  <c r="G4" i="32"/>
  <c r="G4" i="30"/>
  <c r="G4" i="28"/>
  <c r="G4" i="26"/>
  <c r="G4" i="3"/>
  <c r="G13" i="36"/>
  <c r="G13" i="32"/>
  <c r="G13" i="30"/>
  <c r="G13" i="28"/>
  <c r="G13" i="26"/>
  <c r="G13" i="3"/>
  <c r="G30" i="36"/>
  <c r="G46" i="32"/>
  <c r="G46" i="30"/>
  <c r="G46" i="28"/>
  <c r="G46" i="3"/>
  <c r="G23" i="31"/>
  <c r="G31" i="25"/>
  <c r="G16" i="30"/>
  <c r="G32" i="28"/>
  <c r="G32" i="26"/>
  <c r="G32" i="3"/>
  <c r="G57" i="36"/>
  <c r="G49" i="27"/>
  <c r="G18" i="36"/>
  <c r="G50" i="30"/>
  <c r="G66" i="28"/>
  <c r="G18" i="25"/>
  <c r="G48" i="3"/>
  <c r="G17" i="33"/>
  <c r="G33" i="31"/>
  <c r="G65" i="27"/>
  <c r="G9" i="3"/>
  <c r="G34" i="36"/>
  <c r="G50" i="32"/>
  <c r="G34" i="25"/>
  <c r="G43" i="28"/>
  <c r="G52" i="32"/>
  <c r="G52" i="26"/>
  <c r="G61" i="32"/>
  <c r="G63" i="28"/>
  <c r="G64" i="27"/>
  <c r="G64" i="25"/>
  <c r="G58" i="33"/>
  <c r="G34" i="28"/>
  <c r="G11" i="36"/>
  <c r="G11" i="32"/>
  <c r="G11" i="30"/>
  <c r="G11" i="28"/>
  <c r="G11" i="26"/>
  <c r="G11" i="3"/>
  <c r="G20" i="36"/>
  <c r="G20" i="32"/>
  <c r="G20" i="30"/>
  <c r="G20" i="28"/>
  <c r="G20" i="26"/>
  <c r="G20" i="3"/>
  <c r="G29" i="36"/>
  <c r="G29" i="32"/>
  <c r="G29" i="30"/>
  <c r="G29" i="28"/>
  <c r="G29" i="26"/>
  <c r="G29" i="3"/>
  <c r="G46" i="36"/>
  <c r="G62" i="32"/>
  <c r="G62" i="30"/>
  <c r="G62" i="28"/>
  <c r="G62" i="26"/>
  <c r="G7" i="35"/>
  <c r="G23" i="33"/>
  <c r="G39" i="31"/>
  <c r="G47" i="27"/>
  <c r="G47" i="25"/>
  <c r="G56" i="35"/>
  <c r="G16" i="32"/>
  <c r="G32" i="30"/>
  <c r="G48" i="28"/>
  <c r="G48" i="26"/>
  <c r="G33" i="28"/>
  <c r="G27" i="35"/>
  <c r="G14" i="3"/>
  <c r="G8" i="35"/>
  <c r="G57" i="30"/>
  <c r="G27" i="36"/>
  <c r="G27" i="32"/>
  <c r="G27" i="30"/>
  <c r="G27" i="28"/>
  <c r="G27" i="26"/>
  <c r="G27" i="3"/>
  <c r="G36" i="36"/>
  <c r="G36" i="32"/>
  <c r="G36" i="30"/>
  <c r="G36" i="28"/>
  <c r="G36" i="26"/>
  <c r="G36" i="3"/>
  <c r="G45" i="36"/>
  <c r="G45" i="32"/>
  <c r="G45" i="30"/>
  <c r="G45" i="28"/>
  <c r="G45" i="26"/>
  <c r="G45" i="3"/>
  <c r="G6" i="33"/>
  <c r="G14" i="31"/>
  <c r="G14" i="27"/>
  <c r="G14" i="25"/>
  <c r="G23" i="35"/>
  <c r="G39" i="33"/>
  <c r="G55" i="31"/>
  <c r="G63" i="27"/>
  <c r="G63" i="25"/>
  <c r="G16" i="36"/>
  <c r="G32" i="32"/>
  <c r="G48" i="30"/>
  <c r="G64" i="28"/>
  <c r="G64" i="26"/>
  <c r="G17" i="35"/>
  <c r="G33" i="33"/>
  <c r="G49" i="31"/>
  <c r="G17" i="28"/>
  <c r="G17" i="26"/>
  <c r="G25" i="3"/>
  <c r="G50" i="36"/>
  <c r="G10" i="31"/>
  <c r="G34" i="27"/>
  <c r="G50" i="25"/>
  <c r="G43" i="30"/>
  <c r="G43" i="3"/>
  <c r="G52" i="30"/>
  <c r="G52" i="3"/>
  <c r="G61" i="30"/>
  <c r="G61" i="28"/>
  <c r="G61" i="26"/>
  <c r="G6" i="35"/>
  <c r="G22" i="33"/>
  <c r="G30" i="25"/>
  <c r="G55" i="33"/>
  <c r="G15" i="28"/>
  <c r="G15" i="3"/>
  <c r="G16" i="25"/>
  <c r="G9" i="30"/>
  <c r="G41" i="3"/>
  <c r="G26" i="31"/>
  <c r="G50" i="27"/>
  <c r="G59" i="32"/>
  <c r="G59" i="28"/>
  <c r="G4" i="35"/>
  <c r="G13" i="35"/>
  <c r="G38" i="33"/>
  <c r="G46" i="27"/>
  <c r="G55" i="35"/>
  <c r="G31" i="30"/>
  <c r="G31" i="26"/>
  <c r="G48" i="36"/>
  <c r="G32" i="25"/>
  <c r="G9" i="32"/>
  <c r="G49" i="28"/>
  <c r="G10" i="35"/>
  <c r="G42" i="31"/>
  <c r="G10" i="26"/>
  <c r="G26" i="3"/>
  <c r="G11" i="31"/>
  <c r="G20" i="27"/>
  <c r="G29" i="35"/>
  <c r="G29" i="33"/>
  <c r="G24" i="31"/>
  <c r="G48" i="25"/>
  <c r="G41" i="30"/>
  <c r="G26" i="35"/>
  <c r="G26" i="26"/>
  <c r="G27" i="33"/>
  <c r="G47" i="32"/>
  <c r="G25" i="36"/>
  <c r="G17" i="27"/>
  <c r="G17" i="25"/>
  <c r="G42" i="35"/>
  <c r="G18" i="30"/>
  <c r="G42" i="26"/>
  <c r="G10" i="3"/>
  <c r="G4" i="33"/>
  <c r="G4" i="25"/>
  <c r="G13" i="31"/>
  <c r="G22" i="35"/>
  <c r="G29" i="25"/>
  <c r="G54" i="33"/>
  <c r="G62" i="25"/>
  <c r="G31" i="32"/>
  <c r="G47" i="28"/>
  <c r="G47" i="26"/>
  <c r="G8" i="33"/>
  <c r="G9" i="36"/>
  <c r="G65" i="28"/>
  <c r="G42" i="33"/>
  <c r="G18" i="28"/>
  <c r="G27" i="31"/>
  <c r="G36" i="35"/>
  <c r="G36" i="31"/>
  <c r="G36" i="27"/>
  <c r="G45" i="35"/>
  <c r="G45" i="31"/>
  <c r="G45" i="27"/>
  <c r="G54" i="35"/>
  <c r="G14" i="30"/>
  <c r="G11" i="35"/>
  <c r="G11" i="33"/>
  <c r="G47" i="3"/>
  <c r="G48" i="27"/>
  <c r="G25" i="32"/>
  <c r="G65" i="26"/>
  <c r="G58" i="31"/>
  <c r="G42" i="3"/>
  <c r="G27" i="27"/>
  <c r="G36" i="33"/>
  <c r="G36" i="25"/>
  <c r="G45" i="33"/>
  <c r="G45" i="25"/>
  <c r="G14" i="32"/>
  <c r="G14" i="28"/>
  <c r="G14" i="26"/>
  <c r="G31" i="36"/>
  <c r="G63" i="30"/>
  <c r="G63" i="26"/>
  <c r="G24" i="33"/>
  <c r="G40" i="31"/>
  <c r="H10" i="15" l="1"/>
  <c r="G23" i="15"/>
  <c r="H23" i="15" s="1"/>
  <c r="J23" i="15"/>
  <c r="K49" i="3"/>
  <c r="L49" i="3" s="1"/>
  <c r="K41" i="3"/>
  <c r="L41" i="3" s="1"/>
  <c r="K9" i="3"/>
  <c r="L9" i="3" s="1"/>
  <c r="K24" i="3"/>
  <c r="L24" i="3" s="1"/>
  <c r="K31" i="3"/>
  <c r="L31" i="3" s="1"/>
  <c r="K30" i="3"/>
  <c r="L30" i="3" s="1"/>
  <c r="K50" i="3"/>
  <c r="L50" i="3" s="1"/>
  <c r="K42" i="3"/>
  <c r="L42" i="3" s="1"/>
  <c r="K34" i="3"/>
  <c r="L34" i="3" s="1"/>
  <c r="K26" i="3"/>
  <c r="L26" i="3" s="1"/>
  <c r="K18" i="3"/>
  <c r="L18" i="3" s="1"/>
  <c r="K10" i="3"/>
  <c r="L10" i="3" s="1"/>
  <c r="K33" i="3"/>
  <c r="L33" i="3" s="1"/>
  <c r="K32" i="3"/>
  <c r="L32" i="3" s="1"/>
  <c r="K15" i="3"/>
  <c r="L15" i="3" s="1"/>
  <c r="K46" i="3"/>
  <c r="L46" i="3" s="1"/>
  <c r="K38" i="3"/>
  <c r="L38" i="3" s="1"/>
  <c r="K14" i="3"/>
  <c r="L14" i="3" s="1"/>
  <c r="K53" i="3"/>
  <c r="L53" i="3" s="1"/>
  <c r="K45" i="3"/>
  <c r="L45" i="3" s="1"/>
  <c r="K37" i="3"/>
  <c r="L37" i="3" s="1"/>
  <c r="K29" i="3"/>
  <c r="L29" i="3" s="1"/>
  <c r="K21" i="3"/>
  <c r="L21" i="3" s="1"/>
  <c r="K13" i="3"/>
  <c r="L13" i="3" s="1"/>
  <c r="K5" i="3"/>
  <c r="L5" i="3" s="1"/>
  <c r="K25" i="3"/>
  <c r="L25" i="3" s="1"/>
  <c r="K16" i="3"/>
  <c r="L16" i="3" s="1"/>
  <c r="K23" i="3"/>
  <c r="L23" i="3" s="1"/>
  <c r="K6" i="3"/>
  <c r="L6" i="3" s="1"/>
  <c r="K52" i="3"/>
  <c r="L52" i="3" s="1"/>
  <c r="K44" i="3"/>
  <c r="L44" i="3" s="1"/>
  <c r="K36" i="3"/>
  <c r="L36" i="3" s="1"/>
  <c r="K28" i="3"/>
  <c r="L28" i="3" s="1"/>
  <c r="K20" i="3"/>
  <c r="L20" i="3" s="1"/>
  <c r="K12" i="3"/>
  <c r="L12" i="3" s="1"/>
  <c r="K4" i="3"/>
  <c r="L4" i="3" s="1"/>
  <c r="K17" i="3"/>
  <c r="L17" i="3" s="1"/>
  <c r="K48" i="3"/>
  <c r="L48" i="3" s="1"/>
  <c r="K40" i="3"/>
  <c r="L40" i="3" s="1"/>
  <c r="K8" i="3"/>
  <c r="L8" i="3" s="1"/>
  <c r="K55" i="3"/>
  <c r="L55" i="3" s="1"/>
  <c r="K47" i="3"/>
  <c r="L47" i="3" s="1"/>
  <c r="K39" i="3"/>
  <c r="L39" i="3" s="1"/>
  <c r="K7" i="3"/>
  <c r="L7" i="3" s="1"/>
  <c r="K54" i="3"/>
  <c r="L54" i="3" s="1"/>
  <c r="K22" i="3"/>
  <c r="L22" i="3" s="1"/>
  <c r="K51" i="3"/>
  <c r="L51" i="3" s="1"/>
  <c r="K43" i="3"/>
  <c r="L43" i="3" s="1"/>
  <c r="K35" i="3"/>
  <c r="L35" i="3" s="1"/>
  <c r="K27" i="3"/>
  <c r="L27" i="3" s="1"/>
  <c r="K19" i="3"/>
  <c r="L19" i="3" s="1"/>
  <c r="K11" i="3"/>
  <c r="L11" i="3" s="1"/>
  <c r="K3" i="3"/>
  <c r="L3" i="3" s="1"/>
  <c r="L73" i="3"/>
  <c r="L57" i="3"/>
  <c r="K81" i="3"/>
  <c r="L81" i="3" s="1"/>
  <c r="K65" i="3"/>
  <c r="L65" i="3" s="1"/>
  <c r="K79" i="3"/>
  <c r="L79" i="3" s="1"/>
  <c r="K71" i="3"/>
  <c r="L71" i="3" s="1"/>
  <c r="K63" i="3"/>
  <c r="L63" i="3" s="1"/>
  <c r="K77" i="3"/>
  <c r="L77" i="3" s="1"/>
  <c r="K69" i="3"/>
  <c r="L69" i="3" s="1"/>
  <c r="K61" i="3"/>
  <c r="L61" i="3" s="1"/>
  <c r="K76" i="3"/>
  <c r="L76" i="3" s="1"/>
  <c r="K68" i="3"/>
  <c r="L68" i="3" s="1"/>
  <c r="K60" i="3"/>
  <c r="L60" i="3" s="1"/>
  <c r="K75" i="3"/>
  <c r="L75" i="3" s="1"/>
  <c r="K67" i="3"/>
  <c r="L67" i="3" s="1"/>
  <c r="K59" i="3"/>
  <c r="L59" i="3" s="1"/>
  <c r="L73" i="28"/>
  <c r="K49" i="28"/>
  <c r="L49" i="28" s="1"/>
  <c r="K25" i="28"/>
  <c r="L25" i="28" s="1"/>
  <c r="K48" i="28"/>
  <c r="L48" i="28" s="1"/>
  <c r="K16" i="28"/>
  <c r="L16" i="28" s="1"/>
  <c r="K39" i="28"/>
  <c r="L39" i="28" s="1"/>
  <c r="K15" i="28"/>
  <c r="L15" i="28" s="1"/>
  <c r="K54" i="28"/>
  <c r="L54" i="28" s="1"/>
  <c r="K30" i="28"/>
  <c r="L30" i="28" s="1"/>
  <c r="K66" i="28"/>
  <c r="L66" i="28" s="1"/>
  <c r="K58" i="28"/>
  <c r="L58" i="28" s="1"/>
  <c r="K50" i="28"/>
  <c r="L50" i="28" s="1"/>
  <c r="K42" i="28"/>
  <c r="L42" i="28" s="1"/>
  <c r="K34" i="28"/>
  <c r="L34" i="28" s="1"/>
  <c r="K26" i="28"/>
  <c r="L26" i="28" s="1"/>
  <c r="K18" i="28"/>
  <c r="L18" i="28" s="1"/>
  <c r="K10" i="28"/>
  <c r="L10" i="28" s="1"/>
  <c r="K57" i="28"/>
  <c r="L57" i="28" s="1"/>
  <c r="K17" i="28"/>
  <c r="L17" i="28" s="1"/>
  <c r="K64" i="28"/>
  <c r="L64" i="28" s="1"/>
  <c r="K24" i="28"/>
  <c r="L24" i="28" s="1"/>
  <c r="K47" i="28"/>
  <c r="L47" i="28" s="1"/>
  <c r="K14" i="28"/>
  <c r="L14" i="28" s="1"/>
  <c r="K61" i="28"/>
  <c r="L61" i="28" s="1"/>
  <c r="K53" i="28"/>
  <c r="L53" i="28" s="1"/>
  <c r="K45" i="28"/>
  <c r="L45" i="28" s="1"/>
  <c r="K37" i="28"/>
  <c r="L37" i="28" s="1"/>
  <c r="K29" i="28"/>
  <c r="L29" i="28" s="1"/>
  <c r="K21" i="28"/>
  <c r="L21" i="28" s="1"/>
  <c r="K13" i="28"/>
  <c r="L13" i="28" s="1"/>
  <c r="K5" i="28"/>
  <c r="L5" i="28" s="1"/>
  <c r="K41" i="28"/>
  <c r="L41" i="28" s="1"/>
  <c r="K9" i="28"/>
  <c r="L9" i="28" s="1"/>
  <c r="K40" i="28"/>
  <c r="L40" i="28" s="1"/>
  <c r="K8" i="28"/>
  <c r="L8" i="28" s="1"/>
  <c r="K63" i="28"/>
  <c r="L63" i="28" s="1"/>
  <c r="K31" i="28"/>
  <c r="L31" i="28" s="1"/>
  <c r="K7" i="28"/>
  <c r="L7" i="28" s="1"/>
  <c r="K62" i="28"/>
  <c r="L62" i="28" s="1"/>
  <c r="K38" i="28"/>
  <c r="L38" i="28" s="1"/>
  <c r="K6" i="28"/>
  <c r="L6" i="28" s="1"/>
  <c r="K60" i="28"/>
  <c r="L60" i="28" s="1"/>
  <c r="K52" i="28"/>
  <c r="L52" i="28" s="1"/>
  <c r="K44" i="28"/>
  <c r="L44" i="28" s="1"/>
  <c r="K36" i="28"/>
  <c r="L36" i="28" s="1"/>
  <c r="K28" i="28"/>
  <c r="L28" i="28" s="1"/>
  <c r="K20" i="28"/>
  <c r="L20" i="28" s="1"/>
  <c r="K12" i="28"/>
  <c r="L12" i="28" s="1"/>
  <c r="K4" i="28"/>
  <c r="L4" i="28" s="1"/>
  <c r="K65" i="28"/>
  <c r="L65" i="28" s="1"/>
  <c r="K33" i="28"/>
  <c r="L33" i="28" s="1"/>
  <c r="K56" i="28"/>
  <c r="L56" i="28" s="1"/>
  <c r="K32" i="28"/>
  <c r="L32" i="28" s="1"/>
  <c r="K55" i="28"/>
  <c r="L55" i="28" s="1"/>
  <c r="K23" i="28"/>
  <c r="L23" i="28" s="1"/>
  <c r="K46" i="28"/>
  <c r="L46" i="28" s="1"/>
  <c r="K22" i="28"/>
  <c r="L22" i="28" s="1"/>
  <c r="K59" i="28"/>
  <c r="L59" i="28" s="1"/>
  <c r="K51" i="28"/>
  <c r="L51" i="28" s="1"/>
  <c r="K43" i="28"/>
  <c r="L43" i="28" s="1"/>
  <c r="K35" i="28"/>
  <c r="L35" i="28" s="1"/>
  <c r="K27" i="28"/>
  <c r="L27" i="28" s="1"/>
  <c r="K19" i="28"/>
  <c r="L19" i="28" s="1"/>
  <c r="K11" i="28"/>
  <c r="L11" i="28" s="1"/>
  <c r="K3" i="28"/>
  <c r="L3" i="28" s="1"/>
  <c r="K78" i="28"/>
  <c r="L78" i="28" s="1"/>
  <c r="K82" i="28"/>
  <c r="L82" i="28" s="1"/>
  <c r="K74" i="28"/>
  <c r="L74" i="28" s="1"/>
  <c r="L81" i="28"/>
  <c r="K72" i="28"/>
  <c r="L72" i="28" s="1"/>
  <c r="L79" i="28"/>
  <c r="L71" i="28"/>
  <c r="K77" i="28"/>
  <c r="L77" i="28" s="1"/>
  <c r="K69" i="28"/>
  <c r="L69" i="28" s="1"/>
  <c r="L70" i="28"/>
  <c r="K76" i="28"/>
  <c r="L76" i="28" s="1"/>
  <c r="K68" i="28"/>
  <c r="L68" i="28" s="1"/>
  <c r="K80" i="28"/>
  <c r="L80" i="28" s="1"/>
  <c r="K75" i="28"/>
  <c r="L75" i="28" s="1"/>
  <c r="K67" i="28"/>
  <c r="L67" i="28" s="1"/>
  <c r="K32" i="30"/>
  <c r="L32" i="30" s="1"/>
  <c r="K63" i="30"/>
  <c r="L63" i="30" s="1"/>
  <c r="K55" i="30"/>
  <c r="L55" i="30" s="1"/>
  <c r="K47" i="30"/>
  <c r="L47" i="30" s="1"/>
  <c r="K39" i="30"/>
  <c r="L39" i="30" s="1"/>
  <c r="K7" i="30"/>
  <c r="L7" i="30" s="1"/>
  <c r="K62" i="30"/>
  <c r="L62" i="30" s="1"/>
  <c r="K54" i="30"/>
  <c r="L54" i="30" s="1"/>
  <c r="K46" i="30"/>
  <c r="L46" i="30" s="1"/>
  <c r="K38" i="30"/>
  <c r="L38" i="30" s="1"/>
  <c r="K6" i="30"/>
  <c r="L6" i="30" s="1"/>
  <c r="K21" i="30"/>
  <c r="L21" i="30" s="1"/>
  <c r="K58" i="30"/>
  <c r="L58" i="30" s="1"/>
  <c r="K50" i="30"/>
  <c r="L50" i="30" s="1"/>
  <c r="K42" i="30"/>
  <c r="L42" i="30" s="1"/>
  <c r="K34" i="30"/>
  <c r="L34" i="30" s="1"/>
  <c r="K26" i="30"/>
  <c r="L26" i="30" s="1"/>
  <c r="K18" i="30"/>
  <c r="L18" i="30" s="1"/>
  <c r="K10" i="30"/>
  <c r="L10" i="30" s="1"/>
  <c r="K16" i="30"/>
  <c r="L16" i="30" s="1"/>
  <c r="K15" i="30"/>
  <c r="L15" i="30" s="1"/>
  <c r="K30" i="30"/>
  <c r="L30" i="30" s="1"/>
  <c r="K29" i="30"/>
  <c r="L29" i="30" s="1"/>
  <c r="K57" i="30"/>
  <c r="L57" i="30" s="1"/>
  <c r="K49" i="30"/>
  <c r="L49" i="30" s="1"/>
  <c r="K41" i="30"/>
  <c r="L41" i="30" s="1"/>
  <c r="K33" i="30"/>
  <c r="L33" i="30" s="1"/>
  <c r="K25" i="30"/>
  <c r="L25" i="30" s="1"/>
  <c r="K17" i="30"/>
  <c r="L17" i="30" s="1"/>
  <c r="K9" i="30"/>
  <c r="L9" i="30" s="1"/>
  <c r="K56" i="30"/>
  <c r="L56" i="30" s="1"/>
  <c r="K48" i="30"/>
  <c r="L48" i="30" s="1"/>
  <c r="K40" i="30"/>
  <c r="L40" i="30" s="1"/>
  <c r="K8" i="30"/>
  <c r="L8" i="30" s="1"/>
  <c r="K31" i="30"/>
  <c r="L31" i="30" s="1"/>
  <c r="K14" i="30"/>
  <c r="L14" i="30" s="1"/>
  <c r="K61" i="30"/>
  <c r="L61" i="30" s="1"/>
  <c r="K53" i="30"/>
  <c r="L53" i="30" s="1"/>
  <c r="K45" i="30"/>
  <c r="L45" i="30" s="1"/>
  <c r="K37" i="30"/>
  <c r="L37" i="30" s="1"/>
  <c r="K5" i="30"/>
  <c r="L5" i="30" s="1"/>
  <c r="K60" i="30"/>
  <c r="L60" i="30" s="1"/>
  <c r="K52" i="30"/>
  <c r="L52" i="30" s="1"/>
  <c r="K44" i="30"/>
  <c r="L44" i="30" s="1"/>
  <c r="K36" i="30"/>
  <c r="L36" i="30" s="1"/>
  <c r="K28" i="30"/>
  <c r="L28" i="30" s="1"/>
  <c r="K20" i="30"/>
  <c r="L20" i="30" s="1"/>
  <c r="K12" i="30"/>
  <c r="L12" i="30" s="1"/>
  <c r="K4" i="30"/>
  <c r="L4" i="30" s="1"/>
  <c r="K24" i="30"/>
  <c r="L24" i="30" s="1"/>
  <c r="K23" i="30"/>
  <c r="L23" i="30" s="1"/>
  <c r="K22" i="30"/>
  <c r="L22" i="30" s="1"/>
  <c r="K13" i="30"/>
  <c r="L13" i="30" s="1"/>
  <c r="K59" i="30"/>
  <c r="L59" i="30" s="1"/>
  <c r="K51" i="30"/>
  <c r="L51" i="30" s="1"/>
  <c r="K43" i="30"/>
  <c r="L43" i="30" s="1"/>
  <c r="K35" i="30"/>
  <c r="L35" i="30" s="1"/>
  <c r="K27" i="30"/>
  <c r="L27" i="30" s="1"/>
  <c r="K19" i="30"/>
  <c r="L19" i="30" s="1"/>
  <c r="K11" i="30"/>
  <c r="L11" i="30" s="1"/>
  <c r="K3" i="30"/>
  <c r="L3" i="30" s="1"/>
  <c r="K10" i="26"/>
  <c r="L10" i="26" s="1"/>
  <c r="K39" i="26"/>
  <c r="L39" i="26" s="1"/>
  <c r="K58" i="26"/>
  <c r="L58" i="26" s="1"/>
  <c r="K50" i="26"/>
  <c r="L50" i="26" s="1"/>
  <c r="K42" i="26"/>
  <c r="L42" i="26" s="1"/>
  <c r="K34" i="26"/>
  <c r="L34" i="26" s="1"/>
  <c r="K26" i="26"/>
  <c r="L26" i="26" s="1"/>
  <c r="K18" i="26"/>
  <c r="L18" i="26" s="1"/>
  <c r="K65" i="26"/>
  <c r="L65" i="26" s="1"/>
  <c r="K57" i="26"/>
  <c r="L57" i="26" s="1"/>
  <c r="K49" i="26"/>
  <c r="L49" i="26" s="1"/>
  <c r="K41" i="26"/>
  <c r="L41" i="26" s="1"/>
  <c r="K33" i="26"/>
  <c r="L33" i="26" s="1"/>
  <c r="K25" i="26"/>
  <c r="L25" i="26" s="1"/>
  <c r="K17" i="26"/>
  <c r="L17" i="26" s="1"/>
  <c r="K9" i="26"/>
  <c r="L9" i="26" s="1"/>
  <c r="K64" i="26"/>
  <c r="L64" i="26" s="1"/>
  <c r="K56" i="26"/>
  <c r="L56" i="26" s="1"/>
  <c r="K48" i="26"/>
  <c r="L48" i="26" s="1"/>
  <c r="K40" i="26"/>
  <c r="L40" i="26" s="1"/>
  <c r="K32" i="26"/>
  <c r="L32" i="26" s="1"/>
  <c r="K24" i="26"/>
  <c r="L24" i="26" s="1"/>
  <c r="K16" i="26"/>
  <c r="L16" i="26" s="1"/>
  <c r="K8" i="26"/>
  <c r="L8" i="26" s="1"/>
  <c r="K55" i="26"/>
  <c r="L55" i="26" s="1"/>
  <c r="K47" i="26"/>
  <c r="L47" i="26" s="1"/>
  <c r="K31" i="26"/>
  <c r="L31" i="26" s="1"/>
  <c r="K23" i="26"/>
  <c r="L23" i="26" s="1"/>
  <c r="K15" i="26"/>
  <c r="L15" i="26" s="1"/>
  <c r="K7" i="26"/>
  <c r="L7" i="26" s="1"/>
  <c r="K54" i="26"/>
  <c r="L54" i="26" s="1"/>
  <c r="K30" i="26"/>
  <c r="L30" i="26" s="1"/>
  <c r="K61" i="26"/>
  <c r="L61" i="26" s="1"/>
  <c r="K53" i="26"/>
  <c r="L53" i="26" s="1"/>
  <c r="K45" i="26"/>
  <c r="L45" i="26" s="1"/>
  <c r="K37" i="26"/>
  <c r="L37" i="26" s="1"/>
  <c r="K29" i="26"/>
  <c r="L29" i="26" s="1"/>
  <c r="K21" i="26"/>
  <c r="L21" i="26" s="1"/>
  <c r="K13" i="26"/>
  <c r="L13" i="26" s="1"/>
  <c r="K5" i="26"/>
  <c r="L5" i="26" s="1"/>
  <c r="K46" i="26"/>
  <c r="L46" i="26" s="1"/>
  <c r="K22" i="26"/>
  <c r="L22" i="26" s="1"/>
  <c r="K60" i="26"/>
  <c r="L60" i="26" s="1"/>
  <c r="K52" i="26"/>
  <c r="L52" i="26" s="1"/>
  <c r="K44" i="26"/>
  <c r="L44" i="26" s="1"/>
  <c r="K36" i="26"/>
  <c r="L36" i="26" s="1"/>
  <c r="K28" i="26"/>
  <c r="L28" i="26" s="1"/>
  <c r="K20" i="26"/>
  <c r="L20" i="26" s="1"/>
  <c r="K12" i="26"/>
  <c r="L12" i="26" s="1"/>
  <c r="K4" i="26"/>
  <c r="L4" i="26" s="1"/>
  <c r="K63" i="26"/>
  <c r="L63" i="26" s="1"/>
  <c r="K62" i="26"/>
  <c r="L62" i="26" s="1"/>
  <c r="K38" i="26"/>
  <c r="L38" i="26" s="1"/>
  <c r="K14" i="26"/>
  <c r="L14" i="26" s="1"/>
  <c r="K6" i="26"/>
  <c r="L6" i="26" s="1"/>
  <c r="K59" i="26"/>
  <c r="L59" i="26" s="1"/>
  <c r="K51" i="26"/>
  <c r="L51" i="26" s="1"/>
  <c r="K43" i="26"/>
  <c r="L43" i="26" s="1"/>
  <c r="K35" i="26"/>
  <c r="L35" i="26" s="1"/>
  <c r="K27" i="26"/>
  <c r="L27" i="26" s="1"/>
  <c r="K19" i="26"/>
  <c r="L19" i="26" s="1"/>
  <c r="K11" i="26"/>
  <c r="L11" i="26" s="1"/>
  <c r="K3" i="26"/>
  <c r="L3" i="26" s="1"/>
  <c r="K58" i="25"/>
  <c r="L58" i="25" s="1"/>
  <c r="K10" i="25"/>
  <c r="L10" i="25" s="1"/>
  <c r="K64" i="25"/>
  <c r="L64" i="25" s="1"/>
  <c r="K56" i="25"/>
  <c r="L56" i="25" s="1"/>
  <c r="K48" i="25"/>
  <c r="L48" i="25" s="1"/>
  <c r="K40" i="25"/>
  <c r="L40" i="25" s="1"/>
  <c r="K32" i="25"/>
  <c r="L32" i="25" s="1"/>
  <c r="K24" i="25"/>
  <c r="L24" i="25" s="1"/>
  <c r="K16" i="25"/>
  <c r="L16" i="25" s="1"/>
  <c r="K8" i="25"/>
  <c r="L8" i="25" s="1"/>
  <c r="K50" i="25"/>
  <c r="L50" i="25" s="1"/>
  <c r="K55" i="25"/>
  <c r="L55" i="25" s="1"/>
  <c r="K15" i="25"/>
  <c r="L15" i="25" s="1"/>
  <c r="K34" i="25"/>
  <c r="L34" i="25" s="1"/>
  <c r="K18" i="25"/>
  <c r="L18" i="25" s="1"/>
  <c r="K49" i="25"/>
  <c r="L49" i="25" s="1"/>
  <c r="K33" i="25"/>
  <c r="L33" i="25" s="1"/>
  <c r="K17" i="25"/>
  <c r="L17" i="25" s="1"/>
  <c r="K9" i="25"/>
  <c r="L9" i="25" s="1"/>
  <c r="K63" i="25"/>
  <c r="L63" i="25" s="1"/>
  <c r="K47" i="25"/>
  <c r="L47" i="25" s="1"/>
  <c r="K39" i="25"/>
  <c r="L39" i="25" s="1"/>
  <c r="K31" i="25"/>
  <c r="L31" i="25" s="1"/>
  <c r="K23" i="25"/>
  <c r="L23" i="25" s="1"/>
  <c r="K7" i="25"/>
  <c r="L7" i="25" s="1"/>
  <c r="K62" i="25"/>
  <c r="L62" i="25" s="1"/>
  <c r="K54" i="25"/>
  <c r="L54" i="25" s="1"/>
  <c r="K46" i="25"/>
  <c r="L46" i="25" s="1"/>
  <c r="K38" i="25"/>
  <c r="L38" i="25" s="1"/>
  <c r="K30" i="25"/>
  <c r="L30" i="25" s="1"/>
  <c r="K22" i="25"/>
  <c r="L22" i="25" s="1"/>
  <c r="K14" i="25"/>
  <c r="L14" i="25" s="1"/>
  <c r="K6" i="25"/>
  <c r="L6" i="25" s="1"/>
  <c r="K21" i="25"/>
  <c r="L21" i="25" s="1"/>
  <c r="K42" i="25"/>
  <c r="L42" i="25" s="1"/>
  <c r="K26" i="25"/>
  <c r="L26" i="25" s="1"/>
  <c r="K57" i="25"/>
  <c r="L57" i="25" s="1"/>
  <c r="K41" i="25"/>
  <c r="L41" i="25" s="1"/>
  <c r="K25" i="25"/>
  <c r="L25" i="25" s="1"/>
  <c r="K61" i="25"/>
  <c r="L61" i="25" s="1"/>
  <c r="K45" i="25"/>
  <c r="L45" i="25" s="1"/>
  <c r="K37" i="25"/>
  <c r="L37" i="25" s="1"/>
  <c r="K29" i="25"/>
  <c r="L29" i="25" s="1"/>
  <c r="K13" i="25"/>
  <c r="L13" i="25" s="1"/>
  <c r="K5" i="25"/>
  <c r="L5" i="25" s="1"/>
  <c r="K60" i="25"/>
  <c r="L60" i="25" s="1"/>
  <c r="K52" i="25"/>
  <c r="L52" i="25" s="1"/>
  <c r="K44" i="25"/>
  <c r="L44" i="25" s="1"/>
  <c r="K36" i="25"/>
  <c r="L36" i="25" s="1"/>
  <c r="K28" i="25"/>
  <c r="L28" i="25" s="1"/>
  <c r="K20" i="25"/>
  <c r="L20" i="25" s="1"/>
  <c r="K12" i="25"/>
  <c r="L12" i="25" s="1"/>
  <c r="K4" i="25"/>
  <c r="L4" i="25" s="1"/>
  <c r="K53" i="25"/>
  <c r="L53" i="25" s="1"/>
  <c r="K59" i="25"/>
  <c r="L59" i="25" s="1"/>
  <c r="K51" i="25"/>
  <c r="L51" i="25" s="1"/>
  <c r="K43" i="25"/>
  <c r="L43" i="25" s="1"/>
  <c r="K35" i="25"/>
  <c r="L35" i="25" s="1"/>
  <c r="K27" i="25"/>
  <c r="L27" i="25" s="1"/>
  <c r="K19" i="25"/>
  <c r="L19" i="25" s="1"/>
  <c r="K11" i="25"/>
  <c r="L11" i="25" s="1"/>
  <c r="K3" i="25"/>
  <c r="L3" i="25" s="1"/>
  <c r="K74" i="25"/>
  <c r="L74" i="25" s="1"/>
  <c r="K80" i="25"/>
  <c r="L80" i="25" s="1"/>
  <c r="K72" i="25"/>
  <c r="L72" i="25" s="1"/>
  <c r="K82" i="25"/>
  <c r="L82" i="25" s="1"/>
  <c r="L66" i="25"/>
  <c r="L79" i="25"/>
  <c r="L71" i="25"/>
  <c r="K73" i="25"/>
  <c r="L73" i="25" s="1"/>
  <c r="L81" i="25"/>
  <c r="K78" i="25"/>
  <c r="L78" i="25" s="1"/>
  <c r="K70" i="25"/>
  <c r="L70" i="25" s="1"/>
  <c r="K77" i="25"/>
  <c r="L77" i="25" s="1"/>
  <c r="K69" i="25"/>
  <c r="L69" i="25" s="1"/>
  <c r="K65" i="25"/>
  <c r="L65" i="25" s="1"/>
  <c r="K76" i="25"/>
  <c r="L76" i="25" s="1"/>
  <c r="K68" i="25"/>
  <c r="L68" i="25" s="1"/>
  <c r="K75" i="25"/>
  <c r="L75" i="25" s="1"/>
  <c r="K67" i="25"/>
  <c r="L67" i="25" s="1"/>
  <c r="K58" i="27"/>
  <c r="L58" i="27" s="1"/>
  <c r="K50" i="27"/>
  <c r="L50" i="27" s="1"/>
  <c r="K42" i="27"/>
  <c r="L42" i="27" s="1"/>
  <c r="K34" i="27"/>
  <c r="L34" i="27" s="1"/>
  <c r="K26" i="27"/>
  <c r="L26" i="27" s="1"/>
  <c r="K18" i="27"/>
  <c r="L18" i="27" s="1"/>
  <c r="K10" i="27"/>
  <c r="L10" i="27" s="1"/>
  <c r="K65" i="27"/>
  <c r="L65" i="27" s="1"/>
  <c r="K57" i="27"/>
  <c r="L57" i="27" s="1"/>
  <c r="K49" i="27"/>
  <c r="L49" i="27" s="1"/>
  <c r="K41" i="27"/>
  <c r="L41" i="27" s="1"/>
  <c r="K33" i="27"/>
  <c r="L33" i="27" s="1"/>
  <c r="K25" i="27"/>
  <c r="L25" i="27" s="1"/>
  <c r="K17" i="27"/>
  <c r="L17" i="27" s="1"/>
  <c r="K9" i="27"/>
  <c r="L9" i="27" s="1"/>
  <c r="K64" i="27"/>
  <c r="L64" i="27" s="1"/>
  <c r="K56" i="27"/>
  <c r="L56" i="27" s="1"/>
  <c r="K48" i="27"/>
  <c r="L48" i="27" s="1"/>
  <c r="K40" i="27"/>
  <c r="L40" i="27" s="1"/>
  <c r="K32" i="27"/>
  <c r="L32" i="27" s="1"/>
  <c r="K24" i="27"/>
  <c r="L24" i="27" s="1"/>
  <c r="K16" i="27"/>
  <c r="L16" i="27" s="1"/>
  <c r="K8" i="27"/>
  <c r="L8" i="27" s="1"/>
  <c r="K63" i="27"/>
  <c r="L63" i="27" s="1"/>
  <c r="K55" i="27"/>
  <c r="L55" i="27" s="1"/>
  <c r="K47" i="27"/>
  <c r="L47" i="27" s="1"/>
  <c r="K39" i="27"/>
  <c r="L39" i="27" s="1"/>
  <c r="K31" i="27"/>
  <c r="L31" i="27" s="1"/>
  <c r="K23" i="27"/>
  <c r="L23" i="27" s="1"/>
  <c r="K15" i="27"/>
  <c r="L15" i="27" s="1"/>
  <c r="K7" i="27"/>
  <c r="L7" i="27" s="1"/>
  <c r="K62" i="27"/>
  <c r="L62" i="27" s="1"/>
  <c r="K54" i="27"/>
  <c r="L54" i="27" s="1"/>
  <c r="K46" i="27"/>
  <c r="L46" i="27" s="1"/>
  <c r="K38" i="27"/>
  <c r="L38" i="27" s="1"/>
  <c r="K30" i="27"/>
  <c r="L30" i="27" s="1"/>
  <c r="K22" i="27"/>
  <c r="L22" i="27" s="1"/>
  <c r="K14" i="27"/>
  <c r="L14" i="27" s="1"/>
  <c r="K6" i="27"/>
  <c r="L6" i="27" s="1"/>
  <c r="K61" i="27"/>
  <c r="L61" i="27" s="1"/>
  <c r="K53" i="27"/>
  <c r="L53" i="27" s="1"/>
  <c r="K45" i="27"/>
  <c r="L45" i="27" s="1"/>
  <c r="K37" i="27"/>
  <c r="L37" i="27" s="1"/>
  <c r="K29" i="27"/>
  <c r="L29" i="27" s="1"/>
  <c r="K21" i="27"/>
  <c r="L21" i="27" s="1"/>
  <c r="K13" i="27"/>
  <c r="L13" i="27" s="1"/>
  <c r="K5" i="27"/>
  <c r="L5" i="27" s="1"/>
  <c r="K60" i="27"/>
  <c r="L60" i="27" s="1"/>
  <c r="K52" i="27"/>
  <c r="L52" i="27" s="1"/>
  <c r="K44" i="27"/>
  <c r="L44" i="27" s="1"/>
  <c r="K36" i="27"/>
  <c r="L36" i="27" s="1"/>
  <c r="K28" i="27"/>
  <c r="L28" i="27" s="1"/>
  <c r="K20" i="27"/>
  <c r="L20" i="27" s="1"/>
  <c r="K12" i="27"/>
  <c r="L12" i="27" s="1"/>
  <c r="K4" i="27"/>
  <c r="L4" i="27" s="1"/>
  <c r="K59" i="27"/>
  <c r="L59" i="27" s="1"/>
  <c r="K51" i="27"/>
  <c r="L51" i="27" s="1"/>
  <c r="K43" i="27"/>
  <c r="L43" i="27" s="1"/>
  <c r="K35" i="27"/>
  <c r="L35" i="27" s="1"/>
  <c r="K27" i="27"/>
  <c r="L27" i="27" s="1"/>
  <c r="K19" i="27"/>
  <c r="L19" i="27" s="1"/>
  <c r="K11" i="27"/>
  <c r="L11" i="27" s="1"/>
  <c r="K3" i="27"/>
  <c r="L3" i="27" s="1"/>
  <c r="K81" i="27"/>
  <c r="L81" i="27" s="1"/>
  <c r="K73" i="27"/>
  <c r="L73" i="27" s="1"/>
  <c r="L79" i="27"/>
  <c r="L71" i="27"/>
  <c r="K78" i="27"/>
  <c r="L78" i="27" s="1"/>
  <c r="K70" i="27"/>
  <c r="L70" i="27" s="1"/>
  <c r="K76" i="27"/>
  <c r="L76" i="27" s="1"/>
  <c r="K68" i="27"/>
  <c r="L68" i="27" s="1"/>
  <c r="K75" i="27"/>
  <c r="L75" i="27" s="1"/>
  <c r="K67" i="27"/>
  <c r="L67" i="27" s="1"/>
  <c r="K76" i="36"/>
  <c r="K77" i="31"/>
  <c r="K77" i="36"/>
  <c r="K78" i="31"/>
  <c r="K79" i="31"/>
  <c r="K80" i="31"/>
  <c r="K81" i="31"/>
  <c r="K82" i="31"/>
  <c r="K82" i="36"/>
  <c r="K81" i="35"/>
  <c r="K82" i="35"/>
  <c r="K78" i="36"/>
  <c r="K79" i="36"/>
  <c r="K80" i="36"/>
  <c r="K81" i="36"/>
  <c r="K77" i="35"/>
  <c r="K78" i="35"/>
  <c r="K79" i="35"/>
  <c r="K80" i="35"/>
  <c r="K70" i="36"/>
  <c r="K71" i="36"/>
  <c r="K72" i="36"/>
  <c r="K73" i="36"/>
  <c r="K74" i="36"/>
  <c r="K81" i="32"/>
  <c r="K82" i="32"/>
  <c r="K72" i="31"/>
  <c r="K73" i="31"/>
  <c r="K74" i="31"/>
  <c r="K75" i="31"/>
  <c r="K76" i="31"/>
  <c r="K72" i="35"/>
  <c r="K73" i="35"/>
  <c r="K74" i="35"/>
  <c r="K75" i="35"/>
  <c r="K76" i="35"/>
  <c r="K62" i="36"/>
  <c r="K63" i="36"/>
  <c r="K64" i="36"/>
  <c r="K65" i="36"/>
  <c r="K66" i="36"/>
  <c r="K69" i="32"/>
  <c r="K70" i="32"/>
  <c r="K71" i="32"/>
  <c r="K72" i="32"/>
  <c r="K73" i="32"/>
  <c r="K63" i="31"/>
  <c r="K64" i="31"/>
  <c r="K67" i="35"/>
  <c r="K68" i="35"/>
  <c r="K69" i="35"/>
  <c r="K70" i="35"/>
  <c r="K71" i="35"/>
  <c r="K68" i="32"/>
  <c r="K62" i="35"/>
  <c r="K63" i="35"/>
  <c r="K64" i="35"/>
  <c r="K65" i="35"/>
  <c r="K66" i="35"/>
  <c r="K62" i="33"/>
  <c r="K3" i="35"/>
  <c r="K4" i="35"/>
  <c r="K5" i="35"/>
  <c r="K6" i="35"/>
  <c r="K7" i="35"/>
  <c r="K8" i="35"/>
  <c r="K9" i="35"/>
  <c r="K10" i="35"/>
  <c r="K11" i="35"/>
  <c r="K12" i="35"/>
  <c r="K13" i="35"/>
  <c r="K14" i="35"/>
  <c r="K17" i="35"/>
  <c r="K19" i="35"/>
  <c r="K23" i="35"/>
  <c r="K27" i="35"/>
  <c r="K31" i="35"/>
  <c r="K38" i="35"/>
  <c r="K41" i="35"/>
  <c r="K47" i="35"/>
  <c r="K50" i="35"/>
  <c r="K57" i="35"/>
  <c r="K61" i="35"/>
  <c r="K34" i="36"/>
  <c r="K45" i="36"/>
  <c r="K51" i="36"/>
  <c r="K57" i="36"/>
  <c r="K18" i="33"/>
  <c r="K29" i="33"/>
  <c r="K37" i="33"/>
  <c r="K45" i="33"/>
  <c r="K53" i="33"/>
  <c r="K6" i="32"/>
  <c r="K22" i="32"/>
  <c r="K29" i="32"/>
  <c r="K38" i="32"/>
  <c r="K12" i="31"/>
  <c r="K33" i="36"/>
  <c r="K43" i="36"/>
  <c r="K49" i="36"/>
  <c r="K54" i="36"/>
  <c r="K19" i="33"/>
  <c r="K32" i="33"/>
  <c r="K43" i="33"/>
  <c r="K51" i="33"/>
  <c r="K58" i="33"/>
  <c r="K5" i="32"/>
  <c r="K21" i="32"/>
  <c r="K33" i="32"/>
  <c r="K11" i="31"/>
  <c r="K58" i="31"/>
  <c r="K3" i="36"/>
  <c r="K4" i="36"/>
  <c r="K5" i="36"/>
  <c r="K6" i="36"/>
  <c r="K7" i="36"/>
  <c r="K8" i="36"/>
  <c r="K9" i="36"/>
  <c r="K10" i="36"/>
  <c r="K11" i="36"/>
  <c r="K12" i="36"/>
  <c r="K13" i="36"/>
  <c r="K14" i="36"/>
  <c r="K15" i="36"/>
  <c r="K16" i="36"/>
  <c r="K17" i="36"/>
  <c r="K18" i="36"/>
  <c r="K19" i="36"/>
  <c r="K20" i="36"/>
  <c r="K21" i="36"/>
  <c r="K22" i="36"/>
  <c r="K23" i="36"/>
  <c r="K24" i="36"/>
  <c r="K25" i="36"/>
  <c r="K26" i="36"/>
  <c r="K27" i="36"/>
  <c r="K28" i="36"/>
  <c r="K29" i="36"/>
  <c r="K31" i="36"/>
  <c r="K36" i="36"/>
  <c r="K44" i="36"/>
  <c r="K48" i="36"/>
  <c r="K55" i="36"/>
  <c r="K61" i="36"/>
  <c r="K25" i="33"/>
  <c r="K31" i="33"/>
  <c r="K42" i="33"/>
  <c r="K55" i="33"/>
  <c r="K60" i="33"/>
  <c r="K13" i="32"/>
  <c r="K25" i="32"/>
  <c r="K13" i="31"/>
  <c r="K21" i="33"/>
  <c r="K30" i="33"/>
  <c r="K39" i="33"/>
  <c r="K46" i="33"/>
  <c r="K54" i="33"/>
  <c r="K11" i="32"/>
  <c r="K19" i="32"/>
  <c r="K34" i="32"/>
  <c r="K9" i="31"/>
  <c r="K56" i="31"/>
  <c r="K3" i="33"/>
  <c r="K4" i="33"/>
  <c r="K5" i="33"/>
  <c r="K6" i="33"/>
  <c r="K7" i="33"/>
  <c r="K8" i="33"/>
  <c r="K9" i="33"/>
  <c r="K10" i="33"/>
  <c r="K11" i="33"/>
  <c r="K12" i="33"/>
  <c r="K13" i="33"/>
  <c r="K14" i="33"/>
  <c r="K15" i="33"/>
  <c r="K16" i="33"/>
  <c r="K17" i="33"/>
  <c r="K26" i="33"/>
  <c r="K38" i="33"/>
  <c r="K44" i="33"/>
  <c r="K52" i="33"/>
  <c r="K4" i="32"/>
  <c r="K18" i="32"/>
  <c r="K27" i="32"/>
  <c r="K8" i="31"/>
  <c r="K57" i="31"/>
  <c r="K63" i="33"/>
  <c r="K64" i="33"/>
  <c r="K65" i="33"/>
  <c r="K66" i="33"/>
  <c r="K67" i="33"/>
  <c r="K68" i="33"/>
  <c r="K69" i="33"/>
  <c r="K70" i="33"/>
  <c r="K71" i="33"/>
  <c r="K72" i="33"/>
  <c r="K73" i="33"/>
  <c r="K74" i="33"/>
  <c r="K75" i="33"/>
  <c r="K76" i="33"/>
  <c r="K77" i="33"/>
  <c r="K78" i="33"/>
  <c r="K79" i="33"/>
  <c r="K80" i="33"/>
  <c r="K81" i="33"/>
  <c r="K82" i="33"/>
  <c r="K8" i="32"/>
  <c r="K16" i="32"/>
  <c r="K31" i="32"/>
  <c r="K39" i="32"/>
  <c r="K5" i="31"/>
  <c r="K59" i="31"/>
  <c r="K7" i="32"/>
  <c r="K17" i="32"/>
  <c r="K32" i="32"/>
  <c r="K53" i="31"/>
  <c r="K40" i="32"/>
  <c r="K41" i="32"/>
  <c r="K42" i="32"/>
  <c r="K43" i="32"/>
  <c r="K44" i="32"/>
  <c r="K45" i="32"/>
  <c r="K46" i="32"/>
  <c r="K47" i="32"/>
  <c r="K48" i="32"/>
  <c r="K49" i="32"/>
  <c r="K50" i="32"/>
  <c r="K51" i="32"/>
  <c r="K52" i="32"/>
  <c r="K53" i="32"/>
  <c r="K54" i="32"/>
  <c r="K55" i="32"/>
  <c r="K56" i="32"/>
  <c r="K57" i="32"/>
  <c r="K58" i="32"/>
  <c r="K59" i="32"/>
  <c r="K60" i="32"/>
  <c r="K61" i="32"/>
  <c r="K62" i="32"/>
  <c r="K63" i="32"/>
  <c r="K64" i="32"/>
  <c r="K65" i="32"/>
  <c r="K66" i="32"/>
  <c r="K67" i="32"/>
  <c r="K4" i="31"/>
  <c r="K61" i="31"/>
  <c r="K5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60" i="31"/>
  <c r="K15" i="35"/>
  <c r="K22" i="35"/>
  <c r="K30" i="35"/>
  <c r="K36" i="35"/>
  <c r="K42" i="35"/>
  <c r="K54" i="35"/>
  <c r="K37" i="36"/>
  <c r="K50" i="36"/>
  <c r="K60" i="36"/>
  <c r="K36" i="33"/>
  <c r="K50" i="33"/>
  <c r="K61" i="33"/>
  <c r="K9" i="32"/>
  <c r="K24" i="32"/>
  <c r="K37" i="32"/>
  <c r="K7" i="31"/>
  <c r="K62" i="31"/>
  <c r="K16" i="35"/>
  <c r="K26" i="35"/>
  <c r="K37" i="35"/>
  <c r="K44" i="35"/>
  <c r="K51" i="35"/>
  <c r="K59" i="35"/>
  <c r="K41" i="36"/>
  <c r="K58" i="36"/>
  <c r="K33" i="33"/>
  <c r="K49" i="33"/>
  <c r="K10" i="32"/>
  <c r="K30" i="32"/>
  <c r="K14" i="31"/>
  <c r="K18" i="35"/>
  <c r="K20" i="35"/>
  <c r="K29" i="35"/>
  <c r="K33" i="35"/>
  <c r="K39" i="35"/>
  <c r="K46" i="35"/>
  <c r="K53" i="35"/>
  <c r="K30" i="36"/>
  <c r="K40" i="36"/>
  <c r="K53" i="36"/>
  <c r="K22" i="33"/>
  <c r="K40" i="33"/>
  <c r="K57" i="33"/>
  <c r="K12" i="32"/>
  <c r="K28" i="32"/>
  <c r="K15" i="31"/>
  <c r="K24" i="35"/>
  <c r="K55" i="35"/>
  <c r="K39" i="36"/>
  <c r="K27" i="33"/>
  <c r="K23" i="32"/>
  <c r="K10" i="31"/>
  <c r="K21" i="35"/>
  <c r="K32" i="35"/>
  <c r="K43" i="35"/>
  <c r="K49" i="35"/>
  <c r="K58" i="35"/>
  <c r="K35" i="36"/>
  <c r="K47" i="36"/>
  <c r="K56" i="36"/>
  <c r="K23" i="33"/>
  <c r="K35" i="33"/>
  <c r="K48" i="33"/>
  <c r="K15" i="32"/>
  <c r="K35" i="32"/>
  <c r="K3" i="31"/>
  <c r="K25" i="35"/>
  <c r="K35" i="35"/>
  <c r="K45" i="35"/>
  <c r="K52" i="35"/>
  <c r="K42" i="36"/>
  <c r="K59" i="36"/>
  <c r="K24" i="33"/>
  <c r="K41" i="33"/>
  <c r="K59" i="33"/>
  <c r="K14" i="32"/>
  <c r="K26" i="32"/>
  <c r="K6" i="31"/>
  <c r="K28" i="35"/>
  <c r="K34" i="35"/>
  <c r="K40" i="35"/>
  <c r="K48" i="35"/>
  <c r="K56" i="35"/>
  <c r="K60" i="35"/>
  <c r="K32" i="36"/>
  <c r="K38" i="36"/>
  <c r="K46" i="36"/>
  <c r="K52" i="36"/>
  <c r="K20" i="33"/>
  <c r="K28" i="33"/>
  <c r="K34" i="33"/>
  <c r="K47" i="33"/>
  <c r="K56" i="33"/>
  <c r="K3" i="32"/>
  <c r="K20" i="32"/>
  <c r="K36" i="32"/>
  <c r="K54" i="31"/>
  <c r="L36" i="35" l="1"/>
  <c r="L61"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3"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24" i="35" l="1"/>
  <c r="L45" i="35"/>
  <c r="L32" i="35"/>
  <c r="L56" i="35"/>
  <c r="L47" i="35"/>
  <c r="L31" i="35"/>
  <c r="L50" i="35"/>
  <c r="L40" i="35"/>
  <c r="L14" i="35"/>
  <c r="L52" i="35"/>
  <c r="L38" i="35"/>
  <c r="L27" i="35"/>
  <c r="L13" i="35"/>
  <c r="L20" i="35"/>
  <c r="L15" i="35"/>
  <c r="L51" i="35"/>
  <c r="L10" i="35"/>
  <c r="L37" i="35"/>
  <c r="L8" i="35"/>
  <c r="L60" i="35"/>
  <c r="L48" i="35"/>
  <c r="L22" i="35"/>
  <c r="L54" i="35"/>
  <c r="L49" i="35"/>
  <c r="L34" i="35"/>
  <c r="L18" i="35"/>
  <c r="L57" i="35"/>
  <c r="L55" i="35"/>
  <c r="L17" i="35"/>
  <c r="L46" i="35"/>
  <c r="L19" i="35"/>
  <c r="L30" i="35"/>
  <c r="L7" i="35"/>
  <c r="L58" i="35"/>
  <c r="L33" i="35"/>
  <c r="L23" i="35"/>
  <c r="L42" i="35"/>
  <c r="L35" i="35"/>
  <c r="L28" i="35"/>
  <c r="L21" i="35"/>
  <c r="L59" i="35"/>
  <c r="L9" i="35"/>
  <c r="L43" i="35"/>
  <c r="L41" i="35"/>
  <c r="L16" i="35"/>
  <c r="L11" i="35"/>
  <c r="L6" i="35"/>
  <c r="L26" i="35"/>
  <c r="L29" i="35"/>
  <c r="L44" i="35"/>
  <c r="L39" i="35"/>
  <c r="L12" i="35"/>
  <c r="L25" i="35"/>
  <c r="L5" i="35"/>
  <c r="L4" i="35"/>
  <c r="L3" i="35"/>
  <c r="L59" i="36"/>
  <c r="L51" i="36"/>
  <c r="L46" i="36"/>
  <c r="L19" i="36"/>
  <c r="L30" i="36"/>
  <c r="L38" i="36"/>
  <c r="L60" i="36"/>
  <c r="L52" i="36"/>
  <c r="L36" i="36"/>
  <c r="L22" i="36"/>
  <c r="L56" i="36"/>
  <c r="L33" i="36"/>
  <c r="L23" i="36"/>
  <c r="L42" i="36"/>
  <c r="L35" i="36"/>
  <c r="L28" i="36"/>
  <c r="L21" i="36"/>
  <c r="L54" i="36"/>
  <c r="L41" i="36"/>
  <c r="L16" i="36"/>
  <c r="L11" i="36"/>
  <c r="L6" i="36"/>
  <c r="L34" i="36"/>
  <c r="L24" i="36"/>
  <c r="L29" i="36"/>
  <c r="L44" i="36"/>
  <c r="L39" i="36"/>
  <c r="L12" i="36"/>
  <c r="L25" i="36"/>
  <c r="L61" i="36"/>
  <c r="L27" i="36"/>
  <c r="L55" i="36"/>
  <c r="L13" i="36"/>
  <c r="L45" i="36"/>
  <c r="L20" i="36"/>
  <c r="L32" i="36"/>
  <c r="L15" i="36"/>
  <c r="L4" i="36"/>
  <c r="L49" i="36"/>
  <c r="L57" i="36"/>
  <c r="L10" i="36"/>
  <c r="L47" i="36"/>
  <c r="L37" i="36"/>
  <c r="L31" i="36"/>
  <c r="L8" i="36"/>
  <c r="L3" i="36"/>
  <c r="L55" i="31"/>
  <c r="L49" i="31"/>
  <c r="L37" i="31"/>
  <c r="L23" i="31"/>
  <c r="L55" i="32"/>
  <c r="L49" i="32"/>
  <c r="L37" i="32"/>
  <c r="L23" i="32"/>
  <c r="L25" i="31"/>
  <c r="L24" i="31"/>
  <c r="L36" i="31"/>
  <c r="L22" i="31"/>
  <c r="L25" i="32"/>
  <c r="L24" i="32"/>
  <c r="L36" i="32"/>
  <c r="L22" i="32"/>
  <c r="L62" i="31"/>
  <c r="L44" i="31"/>
  <c r="L16" i="31"/>
  <c r="L6" i="31"/>
  <c r="L62" i="32"/>
  <c r="L44" i="32"/>
  <c r="L16" i="32"/>
  <c r="L6" i="32"/>
  <c r="L53" i="31"/>
  <c r="L50" i="31"/>
  <c r="L35" i="31"/>
  <c r="L21" i="31"/>
  <c r="L53" i="32"/>
  <c r="L50" i="32"/>
  <c r="L35" i="32"/>
  <c r="L21" i="32"/>
  <c r="L54" i="31"/>
  <c r="L41" i="31"/>
  <c r="L14" i="31"/>
  <c r="L54" i="32"/>
  <c r="L41" i="32"/>
  <c r="L14" i="32"/>
  <c r="L34" i="31"/>
  <c r="L43" i="31"/>
  <c r="L29" i="31"/>
  <c r="L34" i="32"/>
  <c r="L43" i="32"/>
  <c r="L29" i="32"/>
  <c r="L9" i="31"/>
  <c r="L42" i="31"/>
  <c r="L28" i="31"/>
  <c r="L9" i="32"/>
  <c r="L42" i="32"/>
  <c r="L28" i="32"/>
  <c r="L60" i="31"/>
  <c r="L39" i="31"/>
  <c r="L8" i="31"/>
  <c r="L60" i="32"/>
  <c r="L39" i="32"/>
  <c r="L8" i="32"/>
  <c r="L56" i="31"/>
  <c r="L59" i="31"/>
  <c r="L30" i="31"/>
  <c r="L45" i="31"/>
  <c r="L40" i="31"/>
  <c r="L12" i="31"/>
  <c r="L11" i="31"/>
  <c r="L17" i="31"/>
  <c r="L56" i="32"/>
  <c r="L59" i="32"/>
  <c r="L30" i="32"/>
  <c r="L45" i="32"/>
  <c r="L40" i="32"/>
  <c r="L12" i="32"/>
  <c r="L11" i="32"/>
  <c r="L17" i="32"/>
  <c r="L57" i="31"/>
  <c r="L61" i="31"/>
  <c r="L13" i="31"/>
  <c r="L46" i="31"/>
  <c r="L20" i="31"/>
  <c r="L33" i="31"/>
  <c r="L15" i="31"/>
  <c r="L5" i="31"/>
  <c r="L57" i="32"/>
  <c r="L61" i="32"/>
  <c r="L13" i="32"/>
  <c r="L46" i="32"/>
  <c r="L20" i="32"/>
  <c r="L33" i="32"/>
  <c r="L15" i="32"/>
  <c r="L5" i="32"/>
  <c r="L52" i="31"/>
  <c r="L51" i="31"/>
  <c r="L10" i="31"/>
  <c r="L48" i="31"/>
  <c r="L38" i="31"/>
  <c r="L32" i="31"/>
  <c r="L7" i="31"/>
  <c r="L4" i="31"/>
  <c r="L52" i="32"/>
  <c r="L51" i="32"/>
  <c r="L10" i="32"/>
  <c r="L48" i="32"/>
  <c r="L38" i="32"/>
  <c r="L32" i="32"/>
  <c r="L7" i="32"/>
  <c r="L4" i="32"/>
  <c r="L27" i="31"/>
  <c r="L58" i="31"/>
  <c r="L19" i="31"/>
  <c r="L47" i="31"/>
  <c r="L18" i="31"/>
  <c r="L31" i="31"/>
  <c r="L26" i="31"/>
  <c r="L3" i="31"/>
  <c r="L27" i="32"/>
  <c r="L58" i="32"/>
  <c r="L19" i="32"/>
  <c r="L47" i="32"/>
  <c r="L18" i="32"/>
  <c r="L31" i="32"/>
  <c r="L26" i="32"/>
  <c r="L3" i="32"/>
  <c r="L57" i="33"/>
  <c r="L46" i="33"/>
  <c r="L30" i="33"/>
  <c r="L26" i="36"/>
  <c r="L33" i="33"/>
  <c r="L42" i="33"/>
  <c r="L28" i="33"/>
  <c r="L59" i="33"/>
  <c r="L38" i="33"/>
  <c r="L27" i="33"/>
  <c r="L55" i="33"/>
  <c r="L29" i="33"/>
  <c r="L39" i="33"/>
  <c r="L25" i="33"/>
  <c r="L24" i="33"/>
  <c r="L23" i="33"/>
  <c r="L35" i="33"/>
  <c r="L21" i="33"/>
  <c r="L53" i="36"/>
  <c r="L52" i="33"/>
  <c r="L49" i="33"/>
  <c r="L34" i="33"/>
  <c r="L18" i="33"/>
  <c r="L17" i="36"/>
  <c r="L7" i="36"/>
  <c r="L26" i="33"/>
  <c r="L17" i="33"/>
  <c r="L19" i="33"/>
  <c r="L7" i="33"/>
  <c r="L58" i="33"/>
  <c r="L44" i="33"/>
  <c r="L12" i="33"/>
  <c r="L5" i="33"/>
  <c r="L54" i="33"/>
  <c r="L53" i="33"/>
  <c r="L48" i="33"/>
  <c r="L40" i="33"/>
  <c r="L36" i="33"/>
  <c r="L14" i="33"/>
  <c r="L22" i="33"/>
  <c r="L48" i="36"/>
  <c r="L61" i="33"/>
  <c r="L9" i="33"/>
  <c r="L43" i="33"/>
  <c r="L41" i="33"/>
  <c r="L16" i="33"/>
  <c r="L11" i="33"/>
  <c r="L6" i="33"/>
  <c r="L9" i="36"/>
  <c r="L43" i="36"/>
  <c r="L56" i="33"/>
  <c r="L60" i="33"/>
  <c r="L13" i="33"/>
  <c r="L45" i="33"/>
  <c r="L20" i="33"/>
  <c r="L32" i="33"/>
  <c r="L15" i="33"/>
  <c r="L4" i="33"/>
  <c r="L58" i="36"/>
  <c r="L51" i="33"/>
  <c r="L50" i="33"/>
  <c r="L10" i="33"/>
  <c r="L47" i="33"/>
  <c r="L37" i="33"/>
  <c r="L31" i="33"/>
  <c r="L8" i="33"/>
  <c r="L3" i="33"/>
  <c r="L5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40" i="36"/>
  <c r="L14" i="36"/>
  <c r="L18"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I18" i="15" l="1"/>
  <c r="K18" i="15" s="1"/>
  <c r="K15" i="15"/>
  <c r="I14" i="15"/>
  <c r="K14" i="15" s="1"/>
  <c r="K11" i="15"/>
  <c r="E15" i="2"/>
  <c r="I19" i="15" s="1"/>
  <c r="U39" i="26"/>
  <c r="U37" i="37"/>
  <c r="U39" i="32"/>
  <c r="U39" i="28"/>
  <c r="U39" i="25"/>
  <c r="U39" i="35"/>
  <c r="U39" i="36"/>
  <c r="U39" i="33"/>
  <c r="U39" i="31"/>
  <c r="U39" i="27"/>
  <c r="U39" i="30"/>
  <c r="I22" i="15" l="1"/>
  <c r="K22" i="15" s="1"/>
  <c r="K19" i="15"/>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I23" i="15" l="1"/>
  <c r="K23" i="15" s="1"/>
  <c r="K10" i="15"/>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O5" i="35"/>
  <c r="O5" i="36"/>
  <c r="O5" i="33"/>
  <c r="O5" i="32"/>
  <c r="O5" i="31"/>
  <c r="O5" i="30"/>
  <c r="O5" i="37"/>
  <c r="O5" i="28"/>
  <c r="O5" i="27"/>
  <c r="O5" i="26"/>
  <c r="O5" i="25"/>
  <c r="O5" i="3"/>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<sst xmlns="http://schemas.openxmlformats.org/spreadsheetml/2006/main" count="8093" uniqueCount="529">
  <si>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</si>
  <si>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</si>
  <si>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</si>
  <si>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</si>
  <si>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</si>
  <si>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</si>
  <si>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</si>
  <si>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</si>
  <si>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</si>
  <si>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</si>
  <si>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</si>
  <si>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</si>
  <si>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</si>
  <si>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</si>
  <si>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</si>
  <si>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</si>
  <si>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</si>
  <si>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</si>
  <si>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</si>
  <si>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</si>
  <si>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</si>
  <si>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</si>
  <si>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</si>
  <si>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</si>
  <si>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</si>
  <si>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</si>
  <si>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</si>
  <si>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</si>
  <si>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</si>
  <si>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</si>
  <si>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</si>
  <si>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</si>
  <si>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</si>
  <si>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</si>
  <si>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</si>
  <si>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</si>
  <si>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</si>
  <si>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</si>
  <si>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</si>
  <si>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</si>
  <si>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</si>
  <si>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</si>
  <si>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</si>
  <si>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</si>
  <si>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</si>
  <si>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</si>
  <si>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</si>
  <si>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</si>
  <si>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</si>
  <si>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</si>
  <si>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</si>
  <si>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</si>
  <si>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</si>
  <si>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</si>
  <si>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</si>
  <si>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</si>
  <si>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</si>
  <si>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</si>
  <si>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</si>
  <si>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</si>
  <si>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</si>
  <si>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</si>
  <si>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</si>
  <si>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</si>
  <si>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</si>
  <si>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</si>
  <si>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</si>
  <si>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</si>
  <si>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</si>
  <si>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</si>
  <si>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</si>
  <si>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</si>
  <si>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</si>
  <si>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</si>
  <si>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</si>
  <si>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</si>
  <si>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</si>
  <si>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</si>
  <si>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</si>
  <si>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</si>
  <si>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</si>
  <si>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</si>
  <si>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</si>
  <si>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</si>
  <si>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</si>
  <si>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</si>
  <si>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</si>
  <si>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</si>
  <si>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</si>
  <si>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</si>
  <si>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</si>
  <si>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</si>
  <si>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</si>
  <si>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</si>
  <si>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</si>
  <si>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</si>
  <si>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</si>
  <si>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</si>
  <si>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</si>
  <si>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</si>
  <si>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</si>
  <si>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</si>
  <si>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</si>
  <si>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</si>
  <si>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</si>
  <si>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</si>
  <si>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</si>
  <si>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</si>
  <si>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</si>
  <si>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</si>
  <si>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</si>
  <si>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</si>
  <si>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</si>
  <si>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</si>
  <si>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</si>
  <si>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</si>
  <si>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</si>
  <si>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</si>
  <si>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</si>
  <si>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</si>
  <si>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</si>
  <si>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</si>
  <si>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</si>
  <si>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</si>
  <si>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</si>
  <si>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</si>
  <si>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</si>
  <si>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</si>
  <si>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</si>
  <si>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</si>
  <si>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</si>
  <si>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</si>
  <si>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</si>
  <si>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</si>
  <si>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</si>
  <si>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</si>
  <si>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</si>
  <si>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</si>
  <si>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</si>
  <si>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</si>
  <si>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</si>
  <si>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</si>
  <si>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</si>
  <si>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</si>
  <si>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</si>
  <si>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</si>
  <si>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</si>
  <si>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</si>
  <si>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</si>
  <si>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</si>
  <si>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</si>
  <si>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</si>
  <si>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</si>
  <si>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</si>
  <si>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</si>
  <si>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</si>
  <si>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</si>
  <si>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</si>
  <si>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</si>
  <si>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</si>
  <si>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</si>
  <si>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</si>
  <si>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</si>
  <si>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</si>
  <si>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</si>
  <si>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</si>
  <si>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</si>
  <si>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</si>
  <si>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</si>
  <si>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</si>
  <si>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</si>
  <si>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</si>
  <si>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</si>
  <si>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</si>
  <si>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</si>
  <si>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</si>
  <si>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</si>
  <si>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</si>
  <si>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</si>
  <si>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</si>
  <si>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</si>
  <si>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</si>
  <si>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</si>
  <si>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</si>
  <si>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</si>
  <si>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</si>
  <si>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</si>
  <si>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</si>
  <si>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</si>
  <si>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</si>
  <si>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</si>
  <si>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</si>
  <si>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</si>
  <si>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</si>
  <si>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</si>
  <si>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</si>
  <si>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</si>
  <si>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</si>
  <si>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</si>
  <si>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</si>
  <si>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</si>
  <si>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</si>
  <si>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</si>
  <si>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</si>
  <si>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</si>
  <si>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</si>
  <si>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</si>
  <si>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</si>
  <si>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</si>
  <si>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</si>
  <si>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</si>
  <si>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</si>
  <si>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</si>
  <si>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</si>
  <si>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</si>
  <si>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</si>
  <si>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</si>
  <si>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</si>
  <si>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</si>
  <si>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</si>
  <si>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</si>
  <si>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</si>
  <si>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</si>
  <si>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</si>
  <si>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</si>
  <si>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</si>
  <si>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</si>
  <si>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</si>
  <si>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</si>
  <si>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</si>
  <si>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</si>
  <si>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</si>
  <si>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</si>
  <si>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</si>
  <si>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</si>
  <si>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</si>
  <si>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</si>
  <si>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</si>
  <si>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</si>
  <si>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</si>
  <si>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</si>
  <si>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</si>
  <si>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</si>
  <si>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</si>
  <si>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</si>
  <si>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</si>
  <si>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</si>
  <si>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</si>
  <si>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</si>
  <si>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</si>
  <si>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</si>
  <si>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</si>
  <si>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</si>
  <si>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</si>
  <si>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</si>
  <si>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</si>
  <si>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</si>
  <si>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</si>
  <si>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</si>
  <si>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</si>
  <si>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</si>
  <si>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</si>
  <si>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</si>
  <si>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</si>
  <si>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</si>
  <si>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</si>
  <si>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</si>
  <si>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</si>
  <si>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</si>
  <si>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</si>
  <si>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</si>
  <si>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</si>
  <si>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</si>
  <si>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</si>
  <si>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</si>
  <si>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</si>
  <si>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</si>
  <si>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</si>
  <si>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</si>
  <si>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</si>
  <si>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</si>
  <si>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</si>
  <si>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</si>
  <si>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</si>
  <si>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</si>
  <si>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</si>
  <si>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</si>
  <si>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</si>
  <si>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</si>
  <si>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</si>
  <si>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</si>
  <si>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</si>
  <si>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</si>
  <si>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</si>
  <si>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</si>
  <si>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</si>
  <si>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</si>
  <si>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</si>
  <si>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</si>
  <si>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</si>
  <si>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</si>
  <si>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</si>
  <si>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</si>
  <si>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</si>
  <si>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</si>
  <si>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</si>
  <si>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</si>
  <si>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</si>
  <si>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</si>
  <si>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</si>
  <si>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</si>
  <si>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</si>
  <si>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</si>
  <si>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</si>
  <si>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</si>
  <si>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</si>
  <si>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700000|AGIKA</t>
  </si>
  <si>
    <t>F</t>
  </si>
  <si>
    <t>401308|MATEI ELENA</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</si>
  <si>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</si>
  <si>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</si>
  <si>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</si>
  <si>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</si>
  <si>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</si>
  <si>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</si>
  <si>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</si>
  <si>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</si>
  <si>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</si>
  <si>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</si>
  <si>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</si>
  <si>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</si>
  <si>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</si>
  <si>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</si>
  <si>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</si>
  <si>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</si>
  <si>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55|VEGSO TESZT</t>
  </si>
  <si>
    <t>401479|DUCA MELINDA</t>
  </si>
  <si>
    <t>401389|MOISA MARIAN</t>
  </si>
  <si>
    <t>401734|SAFI SHARAFAT</t>
  </si>
  <si>
    <t>401730|VAJGEL ALEXANDRA</t>
  </si>
  <si>
    <t>401747|SHAJU ANEETA</t>
  </si>
  <si>
    <t>401276|SAHBAZ REFIKA</t>
  </si>
  <si>
    <t>401476|PAIOR IMRE-OLIVER</t>
  </si>
  <si>
    <t>401006|DINDIC VANJA</t>
  </si>
  <si>
    <t>401049|SUN SOVANMEALY</t>
  </si>
  <si>
    <t>401138|NOU SATYAROTH</t>
  </si>
  <si>
    <t>401051|DELIC SNJEZANA</t>
  </si>
  <si>
    <t>E</t>
  </si>
  <si>
    <t>401010|KNEISSL ERNA</t>
  </si>
  <si>
    <t>401564|SAFI NAJEEB</t>
  </si>
  <si>
    <t>401307|MINEVA KREMENA</t>
  </si>
  <si>
    <t>401089|JUNDANG AKSON</t>
  </si>
  <si>
    <t>Neutrale Bewegungen</t>
  </si>
  <si>
    <t>Karenz (1)</t>
  </si>
  <si>
    <t>Nur neutrale Bewegungen. Kein direkter Handlungsbedarf.</t>
  </si>
  <si>
    <t>Neutral</t>
  </si>
  <si>
    <t>401583|TURSUNOVIC DZEMILA</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</si>
  <si>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</si>
  <si>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</si>
  <si>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</si>
  <si>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</si>
  <si>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</si>
  <si>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</si>
  <si>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</si>
  <si>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</si>
  <si>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</si>
  <si>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</si>
  <si>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</si>
  <si>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</si>
  <si>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</si>
  <si>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401748|PATTIKKADAN SWALIH</t>
  </si>
  <si>
    <t>401738|TURGUT ZEHRA</t>
  </si>
  <si>
    <t>401737|ADAMEK MISCHELLE</t>
  </si>
  <si>
    <t>401736|KHALEQYAR FAISAL</t>
  </si>
  <si>
    <t>401746|AHANIAN TARON</t>
  </si>
  <si>
    <t>401745|YARI RAHMATULLAH</t>
  </si>
  <si>
    <t>401751|RAUFI SABERULLAH</t>
  </si>
  <si>
    <t>401752|SAFIZADEH PARWAN</t>
  </si>
  <si>
    <t>401754|PANAGIOTIDOU SOUSANNA</t>
  </si>
  <si>
    <t>401605|CORIC MARKO</t>
  </si>
  <si>
    <t>401626|SALAMON JOZSEFNE</t>
  </si>
  <si>
    <t>401633|DECSI FERENC</t>
  </si>
  <si>
    <t>401647|SALA DORINA-DANIELA</t>
  </si>
  <si>
    <t>401661|TINCA ALEXANDRA</t>
  </si>
  <si>
    <t>401670|SZABO GRETA</t>
  </si>
  <si>
    <t>401678|SAFI FAHIM</t>
  </si>
  <si>
    <t>401691|ALIPOUR MOHSEN</t>
  </si>
  <si>
    <t>401690|ZDRENDEA MARIANA-RODICA</t>
  </si>
  <si>
    <t>401703|SHEGIWAL MOSAWIR</t>
  </si>
  <si>
    <t>401214|VOJNIKOVIC ALMA</t>
  </si>
  <si>
    <t>401715|ALALI ALSHEKH JAWAD</t>
  </si>
  <si>
    <t>401716|NIYAZI FAISAL</t>
  </si>
  <si>
    <t>401717|HOVHANNISYAN TIGRAN</t>
  </si>
  <si>
    <t>401722|KHAN IMRAN</t>
  </si>
  <si>
    <t>401723|JMO MOHAMMED</t>
  </si>
  <si>
    <t>401726|PUTRO ARIAN</t>
  </si>
  <si>
    <t>401731|PUTRO MAJLINDA</t>
  </si>
  <si>
    <t>401602|PATAKI BARBARA</t>
  </si>
  <si>
    <t>401589|AL ALI YASER</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</si>
  <si>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</si>
  <si>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</si>
  <si>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</si>
  <si>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</si>
  <si>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</si>
  <si>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</si>
  <si>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</si>
  <si>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401047|PHOO-IN SUNARI</t>
  </si>
  <si>
    <t>401197|PRAHER MERAFLOR</t>
  </si>
  <si>
    <t>401394|HEGEDUS NIKOLETT</t>
  </si>
  <si>
    <t>401432|SENG DALIN</t>
  </si>
  <si>
    <t>401558|MILETIC NIKOLINA</t>
  </si>
  <si>
    <t>401481|DJEKANOVIC OBRENKA</t>
  </si>
  <si>
    <t>402405|VADIUJ TEST</t>
  </si>
  <si>
    <t>503000|MARIKA</t>
  </si>
  <si>
    <t>504000|JANOSKA</t>
  </si>
  <si>
    <t>505000|FERIKE</t>
  </si>
  <si>
    <t>500600|JANIKA</t>
  </si>
  <si>
    <t>600000|GERGO</t>
  </si>
  <si>
    <t>401999|TESZT KARCSI</t>
  </si>
  <si>
    <t>800000|PITYUKA</t>
  </si>
  <si>
    <t>402004|APRILISBAN JOTTEM</t>
  </si>
  <si>
    <t>402000|RIGO JANOS</t>
  </si>
  <si>
    <t>502000|MAJUS MATE</t>
  </si>
  <si>
    <t xml:space="preserve">Asadadad </t>
  </si>
  <si>
    <t>401999|ASADADAD</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</si>
  <si>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</si>
  <si>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</si>
  <si>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</si>
  <si>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</si>
  <si>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</si>
  <si>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</si>
  <si>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</si>
  <si>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</si>
  <si>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</si>
  <si>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</si>
  <si>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</si>
  <si>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</si>
  <si>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</si>
  <si>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</si>
  <si>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</si>
  <si>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</si>
  <si>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</si>
  <si>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</si>
  <si>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</si>
  <si>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</si>
  <si>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</si>
  <si>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</si>
  <si>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</si>
  <si>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</si>
  <si>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</si>
  <si>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</si>
  <si>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</si>
  <si>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</si>
  <si>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</si>
  <si>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</si>
  <si>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</si>
  <si>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</si>
  <si>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</si>
  <si>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Gesamt</t>
  </si>
  <si>
    <t>Unberechtigter vorzeitiger Austritt (1)</t>
  </si>
  <si>
    <t>© Adam Nagy · McOpCo · Personalsheet 2026</t>
  </si>
  <si>
    <t>Kritisch</t>
  </si>
  <si>
    <t>Monat Juli, Name: PAIOR Imre-Oliver, Grund: Unberechtigter vorzeitiger Austritt</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</si>
  <si>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</si>
  <si>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</si>
  <si>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</si>
  <si>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</si>
  <si>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</si>
  <si>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</si>
  <si>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KV 2026/2027</t>
  </si>
  <si>
    <t>KV 2026/2027   |   gültig von 01.05.2026 bis 30.04.2027</t>
  </si>
  <si>
    <t>Monat April, Name: MOISA Marian, Grund: Einvernehmliche Auflösung</t>
  </si>
  <si>
    <t>SAHBAZ Refikas</t>
  </si>
  <si>
    <t>Piros Paprika</t>
  </si>
  <si>
    <t>401605|PIROS PAPRIKA</t>
  </si>
  <si>
    <t>13.06.2026</t>
  </si>
  <si>
    <t>Die Fluktuation ist kritisch. Es gibt 11 Austritte, davon 5 mit erhöhtem Risiko. Verlust-Score: 9,45. Sofort Maßnahmen prüfen.</t>
  </si>
  <si>
    <t>Test Case</t>
  </si>
  <si>
    <t>Details</t>
  </si>
  <si>
    <t>Checked At</t>
  </si>
  <si>
    <t>Manual Steps</t>
  </si>
  <si>
    <t>TEST 1 - Future Hour Change</t>
  </si>
  <si>
    <t>REVIEW</t>
  </si>
  <si>
    <t>Basisstruktur vorhanden. Verhaltenspruefung (Mai/Juni unveraendert, Juli+ angepasst) manuell ausfuehren.</t>
  </si>
  <si>
    <t>1) Im Blatt Juli Feld E oder F aendern. 2) CopyData ab Juli starten. 3) Pruefen: Mai/Juni unveraendert, ab Juli aktualisiert.</t>
  </si>
  <si>
    <t>TEST 2 - Exit Employee</t>
  </si>
  <si>
    <t>Austrittsfelder vorhanden. Sichtbarkeit im Austrittsmonat und Entfernung ab Folgemonat manuell pruefen.</t>
  </si>
  <si>
    <t>1) Im Blatt August ein Austrittsdatum in Spalte I setzen. 2) CopyData ab August starten. 3) Pruefen: In August sichtbar, ab September entfernt.</t>
  </si>
  <si>
    <t>TEST 3 - Future Employee Survival</t>
  </si>
  <si>
    <t>Monatskette vorhanden. Ueberleben kuenftiger MA nach Rueckwaertskopie manuell pruefen.</t>
  </si>
  <si>
    <t>1) Im Blatt Oktober neuen Mitarbeiter in B/C erfassen. 2) Rueckwaertskopie von frueherem Monat starten. 3) Pruefen: Oktober-Eintrag bleibt erhalten.</t>
  </si>
  <si>
    <t>TEST 4 - Override Survival</t>
  </si>
  <si>
    <t>Override-Bereiche vorhanden. Ueberlebenspruefung fuer D/E und Stabilitaet frueherer Monate manuell pruefen.</t>
  </si>
  <si>
    <t>1) In einem spaeteren Monat D/E-Werte manuell anpassen. 2) Propagation starten. 3) Pruefen: Overrides bleiben erhalten, fruehere Monate bleiben unveraendert.</t>
  </si>
  <si>
    <t>TEST 5 - O18:Q25 Propagation</t>
  </si>
  <si>
    <t>Bereich O18:Q25 in allen Monatsblaettern vorhanden. Propagationsverhalten manuell pruefen.</t>
  </si>
  <si>
    <t>1) Im Quellmonat O18:Q25 aendern. 2) CopyData starten. 3) In Zielmonaten pruefen: O18:Q25 wurde korrekt uebernommen.</t>
  </si>
  <si>
    <t>TEST 6 - Column L</t>
  </si>
  <si>
    <t>Info-Spalte L vorhanden. Sicherstellen, dass L nicht propagiert wird (manuelle Pruefung).</t>
  </si>
  <si>
    <t>1) In einem Zielmonat einen individuellen Wert in Spalte L setzen. 2) Propagation von anderem Monat starten. 3) Pruefen: Spalte L wird nicht ueberschrieben.</t>
  </si>
  <si>
    <t>TEST 7 - Excel 2016 Compatibility</t>
  </si>
  <si>
    <t>PASS</t>
  </si>
  <si>
    <t>Excel-Version &gt;= 16 und keine blockierten Funktionen gefunden.</t>
  </si>
  <si>
    <t>-</t>
  </si>
  <si>
    <t>TEST 8 - Mac Compatibility</t>
  </si>
  <si>
    <t>Makro auf Mac gestartet. Keine Windows-only API Muster gefunden.</t>
  </si>
  <si>
    <t>TEST 9 - Workbook Year (EINSTELLUNG C35)</t>
  </si>
  <si>
    <t>Arbeitsjahr 2026 in EINSTELLUNG!C35 konsistent.</t>
  </si>
  <si>
    <t>TEST 10 - Month Sheet A1 Index</t>
  </si>
  <si>
    <t>Alle 12 Monatsblaetter: A1 = 1..12 passend zum Blattnamen.</t>
  </si>
  <si>
    <t>TEST 11 - UEBERSICHT FINANZIELL Block</t>
  </si>
  <si>
    <t>FINANZIELL-Block erkannt (Header SALES in C4).</t>
  </si>
  <si>
    <t>TEST 12 - Durchrechnung Inputs E30/I30</t>
  </si>
  <si>
    <t>Durchrechnungsblock vorhanden; E30 und I30 sind entsperrt (editierbar).</t>
  </si>
  <si>
    <t>TEST 13 - LOHNTABELLE KV Data</t>
  </si>
  <si>
    <t>LOHNTABELLE enthaelt KV-Daten (Spalte D bis Zeile 319).</t>
  </si>
  <si>
    <t>TEST 14 - KV_CODE_LIST Named Range</t>
  </si>
  <si>
    <t>Named Range 'PID_KV_CODE_LIST' vorhanden (AJY1:AJY12).</t>
  </si>
  <si>
    <t>TEST 15 - Monatslohn Formula</t>
  </si>
  <si>
    <t>TEST 16 - VBA Project Access</t>
  </si>
  <si>
    <t>VBProject zugaenglich (Trust access to VBA project object model aktiv).</t>
  </si>
  <si>
    <t>TEST 17 - Month Sheet Lock Policy</t>
  </si>
  <si>
    <t>Januar: G3 gesperrt, E3/B3/I3 entsperrt. Lock-Policy aktiv.</t>
  </si>
  <si>
    <t>TEST 18 - Q12 Vormonat Lock Rules</t>
  </si>
  <si>
    <t>Februar Q12 gesperrt (Formel), Januar Q12 entsperrt (Eingabe). Korrekt.</t>
  </si>
  <si>
    <t>Monatslohn-Formel auf allen 12 Monatsblaettern in Spalte G vorhanden.</t>
  </si>
  <si>
    <t>400002|JA</t>
  </si>
  <si>
    <t>401276|SAHBAZ REFIKAS</t>
  </si>
  <si>
    <t>Betriebszugehörigkeit: 9 Jahre und 8 Monate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</si>
</sst>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 numFmtId="171" formatCode="dd\.mm\.yyyy\ hh:mm:ss"/>
  </numFmts>
  <fonts count="58">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b/>
      <sz val="11"/>
      <color rgb="FF9C0006"/>
      <name val="Calibri"/>
      <family val="2"/>
      <scheme val="minor"/>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sz val="11"/>
      <color rgb="FF9C6500"/>
      <name val="Calibri"/>
      <family val="2"/>
      <scheme val="minor"/>
    </font>
    <font>
      <sz val="11"/>
      <color rgb="FF006100"/>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FFC7CE"/>
        <bgColor indexed="64"/>
      </patternFill>
    </fill>
    <fill>
      <patternFill patternType="solid">
        <fgColor rgb="FFFFEB9C"/>
        <bgColor indexed="64"/>
      </patternFill>
    </fill>
    <fill>
      <patternFill patternType="solid">
        <fgColor rgb="FFC6EFCE"/>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right style="thin">
        <color rgb="FFB4B4B4"/>
      </right>
      <top/>
      <bottom/>
      <diagonal/>
    </border>
    <border>
      <left style="thin">
        <color rgb="FFB4B4B4"/>
      </left>
      <right/>
      <top/>
      <bottom/>
      <diagonal/>
    </border>
    <border>
      <left style="medium">
        <color rgb="FF1F4E79"/>
      </left>
      <right style="thin">
        <color rgb="FF1F4E79"/>
      </right>
      <top style="thin">
        <color rgb="FF1F4E79"/>
      </top>
      <bottom style="thin">
        <color rgb="FF1F4E79"/>
      </bottom>
      <diagonal/>
    </border>
    <border>
      <left style="thin">
        <color indexed="64"/>
      </left>
      <right/>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37">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0" fontId="8" fillId="0" borderId="0" xfId="0" applyFont="1" applyAlignment="1">
      <alignment vertical="center"/>
    </xf>
    <xf numFmtId="0" fontId="0" fillId="0" borderId="0" xfId="0" applyAlignment="1">
      <alignment vertical="center"/>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0" fontId="14" fillId="0" borderId="0" xfId="0" applyFont="1" applyAlignment="1">
      <alignment vertical="center" wrapText="1"/>
    </xf>
    <xf numFmtId="0" fontId="10" fillId="0" borderId="0" xfId="0" applyFont="1" applyAlignment="1">
      <alignment vertical="center" wrapText="1"/>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0" fontId="33" fillId="7" borderId="44" xfId="0" applyFont="1" applyFill="1" applyBorder="1" applyAlignment="1">
      <alignment horizontal="left" vertical="center" wrapText="1"/>
    </xf>
    <xf numFmtId="0" fontId="33" fillId="7" borderId="8"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166" fontId="28" fillId="7" borderId="19" xfId="0" applyNumberFormat="1" applyFont="1" applyFill="1" applyBorder="1" applyAlignment="1">
      <alignment horizontal="center" vertical="center"/>
    </xf>
    <xf numFmtId="166" fontId="28" fillId="7" borderId="25" xfId="0" applyNumberFormat="1" applyFont="1" applyFill="1" applyBorder="1" applyAlignment="1">
      <alignment horizontal="center"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26" fillId="7" borderId="24" xfId="0" applyFont="1" applyFill="1" applyBorder="1" applyAlignment="1">
      <alignment horizontal="center" vertical="center"/>
    </xf>
    <xf numFmtId="2" fontId="26" fillId="7" borderId="25" xfId="0" applyNumberFormat="1" applyFont="1" applyFill="1" applyBorder="1" applyAlignment="1">
      <alignment horizontal="center" vertical="center"/>
    </xf>
    <xf numFmtId="0" fontId="26" fillId="7" borderId="25" xfId="0" applyFont="1" applyFill="1" applyBorder="1" applyAlignment="1">
      <alignment horizontal="center" vertical="center"/>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2"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38" fillId="8" borderId="22" xfId="0" applyFont="1" applyFill="1" applyBorder="1" applyAlignment="1" applyProtection="1">
      <alignment horizontal="left"/>
      <protection locked="0"/>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45" fillId="0" borderId="0" xfId="0" applyFont="1" applyAlignment="1">
      <alignment horizontal="right" vertical="center"/>
    </xf>
    <xf numFmtId="0" fontId="46" fillId="0" borderId="0" xfId="0" applyFont="1" applyAlignment="1">
      <alignment horizontal="right" vertical="center"/>
    </xf>
    <xf numFmtId="0" fontId="26" fillId="7" borderId="26" xfId="0" applyFont="1" applyFill="1" applyBorder="1" applyAlignment="1">
      <alignment horizontal="center" vertical="center"/>
    </xf>
    <xf numFmtId="2" fontId="48" fillId="4" borderId="54" xfId="0" applyNumberFormat="1" applyFont="1" applyFill="1" applyBorder="1" applyAlignment="1" applyProtection="1">
      <alignment horizontal="center" vertical="center" wrapText="1"/>
      <protection locked="0"/>
    </xf>
    <xf numFmtId="166" fontId="48" fillId="4" borderId="54" xfId="0" applyNumberFormat="1" applyFont="1" applyFill="1" applyBorder="1" applyAlignment="1" applyProtection="1">
      <alignment horizontal="center" vertical="center" wrapText="1"/>
      <protection locked="0"/>
    </xf>
    <xf numFmtId="2" fontId="48" fillId="4" borderId="47" xfId="0" applyNumberFormat="1" applyFont="1" applyFill="1" applyBorder="1" applyAlignment="1" applyProtection="1">
      <alignment horizontal="center" vertical="center" wrapText="1"/>
      <protection locked="0"/>
    </xf>
    <xf numFmtId="166" fontId="48" fillId="4" borderId="47" xfId="0" applyNumberFormat="1" applyFont="1" applyFill="1" applyBorder="1" applyAlignment="1" applyProtection="1">
      <alignment horizontal="center" vertical="center" wrapText="1"/>
      <protection locked="0"/>
    </xf>
    <xf numFmtId="2" fontId="48" fillId="2" borderId="54" xfId="0" applyNumberFormat="1" applyFont="1" applyFill="1" applyBorder="1" applyAlignment="1" applyProtection="1">
      <alignment horizontal="center" vertical="center" wrapText="1"/>
      <protection locked="0"/>
    </xf>
    <xf numFmtId="166" fontId="48" fillId="2" borderId="54" xfId="0" applyNumberFormat="1" applyFont="1" applyFill="1" applyBorder="1" applyAlignment="1" applyProtection="1">
      <alignment horizontal="center" vertical="center" wrapText="1"/>
      <protection locked="0"/>
    </xf>
    <xf numFmtId="2" fontId="48" fillId="2" borderId="47" xfId="0" applyNumberFormat="1" applyFont="1" applyFill="1" applyBorder="1" applyAlignment="1" applyProtection="1">
      <alignment horizontal="center" vertical="center" wrapText="1"/>
      <protection locked="0"/>
    </xf>
    <xf numFmtId="166" fontId="48" fillId="2" borderId="47" xfId="0" applyNumberFormat="1" applyFont="1" applyFill="1" applyBorder="1" applyAlignment="1" applyProtection="1">
      <alignment horizontal="center" vertical="center" wrapText="1"/>
      <protection locked="0"/>
    </xf>
    <xf numFmtId="2" fontId="48" fillId="7" borderId="54" xfId="0" applyNumberFormat="1" applyFont="1" applyFill="1" applyBorder="1" applyAlignment="1" applyProtection="1">
      <alignment horizontal="center" vertical="center" wrapText="1"/>
      <protection locked="0"/>
    </xf>
    <xf numFmtId="166" fontId="48" fillId="7" borderId="54" xfId="0" applyNumberFormat="1" applyFont="1" applyFill="1" applyBorder="1" applyAlignment="1" applyProtection="1">
      <alignment horizontal="center" vertical="center" wrapText="1"/>
      <protection locked="0"/>
    </xf>
    <xf numFmtId="2" fontId="48" fillId="7" borderId="47" xfId="0" applyNumberFormat="1" applyFont="1" applyFill="1" applyBorder="1" applyAlignment="1" applyProtection="1">
      <alignment horizontal="center" vertical="center" wrapText="1"/>
      <protection locked="0"/>
    </xf>
    <xf numFmtId="166" fontId="48" fillId="7" borderId="47" xfId="0" applyNumberFormat="1" applyFont="1" applyFill="1" applyBorder="1" applyAlignment="1" applyProtection="1">
      <alignment horizontal="center" vertical="center" wrapText="1"/>
      <protection locked="0"/>
    </xf>
    <xf numFmtId="2" fontId="48" fillId="7" borderId="25" xfId="0" applyNumberFormat="1" applyFont="1" applyFill="1" applyBorder="1" applyAlignment="1" applyProtection="1">
      <alignment horizontal="center" vertical="center" wrapText="1"/>
      <protection locked="0"/>
    </xf>
    <xf numFmtId="166" fontId="48"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2" fillId="0" borderId="1" xfId="0" applyFont="1" applyBorder="1" applyAlignment="1">
      <alignment horizontal="center" vertical="center"/>
    </xf>
    <xf numFmtId="0" fontId="0" fillId="0" borderId="1" xfId="0" applyBorder="1" applyAlignment="1">
      <alignment vertical="center"/>
    </xf>
    <xf numFmtId="0" fontId="56" fillId="11" borderId="1" xfId="0" applyFont="1" applyFill="1" applyBorder="1" applyAlignment="1">
      <alignment vertical="center"/>
    </xf>
    <xf numFmtId="0" fontId="57" fillId="12" borderId="1" xfId="0" applyFont="1" applyFill="1" applyBorder="1" applyAlignment="1">
      <alignment vertical="center"/>
    </xf>
    <xf numFmtId="0" fontId="0" fillId="0" borderId="1" xfId="0" applyBorder="1" applyAlignment="1">
      <alignment vertical="top" wrapText="1"/>
    </xf>
    <xf numFmtId="171" fontId="0" fillId="0" borderId="1" xfId="0" applyNumberFormat="1" applyBorder="1" applyAlignment="1">
      <alignment horizontal="center"/>
    </xf>
    <xf numFmtId="0" fontId="17" fillId="0" borderId="0" xfId="0" applyFont="1" applyAlignment="1">
      <alignment vertical="center"/>
    </xf>
    <xf numFmtId="10" fontId="17" fillId="0" borderId="25" xfId="0" applyNumberFormat="1" applyFont="1" applyBorder="1" applyAlignment="1">
      <alignment horizontal="center" vertical="center"/>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37" fillId="5" borderId="0" xfId="0" applyFont="1" applyFill="1" applyAlignment="1">
      <alignment horizontal="center" vertical="center" wrapText="1"/>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7" fillId="4" borderId="0" xfId="0" applyFont="1" applyFill="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18" fillId="0" borderId="0" xfId="0" applyFont="1" applyAlignment="1">
      <alignment vertical="center"/>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47" fillId="10" borderId="23" xfId="0" applyFont="1" applyFill="1" applyBorder="1" applyAlignment="1">
      <alignment horizontal="center" vertical="center"/>
    </xf>
    <xf numFmtId="0" fontId="17" fillId="0" borderId="25" xfId="0" applyFont="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8"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7"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1" fontId="55"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49" fontId="54" fillId="0" borderId="22"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4" fillId="0" borderId="21"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1" fillId="2" borderId="4" xfId="0" applyFont="1" applyFill="1" applyBorder="1" applyAlignment="1" applyProtection="1">
      <alignment horizontal="center" vertical="center" wrapText="1"/>
    </xf>
    <xf numFmtId="0" fontId="51" fillId="2" borderId="3" xfId="0" applyFont="1" applyFill="1" applyBorder="1" applyAlignment="1" applyProtection="1">
      <alignment horizontal="center" vertical="center" wrapText="1"/>
    </xf>
    <xf numFmtId="0" fontId="51"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50" fillId="2" borderId="9" xfId="0" applyNumberFormat="1" applyFont="1" applyFill="1" applyBorder="1" applyAlignment="1" applyProtection="1">
      <alignment horizontal="center" vertical="center" wrapText="1"/>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2" fontId="41" fillId="7" borderId="26" xfId="0" applyNumberFormat="1" applyFont="1" applyFill="1" applyBorder="1" applyAlignment="1" applyProtection="1">
      <alignment horizontal="center" vertical="center"/>
    </xf>
    <xf numFmtId="0" fontId="40" fillId="2" borderId="0" xfId="0" applyFont="1" applyFill="1" applyAlignment="1" applyProtection="1">
      <alignment vertical="center"/>
    </xf>
    <xf numFmtId="0" fontId="35" fillId="2" borderId="64" xfId="0" applyFont="1" applyFill="1" applyBorder="1" applyAlignment="1" applyProtection="1">
      <alignment horizontal="center" vertical="center" wrapText="1"/>
    </xf>
    <xf numFmtId="0" fontId="35" fillId="2" borderId="51" xfId="0" applyFont="1" applyFill="1" applyBorder="1" applyAlignment="1" applyProtection="1">
      <alignment horizontal="center" vertical="center" wrapText="1"/>
    </xf>
    <xf numFmtId="0" fontId="35" fillId="2" borderId="65" xfId="0" applyFont="1" applyFill="1" applyBorder="1" applyAlignment="1" applyProtection="1">
      <alignment horizontal="center" vertical="center" wrapText="1"/>
    </xf>
    <xf numFmtId="0" fontId="49" fillId="2" borderId="0" xfId="0" applyFont="1" applyFill="1" applyAlignment="1" applyProtection="1">
      <alignment horizontal="left" vertical="center" wrapText="1"/>
    </xf>
    <xf numFmtId="0" fontId="4" fillId="0" borderId="0" xfId="0" applyFont="1" applyProtection="1"/>
    <xf numFmtId="0" fontId="43" fillId="7" borderId="59" xfId="0" applyFont="1" applyFill="1" applyBorder="1" applyAlignment="1" applyProtection="1">
      <alignment horizontal="center" vertical="center"/>
    </xf>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60"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2" fillId="2" borderId="0" xfId="0" applyFont="1" applyFill="1" applyAlignment="1" applyProtection="1">
      <alignment horizontal="center" vertical="center"/>
    </xf>
    <xf numFmtId="0" fontId="43" fillId="7" borderId="62"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63"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59"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60"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0" fontId="43" fillId="7" borderId="60" xfId="0" applyFont="1" applyFill="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61"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166" fontId="41" fillId="7" borderId="47" xfId="0" applyNumberFormat="1" applyFont="1" applyFill="1" applyBorder="1" applyAlignment="1" applyProtection="1">
      <alignment horizontal="center" vertical="center"/>
    </xf>
    <xf numFmtId="166" fontId="41" fillId="7" borderId="48"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50"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3" fillId="2" borderId="0" xfId="0" applyFont="1" applyFill="1" applyAlignment="1" applyProtection="1">
      <alignment horizontal="left" vertical="center" wrapText="1"/>
    </xf>
    <xf numFmtId="49" fontId="54" fillId="0" borderId="24"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46" fillId="0" borderId="0" xfId="0" applyFont="1" applyFill="1" applyAlignment="1" applyProtection="1">
      <alignment horizontal="left" vertical="center"/>
    </xf>
    <xf numFmtId="0" fontId="46" fillId="0" borderId="0" xfId="0" applyFont="1" applyFill="1" applyAlignment="1" applyProtection="1">
      <alignment horizontal="right" vertical="center"/>
    </xf>
    <xf numFmtId="1" fontId="55" fillId="4" borderId="0" xfId="0" applyNumberFormat="1" applyFont="1" applyFill="1" applyAlignment="1" applyProtection="1">
      <alignment horizontal="center" vertical="center" wrapText="1"/>
    </xf>
    <xf numFmtId="1" fontId="35" fillId="4" borderId="22" xfId="0" applyNumberFormat="1" applyFont="1" applyFill="1" applyBorder="1" applyAlignment="1" applyProtection="1">
      <alignment horizontal="center" vertical="center" wrapText="1"/>
    </xf>
    <xf numFmtId="49" fontId="54" fillId="0" borderId="0" xfId="0" applyNumberFormat="1" applyFont="1" applyAlignment="1" applyProtection="1">
      <alignment horizontal="center"/>
    </xf>
    <xf numFmtId="0" fontId="35" fillId="2" borderId="53" xfId="0" applyFont="1" applyFill="1" applyBorder="1" applyAlignment="1" applyProtection="1">
      <alignment horizontal="center" vertical="center" wrapText="1"/>
    </xf>
    <xf numFmtId="0" fontId="35" fillId="7" borderId="21" xfId="0" applyFont="1" applyFill="1" applyBorder="1" applyAlignment="1" applyProtection="1">
      <alignment horizontal="left" vertical="center" indent="1"/>
    </xf>
    <xf numFmtId="10" fontId="43" fillId="7" borderId="44"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1" xfId="0" applyFont="1" applyFill="1" applyBorder="1" applyAlignment="1" applyProtection="1">
      <alignment vertical="center"/>
    </xf>
    <xf numFmtId="0" fontId="43" fillId="7" borderId="46" xfId="0" applyFont="1" applyFill="1" applyBorder="1" applyAlignment="1" applyProtection="1">
      <alignment horizontal="center" vertical="center"/>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10" fontId="50" fillId="2" borderId="66" xfId="0" applyNumberFormat="1" applyFont="1" applyFill="1" applyBorder="1" applyAlignment="1" applyProtection="1">
      <alignment horizontal="center" vertical="center" wrapText="1"/>
    </xf>
    <xf numFmtId="2" fontId="41" fillId="7" borderId="20" xfId="0" applyNumberFormat="1" applyFont="1" applyFill="1" applyBorder="1" applyAlignment="1" applyProtection="1">
      <alignment horizontal="center" vertical="center"/>
    </xf>
    <xf numFmtId="2" fontId="41" fillId="7" borderId="42" xfId="0" applyNumberFormat="1" applyFont="1" applyFill="1" applyBorder="1" applyAlignment="1" applyProtection="1">
      <alignment horizontal="center" vertical="center"/>
    </xf>
    <xf numFmtId="0" fontId="35" fillId="2" borderId="12" xfId="0" applyFont="1" applyFill="1" applyBorder="1" applyAlignment="1" applyProtection="1">
      <alignment horizontal="center" vertical="center" wrapText="1"/>
    </xf>
    <xf numFmtId="0" fontId="35" fillId="2" borderId="13" xfId="0" applyFont="1" applyFill="1" applyBorder="1" applyAlignment="1" applyProtection="1">
      <alignment horizontal="center" vertical="center" wrapText="1"/>
    </xf>
    <xf numFmtId="0" fontId="42" fillId="2" borderId="64" xfId="0" applyFont="1" applyFill="1" applyBorder="1" applyAlignment="1" applyProtection="1">
      <alignment horizontal="left" vertical="center" wrapText="1" indent="1"/>
    </xf>
    <xf numFmtId="0" fontId="42" fillId="2" borderId="51" xfId="0" applyFont="1" applyFill="1" applyBorder="1" applyAlignment="1" applyProtection="1">
      <alignment horizontal="left" vertical="center" wrapText="1" indent="1"/>
    </xf>
    <xf numFmtId="0" fontId="42" fillId="2" borderId="65" xfId="0" applyFont="1" applyFill="1" applyBorder="1" applyAlignment="1" applyProtection="1">
      <alignment horizontal="left" vertical="center" wrapText="1" indent="1"/>
    </xf>
    <xf numFmtId="0" fontId="3" fillId="3" borderId="0" xfId="0" applyFont="1" applyFill="1" applyProtection="1"/>
    <xf numFmtId="0" fontId="35" fillId="2" borderId="10" xfId="0" applyFont="1" applyFill="1" applyBorder="1" applyAlignment="1" applyProtection="1">
      <alignment horizontal="center" vertical="center" wrapText="1"/>
    </xf>
    <xf numFmtId="0" fontId="35" fillId="2" borderId="0" xfId="0" applyFont="1" applyFill="1" applyAlignment="1" applyProtection="1">
      <alignment horizontal="center" vertical="center" wrapText="1"/>
    </xf>
    <xf numFmtId="16" fontId="4" fillId="0" borderId="0" xfId="0" applyNumberFormat="1" applyFont="1" applyAlignment="1" applyProtection="1">
      <alignment horizontal="right"/>
    </xf>
    <xf numFmtId="0" fontId="46" fillId="0" borderId="0" xfId="0" applyFont="1" applyFill="1" applyAlignment="1" applyProtection="1">
      <alignment horizontal="left" vertical="center"/>
    </xf>
    <xf numFmtId="0" fontId="46" fillId="0" borderId="67" xfId="0" applyFont="1" applyFill="1" applyBorder="1" applyAlignment="1" applyProtection="1">
      <alignment horizontal="right" vertical="center"/>
    </xf>
    <xf numFmtId="0" fontId="46" fillId="0" borderId="0" xfId="0" applyFont="1" applyFill="1" applyBorder="1" applyAlignment="1" applyProtection="1">
      <alignment horizontal="right" vertical="center"/>
    </xf>
    <xf numFmtId="0" fontId="36" fillId="0" borderId="6" xfId="0" applyFont="1" applyFill="1" applyBorder="1" applyAlignment="1">
      <alignment horizontal="left" vertical="top" wrapText="1"/>
    </xf>
    <xf numFmtId="166" fontId="36" fillId="0" borderId="6" xfId="0" applyNumberFormat="1" applyFont="1" applyFill="1" applyBorder="1" applyAlignment="1">
      <alignment horizontal="left" vertical="top" wrapText="1"/>
    </xf>
    <xf numFmtId="0" fontId="19" fillId="0" borderId="6" xfId="0" applyFont="1" applyFill="1" applyBorder="1" applyAlignment="1">
      <alignment horizontal="left" vertical="center" wrapText="1"/>
    </xf>
    <xf numFmtId="2" fontId="48" fillId="7" borderId="19" xfId="0" applyNumberFormat="1" applyFont="1" applyFill="1" applyBorder="1" applyAlignment="1" applyProtection="1">
      <alignment horizontal="center" vertical="center" wrapText="1"/>
      <protection locked="0"/>
    </xf>
    <xf numFmtId="166" fontId="48" fillId="7" borderId="19" xfId="0" applyNumberFormat="1" applyFont="1" applyFill="1" applyBorder="1" applyAlignment="1" applyProtection="1">
      <alignment horizontal="center" vertical="center" wrapText="1"/>
      <protection locked="0"/>
    </xf>
    <xf numFmtId="169" fontId="48" fillId="7" borderId="19" xfId="0" applyNumberFormat="1" applyFont="1" applyFill="1" applyBorder="1" applyAlignment="1" applyProtection="1">
      <alignment horizontal="center" vertical="center" wrapText="1"/>
    </xf>
    <xf numFmtId="0" fontId="48" fillId="7" borderId="19" xfId="0" applyFont="1" applyFill="1" applyBorder="1" applyAlignment="1" applyProtection="1">
      <alignment horizontal="center" vertical="center" wrapText="1"/>
    </xf>
    <xf numFmtId="0" fontId="48" fillId="7" borderId="19" xfId="0" applyFont="1" applyFill="1" applyBorder="1" applyAlignment="1" applyProtection="1">
      <alignment horizontal="center" vertical="center"/>
    </xf>
    <xf numFmtId="169" fontId="44" fillId="4" borderId="47" xfId="0" applyNumberFormat="1" applyFont="1" applyFill="1" applyBorder="1" applyAlignment="1" applyProtection="1">
      <alignment horizontal="center" vertical="center" wrapText="1"/>
    </xf>
    <xf numFmtId="0" fontId="44" fillId="4" borderId="47" xfId="0" applyFont="1" applyFill="1" applyBorder="1" applyAlignment="1" applyProtection="1">
      <alignment horizontal="center" vertical="center" wrapText="1"/>
    </xf>
    <xf numFmtId="2" fontId="44" fillId="4" borderId="47" xfId="0" applyNumberFormat="1" applyFont="1" applyFill="1" applyBorder="1" applyAlignment="1" applyProtection="1">
      <alignment horizontal="center" vertical="center" wrapText="1"/>
    </xf>
    <xf numFmtId="166" fontId="44" fillId="4" borderId="47" xfId="0" applyNumberFormat="1" applyFont="1" applyFill="1" applyBorder="1" applyAlignment="1" applyProtection="1">
      <alignment horizontal="center" vertical="center" wrapText="1"/>
    </xf>
    <xf numFmtId="0" fontId="44" fillId="4" borderId="47" xfId="0" applyFont="1" applyFill="1" applyBorder="1" applyAlignment="1" applyProtection="1">
      <alignment horizontal="center" vertical="center"/>
    </xf>
    <xf numFmtId="169" fontId="48" fillId="4" borderId="54" xfId="0" applyNumberFormat="1" applyFont="1" applyFill="1" applyBorder="1" applyAlignment="1" applyProtection="1">
      <alignment horizontal="center" vertical="center" wrapText="1"/>
    </xf>
    <xf numFmtId="0" fontId="48" fillId="4" borderId="54" xfId="0" applyFont="1" applyFill="1" applyBorder="1" applyAlignment="1" applyProtection="1">
      <alignment horizontal="center" vertical="center" wrapText="1"/>
    </xf>
    <xf numFmtId="0" fontId="48" fillId="4" borderId="54" xfId="0" applyFont="1" applyFill="1" applyBorder="1" applyAlignment="1" applyProtection="1">
      <alignment horizontal="center" vertical="center"/>
    </xf>
    <xf numFmtId="169" fontId="48" fillId="4" borderId="47" xfId="0" applyNumberFormat="1" applyFont="1" applyFill="1" applyBorder="1" applyAlignment="1" applyProtection="1">
      <alignment horizontal="center" vertical="center" wrapText="1"/>
    </xf>
    <xf numFmtId="0" fontId="48" fillId="4" borderId="47" xfId="0" applyFont="1" applyFill="1" applyBorder="1" applyAlignment="1" applyProtection="1">
      <alignment horizontal="center" vertical="center" wrapText="1"/>
    </xf>
    <xf numFmtId="0" fontId="48" fillId="4" borderId="47" xfId="0" applyFont="1" applyFill="1" applyBorder="1" applyAlignment="1" applyProtection="1">
      <alignment horizontal="center" vertical="center"/>
    </xf>
    <xf numFmtId="169" fontId="48" fillId="2" borderId="54" xfId="0" applyNumberFormat="1" applyFont="1" applyFill="1" applyBorder="1" applyAlignment="1" applyProtection="1">
      <alignment horizontal="center" vertical="center" wrapText="1"/>
    </xf>
    <xf numFmtId="0" fontId="48" fillId="2" borderId="54" xfId="0" applyFont="1" applyFill="1" applyBorder="1" applyAlignment="1" applyProtection="1">
      <alignment horizontal="center" vertical="center" wrapText="1"/>
    </xf>
    <xf numFmtId="0" fontId="48" fillId="2" borderId="54" xfId="0" applyFont="1" applyFill="1" applyBorder="1" applyAlignment="1" applyProtection="1">
      <alignment horizontal="center" vertical="center"/>
    </xf>
    <xf numFmtId="169" fontId="48" fillId="2" borderId="47" xfId="0" applyNumberFormat="1" applyFont="1" applyFill="1" applyBorder="1" applyAlignment="1" applyProtection="1">
      <alignment horizontal="center" vertical="center" wrapText="1"/>
    </xf>
    <xf numFmtId="0" fontId="48" fillId="2" borderId="47" xfId="0" applyFont="1" applyFill="1" applyBorder="1" applyAlignment="1" applyProtection="1">
      <alignment horizontal="center" vertical="center" wrapText="1"/>
    </xf>
    <xf numFmtId="0" fontId="48" fillId="2" borderId="47" xfId="0" applyFont="1" applyFill="1" applyBorder="1" applyAlignment="1" applyProtection="1">
      <alignment horizontal="center" vertical="center"/>
    </xf>
    <xf numFmtId="169" fontId="48" fillId="7" borderId="54" xfId="0" applyNumberFormat="1" applyFont="1" applyFill="1" applyBorder="1" applyAlignment="1" applyProtection="1">
      <alignment horizontal="center" vertical="center" wrapText="1"/>
    </xf>
    <xf numFmtId="0" fontId="48" fillId="7" borderId="54" xfId="0" applyFont="1" applyFill="1" applyBorder="1" applyAlignment="1" applyProtection="1">
      <alignment horizontal="center" vertical="center" wrapText="1"/>
    </xf>
    <xf numFmtId="0" fontId="48" fillId="7" borderId="54" xfId="0" applyFont="1" applyFill="1" applyBorder="1" applyAlignment="1" applyProtection="1">
      <alignment horizontal="center" vertical="center"/>
    </xf>
    <xf numFmtId="169" fontId="48" fillId="7" borderId="47" xfId="0" applyNumberFormat="1" applyFont="1" applyFill="1" applyBorder="1" applyAlignment="1" applyProtection="1">
      <alignment horizontal="center" vertical="center" wrapText="1"/>
    </xf>
    <xf numFmtId="0" fontId="48" fillId="7" borderId="47" xfId="0" applyFont="1" applyFill="1" applyBorder="1" applyAlignment="1" applyProtection="1">
      <alignment horizontal="center" vertical="center" wrapText="1"/>
    </xf>
    <xf numFmtId="0" fontId="48" fillId="7" borderId="47" xfId="0" applyFont="1" applyFill="1" applyBorder="1" applyAlignment="1" applyProtection="1">
      <alignment horizontal="center" vertical="center"/>
    </xf>
    <xf numFmtId="169" fontId="44" fillId="4" borderId="51" xfId="0" applyNumberFormat="1" applyFont="1" applyFill="1" applyBorder="1" applyAlignment="1" applyProtection="1">
      <alignment horizontal="center" vertical="center" wrapText="1"/>
    </xf>
    <xf numFmtId="0" fontId="44" fillId="4" borderId="51" xfId="0" applyFont="1" applyFill="1" applyBorder="1" applyAlignment="1" applyProtection="1">
      <alignment horizontal="center" vertical="center" wrapText="1"/>
    </xf>
    <xf numFmtId="2" fontId="44" fillId="4" borderId="51" xfId="0" applyNumberFormat="1" applyFont="1" applyFill="1" applyBorder="1" applyAlignment="1" applyProtection="1">
      <alignment horizontal="center" vertical="center" wrapText="1"/>
    </xf>
    <xf numFmtId="166" fontId="44" fillId="4" borderId="51" xfId="0" applyNumberFormat="1" applyFont="1" applyFill="1" applyBorder="1" applyAlignment="1" applyProtection="1">
      <alignment horizontal="center" vertical="center" wrapText="1"/>
    </xf>
    <xf numFmtId="0" fontId="44" fillId="4" borderId="51" xfId="0" applyFont="1" applyFill="1" applyBorder="1" applyAlignment="1" applyProtection="1">
      <alignment horizontal="center" vertical="center"/>
    </xf>
    <xf numFmtId="49" fontId="44" fillId="4" borderId="46" xfId="0" applyNumberFormat="1" applyFont="1" applyFill="1" applyBorder="1" applyAlignment="1" applyProtection="1">
      <alignment horizontal="center" vertical="center" wrapText="1"/>
    </xf>
    <xf numFmtId="49" fontId="48" fillId="4" borderId="55" xfId="0" applyNumberFormat="1" applyFont="1" applyFill="1" applyBorder="1" applyAlignment="1" applyProtection="1">
      <alignment horizontal="center" vertical="center" wrapText="1"/>
    </xf>
    <xf numFmtId="49" fontId="48" fillId="4" borderId="46" xfId="0" applyNumberFormat="1" applyFont="1" applyFill="1" applyBorder="1" applyAlignment="1" applyProtection="1">
      <alignment horizontal="center" vertical="center" wrapText="1"/>
    </xf>
    <xf numFmtId="49" fontId="48" fillId="2" borderId="55" xfId="0" applyNumberFormat="1" applyFont="1" applyFill="1" applyBorder="1" applyAlignment="1" applyProtection="1">
      <alignment horizontal="center" vertical="center" wrapText="1"/>
    </xf>
    <xf numFmtId="49" fontId="48" fillId="2" borderId="46" xfId="0" applyNumberFormat="1" applyFont="1" applyFill="1" applyBorder="1" applyAlignment="1" applyProtection="1">
      <alignment horizontal="center" vertical="center" wrapText="1"/>
    </xf>
    <xf numFmtId="49" fontId="48" fillId="7" borderId="55" xfId="0" applyNumberFormat="1" applyFont="1" applyFill="1" applyBorder="1" applyAlignment="1" applyProtection="1">
      <alignment horizontal="center" vertical="center" wrapText="1"/>
    </xf>
    <xf numFmtId="49" fontId="48" fillId="7" borderId="46" xfId="0" applyNumberFormat="1" applyFont="1" applyFill="1" applyBorder="1" applyAlignment="1" applyProtection="1">
      <alignment horizontal="center" vertical="center" wrapText="1"/>
    </xf>
    <xf numFmtId="49" fontId="48" fillId="7" borderId="21" xfId="0" applyNumberFormat="1" applyFont="1" applyFill="1" applyBorder="1" applyAlignment="1" applyProtection="1">
      <alignment horizontal="center" vertical="center" wrapText="1"/>
    </xf>
    <xf numFmtId="49" fontId="44" fillId="4" borderId="53" xfId="0" applyNumberFormat="1" applyFont="1" applyFill="1" applyBorder="1" applyAlignment="1" applyProtection="1">
      <alignment horizontal="center" vertical="center" wrapText="1"/>
    </xf>
    <xf numFmtId="0" fontId="44" fillId="4" borderId="48" xfId="0" applyFont="1" applyFill="1" applyBorder="1" applyAlignment="1" applyProtection="1">
      <alignment horizontal="center" vertical="center"/>
    </xf>
    <xf numFmtId="0" fontId="48" fillId="4" borderId="56" xfId="0" applyFont="1" applyFill="1" applyBorder="1" applyAlignment="1" applyProtection="1">
      <alignment horizontal="center" vertical="center"/>
    </xf>
    <xf numFmtId="0" fontId="48" fillId="4" borderId="48" xfId="0" applyFont="1" applyFill="1" applyBorder="1" applyAlignment="1" applyProtection="1">
      <alignment horizontal="center" vertical="center"/>
    </xf>
    <xf numFmtId="0" fontId="48" fillId="2" borderId="56" xfId="0" applyFont="1" applyFill="1" applyBorder="1" applyAlignment="1" applyProtection="1">
      <alignment horizontal="center" vertical="center"/>
    </xf>
    <xf numFmtId="0" fontId="48" fillId="2" borderId="48" xfId="0" applyFont="1" applyFill="1" applyBorder="1" applyAlignment="1" applyProtection="1">
      <alignment horizontal="center" vertical="center"/>
    </xf>
    <xf numFmtId="0" fontId="48" fillId="7" borderId="56" xfId="0" applyFont="1" applyFill="1" applyBorder="1" applyAlignment="1" applyProtection="1">
      <alignment horizontal="center" vertical="center"/>
    </xf>
    <xf numFmtId="0" fontId="48" fillId="7" borderId="48" xfId="0" applyFont="1" applyFill="1" applyBorder="1" applyAlignment="1" applyProtection="1">
      <alignment horizontal="center" vertical="center"/>
    </xf>
    <xf numFmtId="0" fontId="48" fillId="7" borderId="31" xfId="0" applyFont="1" applyFill="1" applyBorder="1" applyAlignment="1" applyProtection="1">
      <alignment horizontal="center" vertical="center"/>
    </xf>
    <xf numFmtId="0" fontId="44" fillId="4" borderId="52" xfId="0" applyFont="1" applyFill="1" applyBorder="1" applyAlignment="1" applyProtection="1">
      <alignment horizontal="center" vertical="center"/>
    </xf>
    <xf numFmtId="49" fontId="48" fillId="7" borderId="24" xfId="0" applyNumberFormat="1" applyFont="1" applyFill="1" applyBorder="1" applyAlignment="1" applyProtection="1">
      <alignment horizontal="center" vertical="center" wrapText="1"/>
    </xf>
    <xf numFmtId="169" fontId="48" fillId="7" borderId="25" xfId="0" applyNumberFormat="1" applyFont="1" applyFill="1" applyBorder="1" applyAlignment="1" applyProtection="1">
      <alignment horizontal="center" vertical="center" wrapText="1"/>
    </xf>
    <xf numFmtId="0" fontId="48" fillId="7" borderId="25" xfId="0" applyFont="1" applyFill="1" applyBorder="1" applyAlignment="1" applyProtection="1">
      <alignment horizontal="center" vertical="center" wrapText="1"/>
    </xf>
    <xf numFmtId="0" fontId="48" fillId="7" borderId="25" xfId="0" applyFont="1" applyFill="1" applyBorder="1" applyAlignment="1" applyProtection="1">
      <alignment horizontal="center" vertical="center"/>
    </xf>
    <xf numFmtId="0" fontId="48" fillId="7" borderId="26" xfId="0" applyFont="1" applyFill="1" applyBorder="1" applyAlignment="1" applyProtection="1">
      <alignment horizontal="center"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FLUKTUATION!$P$2:$P$10</c:f>
              <c:strCache>
                <c:ptCount val="9"/>
                <c:pt idx="0">
                  <c:v>Januar</c:v>
                </c:pt>
                <c:pt idx="1">
                  <c:v>Februar</c:v>
                </c:pt>
                <c:pt idx="2">
                  <c:v>April</c:v>
                </c:pt>
                <c:pt idx="3">
                  <c:v>Mai</c:v>
                </c:pt>
                <c:pt idx="4">
                  <c:v>Juni</c:v>
                </c:pt>
                <c:pt idx="5">
                  <c:v>Juli</c:v>
                </c:pt>
                <c:pt idx="6">
                  <c:v>September</c:v>
                </c:pt>
                <c:pt idx="7">
                  <c:v>Oktober</c:v>
                </c:pt>
                <c:pt idx="8">
                  <c:v>November</c:v>
                </c:pt>
              </c:strCache>
            </c:strRef>
          </c:cat>
          <c:val>
            <c:numRef>
              <c:f>FLUKTUATION!$Q$2:$Q$10</c:f>
              <c:numCache>
                <c:formatCode>General</c:formatCode>
                <c:ptCount val="9"/>
                <c:pt idx="0">
                  <c:v>2</c:v>
                </c:pt>
                <c:pt idx="1">
                  <c:v>1</c:v>
                </c:pt>
                <c:pt idx="2">
                  <c:v>1</c:v>
                </c:pt>
                <c:pt idx="3">
                  <c:v>2</c:v>
                </c:pt>
                <c:pt idx="4">
                  <c:v>1</c:v>
                </c:pt>
                <c:pt idx="5">
                  <c:v>1</c:v>
                </c:pt>
                <c:pt idx="6">
                  <c:v>1</c:v>
                </c:pt>
                <c:pt idx="7">
                  <c:v>1</c:v>
                </c:pt>
                <c:pt idx="8">
                  <c:v>1</c:v>
                </c:pt>
              </c:numCache>
            </c:numRef>
          </c:val>
          <c:extLst>
            <c:ext xmlns:c16="http://schemas.microsoft.com/office/drawing/2014/chart" uri="{C3380CC4-5D6E-409C-BE32-E72D297353CC}">
              <c16:uniqueId val="{00000000-0800-4844-A90F-2E41316865A7}"/>
            </c:ext>
          </c:extLst>
        </c:ser>
        <c:dLbls>
          <c:showLegendKey val="0"/>
          <c:showVal val="0"/>
          <c:showCatName val="0"/>
          <c:showSerName val="0"/>
          <c:showPercent val="0"/>
          <c:showBubbleSize val="0"/>
        </c:dLbls>
        <c:gapWidth val="150"/>
        <c:axId val="1915784704"/>
        <c:axId val="1849575168"/>
      </c:barChart>
      <c:catAx>
        <c:axId val="1915784704"/>
        <c:scaling>
          <c:orientation val="minMax"/>
        </c:scaling>
        <c:delete val="0"/>
        <c:axPos val="b"/>
        <c:numFmt formatCode="General" sourceLinked="1"/>
        <c:majorTickMark val="out"/>
        <c:minorTickMark val="none"/>
        <c:tickLblPos val="nextTo"/>
        <c:crossAx val="1849575168"/>
        <c:crosses val="autoZero"/>
        <c:auto val="1"/>
        <c:lblAlgn val="ctr"/>
        <c:lblOffset val="100"/>
        <c:noMultiLvlLbl val="0"/>
      </c:catAx>
      <c:valAx>
        <c:axId val="1849575168"/>
        <c:scaling>
          <c:orientation val="minMax"/>
        </c:scaling>
        <c:delete val="0"/>
        <c:axPos val="l"/>
        <c:majorGridlines/>
        <c:numFmt formatCode="General" sourceLinked="1"/>
        <c:majorTickMark val="out"/>
        <c:minorTickMark val="none"/>
        <c:tickLblPos val="nextTo"/>
        <c:crossAx val="191578470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3</c:v>
                </c:pt>
                <c:pt idx="2">
                  <c:v>1</c:v>
                </c:pt>
                <c:pt idx="3">
                  <c:v>5</c:v>
                </c:pt>
                <c:pt idx="4">
                  <c:v>1</c:v>
                </c:pt>
              </c:numCache>
            </c:numRef>
          </c:val>
          <c:extLst>
            <c:ext xmlns:c16="http://schemas.microsoft.com/office/drawing/2014/chart" uri="{C3380CC4-5D6E-409C-BE32-E72D297353CC}">
              <c16:uniqueId val="{00000000-8E65-2043-8495-4D023A6DE03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4</c:v>
                </c:pt>
                <c:pt idx="2">
                  <c:v>2</c:v>
                </c:pt>
                <c:pt idx="3">
                  <c:v>1</c:v>
                </c:pt>
                <c:pt idx="4">
                  <c:v>2</c:v>
                </c:pt>
              </c:numCache>
            </c:numRef>
          </c:val>
          <c:extLst>
            <c:ext xmlns:c16="http://schemas.microsoft.com/office/drawing/2014/chart" uri="{C3380CC4-5D6E-409C-BE32-E72D297353CC}">
              <c16:uniqueId val="{00000000-23A6-BC44-9D87-713D442E7DB9}"/>
            </c:ext>
          </c:extLst>
        </c:ser>
        <c:dLbls>
          <c:showLegendKey val="0"/>
          <c:showVal val="0"/>
          <c:showCatName val="0"/>
          <c:showSerName val="0"/>
          <c:showPercent val="0"/>
          <c:showBubbleSize val="0"/>
        </c:dLbls>
        <c:gapWidth val="150"/>
        <c:axId val="1850531712"/>
        <c:axId val="1873260352"/>
      </c:barChart>
      <c:catAx>
        <c:axId val="1850531712"/>
        <c:scaling>
          <c:orientation val="minMax"/>
        </c:scaling>
        <c:delete val="0"/>
        <c:axPos val="l"/>
        <c:numFmt formatCode="General" sourceLinked="1"/>
        <c:majorTickMark val="out"/>
        <c:minorTickMark val="none"/>
        <c:tickLblPos val="nextTo"/>
        <c:crossAx val="1873260352"/>
        <c:crosses val="autoZero"/>
        <c:auto val="1"/>
        <c:lblAlgn val="ctr"/>
        <c:lblOffset val="100"/>
        <c:noMultiLvlLbl val="0"/>
      </c:catAx>
      <c:valAx>
        <c:axId val="1873260352"/>
        <c:scaling>
          <c:orientation val="minMax"/>
        </c:scaling>
        <c:delete val="0"/>
        <c:axPos val="b"/>
        <c:majorGridlines/>
        <c:numFmt formatCode="General" sourceLinked="1"/>
        <c:majorTickMark val="out"/>
        <c:minorTickMark val="none"/>
        <c:tickLblPos val="nextTo"/>
        <c:crossAx val="185053171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859367</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922867</xdr:colOff>
      <xdr:row>1</xdr:row>
      <xdr:rowOff>44450</xdr:rowOff>
    </xdr:from>
    <xdr:to>
      <xdr:col>5</xdr:col>
      <xdr:colOff>805391</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868891</xdr:colOff>
      <xdr:row>1</xdr:row>
      <xdr:rowOff>44450</xdr:rowOff>
    </xdr:from>
    <xdr:to>
      <xdr:col>7</xdr:col>
      <xdr:colOff>1132416</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7</xdr:col>
      <xdr:colOff>1132416</xdr:colOff>
      <xdr:row>1</xdr:row>
      <xdr:rowOff>44450</xdr:rowOff>
    </xdr:from>
    <xdr:to>
      <xdr:col>9</xdr:col>
      <xdr:colOff>1463676</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2641600</xdr:colOff>
      <xdr:row>0</xdr:row>
      <xdr:rowOff>50800</xdr:rowOff>
    </xdr:from>
    <xdr:to>
      <xdr:col>17</xdr:col>
      <xdr:colOff>127000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66751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2641600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2641600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2641600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13</xdr:col>
      <xdr:colOff>2641600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939800</xdr:colOff>
      <xdr:row>42</xdr:row>
      <xdr:rowOff>0</xdr:rowOff>
    </xdr:to>
    <xdr:graphicFrame macro="">
      <xdr:nvGraphicFramePr>
        <xdr:cNvPr id="11" name="Diagramm 10">
          <a:extLst>
            <a:ext uri="{FF2B5EF4-FFF2-40B4-BE49-F238E27FC236}">
              <a16:creationId xmlns:a16="http://schemas.microsoft.com/office/drawing/2014/main" id="{16A27D40-8A3F-1C5E-DA96-87A797CBFD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1143000</xdr:colOff>
      <xdr:row>28</xdr:row>
      <xdr:rowOff>0</xdr:rowOff>
    </xdr:from>
    <xdr:to>
      <xdr:col>4</xdr:col>
      <xdr:colOff>863600</xdr:colOff>
      <xdr:row>42</xdr:row>
      <xdr:rowOff>0</xdr:rowOff>
    </xdr:to>
    <xdr:graphicFrame macro="">
      <xdr:nvGraphicFramePr>
        <xdr:cNvPr id="12" name="Diagramm 11">
          <a:extLst>
            <a:ext uri="{FF2B5EF4-FFF2-40B4-BE49-F238E27FC236}">
              <a16:creationId xmlns:a16="http://schemas.microsoft.com/office/drawing/2014/main" id="{013EB9C0-08CB-F22B-6DFB-1EC9B8AB03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152400</xdr:rowOff>
    </xdr:from>
    <xdr:to>
      <xdr:col>4</xdr:col>
      <xdr:colOff>863600</xdr:colOff>
      <xdr:row>56</xdr:row>
      <xdr:rowOff>152400</xdr:rowOff>
    </xdr:to>
    <xdr:graphicFrame macro="">
      <xdr:nvGraphicFramePr>
        <xdr:cNvPr id="13" name="Diagramm 12">
          <a:extLst>
            <a:ext uri="{FF2B5EF4-FFF2-40B4-BE49-F238E27FC236}">
              <a16:creationId xmlns:a16="http://schemas.microsoft.com/office/drawing/2014/main" id="{C48875FA-3528-2C06-0FEF-D3C1B40875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324"/>
  <sheetViews>
    <sheetView showGridLines="0" zoomScale="120" zoomScaleNormal="120" workbookViewId="0">
      <pane ySplit="3" topLeftCell="A4" activePane="bottomLeft" state="frozen"/>
      <selection pane="bottomLeft" activeCell="G7" sqref="G7"/>
    </sheetView>
  </sheetViews>
  <sheetFormatPr baseColWidth="10" defaultRowHeight="18" customHeight="1"/>
  <cols>
    <col min="1" max="1" width="16.83203125" style="6" customWidth="1"/>
    <col min="2" max="4" width="14.83203125" style="6" customWidth="1"/>
    <col min="5" max="5" width="13.83203125" style="6" customWidth="1"/>
    <col min="6" max="6" width="25.83203125" style="6" customWidth="1"/>
    <col min="7" max="7" width="13.83203125" style="6" customWidth="1"/>
    <col min="8" max="8" width="14.83203125" style="7" customWidth="1"/>
    <col min="9" max="9" width="22.83203125" style="6" customWidth="1"/>
    <col min="10" max="10" width="24.83203125" style="6" customWidth="1"/>
    <col min="11" max="11" width="3.6640625" hidden="1" customWidth="1"/>
    <col min="12" max="14" width="18.83203125" customWidth="1"/>
    <col min="27" max="29" width="0" hidden="1" customWidth="1"/>
  </cols>
  <sheetData>
    <row r="1" spans="1:15" ht="20" customHeight="1">
      <c r="A1" s="141" t="s">
        <v>280</v>
      </c>
      <c r="B1" s="141"/>
      <c r="C1" s="141"/>
      <c r="D1" s="141"/>
      <c r="E1" s="141"/>
      <c r="F1" s="141"/>
      <c r="G1" s="141"/>
      <c r="H1" s="141"/>
      <c r="I1" s="141"/>
      <c r="J1" s="141"/>
    </row>
    <row r="2" spans="1:15" ht="24" customHeight="1">
      <c r="A2" s="378"/>
      <c r="B2" s="378"/>
      <c r="C2" s="378"/>
      <c r="D2" s="378"/>
      <c r="E2" s="378"/>
      <c r="F2" s="378"/>
      <c r="G2" s="378"/>
      <c r="H2" s="379"/>
      <c r="I2" s="380"/>
      <c r="J2" s="380"/>
      <c r="L2" s="343" t="s">
        <v>460</v>
      </c>
      <c r="M2" s="343"/>
      <c r="N2" s="343"/>
      <c r="O2" s="111"/>
    </row>
    <row r="3" spans="1:15" ht="18" customHeight="1">
      <c r="A3" s="95" t="s">
        <v>285</v>
      </c>
      <c r="B3" s="95" t="s">
        <v>401</v>
      </c>
      <c r="C3" s="95" t="s">
        <v>402</v>
      </c>
      <c r="D3" s="95" t="s">
        <v>289</v>
      </c>
      <c r="E3" s="95" t="s">
        <v>286</v>
      </c>
      <c r="F3" s="95" t="s">
        <v>403</v>
      </c>
      <c r="G3" s="95" t="s">
        <v>287</v>
      </c>
      <c r="H3" s="96" t="s">
        <v>1</v>
      </c>
      <c r="I3" s="95" t="s">
        <v>288</v>
      </c>
      <c r="J3" s="95" t="s">
        <v>404</v>
      </c>
    </row>
    <row r="4" spans="1:15" ht="24" customHeight="1" thickBot="1">
      <c r="A4" s="414" t="s">
        <v>470</v>
      </c>
      <c r="B4" s="386"/>
      <c r="C4" s="386"/>
      <c r="D4" s="387"/>
      <c r="E4" s="387"/>
      <c r="F4" s="387"/>
      <c r="G4" s="388"/>
      <c r="H4" s="389"/>
      <c r="I4" s="390"/>
      <c r="J4" s="423"/>
    </row>
    <row r="5" spans="1:15" ht="24" customHeight="1">
      <c r="A5" s="415" t="s">
        <v>469</v>
      </c>
      <c r="B5" s="391">
        <v>46143</v>
      </c>
      <c r="C5" s="391">
        <v>46507</v>
      </c>
      <c r="D5" s="392" t="s">
        <v>290</v>
      </c>
      <c r="E5" s="392" t="s">
        <v>2</v>
      </c>
      <c r="F5" s="392" t="s">
        <v>281</v>
      </c>
      <c r="G5" s="113">
        <v>173</v>
      </c>
      <c r="H5" s="114">
        <v>2900</v>
      </c>
      <c r="I5" s="393" t="str">
        <f>IF($A5="","",IF(OR($B5="",$C5="",$D5="",$E5="",$F5=""),"Stammdaten fehlen",IF(AND($G5="",$H5=""),"Werte fehlen",IF($G5="","Monatsstunden fehlen",IF($H5="","Monatslohn fehlt","OK")))))</f>
        <v>OK</v>
      </c>
      <c r="J5" s="424" t="str">
        <f>IF($G5="","",IF(COUNTIFS($A:$A,$A5,$D:$D,$D5,$G:$G,$G5)&gt;1,"Doppelte Monatsstunden",""))</f>
        <v/>
      </c>
    </row>
    <row r="6" spans="1:15" ht="24" customHeight="1">
      <c r="A6" s="416" t="s">
        <v>469</v>
      </c>
      <c r="B6" s="394">
        <v>46143</v>
      </c>
      <c r="C6" s="394">
        <v>46507</v>
      </c>
      <c r="D6" s="395" t="s">
        <v>290</v>
      </c>
      <c r="E6" s="395" t="s">
        <v>2</v>
      </c>
      <c r="F6" s="395" t="s">
        <v>281</v>
      </c>
      <c r="G6" s="115">
        <v>172</v>
      </c>
      <c r="H6" s="116">
        <v>3452</v>
      </c>
      <c r="I6" s="396" t="str">
        <f>IF($A6="","",IF(OR($B6="",$C6="",$D6="",$E6="",$F6=""),"Stammdaten fehlen",IF(AND($G6="",$H6=""),"Werte fehlen",IF($G6="","Monatsstunden fehlen",IF($H6="","Monatslohn fehlt","OK")))))</f>
        <v>OK</v>
      </c>
      <c r="J6" s="425" t="str">
        <f>IF($G6="","",IF(COUNTIFS($A:$A,$A6,$D:$D,$D6,$G:$G,$G6)&gt;1,"Doppelte Monatsstunden",""))</f>
        <v/>
      </c>
      <c r="K6" t="s">
        <v>468</v>
      </c>
    </row>
    <row r="7" spans="1:15" ht="24" customHeight="1">
      <c r="A7" s="416" t="s">
        <v>469</v>
      </c>
      <c r="B7" s="394">
        <v>46143</v>
      </c>
      <c r="C7" s="394">
        <v>46507</v>
      </c>
      <c r="D7" s="395" t="s">
        <v>290</v>
      </c>
      <c r="E7" s="395" t="s">
        <v>2</v>
      </c>
      <c r="F7" s="395" t="s">
        <v>281</v>
      </c>
      <c r="G7" s="115">
        <v>170</v>
      </c>
      <c r="H7" s="116">
        <v>4321</v>
      </c>
      <c r="I7" s="396" t="str">
        <f>IF($A7="","",IF(OR($B7="",$C7="",$D7="",$E7="",$F7=""),"Stammdaten fehlen",IF(AND($G7="",$H7=""),"Werte fehlen",IF($G7="","Monatsstunden fehlen",IF($H7="","Monatslohn fehlt","OK")))))</f>
        <v>OK</v>
      </c>
      <c r="J7" s="425" t="str">
        <f>IF($G7="","",IF(COUNTIFS($A:$A,$A7,$D:$D,$D7,$G:$G,$G7)&gt;1,"Doppelte Monatsstunden",""))</f>
        <v/>
      </c>
      <c r="K7" t="s">
        <v>468</v>
      </c>
    </row>
    <row r="8" spans="1:15" ht="24" customHeight="1">
      <c r="A8" s="416" t="s">
        <v>469</v>
      </c>
      <c r="B8" s="394">
        <v>46143</v>
      </c>
      <c r="C8" s="394">
        <v>46507</v>
      </c>
      <c r="D8" s="395" t="s">
        <v>290</v>
      </c>
      <c r="E8" s="395" t="s">
        <v>2</v>
      </c>
      <c r="F8" s="395" t="s">
        <v>281</v>
      </c>
      <c r="G8" s="115">
        <v>166</v>
      </c>
      <c r="H8" s="116">
        <v>2454</v>
      </c>
      <c r="I8" s="396" t="str">
        <f>IF($A8="","",IF(OR($B8="",$C8="",$D8="",$E8="",$F8=""),"Stammdaten fehlen",IF(AND($G8="",$H8=""),"Werte fehlen",IF($G8="","Monatsstunden fehlen",IF($H8="","Monatslohn fehlt","OK")))))</f>
        <v>OK</v>
      </c>
      <c r="J8" s="425" t="str">
        <f>IF($G8="","",IF(COUNTIFS($A:$A,$A8,$D:$D,$D8,$G:$G,$G8)&gt;1,"Doppelte Monatsstunden",""))</f>
        <v/>
      </c>
      <c r="K8" t="s">
        <v>468</v>
      </c>
    </row>
    <row r="9" spans="1:15" ht="24" customHeight="1">
      <c r="A9" s="416" t="s">
        <v>469</v>
      </c>
      <c r="B9" s="394">
        <v>46143</v>
      </c>
      <c r="C9" s="394">
        <v>46507</v>
      </c>
      <c r="D9" s="395" t="s">
        <v>290</v>
      </c>
      <c r="E9" s="395" t="s">
        <v>2</v>
      </c>
      <c r="F9" s="395" t="s">
        <v>281</v>
      </c>
      <c r="G9" s="115">
        <v>151.38</v>
      </c>
      <c r="H9" s="116">
        <v>2500</v>
      </c>
      <c r="I9" s="396" t="str">
        <f>IF($A9="","",IF(OR($B9="",$C9="",$D9="",$E9="",$F9=""),"Stammdaten fehlen",IF(AND($G9="",$H9=""),"Werte fehlen",IF($G9="","Monatsstunden fehlen",IF($H9="","Monatslohn fehlt","OK")))))</f>
        <v>OK</v>
      </c>
      <c r="J9" s="425" t="str">
        <f>IF($G9="","",IF(COUNTIFS($A:$A,$A9,$D:$D,$D9,$G:$G,$G9)&gt;1,"Doppelte Monatsstunden",""))</f>
        <v/>
      </c>
    </row>
    <row r="10" spans="1:15" ht="24" customHeight="1">
      <c r="A10" s="416" t="s">
        <v>469</v>
      </c>
      <c r="B10" s="394">
        <v>46143</v>
      </c>
      <c r="C10" s="394">
        <v>46507</v>
      </c>
      <c r="D10" s="395" t="s">
        <v>290</v>
      </c>
      <c r="E10" s="395" t="s">
        <v>2</v>
      </c>
      <c r="F10" s="395" t="s">
        <v>281</v>
      </c>
      <c r="G10" s="115">
        <v>138.4</v>
      </c>
      <c r="H10" s="116">
        <v>2400</v>
      </c>
      <c r="I10" s="396" t="str">
        <f>IF($A10="","",IF(OR($B10="",$C10="",$D10="",$E10="",$F10=""),"Stammdaten fehlen",IF(AND($G10="",$H10=""),"Werte fehlen",IF($G10="","Monatsstunden fehlen",IF($H10="","Monatslohn fehlt","OK")))))</f>
        <v>OK</v>
      </c>
      <c r="J10" s="425" t="str">
        <f>IF($G10="","",IF(COUNTIFS($A:$A,$A10,$D:$D,$D10,$G:$G,$G10)&gt;1,"Doppelte Monatsstunden",""))</f>
        <v/>
      </c>
    </row>
    <row r="11" spans="1:15" ht="24" customHeight="1">
      <c r="A11" s="416" t="s">
        <v>469</v>
      </c>
      <c r="B11" s="394">
        <v>46143</v>
      </c>
      <c r="C11" s="394">
        <v>46507</v>
      </c>
      <c r="D11" s="395" t="s">
        <v>290</v>
      </c>
      <c r="E11" s="395" t="s">
        <v>2</v>
      </c>
      <c r="F11" s="395" t="s">
        <v>281</v>
      </c>
      <c r="G11" s="115">
        <v>129.75</v>
      </c>
      <c r="H11" s="116">
        <v>2300</v>
      </c>
      <c r="I11" s="396" t="str">
        <f>IF($A11="","",IF(OR($B11="",$C11="",$D11="",$E11="",$F11=""),"Stammdaten fehlen",IF(AND($G11="",$H11=""),"Werte fehlen",IF($G11="","Monatsstunden fehlen",IF($H11="","Monatslohn fehlt","OK")))))</f>
        <v>OK</v>
      </c>
      <c r="J11" s="425" t="str">
        <f>IF($G11="","",IF(COUNTIFS($A:$A,$A11,$D:$D,$D11,$G:$G,$G11)&gt;1,"Doppelte Monatsstunden",""))</f>
        <v/>
      </c>
    </row>
    <row r="12" spans="1:15" ht="24" customHeight="1">
      <c r="A12" s="416" t="s">
        <v>469</v>
      </c>
      <c r="B12" s="394">
        <v>46143</v>
      </c>
      <c r="C12" s="394">
        <v>46507</v>
      </c>
      <c r="D12" s="395" t="s">
        <v>290</v>
      </c>
      <c r="E12" s="395" t="s">
        <v>2</v>
      </c>
      <c r="F12" s="395" t="s">
        <v>281</v>
      </c>
      <c r="G12" s="115">
        <v>108.13</v>
      </c>
      <c r="H12" s="116">
        <v>2200</v>
      </c>
      <c r="I12" s="396" t="str">
        <f>IF($A12="","",IF(OR($B12="",$C12="",$D12="",$E12="",$F12=""),"Stammdaten fehlen",IF(AND($G12="",$H12=""),"Werte fehlen",IF($G12="","Monatsstunden fehlen",IF($H12="","Monatslohn fehlt","OK")))))</f>
        <v>OK</v>
      </c>
      <c r="J12" s="425" t="str">
        <f>IF($G12="","",IF(COUNTIFS($A:$A,$A12,$D:$D,$D12,$G:$G,$G12)&gt;1,"Doppelte Monatsstunden",""))</f>
        <v/>
      </c>
    </row>
    <row r="13" spans="1:15" ht="24" customHeight="1">
      <c r="A13" s="416" t="s">
        <v>469</v>
      </c>
      <c r="B13" s="394">
        <v>46143</v>
      </c>
      <c r="C13" s="394">
        <v>46507</v>
      </c>
      <c r="D13" s="395" t="s">
        <v>290</v>
      </c>
      <c r="E13" s="395" t="s">
        <v>2</v>
      </c>
      <c r="F13" s="395" t="s">
        <v>281</v>
      </c>
      <c r="G13" s="115">
        <v>105</v>
      </c>
      <c r="H13" s="116">
        <v>2333</v>
      </c>
      <c r="I13" s="396" t="str">
        <f>IF($A13="","",IF(OR($B13="",$C13="",$D13="",$E13="",$F13=""),"Stammdaten fehlen",IF(AND($G13="",$H13=""),"Werte fehlen",IF($G13="","Monatsstunden fehlen",IF($H13="","Monatslohn fehlt","OK")))))</f>
        <v>OK</v>
      </c>
      <c r="J13" s="425" t="str">
        <f>IF($G13="","",IF(COUNTIFS($A:$A,$A13,$D:$D,$D13,$G:$G,$G13)&gt;1,"Doppelte Monatsstunden",""))</f>
        <v/>
      </c>
    </row>
    <row r="14" spans="1:15" ht="24" customHeight="1">
      <c r="A14" s="416" t="s">
        <v>469</v>
      </c>
      <c r="B14" s="394">
        <v>46143</v>
      </c>
      <c r="C14" s="394">
        <v>46507</v>
      </c>
      <c r="D14" s="395" t="s">
        <v>290</v>
      </c>
      <c r="E14" s="395" t="s">
        <v>2</v>
      </c>
      <c r="F14" s="395" t="s">
        <v>281</v>
      </c>
      <c r="G14" s="115">
        <v>103.8</v>
      </c>
      <c r="H14" s="116">
        <v>2222</v>
      </c>
      <c r="I14" s="396" t="str">
        <f>IF($A14="","",IF(OR($B14="",$C14="",$D14="",$E14="",$F14=""),"Stammdaten fehlen",IF(AND($G14="",$H14=""),"Werte fehlen",IF($G14="","Monatsstunden fehlen",IF($H14="","Monatslohn fehlt","OK")))))</f>
        <v>OK</v>
      </c>
      <c r="J14" s="425" t="str">
        <f>IF($G14="","",IF(COUNTIFS($A:$A,$A14,$D:$D,$D14,$G:$G,$G14)&gt;1,"Doppelte Monatsstunden",""))</f>
        <v/>
      </c>
    </row>
    <row r="15" spans="1:15" ht="24" customHeight="1">
      <c r="A15" s="416" t="s">
        <v>469</v>
      </c>
      <c r="B15" s="394">
        <v>46143</v>
      </c>
      <c r="C15" s="394">
        <v>46507</v>
      </c>
      <c r="D15" s="395" t="s">
        <v>290</v>
      </c>
      <c r="E15" s="395" t="s">
        <v>2</v>
      </c>
      <c r="F15" s="395" t="s">
        <v>281</v>
      </c>
      <c r="G15" s="115">
        <v>86.5</v>
      </c>
      <c r="H15" s="116">
        <v>2152</v>
      </c>
      <c r="I15" s="396" t="str">
        <f>IF($A15="","",IF(OR($B15="",$C15="",$D15="",$E15="",$F15=""),"Stammdaten fehlen",IF(AND($G15="",$H15=""),"Werte fehlen",IF($G15="","Monatsstunden fehlen",IF($H15="","Monatslohn fehlt","OK")))))</f>
        <v>OK</v>
      </c>
      <c r="J15" s="425" t="str">
        <f>IF($G15="","",IF(COUNTIFS($A:$A,$A15,$D:$D,$D15,$G:$G,$G15)&gt;1,"Doppelte Monatsstunden",""))</f>
        <v/>
      </c>
    </row>
    <row r="16" spans="1:15" ht="24" customHeight="1">
      <c r="A16" s="416" t="s">
        <v>469</v>
      </c>
      <c r="B16" s="394">
        <v>46143</v>
      </c>
      <c r="C16" s="394">
        <v>46507</v>
      </c>
      <c r="D16" s="395" t="s">
        <v>290</v>
      </c>
      <c r="E16" s="395" t="s">
        <v>2</v>
      </c>
      <c r="F16" s="395" t="s">
        <v>281</v>
      </c>
      <c r="G16" s="115">
        <v>69.2</v>
      </c>
      <c r="H16" s="116">
        <v>2654</v>
      </c>
      <c r="I16" s="396" t="str">
        <f>IF($A16="","",IF(OR($B16="",$C16="",$D16="",$E16="",$F16=""),"Stammdaten fehlen",IF(AND($G16="",$H16=""),"Werte fehlen",IF($G16="","Monatsstunden fehlen",IF($H16="","Monatslohn fehlt","OK")))))</f>
        <v>OK</v>
      </c>
      <c r="J16" s="425" t="str">
        <f>IF($G16="","",IF(COUNTIFS($A:$A,$A16,$D:$D,$D16,$G:$G,$G16)&gt;1,"Doppelte Monatsstunden",""))</f>
        <v/>
      </c>
    </row>
    <row r="17" spans="1:11" ht="24" customHeight="1">
      <c r="A17" s="416" t="s">
        <v>469</v>
      </c>
      <c r="B17" s="394">
        <v>46143</v>
      </c>
      <c r="C17" s="394">
        <v>46507</v>
      </c>
      <c r="D17" s="395" t="s">
        <v>290</v>
      </c>
      <c r="E17" s="395" t="s">
        <v>2</v>
      </c>
      <c r="F17" s="395" t="s">
        <v>281</v>
      </c>
      <c r="G17" s="115">
        <v>51.9</v>
      </c>
      <c r="H17" s="116">
        <v>2120</v>
      </c>
      <c r="I17" s="396" t="str">
        <f>IF($A17="","",IF(OR($B17="",$C17="",$D17="",$E17="",$F17=""),"Stammdaten fehlen",IF(AND($G17="",$H17=""),"Werte fehlen",IF($G17="","Monatsstunden fehlen",IF($H17="","Monatslohn fehlt","OK")))))</f>
        <v>OK</v>
      </c>
      <c r="J17" s="425" t="str">
        <f>IF($G17="","",IF(COUNTIFS($A:$A,$A17,$D:$D,$D17,$G:$G,$G17)&gt;1,"Doppelte Monatsstunden",""))</f>
        <v/>
      </c>
    </row>
    <row r="18" spans="1:11" ht="24" customHeight="1">
      <c r="A18" s="416" t="s">
        <v>469</v>
      </c>
      <c r="B18" s="394">
        <v>46143</v>
      </c>
      <c r="C18" s="394">
        <v>46507</v>
      </c>
      <c r="D18" s="395" t="s">
        <v>290</v>
      </c>
      <c r="E18" s="395" t="s">
        <v>2</v>
      </c>
      <c r="F18" s="395" t="s">
        <v>281</v>
      </c>
      <c r="G18" s="115">
        <v>47.58</v>
      </c>
      <c r="H18" s="116">
        <v>2562</v>
      </c>
      <c r="I18" s="396" t="str">
        <f>IF($A18="","",IF(OR($B18="",$C18="",$D18="",$E18="",$F18=""),"Stammdaten fehlen",IF(AND($G18="",$H18=""),"Werte fehlen",IF($G18="","Monatsstunden fehlen",IF($H18="","Monatslohn fehlt","OK")))))</f>
        <v>OK</v>
      </c>
      <c r="J18" s="425" t="str">
        <f>IF($G18="","",IF(COUNTIFS($A:$A,$A18,$D:$D,$D18,$G:$G,$G18)&gt;1,"Doppelte Monatsstunden",""))</f>
        <v/>
      </c>
    </row>
    <row r="19" spans="1:11" ht="24" customHeight="1">
      <c r="A19" s="416" t="s">
        <v>469</v>
      </c>
      <c r="B19" s="394">
        <v>46143</v>
      </c>
      <c r="C19" s="394">
        <v>46507</v>
      </c>
      <c r="D19" s="395" t="s">
        <v>290</v>
      </c>
      <c r="E19" s="395" t="s">
        <v>2</v>
      </c>
      <c r="F19" s="395" t="s">
        <v>281</v>
      </c>
      <c r="G19" s="115">
        <v>43.25</v>
      </c>
      <c r="H19" s="116">
        <v>2021</v>
      </c>
      <c r="I19" s="396" t="str">
        <f>IF($A19="","",IF(OR($B19="",$C19="",$D19="",$E19="",$F19=""),"Stammdaten fehlen",IF(AND($G19="",$H19=""),"Werte fehlen",IF($G19="","Monatsstunden fehlen",IF($H19="","Monatslohn fehlt","OK")))))</f>
        <v>OK</v>
      </c>
      <c r="J19" s="425" t="str">
        <f>IF($G19="","",IF(COUNTIFS($A:$A,$A19,$D:$D,$D19,$G:$G,$G19)&gt;1,"Doppelte Monatsstunden",""))</f>
        <v/>
      </c>
    </row>
    <row r="20" spans="1:11" ht="24" customHeight="1">
      <c r="A20" s="416" t="s">
        <v>469</v>
      </c>
      <c r="B20" s="394">
        <v>46143</v>
      </c>
      <c r="C20" s="394">
        <v>46507</v>
      </c>
      <c r="D20" s="395" t="s">
        <v>290</v>
      </c>
      <c r="E20" s="395" t="s">
        <v>2</v>
      </c>
      <c r="F20" s="395" t="s">
        <v>281</v>
      </c>
      <c r="G20" s="115">
        <v>40</v>
      </c>
      <c r="H20" s="116">
        <v>600</v>
      </c>
      <c r="I20" s="396" t="str">
        <f>IF($A20="","",IF(OR($B20="",$C20="",$D20="",$E20="",$F20=""),"Stammdaten fehlen",IF(AND($G20="",$H20=""),"Werte fehlen",IF($G20="","Monatsstunden fehlen",IF($H20="","Monatslohn fehlt","OK")))))</f>
        <v>OK</v>
      </c>
      <c r="J20" s="425" t="str">
        <f>IF($G20="","",IF(COUNTIFS($A:$A,$A20,$D:$D,$D20,$G:$G,$G20)&gt;1,"Doppelte Monatsstunden",""))</f>
        <v/>
      </c>
      <c r="K20" t="s">
        <v>468</v>
      </c>
    </row>
    <row r="21" spans="1:11" ht="24" customHeight="1">
      <c r="A21" s="416" t="s">
        <v>469</v>
      </c>
      <c r="B21" s="394">
        <v>46143</v>
      </c>
      <c r="C21" s="394">
        <v>46507</v>
      </c>
      <c r="D21" s="395" t="s">
        <v>290</v>
      </c>
      <c r="E21" s="395" t="s">
        <v>2</v>
      </c>
      <c r="F21" s="395" t="s">
        <v>281</v>
      </c>
      <c r="G21" s="115">
        <v>39</v>
      </c>
      <c r="H21" s="116">
        <v>444</v>
      </c>
      <c r="I21" s="396" t="str">
        <f>IF($A21="","",IF(OR($B21="",$C21="",$D21="",$E21="",$F21=""),"Stammdaten fehlen",IF(AND($G21="",$H21=""),"Werte fehlen",IF($G21="","Monatsstunden fehlen",IF($H21="","Monatslohn fehlt","OK")))))</f>
        <v>OK</v>
      </c>
      <c r="J21" s="425" t="str">
        <f>IF($G21="","",IF(COUNTIFS($A:$A,$A21,$D:$D,$D21,$G:$G,$G21)&gt;1,"Doppelte Monatsstunden",""))</f>
        <v/>
      </c>
      <c r="K21" t="s">
        <v>468</v>
      </c>
    </row>
    <row r="22" spans="1:11" ht="24" customHeight="1" thickBot="1">
      <c r="A22" s="416" t="s">
        <v>469</v>
      </c>
      <c r="B22" s="394">
        <v>46143</v>
      </c>
      <c r="C22" s="394">
        <v>46507</v>
      </c>
      <c r="D22" s="395" t="s">
        <v>290</v>
      </c>
      <c r="E22" s="395" t="s">
        <v>2</v>
      </c>
      <c r="F22" s="395" t="s">
        <v>281</v>
      </c>
      <c r="G22" s="115">
        <v>34.6</v>
      </c>
      <c r="H22" s="116">
        <v>1254</v>
      </c>
      <c r="I22" s="396" t="str">
        <f>IF($A22="","",IF(OR($B22="",$C22="",$D22="",$E22="",$F22=""),"Stammdaten fehlen",IF(AND($G22="",$H22=""),"Werte fehlen",IF($G22="","Monatsstunden fehlen",IF($H22="","Monatslohn fehlt","OK")))))</f>
        <v>OK</v>
      </c>
      <c r="J22" s="425" t="str">
        <f>IF($G22="","",IF(COUNTIFS($A:$A,$A22,$D:$D,$D22,$G:$G,$G22)&gt;1,"Doppelte Monatsstunden",""))</f>
        <v/>
      </c>
    </row>
    <row r="23" spans="1:11" ht="24" customHeight="1">
      <c r="A23" s="415" t="s">
        <v>469</v>
      </c>
      <c r="B23" s="391">
        <v>46143</v>
      </c>
      <c r="C23" s="391">
        <v>46507</v>
      </c>
      <c r="D23" s="392" t="s">
        <v>3</v>
      </c>
      <c r="E23" s="392" t="s">
        <v>2</v>
      </c>
      <c r="F23" s="392" t="s">
        <v>282</v>
      </c>
      <c r="G23" s="113">
        <v>173</v>
      </c>
      <c r="H23" s="114"/>
      <c r="I23" s="393" t="str">
        <f>IF($A23="","",IF(OR($B23="",$C23="",$D23="",$E23="",$F23=""),"Stammdaten fehlen",IF(AND($G23="",$H23=""),"Werte fehlen",IF($G23="","Monatsstunden fehlen",IF($H23="","Monatslohn fehlt","OK")))))</f>
        <v>Monatslohn fehlt</v>
      </c>
      <c r="J23" s="424" t="str">
        <f>IF($G23="","",IF(COUNTIFS($A:$A,$A23,$D:$D,$D23,$G:$G,$G23)&gt;1,"Doppelte Monatsstunden",""))</f>
        <v/>
      </c>
    </row>
    <row r="24" spans="1:11" ht="24" customHeight="1">
      <c r="A24" s="416" t="s">
        <v>469</v>
      </c>
      <c r="B24" s="394">
        <v>46143</v>
      </c>
      <c r="C24" s="394">
        <v>46507</v>
      </c>
      <c r="D24" s="395" t="s">
        <v>3</v>
      </c>
      <c r="E24" s="395" t="s">
        <v>2</v>
      </c>
      <c r="F24" s="395" t="s">
        <v>282</v>
      </c>
      <c r="G24" s="115">
        <v>151.38</v>
      </c>
      <c r="H24" s="116"/>
      <c r="I24" s="396" t="str">
        <f>IF($A24="","",IF(OR($B24="",$C24="",$D24="",$E24="",$F24=""),"Stammdaten fehlen",IF(AND($G24="",$H24=""),"Werte fehlen",IF($G24="","Monatsstunden fehlen",IF($H24="","Monatslohn fehlt","OK")))))</f>
        <v>Monatslohn fehlt</v>
      </c>
      <c r="J24" s="425" t="str">
        <f>IF($G24="","",IF(COUNTIFS($A:$A,$A24,$D:$D,$D24,$G:$G,$G24)&gt;1,"Doppelte Monatsstunden",""))</f>
        <v/>
      </c>
    </row>
    <row r="25" spans="1:11" ht="24" customHeight="1">
      <c r="A25" s="416" t="s">
        <v>469</v>
      </c>
      <c r="B25" s="394">
        <v>46143</v>
      </c>
      <c r="C25" s="394">
        <v>46507</v>
      </c>
      <c r="D25" s="395" t="s">
        <v>3</v>
      </c>
      <c r="E25" s="395" t="s">
        <v>2</v>
      </c>
      <c r="F25" s="395" t="s">
        <v>282</v>
      </c>
      <c r="G25" s="115">
        <v>138.4</v>
      </c>
      <c r="H25" s="116"/>
      <c r="I25" s="396" t="str">
        <f>IF($A25="","",IF(OR($B25="",$C25="",$D25="",$E25="",$F25=""),"Stammdaten fehlen",IF(AND($G25="",$H25=""),"Werte fehlen",IF($G25="","Monatsstunden fehlen",IF($H25="","Monatslohn fehlt","OK")))))</f>
        <v>Monatslohn fehlt</v>
      </c>
      <c r="J25" s="425" t="str">
        <f>IF($G25="","",IF(COUNTIFS($A:$A,$A25,$D:$D,$D25,$G:$G,$G25)&gt;1,"Doppelte Monatsstunden",""))</f>
        <v/>
      </c>
    </row>
    <row r="26" spans="1:11" ht="24" customHeight="1">
      <c r="A26" s="416" t="s">
        <v>469</v>
      </c>
      <c r="B26" s="394">
        <v>46143</v>
      </c>
      <c r="C26" s="394">
        <v>46507</v>
      </c>
      <c r="D26" s="395" t="s">
        <v>3</v>
      </c>
      <c r="E26" s="395" t="s">
        <v>2</v>
      </c>
      <c r="F26" s="395" t="s">
        <v>282</v>
      </c>
      <c r="G26" s="115">
        <v>129.75</v>
      </c>
      <c r="H26" s="116"/>
      <c r="I26" s="396" t="str">
        <f>IF($A26="","",IF(OR($B26="",$C26="",$D26="",$E26="",$F26=""),"Stammdaten fehlen",IF(AND($G26="",$H26=""),"Werte fehlen",IF($G26="","Monatsstunden fehlen",IF($H26="","Monatslohn fehlt","OK")))))</f>
        <v>Monatslohn fehlt</v>
      </c>
      <c r="J26" s="425" t="str">
        <f>IF($G26="","",IF(COUNTIFS($A:$A,$A26,$D:$D,$D26,$G:$G,$G26)&gt;1,"Doppelte Monatsstunden",""))</f>
        <v/>
      </c>
    </row>
    <row r="27" spans="1:11" ht="24" customHeight="1">
      <c r="A27" s="416" t="s">
        <v>469</v>
      </c>
      <c r="B27" s="394">
        <v>46143</v>
      </c>
      <c r="C27" s="394">
        <v>46507</v>
      </c>
      <c r="D27" s="395" t="s">
        <v>3</v>
      </c>
      <c r="E27" s="395" t="s">
        <v>2</v>
      </c>
      <c r="F27" s="395" t="s">
        <v>282</v>
      </c>
      <c r="G27" s="115">
        <v>108.13</v>
      </c>
      <c r="H27" s="116"/>
      <c r="I27" s="396" t="str">
        <f>IF($A27="","",IF(OR($B27="",$C27="",$D27="",$E27="",$F27=""),"Stammdaten fehlen",IF(AND($G27="",$H27=""),"Werte fehlen",IF($G27="","Monatsstunden fehlen",IF($H27="","Monatslohn fehlt","OK")))))</f>
        <v>Monatslohn fehlt</v>
      </c>
      <c r="J27" s="425" t="str">
        <f>IF($G27="","",IF(COUNTIFS($A:$A,$A27,$D:$D,$D27,$G:$G,$G27)&gt;1,"Doppelte Monatsstunden",""))</f>
        <v/>
      </c>
    </row>
    <row r="28" spans="1:11" ht="24" customHeight="1">
      <c r="A28" s="416" t="s">
        <v>469</v>
      </c>
      <c r="B28" s="394">
        <v>46143</v>
      </c>
      <c r="C28" s="394">
        <v>46507</v>
      </c>
      <c r="D28" s="395" t="s">
        <v>3</v>
      </c>
      <c r="E28" s="395" t="s">
        <v>2</v>
      </c>
      <c r="F28" s="395" t="s">
        <v>282</v>
      </c>
      <c r="G28" s="115">
        <v>103.8</v>
      </c>
      <c r="H28" s="116"/>
      <c r="I28" s="396" t="str">
        <f>IF($A28="","",IF(OR($B28="",$C28="",$D28="",$E28="",$F28=""),"Stammdaten fehlen",IF(AND($G28="",$H28=""),"Werte fehlen",IF($G28="","Monatsstunden fehlen",IF($H28="","Monatslohn fehlt","OK")))))</f>
        <v>Monatslohn fehlt</v>
      </c>
      <c r="J28" s="425" t="str">
        <f>IF($G28="","",IF(COUNTIFS($A:$A,$A28,$D:$D,$D28,$G:$G,$G28)&gt;1,"Doppelte Monatsstunden",""))</f>
        <v/>
      </c>
    </row>
    <row r="29" spans="1:11" ht="24" customHeight="1">
      <c r="A29" s="416" t="s">
        <v>469</v>
      </c>
      <c r="B29" s="394">
        <v>46143</v>
      </c>
      <c r="C29" s="394">
        <v>46507</v>
      </c>
      <c r="D29" s="395" t="s">
        <v>3</v>
      </c>
      <c r="E29" s="395" t="s">
        <v>2</v>
      </c>
      <c r="F29" s="395" t="s">
        <v>282</v>
      </c>
      <c r="G29" s="115">
        <v>86.5</v>
      </c>
      <c r="H29" s="116"/>
      <c r="I29" s="396" t="str">
        <f>IF($A29="","",IF(OR($B29="",$C29="",$D29="",$E29="",$F29=""),"Stammdaten fehlen",IF(AND($G29="",$H29=""),"Werte fehlen",IF($G29="","Monatsstunden fehlen",IF($H29="","Monatslohn fehlt","OK")))))</f>
        <v>Monatslohn fehlt</v>
      </c>
      <c r="J29" s="425" t="str">
        <f>IF($G29="","",IF(COUNTIFS($A:$A,$A29,$D:$D,$D29,$G:$G,$G29)&gt;1,"Doppelte Monatsstunden",""))</f>
        <v/>
      </c>
    </row>
    <row r="30" spans="1:11" ht="24" customHeight="1">
      <c r="A30" s="416" t="s">
        <v>469</v>
      </c>
      <c r="B30" s="394">
        <v>46143</v>
      </c>
      <c r="C30" s="394">
        <v>46507</v>
      </c>
      <c r="D30" s="395" t="s">
        <v>3</v>
      </c>
      <c r="E30" s="395" t="s">
        <v>2</v>
      </c>
      <c r="F30" s="395" t="s">
        <v>282</v>
      </c>
      <c r="G30" s="115">
        <v>69.2</v>
      </c>
      <c r="H30" s="116"/>
      <c r="I30" s="396" t="str">
        <f>IF($A30="","",IF(OR($B30="",$C30="",$D30="",$E30="",$F30=""),"Stammdaten fehlen",IF(AND($G30="",$H30=""),"Werte fehlen",IF($G30="","Monatsstunden fehlen",IF($H30="","Monatslohn fehlt","OK")))))</f>
        <v>Monatslohn fehlt</v>
      </c>
      <c r="J30" s="425" t="str">
        <f>IF($G30="","",IF(COUNTIFS($A:$A,$A30,$D:$D,$D30,$G:$G,$G30)&gt;1,"Doppelte Monatsstunden",""))</f>
        <v/>
      </c>
    </row>
    <row r="31" spans="1:11" ht="24" customHeight="1">
      <c r="A31" s="416" t="s">
        <v>469</v>
      </c>
      <c r="B31" s="394">
        <v>46143</v>
      </c>
      <c r="C31" s="394">
        <v>46507</v>
      </c>
      <c r="D31" s="395" t="s">
        <v>3</v>
      </c>
      <c r="E31" s="395" t="s">
        <v>2</v>
      </c>
      <c r="F31" s="395" t="s">
        <v>282</v>
      </c>
      <c r="G31" s="115">
        <v>51.9</v>
      </c>
      <c r="H31" s="116"/>
      <c r="I31" s="396" t="str">
        <f>IF($A31="","",IF(OR($B31="",$C31="",$D31="",$E31="",$F31=""),"Stammdaten fehlen",IF(AND($G31="",$H31=""),"Werte fehlen",IF($G31="","Monatsstunden fehlen",IF($H31="","Monatslohn fehlt","OK")))))</f>
        <v>Monatslohn fehlt</v>
      </c>
      <c r="J31" s="425" t="str">
        <f>IF($G31="","",IF(COUNTIFS($A:$A,$A31,$D:$D,$D31,$G:$G,$G31)&gt;1,"Doppelte Monatsstunden",""))</f>
        <v/>
      </c>
    </row>
    <row r="32" spans="1:11" ht="24" customHeight="1">
      <c r="A32" s="416" t="s">
        <v>469</v>
      </c>
      <c r="B32" s="394">
        <v>46143</v>
      </c>
      <c r="C32" s="394">
        <v>46507</v>
      </c>
      <c r="D32" s="395" t="s">
        <v>3</v>
      </c>
      <c r="E32" s="395" t="s">
        <v>2</v>
      </c>
      <c r="F32" s="395" t="s">
        <v>282</v>
      </c>
      <c r="G32" s="115">
        <v>47.58</v>
      </c>
      <c r="H32" s="116"/>
      <c r="I32" s="396" t="str">
        <f>IF($A32="","",IF(OR($B32="",$C32="",$D32="",$E32="",$F32=""),"Stammdaten fehlen",IF(AND($G32="",$H32=""),"Werte fehlen",IF($G32="","Monatsstunden fehlen",IF($H32="","Monatslohn fehlt","OK")))))</f>
        <v>Monatslohn fehlt</v>
      </c>
      <c r="J32" s="425" t="str">
        <f>IF($G32="","",IF(COUNTIFS($A:$A,$A32,$D:$D,$D32,$G:$G,$G32)&gt;1,"Doppelte Monatsstunden",""))</f>
        <v/>
      </c>
    </row>
    <row r="33" spans="1:10" ht="24" customHeight="1">
      <c r="A33" s="416" t="s">
        <v>469</v>
      </c>
      <c r="B33" s="394">
        <v>46143</v>
      </c>
      <c r="C33" s="394">
        <v>46507</v>
      </c>
      <c r="D33" s="395" t="s">
        <v>3</v>
      </c>
      <c r="E33" s="395" t="s">
        <v>2</v>
      </c>
      <c r="F33" s="395" t="s">
        <v>282</v>
      </c>
      <c r="G33" s="115">
        <v>43.25</v>
      </c>
      <c r="H33" s="116"/>
      <c r="I33" s="396" t="str">
        <f>IF($A33="","",IF(OR($B33="",$C33="",$D33="",$E33="",$F33=""),"Stammdaten fehlen",IF(AND($G33="",$H33=""),"Werte fehlen",IF($G33="","Monatsstunden fehlen",IF($H33="","Monatslohn fehlt","OK")))))</f>
        <v>Monatslohn fehlt</v>
      </c>
      <c r="J33" s="425" t="str">
        <f>IF($G33="","",IF(COUNTIFS($A:$A,$A33,$D:$D,$D33,$G:$G,$G33)&gt;1,"Doppelte Monatsstunden",""))</f>
        <v/>
      </c>
    </row>
    <row r="34" spans="1:10" ht="24" customHeight="1">
      <c r="A34" s="416" t="s">
        <v>469</v>
      </c>
      <c r="B34" s="394">
        <v>46143</v>
      </c>
      <c r="C34" s="394">
        <v>46507</v>
      </c>
      <c r="D34" s="395" t="s">
        <v>3</v>
      </c>
      <c r="E34" s="395" t="s">
        <v>2</v>
      </c>
      <c r="F34" s="395" t="s">
        <v>282</v>
      </c>
      <c r="G34" s="115">
        <v>34.6</v>
      </c>
      <c r="H34" s="116"/>
      <c r="I34" s="396" t="str">
        <f>IF($A34="","",IF(OR($B34="",$C34="",$D34="",$E34="",$F34=""),"Stammdaten fehlen",IF(AND($G34="",$H34=""),"Werte fehlen",IF($G34="","Monatsstunden fehlen",IF($H34="","Monatslohn fehlt","OK")))))</f>
        <v>Monatslohn fehlt</v>
      </c>
      <c r="J34" s="425" t="str">
        <f>IF($G34="","",IF(COUNTIFS($A:$A,$A34,$D:$D,$D34,$G:$G,$G34)&gt;1,"Doppelte Monatsstunden",""))</f>
        <v/>
      </c>
    </row>
    <row r="35" spans="1:10" ht="24" customHeight="1" thickBot="1">
      <c r="A35" s="416" t="s">
        <v>469</v>
      </c>
      <c r="B35" s="394">
        <v>46143</v>
      </c>
      <c r="C35" s="394">
        <v>46507</v>
      </c>
      <c r="D35" s="395" t="s">
        <v>3</v>
      </c>
      <c r="E35" s="395" t="s">
        <v>2</v>
      </c>
      <c r="F35" s="395" t="s">
        <v>282</v>
      </c>
      <c r="G35" s="115">
        <v>32.01</v>
      </c>
      <c r="H35" s="116"/>
      <c r="I35" s="396" t="str">
        <f>IF($A35="","",IF(OR($B35="",$C35="",$D35="",$E35="",$F35=""),"Stammdaten fehlen",IF(AND($G35="",$H35=""),"Werte fehlen",IF($G35="","Monatsstunden fehlen",IF($H35="","Monatslohn fehlt","OK")))))</f>
        <v>Monatslohn fehlt</v>
      </c>
      <c r="J35" s="425" t="str">
        <f>IF($G35="","",IF(COUNTIFS($A:$A,$A35,$D:$D,$D35,$G:$G,$G35)&gt;1,"Doppelte Monatsstunden",""))</f>
        <v/>
      </c>
    </row>
    <row r="36" spans="1:10" ht="24" customHeight="1">
      <c r="A36" s="415" t="s">
        <v>469</v>
      </c>
      <c r="B36" s="391">
        <v>46143</v>
      </c>
      <c r="C36" s="391">
        <v>46507</v>
      </c>
      <c r="D36" s="392" t="s">
        <v>4</v>
      </c>
      <c r="E36" s="392" t="s">
        <v>2</v>
      </c>
      <c r="F36" s="392" t="s">
        <v>283</v>
      </c>
      <c r="G36" s="113">
        <v>173</v>
      </c>
      <c r="H36" s="114"/>
      <c r="I36" s="393" t="str">
        <f>IF($A36="","",IF(OR($B36="",$C36="",$D36="",$E36="",$F36=""),"Stammdaten fehlen",IF(AND($G36="",$H36=""),"Werte fehlen",IF($G36="","Monatsstunden fehlen",IF($H36="","Monatslohn fehlt","OK")))))</f>
        <v>Monatslohn fehlt</v>
      </c>
      <c r="J36" s="424" t="str">
        <f>IF($G36="","",IF(COUNTIFS($A:$A,$A36,$D:$D,$D36,$G:$G,$G36)&gt;1,"Doppelte Monatsstunden",""))</f>
        <v/>
      </c>
    </row>
    <row r="37" spans="1:10" ht="24" customHeight="1">
      <c r="A37" s="416" t="s">
        <v>469</v>
      </c>
      <c r="B37" s="394">
        <v>46143</v>
      </c>
      <c r="C37" s="394">
        <v>46507</v>
      </c>
      <c r="D37" s="395" t="s">
        <v>4</v>
      </c>
      <c r="E37" s="395" t="s">
        <v>2</v>
      </c>
      <c r="F37" s="395" t="s">
        <v>283</v>
      </c>
      <c r="G37" s="115">
        <v>151.38</v>
      </c>
      <c r="H37" s="116"/>
      <c r="I37" s="396" t="str">
        <f>IF($A37="","",IF(OR($B37="",$C37="",$D37="",$E37="",$F37=""),"Stammdaten fehlen",IF(AND($G37="",$H37=""),"Werte fehlen",IF($G37="","Monatsstunden fehlen",IF($H37="","Monatslohn fehlt","OK")))))</f>
        <v>Monatslohn fehlt</v>
      </c>
      <c r="J37" s="425" t="str">
        <f>IF($G37="","",IF(COUNTIFS($A:$A,$A37,$D:$D,$D37,$G:$G,$G37)&gt;1,"Doppelte Monatsstunden",""))</f>
        <v/>
      </c>
    </row>
    <row r="38" spans="1:10" ht="24" customHeight="1">
      <c r="A38" s="416" t="s">
        <v>469</v>
      </c>
      <c r="B38" s="394">
        <v>46143</v>
      </c>
      <c r="C38" s="394">
        <v>46507</v>
      </c>
      <c r="D38" s="395" t="s">
        <v>4</v>
      </c>
      <c r="E38" s="395" t="s">
        <v>2</v>
      </c>
      <c r="F38" s="395" t="s">
        <v>283</v>
      </c>
      <c r="G38" s="115">
        <v>138.4</v>
      </c>
      <c r="H38" s="116"/>
      <c r="I38" s="396" t="str">
        <f>IF($A38="","",IF(OR($B38="",$C38="",$D38="",$E38="",$F38=""),"Stammdaten fehlen",IF(AND($G38="",$H38=""),"Werte fehlen",IF($G38="","Monatsstunden fehlen",IF($H38="","Monatslohn fehlt","OK")))))</f>
        <v>Monatslohn fehlt</v>
      </c>
      <c r="J38" s="425" t="str">
        <f>IF($G38="","",IF(COUNTIFS($A:$A,$A38,$D:$D,$D38,$G:$G,$G38)&gt;1,"Doppelte Monatsstunden",""))</f>
        <v/>
      </c>
    </row>
    <row r="39" spans="1:10" ht="24" customHeight="1">
      <c r="A39" s="416" t="s">
        <v>469</v>
      </c>
      <c r="B39" s="394">
        <v>46143</v>
      </c>
      <c r="C39" s="394">
        <v>46507</v>
      </c>
      <c r="D39" s="395" t="s">
        <v>4</v>
      </c>
      <c r="E39" s="395" t="s">
        <v>2</v>
      </c>
      <c r="F39" s="395" t="s">
        <v>283</v>
      </c>
      <c r="G39" s="115">
        <v>129.75</v>
      </c>
      <c r="H39" s="116"/>
      <c r="I39" s="396" t="str">
        <f>IF($A39="","",IF(OR($B39="",$C39="",$D39="",$E39="",$F39=""),"Stammdaten fehlen",IF(AND($G39="",$H39=""),"Werte fehlen",IF($G39="","Monatsstunden fehlen",IF($H39="","Monatslohn fehlt","OK")))))</f>
        <v>Monatslohn fehlt</v>
      </c>
      <c r="J39" s="425" t="str">
        <f>IF($G39="","",IF(COUNTIFS($A:$A,$A39,$D:$D,$D39,$G:$G,$G39)&gt;1,"Doppelte Monatsstunden",""))</f>
        <v/>
      </c>
    </row>
    <row r="40" spans="1:10" ht="24" customHeight="1">
      <c r="A40" s="416" t="s">
        <v>469</v>
      </c>
      <c r="B40" s="394">
        <v>46143</v>
      </c>
      <c r="C40" s="394">
        <v>46507</v>
      </c>
      <c r="D40" s="395" t="s">
        <v>4</v>
      </c>
      <c r="E40" s="395" t="s">
        <v>2</v>
      </c>
      <c r="F40" s="395" t="s">
        <v>283</v>
      </c>
      <c r="G40" s="115">
        <v>108.13</v>
      </c>
      <c r="H40" s="116"/>
      <c r="I40" s="396" t="str">
        <f>IF($A40="","",IF(OR($B40="",$C40="",$D40="",$E40="",$F40=""),"Stammdaten fehlen",IF(AND($G40="",$H40=""),"Werte fehlen",IF($G40="","Monatsstunden fehlen",IF($H40="","Monatslohn fehlt","OK")))))</f>
        <v>Monatslohn fehlt</v>
      </c>
      <c r="J40" s="425" t="str">
        <f>IF($G40="","",IF(COUNTIFS($A:$A,$A40,$D:$D,$D40,$G:$G,$G40)&gt;1,"Doppelte Monatsstunden",""))</f>
        <v/>
      </c>
    </row>
    <row r="41" spans="1:10" ht="24" customHeight="1">
      <c r="A41" s="416" t="s">
        <v>469</v>
      </c>
      <c r="B41" s="394">
        <v>46143</v>
      </c>
      <c r="C41" s="394">
        <v>46507</v>
      </c>
      <c r="D41" s="395" t="s">
        <v>4</v>
      </c>
      <c r="E41" s="395" t="s">
        <v>2</v>
      </c>
      <c r="F41" s="395" t="s">
        <v>283</v>
      </c>
      <c r="G41" s="115">
        <v>103.8</v>
      </c>
      <c r="H41" s="116"/>
      <c r="I41" s="396" t="str">
        <f>IF($A41="","",IF(OR($B41="",$C41="",$D41="",$E41="",$F41=""),"Stammdaten fehlen",IF(AND($G41="",$H41=""),"Werte fehlen",IF($G41="","Monatsstunden fehlen",IF($H41="","Monatslohn fehlt","OK")))))</f>
        <v>Monatslohn fehlt</v>
      </c>
      <c r="J41" s="425" t="str">
        <f>IF($G41="","",IF(COUNTIFS($A:$A,$A41,$D:$D,$D41,$G:$G,$G41)&gt;1,"Doppelte Monatsstunden",""))</f>
        <v/>
      </c>
    </row>
    <row r="42" spans="1:10" ht="24" customHeight="1">
      <c r="A42" s="416" t="s">
        <v>469</v>
      </c>
      <c r="B42" s="394">
        <v>46143</v>
      </c>
      <c r="C42" s="394">
        <v>46507</v>
      </c>
      <c r="D42" s="395" t="s">
        <v>4</v>
      </c>
      <c r="E42" s="395" t="s">
        <v>2</v>
      </c>
      <c r="F42" s="395" t="s">
        <v>283</v>
      </c>
      <c r="G42" s="115">
        <v>86.5</v>
      </c>
      <c r="H42" s="116"/>
      <c r="I42" s="396" t="str">
        <f>IF($A42="","",IF(OR($B42="",$C42="",$D42="",$E42="",$F42=""),"Stammdaten fehlen",IF(AND($G42="",$H42=""),"Werte fehlen",IF($G42="","Monatsstunden fehlen",IF($H42="","Monatslohn fehlt","OK")))))</f>
        <v>Monatslohn fehlt</v>
      </c>
      <c r="J42" s="425" t="str">
        <f>IF($G42="","",IF(COUNTIFS($A:$A,$A42,$D:$D,$D42,$G:$G,$G42)&gt;1,"Doppelte Monatsstunden",""))</f>
        <v/>
      </c>
    </row>
    <row r="43" spans="1:10" ht="24" customHeight="1">
      <c r="A43" s="416" t="s">
        <v>469</v>
      </c>
      <c r="B43" s="394">
        <v>46143</v>
      </c>
      <c r="C43" s="394">
        <v>46507</v>
      </c>
      <c r="D43" s="395" t="s">
        <v>4</v>
      </c>
      <c r="E43" s="395" t="s">
        <v>2</v>
      </c>
      <c r="F43" s="395" t="s">
        <v>283</v>
      </c>
      <c r="G43" s="115">
        <v>69.2</v>
      </c>
      <c r="H43" s="116"/>
      <c r="I43" s="396" t="str">
        <f>IF($A43="","",IF(OR($B43="",$C43="",$D43="",$E43="",$F43=""),"Stammdaten fehlen",IF(AND($G43="",$H43=""),"Werte fehlen",IF($G43="","Monatsstunden fehlen",IF($H43="","Monatslohn fehlt","OK")))))</f>
        <v>Monatslohn fehlt</v>
      </c>
      <c r="J43" s="425" t="str">
        <f>IF($G43="","",IF(COUNTIFS($A:$A,$A43,$D:$D,$D43,$G:$G,$G43)&gt;1,"Doppelte Monatsstunden",""))</f>
        <v/>
      </c>
    </row>
    <row r="44" spans="1:10" ht="24" customHeight="1">
      <c r="A44" s="416" t="s">
        <v>469</v>
      </c>
      <c r="B44" s="394">
        <v>46143</v>
      </c>
      <c r="C44" s="394">
        <v>46507</v>
      </c>
      <c r="D44" s="395" t="s">
        <v>4</v>
      </c>
      <c r="E44" s="395" t="s">
        <v>2</v>
      </c>
      <c r="F44" s="395" t="s">
        <v>283</v>
      </c>
      <c r="G44" s="115">
        <v>51.9</v>
      </c>
      <c r="H44" s="116"/>
      <c r="I44" s="396" t="str">
        <f>IF($A44="","",IF(OR($B44="",$C44="",$D44="",$E44="",$F44=""),"Stammdaten fehlen",IF(AND($G44="",$H44=""),"Werte fehlen",IF($G44="","Monatsstunden fehlen",IF($H44="","Monatslohn fehlt","OK")))))</f>
        <v>Monatslohn fehlt</v>
      </c>
      <c r="J44" s="425" t="str">
        <f>IF($G44="","",IF(COUNTIFS($A:$A,$A44,$D:$D,$D44,$G:$G,$G44)&gt;1,"Doppelte Monatsstunden",""))</f>
        <v/>
      </c>
    </row>
    <row r="45" spans="1:10" ht="24" customHeight="1">
      <c r="A45" s="416" t="s">
        <v>469</v>
      </c>
      <c r="B45" s="394">
        <v>46143</v>
      </c>
      <c r="C45" s="394">
        <v>46507</v>
      </c>
      <c r="D45" s="395" t="s">
        <v>4</v>
      </c>
      <c r="E45" s="395" t="s">
        <v>2</v>
      </c>
      <c r="F45" s="395" t="s">
        <v>283</v>
      </c>
      <c r="G45" s="115">
        <v>47.58</v>
      </c>
      <c r="H45" s="116"/>
      <c r="I45" s="396" t="str">
        <f>IF($A45="","",IF(OR($B45="",$C45="",$D45="",$E45="",$F45=""),"Stammdaten fehlen",IF(AND($G45="",$H45=""),"Werte fehlen",IF($G45="","Monatsstunden fehlen",IF($H45="","Monatslohn fehlt","OK")))))</f>
        <v>Monatslohn fehlt</v>
      </c>
      <c r="J45" s="425" t="str">
        <f>IF($G45="","",IF(COUNTIFS($A:$A,$A45,$D:$D,$D45,$G:$G,$G45)&gt;1,"Doppelte Monatsstunden",""))</f>
        <v/>
      </c>
    </row>
    <row r="46" spans="1:10" ht="24" customHeight="1">
      <c r="A46" s="416" t="s">
        <v>469</v>
      </c>
      <c r="B46" s="394">
        <v>46143</v>
      </c>
      <c r="C46" s="394">
        <v>46507</v>
      </c>
      <c r="D46" s="395" t="s">
        <v>4</v>
      </c>
      <c r="E46" s="395" t="s">
        <v>2</v>
      </c>
      <c r="F46" s="395" t="s">
        <v>283</v>
      </c>
      <c r="G46" s="115">
        <v>43.25</v>
      </c>
      <c r="H46" s="116"/>
      <c r="I46" s="396" t="str">
        <f>IF($A46="","",IF(OR($B46="",$C46="",$D46="",$E46="",$F46=""),"Stammdaten fehlen",IF(AND($G46="",$H46=""),"Werte fehlen",IF($G46="","Monatsstunden fehlen",IF($H46="","Monatslohn fehlt","OK")))))</f>
        <v>Monatslohn fehlt</v>
      </c>
      <c r="J46" s="425" t="str">
        <f>IF($G46="","",IF(COUNTIFS($A:$A,$A46,$D:$D,$D46,$G:$G,$G46)&gt;1,"Doppelte Monatsstunden",""))</f>
        <v/>
      </c>
    </row>
    <row r="47" spans="1:10" ht="24" customHeight="1">
      <c r="A47" s="416" t="s">
        <v>469</v>
      </c>
      <c r="B47" s="394">
        <v>46143</v>
      </c>
      <c r="C47" s="394">
        <v>46507</v>
      </c>
      <c r="D47" s="395" t="s">
        <v>4</v>
      </c>
      <c r="E47" s="395" t="s">
        <v>2</v>
      </c>
      <c r="F47" s="395" t="s">
        <v>283</v>
      </c>
      <c r="G47" s="115">
        <v>34.6</v>
      </c>
      <c r="H47" s="116"/>
      <c r="I47" s="396" t="str">
        <f>IF($A47="","",IF(OR($B47="",$C47="",$D47="",$E47="",$F47=""),"Stammdaten fehlen",IF(AND($G47="",$H47=""),"Werte fehlen",IF($G47="","Monatsstunden fehlen",IF($H47="","Monatslohn fehlt","OK")))))</f>
        <v>Monatslohn fehlt</v>
      </c>
      <c r="J47" s="425" t="str">
        <f>IF($G47="","",IF(COUNTIFS($A:$A,$A47,$D:$D,$D47,$G:$G,$G47)&gt;1,"Doppelte Monatsstunden",""))</f>
        <v/>
      </c>
    </row>
    <row r="48" spans="1:10" ht="24" customHeight="1" thickBot="1">
      <c r="A48" s="416" t="s">
        <v>469</v>
      </c>
      <c r="B48" s="394">
        <v>46143</v>
      </c>
      <c r="C48" s="394">
        <v>46507</v>
      </c>
      <c r="D48" s="395" t="s">
        <v>4</v>
      </c>
      <c r="E48" s="395" t="s">
        <v>2</v>
      </c>
      <c r="F48" s="395" t="s">
        <v>283</v>
      </c>
      <c r="G48" s="115">
        <v>32.01</v>
      </c>
      <c r="H48" s="116"/>
      <c r="I48" s="396" t="str">
        <f>IF($A48="","",IF(OR($B48="",$C48="",$D48="",$E48="",$F48=""),"Stammdaten fehlen",IF(AND($G48="",$H48=""),"Werte fehlen",IF($G48="","Monatsstunden fehlen",IF($H48="","Monatslohn fehlt","OK")))))</f>
        <v>Monatslohn fehlt</v>
      </c>
      <c r="J48" s="425" t="str">
        <f>IF($G48="","",IF(COUNTIFS($A:$A,$A48,$D:$D,$D48,$G:$G,$G48)&gt;1,"Doppelte Monatsstunden",""))</f>
        <v/>
      </c>
    </row>
    <row r="49" spans="1:10" ht="24" customHeight="1">
      <c r="A49" s="415" t="s">
        <v>469</v>
      </c>
      <c r="B49" s="391">
        <v>46143</v>
      </c>
      <c r="C49" s="391">
        <v>46507</v>
      </c>
      <c r="D49" s="392" t="s">
        <v>5</v>
      </c>
      <c r="E49" s="392" t="s">
        <v>2</v>
      </c>
      <c r="F49" s="392" t="s">
        <v>284</v>
      </c>
      <c r="G49" s="113">
        <v>173</v>
      </c>
      <c r="H49" s="114"/>
      <c r="I49" s="393" t="str">
        <f>IF($A49="","",IF(OR($B49="",$C49="",$D49="",$E49="",$F49=""),"Stammdaten fehlen",IF(AND($G49="",$H49=""),"Werte fehlen",IF($G49="","Monatsstunden fehlen",IF($H49="","Monatslohn fehlt","OK")))))</f>
        <v>Monatslohn fehlt</v>
      </c>
      <c r="J49" s="424" t="str">
        <f>IF($G49="","",IF(COUNTIFS($A:$A,$A49,$D:$D,$D49,$G:$G,$G49)&gt;1,"Doppelte Monatsstunden",""))</f>
        <v/>
      </c>
    </row>
    <row r="50" spans="1:10" ht="24" customHeight="1">
      <c r="A50" s="416" t="s">
        <v>469</v>
      </c>
      <c r="B50" s="394">
        <v>46143</v>
      </c>
      <c r="C50" s="394">
        <v>46507</v>
      </c>
      <c r="D50" s="395" t="s">
        <v>5</v>
      </c>
      <c r="E50" s="395" t="s">
        <v>2</v>
      </c>
      <c r="F50" s="395" t="s">
        <v>284</v>
      </c>
      <c r="G50" s="115">
        <v>151.38</v>
      </c>
      <c r="H50" s="116"/>
      <c r="I50" s="396" t="str">
        <f>IF($A50="","",IF(OR($B50="",$C50="",$D50="",$E50="",$F50=""),"Stammdaten fehlen",IF(AND($G50="",$H50=""),"Werte fehlen",IF($G50="","Monatsstunden fehlen",IF($H50="","Monatslohn fehlt","OK")))))</f>
        <v>Monatslohn fehlt</v>
      </c>
      <c r="J50" s="425" t="str">
        <f>IF($G50="","",IF(COUNTIFS($A:$A,$A50,$D:$D,$D50,$G:$G,$G50)&gt;1,"Doppelte Monatsstunden",""))</f>
        <v/>
      </c>
    </row>
    <row r="51" spans="1:10" ht="24" customHeight="1">
      <c r="A51" s="416" t="s">
        <v>469</v>
      </c>
      <c r="B51" s="394">
        <v>46143</v>
      </c>
      <c r="C51" s="394">
        <v>46507</v>
      </c>
      <c r="D51" s="395" t="s">
        <v>5</v>
      </c>
      <c r="E51" s="395" t="s">
        <v>2</v>
      </c>
      <c r="F51" s="395" t="s">
        <v>284</v>
      </c>
      <c r="G51" s="115">
        <v>138.4</v>
      </c>
      <c r="H51" s="116"/>
      <c r="I51" s="396" t="str">
        <f>IF($A51="","",IF(OR($B51="",$C51="",$D51="",$E51="",$F51=""),"Stammdaten fehlen",IF(AND($G51="",$H51=""),"Werte fehlen",IF($G51="","Monatsstunden fehlen",IF($H51="","Monatslohn fehlt","OK")))))</f>
        <v>Monatslohn fehlt</v>
      </c>
      <c r="J51" s="425" t="str">
        <f>IF($G51="","",IF(COUNTIFS($A:$A,$A51,$D:$D,$D51,$G:$G,$G51)&gt;1,"Doppelte Monatsstunden",""))</f>
        <v/>
      </c>
    </row>
    <row r="52" spans="1:10" ht="24" customHeight="1">
      <c r="A52" s="416" t="s">
        <v>469</v>
      </c>
      <c r="B52" s="394">
        <v>46143</v>
      </c>
      <c r="C52" s="394">
        <v>46507</v>
      </c>
      <c r="D52" s="395" t="s">
        <v>5</v>
      </c>
      <c r="E52" s="395" t="s">
        <v>2</v>
      </c>
      <c r="F52" s="395" t="s">
        <v>284</v>
      </c>
      <c r="G52" s="115">
        <v>129.75</v>
      </c>
      <c r="H52" s="116"/>
      <c r="I52" s="396" t="str">
        <f>IF($A52="","",IF(OR($B52="",$C52="",$D52="",$E52="",$F52=""),"Stammdaten fehlen",IF(AND($G52="",$H52=""),"Werte fehlen",IF($G52="","Monatsstunden fehlen",IF($H52="","Monatslohn fehlt","OK")))))</f>
        <v>Monatslohn fehlt</v>
      </c>
      <c r="J52" s="425" t="str">
        <f>IF($G52="","",IF(COUNTIFS($A:$A,$A52,$D:$D,$D52,$G:$G,$G52)&gt;1,"Doppelte Monatsstunden",""))</f>
        <v/>
      </c>
    </row>
    <row r="53" spans="1:10" ht="24" customHeight="1">
      <c r="A53" s="416" t="s">
        <v>469</v>
      </c>
      <c r="B53" s="394">
        <v>46143</v>
      </c>
      <c r="C53" s="394">
        <v>46507</v>
      </c>
      <c r="D53" s="395" t="s">
        <v>5</v>
      </c>
      <c r="E53" s="395" t="s">
        <v>2</v>
      </c>
      <c r="F53" s="395" t="s">
        <v>284</v>
      </c>
      <c r="G53" s="115">
        <v>108.13</v>
      </c>
      <c r="H53" s="116"/>
      <c r="I53" s="396" t="str">
        <f>IF($A53="","",IF(OR($B53="",$C53="",$D53="",$E53="",$F53=""),"Stammdaten fehlen",IF(AND($G53="",$H53=""),"Werte fehlen",IF($G53="","Monatsstunden fehlen",IF($H53="","Monatslohn fehlt","OK")))))</f>
        <v>Monatslohn fehlt</v>
      </c>
      <c r="J53" s="425" t="str">
        <f>IF($G53="","",IF(COUNTIFS($A:$A,$A53,$D:$D,$D53,$G:$G,$G53)&gt;1,"Doppelte Monatsstunden",""))</f>
        <v/>
      </c>
    </row>
    <row r="54" spans="1:10" ht="24" customHeight="1">
      <c r="A54" s="416" t="s">
        <v>469</v>
      </c>
      <c r="B54" s="394">
        <v>46143</v>
      </c>
      <c r="C54" s="394">
        <v>46507</v>
      </c>
      <c r="D54" s="395" t="s">
        <v>5</v>
      </c>
      <c r="E54" s="395" t="s">
        <v>2</v>
      </c>
      <c r="F54" s="395" t="s">
        <v>284</v>
      </c>
      <c r="G54" s="115">
        <v>103.8</v>
      </c>
      <c r="H54" s="116"/>
      <c r="I54" s="396" t="str">
        <f>IF($A54="","",IF(OR($B54="",$C54="",$D54="",$E54="",$F54=""),"Stammdaten fehlen",IF(AND($G54="",$H54=""),"Werte fehlen",IF($G54="","Monatsstunden fehlen",IF($H54="","Monatslohn fehlt","OK")))))</f>
        <v>Monatslohn fehlt</v>
      </c>
      <c r="J54" s="425" t="str">
        <f>IF($G54="","",IF(COUNTIFS($A:$A,$A54,$D:$D,$D54,$G:$G,$G54)&gt;1,"Doppelte Monatsstunden",""))</f>
        <v/>
      </c>
    </row>
    <row r="55" spans="1:10" ht="24" customHeight="1">
      <c r="A55" s="416" t="s">
        <v>469</v>
      </c>
      <c r="B55" s="394">
        <v>46143</v>
      </c>
      <c r="C55" s="394">
        <v>46507</v>
      </c>
      <c r="D55" s="395" t="s">
        <v>5</v>
      </c>
      <c r="E55" s="395" t="s">
        <v>2</v>
      </c>
      <c r="F55" s="395" t="s">
        <v>284</v>
      </c>
      <c r="G55" s="115">
        <v>86.5</v>
      </c>
      <c r="H55" s="116"/>
      <c r="I55" s="396" t="str">
        <f>IF($A55="","",IF(OR($B55="",$C55="",$D55="",$E55="",$F55=""),"Stammdaten fehlen",IF(AND($G55="",$H55=""),"Werte fehlen",IF($G55="","Monatsstunden fehlen",IF($H55="","Monatslohn fehlt","OK")))))</f>
        <v>Monatslohn fehlt</v>
      </c>
      <c r="J55" s="425" t="str">
        <f>IF($G55="","",IF(COUNTIFS($A:$A,$A55,$D:$D,$D55,$G:$G,$G55)&gt;1,"Doppelte Monatsstunden",""))</f>
        <v/>
      </c>
    </row>
    <row r="56" spans="1:10" ht="24" customHeight="1">
      <c r="A56" s="416" t="s">
        <v>469</v>
      </c>
      <c r="B56" s="394">
        <v>46143</v>
      </c>
      <c r="C56" s="394">
        <v>46507</v>
      </c>
      <c r="D56" s="395" t="s">
        <v>5</v>
      </c>
      <c r="E56" s="395" t="s">
        <v>2</v>
      </c>
      <c r="F56" s="395" t="s">
        <v>284</v>
      </c>
      <c r="G56" s="115">
        <v>69.2</v>
      </c>
      <c r="H56" s="116"/>
      <c r="I56" s="396" t="str">
        <f>IF($A56="","",IF(OR($B56="",$C56="",$D56="",$E56="",$F56=""),"Stammdaten fehlen",IF(AND($G56="",$H56=""),"Werte fehlen",IF($G56="","Monatsstunden fehlen",IF($H56="","Monatslohn fehlt","OK")))))</f>
        <v>Monatslohn fehlt</v>
      </c>
      <c r="J56" s="425" t="str">
        <f>IF($G56="","",IF(COUNTIFS($A:$A,$A56,$D:$D,$D56,$G:$G,$G56)&gt;1,"Doppelte Monatsstunden",""))</f>
        <v/>
      </c>
    </row>
    <row r="57" spans="1:10" ht="24" customHeight="1">
      <c r="A57" s="416" t="s">
        <v>469</v>
      </c>
      <c r="B57" s="394">
        <v>46143</v>
      </c>
      <c r="C57" s="394">
        <v>46507</v>
      </c>
      <c r="D57" s="395" t="s">
        <v>5</v>
      </c>
      <c r="E57" s="395" t="s">
        <v>2</v>
      </c>
      <c r="F57" s="395" t="s">
        <v>284</v>
      </c>
      <c r="G57" s="115">
        <v>51.9</v>
      </c>
      <c r="H57" s="116"/>
      <c r="I57" s="396" t="str">
        <f>IF($A57="","",IF(OR($B57="",$C57="",$D57="",$E57="",$F57=""),"Stammdaten fehlen",IF(AND($G57="",$H57=""),"Werte fehlen",IF($G57="","Monatsstunden fehlen",IF($H57="","Monatslohn fehlt","OK")))))</f>
        <v>Monatslohn fehlt</v>
      </c>
      <c r="J57" s="425" t="str">
        <f>IF($G57="","",IF(COUNTIFS($A:$A,$A57,$D:$D,$D57,$G:$G,$G57)&gt;1,"Doppelte Monatsstunden",""))</f>
        <v/>
      </c>
    </row>
    <row r="58" spans="1:10" ht="24" customHeight="1">
      <c r="A58" s="416" t="s">
        <v>469</v>
      </c>
      <c r="B58" s="394">
        <v>46143</v>
      </c>
      <c r="C58" s="394">
        <v>46507</v>
      </c>
      <c r="D58" s="395" t="s">
        <v>5</v>
      </c>
      <c r="E58" s="395" t="s">
        <v>2</v>
      </c>
      <c r="F58" s="395" t="s">
        <v>284</v>
      </c>
      <c r="G58" s="115">
        <v>47.58</v>
      </c>
      <c r="H58" s="116"/>
      <c r="I58" s="396" t="str">
        <f>IF($A58="","",IF(OR($B58="",$C58="",$D58="",$E58="",$F58=""),"Stammdaten fehlen",IF(AND($G58="",$H58=""),"Werte fehlen",IF($G58="","Monatsstunden fehlen",IF($H58="","Monatslohn fehlt","OK")))))</f>
        <v>Monatslohn fehlt</v>
      </c>
      <c r="J58" s="425" t="str">
        <f>IF($G58="","",IF(COUNTIFS($A:$A,$A58,$D:$D,$D58,$G:$G,$G58)&gt;1,"Doppelte Monatsstunden",""))</f>
        <v/>
      </c>
    </row>
    <row r="59" spans="1:10" ht="24" customHeight="1">
      <c r="A59" s="416" t="s">
        <v>469</v>
      </c>
      <c r="B59" s="394">
        <v>46143</v>
      </c>
      <c r="C59" s="394">
        <v>46507</v>
      </c>
      <c r="D59" s="395" t="s">
        <v>5</v>
      </c>
      <c r="E59" s="395" t="s">
        <v>2</v>
      </c>
      <c r="F59" s="395" t="s">
        <v>284</v>
      </c>
      <c r="G59" s="115">
        <v>43.25</v>
      </c>
      <c r="H59" s="116"/>
      <c r="I59" s="396" t="str">
        <f>IF($A59="","",IF(OR($B59="",$C59="",$D59="",$E59="",$F59=""),"Stammdaten fehlen",IF(AND($G59="",$H59=""),"Werte fehlen",IF($G59="","Monatsstunden fehlen",IF($H59="","Monatslohn fehlt","OK")))))</f>
        <v>Monatslohn fehlt</v>
      </c>
      <c r="J59" s="425" t="str">
        <f>IF($G59="","",IF(COUNTIFS($A:$A,$A59,$D:$D,$D59,$G:$G,$G59)&gt;1,"Doppelte Monatsstunden",""))</f>
        <v/>
      </c>
    </row>
    <row r="60" spans="1:10" ht="24" customHeight="1">
      <c r="A60" s="416" t="s">
        <v>469</v>
      </c>
      <c r="B60" s="394">
        <v>46143</v>
      </c>
      <c r="C60" s="394">
        <v>46507</v>
      </c>
      <c r="D60" s="395" t="s">
        <v>5</v>
      </c>
      <c r="E60" s="395" t="s">
        <v>2</v>
      </c>
      <c r="F60" s="395" t="s">
        <v>284</v>
      </c>
      <c r="G60" s="115">
        <v>34.6</v>
      </c>
      <c r="H60" s="116"/>
      <c r="I60" s="396" t="str">
        <f>IF($A60="","",IF(OR($B60="",$C60="",$D60="",$E60="",$F60=""),"Stammdaten fehlen",IF(AND($G60="",$H60=""),"Werte fehlen",IF($G60="","Monatsstunden fehlen",IF($H60="","Monatslohn fehlt","OK")))))</f>
        <v>Monatslohn fehlt</v>
      </c>
      <c r="J60" s="425" t="str">
        <f>IF($G60="","",IF(COUNTIFS($A:$A,$A60,$D:$D,$D60,$G:$G,$G60)&gt;1,"Doppelte Monatsstunden",""))</f>
        <v/>
      </c>
    </row>
    <row r="61" spans="1:10" ht="24" customHeight="1" thickBot="1">
      <c r="A61" s="416" t="s">
        <v>469</v>
      </c>
      <c r="B61" s="394">
        <v>46143</v>
      </c>
      <c r="C61" s="394">
        <v>46507</v>
      </c>
      <c r="D61" s="395" t="s">
        <v>5</v>
      </c>
      <c r="E61" s="395" t="s">
        <v>2</v>
      </c>
      <c r="F61" s="395" t="s">
        <v>284</v>
      </c>
      <c r="G61" s="115">
        <v>32.01</v>
      </c>
      <c r="H61" s="116"/>
      <c r="I61" s="396" t="str">
        <f>IF($A61="","",IF(OR($B61="",$C61="",$D61="",$E61="",$F61=""),"Stammdaten fehlen",IF(AND($G61="",$H61=""),"Werte fehlen",IF($G61="","Monatsstunden fehlen",IF($H61="","Monatslohn fehlt","OK")))))</f>
        <v>Monatslohn fehlt</v>
      </c>
      <c r="J61" s="425" t="str">
        <f>IF($G61="","",IF(COUNTIFS($A:$A,$A61,$D:$D,$D61,$G:$G,$G61)&gt;1,"Doppelte Monatsstunden",""))</f>
        <v/>
      </c>
    </row>
    <row r="62" spans="1:10" ht="24" customHeight="1">
      <c r="A62" s="417" t="s">
        <v>469</v>
      </c>
      <c r="B62" s="397">
        <v>46143</v>
      </c>
      <c r="C62" s="397">
        <v>46507</v>
      </c>
      <c r="D62" s="398" t="s">
        <v>291</v>
      </c>
      <c r="E62" s="398" t="s">
        <v>6</v>
      </c>
      <c r="F62" s="398" t="s">
        <v>281</v>
      </c>
      <c r="G62" s="117">
        <v>173</v>
      </c>
      <c r="H62" s="118"/>
      <c r="I62" s="399" t="str">
        <f>IF($A62="","",IF(OR($B62="",$C62="",$D62="",$E62="",$F62=""),"Stammdaten fehlen",IF(AND($G62="",$H62=""),"Werte fehlen",IF($G62="","Monatsstunden fehlen",IF($H62="","Monatslohn fehlt","OK")))))</f>
        <v>Monatslohn fehlt</v>
      </c>
      <c r="J62" s="426" t="str">
        <f>IF($G62="","",IF(COUNTIFS($A:$A,$A62,$D:$D,$D62,$G:$G,$G62)&gt;1,"Doppelte Monatsstunden",""))</f>
        <v/>
      </c>
    </row>
    <row r="63" spans="1:10" ht="24" customHeight="1">
      <c r="A63" s="418" t="s">
        <v>469</v>
      </c>
      <c r="B63" s="400">
        <v>46143</v>
      </c>
      <c r="C63" s="400">
        <v>46507</v>
      </c>
      <c r="D63" s="401" t="s">
        <v>291</v>
      </c>
      <c r="E63" s="401" t="s">
        <v>6</v>
      </c>
      <c r="F63" s="401" t="s">
        <v>281</v>
      </c>
      <c r="G63" s="119">
        <v>151.38</v>
      </c>
      <c r="H63" s="120"/>
      <c r="I63" s="402" t="str">
        <f>IF($A63="","",IF(OR($B63="",$C63="",$D63="",$E63="",$F63=""),"Stammdaten fehlen",IF(AND($G63="",$H63=""),"Werte fehlen",IF($G63="","Monatsstunden fehlen",IF($H63="","Monatslohn fehlt","OK")))))</f>
        <v>Monatslohn fehlt</v>
      </c>
      <c r="J63" s="427" t="str">
        <f>IF($G63="","",IF(COUNTIFS($A:$A,$A63,$D:$D,$D63,$G:$G,$G63)&gt;1,"Doppelte Monatsstunden",""))</f>
        <v/>
      </c>
    </row>
    <row r="64" spans="1:10" ht="24" customHeight="1">
      <c r="A64" s="418" t="s">
        <v>469</v>
      </c>
      <c r="B64" s="400">
        <v>46143</v>
      </c>
      <c r="C64" s="400">
        <v>46507</v>
      </c>
      <c r="D64" s="401" t="s">
        <v>291</v>
      </c>
      <c r="E64" s="401" t="s">
        <v>6</v>
      </c>
      <c r="F64" s="401" t="s">
        <v>281</v>
      </c>
      <c r="G64" s="119">
        <v>138.4</v>
      </c>
      <c r="H64" s="120"/>
      <c r="I64" s="402" t="str">
        <f>IF($A64="","",IF(OR($B64="",$C64="",$D64="",$E64="",$F64=""),"Stammdaten fehlen",IF(AND($G64="",$H64=""),"Werte fehlen",IF($G64="","Monatsstunden fehlen",IF($H64="","Monatslohn fehlt","OK")))))</f>
        <v>Monatslohn fehlt</v>
      </c>
      <c r="J64" s="427" t="str">
        <f>IF($G64="","",IF(COUNTIFS($A:$A,$A64,$D:$D,$D64,$G:$G,$G64)&gt;1,"Doppelte Monatsstunden",""))</f>
        <v/>
      </c>
    </row>
    <row r="65" spans="1:10" ht="24" customHeight="1">
      <c r="A65" s="418" t="s">
        <v>469</v>
      </c>
      <c r="B65" s="400">
        <v>46143</v>
      </c>
      <c r="C65" s="400">
        <v>46507</v>
      </c>
      <c r="D65" s="401" t="s">
        <v>291</v>
      </c>
      <c r="E65" s="401" t="s">
        <v>6</v>
      </c>
      <c r="F65" s="401" t="s">
        <v>281</v>
      </c>
      <c r="G65" s="119">
        <v>129.75</v>
      </c>
      <c r="H65" s="120"/>
      <c r="I65" s="402" t="str">
        <f>IF($A65="","",IF(OR($B65="",$C65="",$D65="",$E65="",$F65=""),"Stammdaten fehlen",IF(AND($G65="",$H65=""),"Werte fehlen",IF($G65="","Monatsstunden fehlen",IF($H65="","Monatslohn fehlt","OK")))))</f>
        <v>Monatslohn fehlt</v>
      </c>
      <c r="J65" s="427" t="str">
        <f>IF($G65="","",IF(COUNTIFS($A:$A,$A65,$D:$D,$D65,$G:$G,$G65)&gt;1,"Doppelte Monatsstunden",""))</f>
        <v/>
      </c>
    </row>
    <row r="66" spans="1:10" ht="24" customHeight="1">
      <c r="A66" s="418" t="s">
        <v>469</v>
      </c>
      <c r="B66" s="400">
        <v>46143</v>
      </c>
      <c r="C66" s="400">
        <v>46507</v>
      </c>
      <c r="D66" s="401" t="s">
        <v>291</v>
      </c>
      <c r="E66" s="401" t="s">
        <v>6</v>
      </c>
      <c r="F66" s="401" t="s">
        <v>281</v>
      </c>
      <c r="G66" s="119">
        <v>108.13</v>
      </c>
      <c r="H66" s="120"/>
      <c r="I66" s="402" t="str">
        <f>IF($A66="","",IF(OR($B66="",$C66="",$D66="",$E66="",$F66=""),"Stammdaten fehlen",IF(AND($G66="",$H66=""),"Werte fehlen",IF($G66="","Monatsstunden fehlen",IF($H66="","Monatslohn fehlt","OK")))))</f>
        <v>Monatslohn fehlt</v>
      </c>
      <c r="J66" s="427" t="str">
        <f>IF($G66="","",IF(COUNTIFS($A:$A,$A66,$D:$D,$D66,$G:$G,$G66)&gt;1,"Doppelte Monatsstunden",""))</f>
        <v/>
      </c>
    </row>
    <row r="67" spans="1:10" ht="24" customHeight="1">
      <c r="A67" s="418" t="s">
        <v>469</v>
      </c>
      <c r="B67" s="400">
        <v>46143</v>
      </c>
      <c r="C67" s="400">
        <v>46507</v>
      </c>
      <c r="D67" s="401" t="s">
        <v>291</v>
      </c>
      <c r="E67" s="401" t="s">
        <v>6</v>
      </c>
      <c r="F67" s="401" t="s">
        <v>281</v>
      </c>
      <c r="G67" s="119">
        <v>103.8</v>
      </c>
      <c r="H67" s="120"/>
      <c r="I67" s="402" t="str">
        <f>IF($A67="","",IF(OR($B67="",$C67="",$D67="",$E67="",$F67=""),"Stammdaten fehlen",IF(AND($G67="",$H67=""),"Werte fehlen",IF($G67="","Monatsstunden fehlen",IF($H67="","Monatslohn fehlt","OK")))))</f>
        <v>Monatslohn fehlt</v>
      </c>
      <c r="J67" s="427" t="str">
        <f>IF($G67="","",IF(COUNTIFS($A:$A,$A67,$D:$D,$D67,$G:$G,$G67)&gt;1,"Doppelte Monatsstunden",""))</f>
        <v/>
      </c>
    </row>
    <row r="68" spans="1:10" ht="24" customHeight="1">
      <c r="A68" s="418" t="s">
        <v>469</v>
      </c>
      <c r="B68" s="400">
        <v>46143</v>
      </c>
      <c r="C68" s="400">
        <v>46507</v>
      </c>
      <c r="D68" s="401" t="s">
        <v>291</v>
      </c>
      <c r="E68" s="401" t="s">
        <v>6</v>
      </c>
      <c r="F68" s="401" t="s">
        <v>281</v>
      </c>
      <c r="G68" s="119">
        <v>86.5</v>
      </c>
      <c r="H68" s="120"/>
      <c r="I68" s="402" t="str">
        <f>IF($A68="","",IF(OR($B68="",$C68="",$D68="",$E68="",$F68=""),"Stammdaten fehlen",IF(AND($G68="",$H68=""),"Werte fehlen",IF($G68="","Monatsstunden fehlen",IF($H68="","Monatslohn fehlt","OK")))))</f>
        <v>Monatslohn fehlt</v>
      </c>
      <c r="J68" s="427" t="str">
        <f>IF($G68="","",IF(COUNTIFS($A:$A,$A68,$D:$D,$D68,$G:$G,$G68)&gt;1,"Doppelte Monatsstunden",""))</f>
        <v/>
      </c>
    </row>
    <row r="69" spans="1:10" ht="24" customHeight="1">
      <c r="A69" s="418" t="s">
        <v>469</v>
      </c>
      <c r="B69" s="400">
        <v>46143</v>
      </c>
      <c r="C69" s="400">
        <v>46507</v>
      </c>
      <c r="D69" s="401" t="s">
        <v>291</v>
      </c>
      <c r="E69" s="401" t="s">
        <v>6</v>
      </c>
      <c r="F69" s="401" t="s">
        <v>281</v>
      </c>
      <c r="G69" s="119">
        <v>69.2</v>
      </c>
      <c r="H69" s="120"/>
      <c r="I69" s="402" t="str">
        <f>IF($A69="","",IF(OR($B69="",$C69="",$D69="",$E69="",$F69=""),"Stammdaten fehlen",IF(AND($G69="",$H69=""),"Werte fehlen",IF($G69="","Monatsstunden fehlen",IF($H69="","Monatslohn fehlt","OK")))))</f>
        <v>Monatslohn fehlt</v>
      </c>
      <c r="J69" s="427" t="str">
        <f>IF($G69="","",IF(COUNTIFS($A:$A,$A69,$D:$D,$D69,$G:$G,$G69)&gt;1,"Doppelte Monatsstunden",""))</f>
        <v/>
      </c>
    </row>
    <row r="70" spans="1:10" ht="24" customHeight="1">
      <c r="A70" s="418" t="s">
        <v>469</v>
      </c>
      <c r="B70" s="400">
        <v>46143</v>
      </c>
      <c r="C70" s="400">
        <v>46507</v>
      </c>
      <c r="D70" s="401" t="s">
        <v>291</v>
      </c>
      <c r="E70" s="401" t="s">
        <v>6</v>
      </c>
      <c r="F70" s="401" t="s">
        <v>281</v>
      </c>
      <c r="G70" s="119">
        <v>51.9</v>
      </c>
      <c r="H70" s="120"/>
      <c r="I70" s="402" t="str">
        <f>IF($A70="","",IF(OR($B70="",$C70="",$D70="",$E70="",$F70=""),"Stammdaten fehlen",IF(AND($G70="",$H70=""),"Werte fehlen",IF($G70="","Monatsstunden fehlen",IF($H70="","Monatslohn fehlt","OK")))))</f>
        <v>Monatslohn fehlt</v>
      </c>
      <c r="J70" s="427" t="str">
        <f>IF($G70="","",IF(COUNTIFS($A:$A,$A70,$D:$D,$D70,$G:$G,$G70)&gt;1,"Doppelte Monatsstunden",""))</f>
        <v/>
      </c>
    </row>
    <row r="71" spans="1:10" ht="24" customHeight="1">
      <c r="A71" s="418" t="s">
        <v>469</v>
      </c>
      <c r="B71" s="400">
        <v>46143</v>
      </c>
      <c r="C71" s="400">
        <v>46507</v>
      </c>
      <c r="D71" s="401" t="s">
        <v>291</v>
      </c>
      <c r="E71" s="401" t="s">
        <v>6</v>
      </c>
      <c r="F71" s="401" t="s">
        <v>281</v>
      </c>
      <c r="G71" s="119">
        <v>47.58</v>
      </c>
      <c r="H71" s="120"/>
      <c r="I71" s="402" t="str">
        <f>IF($A71="","",IF(OR($B71="",$C71="",$D71="",$E71="",$F71=""),"Stammdaten fehlen",IF(AND($G71="",$H71=""),"Werte fehlen",IF($G71="","Monatsstunden fehlen",IF($H71="","Monatslohn fehlt","OK")))))</f>
        <v>Monatslohn fehlt</v>
      </c>
      <c r="J71" s="427" t="str">
        <f>IF($G71="","",IF(COUNTIFS($A:$A,$A71,$D:$D,$D71,$G:$G,$G71)&gt;1,"Doppelte Monatsstunden",""))</f>
        <v/>
      </c>
    </row>
    <row r="72" spans="1:10" ht="24" customHeight="1">
      <c r="A72" s="418" t="s">
        <v>469</v>
      </c>
      <c r="B72" s="400">
        <v>46143</v>
      </c>
      <c r="C72" s="400">
        <v>46507</v>
      </c>
      <c r="D72" s="401" t="s">
        <v>291</v>
      </c>
      <c r="E72" s="401" t="s">
        <v>6</v>
      </c>
      <c r="F72" s="401" t="s">
        <v>281</v>
      </c>
      <c r="G72" s="119">
        <v>43.25</v>
      </c>
      <c r="H72" s="120"/>
      <c r="I72" s="402" t="str">
        <f>IF($A72="","",IF(OR($B72="",$C72="",$D72="",$E72="",$F72=""),"Stammdaten fehlen",IF(AND($G72="",$H72=""),"Werte fehlen",IF($G72="","Monatsstunden fehlen",IF($H72="","Monatslohn fehlt","OK")))))</f>
        <v>Monatslohn fehlt</v>
      </c>
      <c r="J72" s="427" t="str">
        <f>IF($G72="","",IF(COUNTIFS($A:$A,$A72,$D:$D,$D72,$G:$G,$G72)&gt;1,"Doppelte Monatsstunden",""))</f>
        <v/>
      </c>
    </row>
    <row r="73" spans="1:10" ht="24" customHeight="1">
      <c r="A73" s="418" t="s">
        <v>469</v>
      </c>
      <c r="B73" s="400">
        <v>46143</v>
      </c>
      <c r="C73" s="400">
        <v>46507</v>
      </c>
      <c r="D73" s="401" t="s">
        <v>291</v>
      </c>
      <c r="E73" s="401" t="s">
        <v>6</v>
      </c>
      <c r="F73" s="401" t="s">
        <v>281</v>
      </c>
      <c r="G73" s="119">
        <v>34.6</v>
      </c>
      <c r="H73" s="120"/>
      <c r="I73" s="402" t="str">
        <f>IF($A73="","",IF(OR($B73="",$C73="",$D73="",$E73="",$F73=""),"Stammdaten fehlen",IF(AND($G73="",$H73=""),"Werte fehlen",IF($G73="","Monatsstunden fehlen",IF($H73="","Monatslohn fehlt","OK")))))</f>
        <v>Monatslohn fehlt</v>
      </c>
      <c r="J73" s="427" t="str">
        <f>IF($G73="","",IF(COUNTIFS($A:$A,$A73,$D:$D,$D73,$G:$G,$G73)&gt;1,"Doppelte Monatsstunden",""))</f>
        <v/>
      </c>
    </row>
    <row r="74" spans="1:10" ht="24" customHeight="1" thickBot="1">
      <c r="A74" s="418" t="s">
        <v>469</v>
      </c>
      <c r="B74" s="400">
        <v>46143</v>
      </c>
      <c r="C74" s="400">
        <v>46507</v>
      </c>
      <c r="D74" s="401" t="s">
        <v>291</v>
      </c>
      <c r="E74" s="401" t="s">
        <v>6</v>
      </c>
      <c r="F74" s="401" t="s">
        <v>281</v>
      </c>
      <c r="G74" s="119">
        <v>32.01</v>
      </c>
      <c r="H74" s="120"/>
      <c r="I74" s="402" t="str">
        <f>IF($A74="","",IF(OR($B74="",$C74="",$D74="",$E74="",$F74=""),"Stammdaten fehlen",IF(AND($G74="",$H74=""),"Werte fehlen",IF($G74="","Monatsstunden fehlen",IF($H74="","Monatslohn fehlt","OK")))))</f>
        <v>Monatslohn fehlt</v>
      </c>
      <c r="J74" s="427" t="str">
        <f>IF($G74="","",IF(COUNTIFS($A:$A,$A74,$D:$D,$D74,$G:$G,$G74)&gt;1,"Doppelte Monatsstunden",""))</f>
        <v/>
      </c>
    </row>
    <row r="75" spans="1:10" ht="24" customHeight="1">
      <c r="A75" s="417" t="s">
        <v>469</v>
      </c>
      <c r="B75" s="397">
        <v>46143</v>
      </c>
      <c r="C75" s="397">
        <v>46507</v>
      </c>
      <c r="D75" s="398" t="s">
        <v>7</v>
      </c>
      <c r="E75" s="398" t="s">
        <v>6</v>
      </c>
      <c r="F75" s="398" t="s">
        <v>282</v>
      </c>
      <c r="G75" s="117">
        <v>173</v>
      </c>
      <c r="H75" s="118"/>
      <c r="I75" s="399" t="str">
        <f>IF($A75="","",IF(OR($B75="",$C75="",$D75="",$E75="",$F75=""),"Stammdaten fehlen",IF(AND($G75="",$H75=""),"Werte fehlen",IF($G75="","Monatsstunden fehlen",IF($H75="","Monatslohn fehlt","OK")))))</f>
        <v>Monatslohn fehlt</v>
      </c>
      <c r="J75" s="426" t="str">
        <f>IF($G75="","",IF(COUNTIFS($A:$A,$A75,$D:$D,$D75,$G:$G,$G75)&gt;1,"Doppelte Monatsstunden",""))</f>
        <v/>
      </c>
    </row>
    <row r="76" spans="1:10" ht="24" customHeight="1">
      <c r="A76" s="418" t="s">
        <v>469</v>
      </c>
      <c r="B76" s="400">
        <v>46143</v>
      </c>
      <c r="C76" s="400">
        <v>46507</v>
      </c>
      <c r="D76" s="401" t="s">
        <v>7</v>
      </c>
      <c r="E76" s="401" t="s">
        <v>6</v>
      </c>
      <c r="F76" s="401" t="s">
        <v>282</v>
      </c>
      <c r="G76" s="119">
        <v>151.38</v>
      </c>
      <c r="H76" s="120"/>
      <c r="I76" s="402" t="str">
        <f>IF($A76="","",IF(OR($B76="",$C76="",$D76="",$E76="",$F76=""),"Stammdaten fehlen",IF(AND($G76="",$H76=""),"Werte fehlen",IF($G76="","Monatsstunden fehlen",IF($H76="","Monatslohn fehlt","OK")))))</f>
        <v>Monatslohn fehlt</v>
      </c>
      <c r="J76" s="427" t="str">
        <f>IF($G76="","",IF(COUNTIFS($A:$A,$A76,$D:$D,$D76,$G:$G,$G76)&gt;1,"Doppelte Monatsstunden",""))</f>
        <v/>
      </c>
    </row>
    <row r="77" spans="1:10" ht="24" customHeight="1">
      <c r="A77" s="418" t="s">
        <v>469</v>
      </c>
      <c r="B77" s="400">
        <v>46143</v>
      </c>
      <c r="C77" s="400">
        <v>46507</v>
      </c>
      <c r="D77" s="401" t="s">
        <v>7</v>
      </c>
      <c r="E77" s="401" t="s">
        <v>6</v>
      </c>
      <c r="F77" s="401" t="s">
        <v>282</v>
      </c>
      <c r="G77" s="119">
        <v>138.4</v>
      </c>
      <c r="H77" s="120"/>
      <c r="I77" s="402" t="str">
        <f>IF($A77="","",IF(OR($B77="",$C77="",$D77="",$E77="",$F77=""),"Stammdaten fehlen",IF(AND($G77="",$H77=""),"Werte fehlen",IF($G77="","Monatsstunden fehlen",IF($H77="","Monatslohn fehlt","OK")))))</f>
        <v>Monatslohn fehlt</v>
      </c>
      <c r="J77" s="427" t="str">
        <f>IF($G77="","",IF(COUNTIFS($A:$A,$A77,$D:$D,$D77,$G:$G,$G77)&gt;1,"Doppelte Monatsstunden",""))</f>
        <v/>
      </c>
    </row>
    <row r="78" spans="1:10" ht="24" customHeight="1">
      <c r="A78" s="418" t="s">
        <v>469</v>
      </c>
      <c r="B78" s="400">
        <v>46143</v>
      </c>
      <c r="C78" s="400">
        <v>46507</v>
      </c>
      <c r="D78" s="401" t="s">
        <v>7</v>
      </c>
      <c r="E78" s="401" t="s">
        <v>6</v>
      </c>
      <c r="F78" s="401" t="s">
        <v>282</v>
      </c>
      <c r="G78" s="119">
        <v>129.75</v>
      </c>
      <c r="H78" s="120"/>
      <c r="I78" s="402" t="str">
        <f>IF($A78="","",IF(OR($B78="",$C78="",$D78="",$E78="",$F78=""),"Stammdaten fehlen",IF(AND($G78="",$H78=""),"Werte fehlen",IF($G78="","Monatsstunden fehlen",IF($H78="","Monatslohn fehlt","OK")))))</f>
        <v>Monatslohn fehlt</v>
      </c>
      <c r="J78" s="427" t="str">
        <f>IF($G78="","",IF(COUNTIFS($A:$A,$A78,$D:$D,$D78,$G:$G,$G78)&gt;1,"Doppelte Monatsstunden",""))</f>
        <v/>
      </c>
    </row>
    <row r="79" spans="1:10" ht="24" customHeight="1">
      <c r="A79" s="418" t="s">
        <v>469</v>
      </c>
      <c r="B79" s="400">
        <v>46143</v>
      </c>
      <c r="C79" s="400">
        <v>46507</v>
      </c>
      <c r="D79" s="401" t="s">
        <v>7</v>
      </c>
      <c r="E79" s="401" t="s">
        <v>6</v>
      </c>
      <c r="F79" s="401" t="s">
        <v>282</v>
      </c>
      <c r="G79" s="119">
        <v>108.13</v>
      </c>
      <c r="H79" s="120"/>
      <c r="I79" s="402" t="str">
        <f>IF($A79="","",IF(OR($B79="",$C79="",$D79="",$E79="",$F79=""),"Stammdaten fehlen",IF(AND($G79="",$H79=""),"Werte fehlen",IF($G79="","Monatsstunden fehlen",IF($H79="","Monatslohn fehlt","OK")))))</f>
        <v>Monatslohn fehlt</v>
      </c>
      <c r="J79" s="427" t="str">
        <f>IF($G79="","",IF(COUNTIFS($A:$A,$A79,$D:$D,$D79,$G:$G,$G79)&gt;1,"Doppelte Monatsstunden",""))</f>
        <v/>
      </c>
    </row>
    <row r="80" spans="1:10" ht="24" customHeight="1">
      <c r="A80" s="418" t="s">
        <v>469</v>
      </c>
      <c r="B80" s="400">
        <v>46143</v>
      </c>
      <c r="C80" s="400">
        <v>46507</v>
      </c>
      <c r="D80" s="401" t="s">
        <v>7</v>
      </c>
      <c r="E80" s="401" t="s">
        <v>6</v>
      </c>
      <c r="F80" s="401" t="s">
        <v>282</v>
      </c>
      <c r="G80" s="119">
        <v>103.8</v>
      </c>
      <c r="H80" s="120"/>
      <c r="I80" s="402" t="str">
        <f>IF($A80="","",IF(OR($B80="",$C80="",$D80="",$E80="",$F80=""),"Stammdaten fehlen",IF(AND($G80="",$H80=""),"Werte fehlen",IF($G80="","Monatsstunden fehlen",IF($H80="","Monatslohn fehlt","OK")))))</f>
        <v>Monatslohn fehlt</v>
      </c>
      <c r="J80" s="427" t="str">
        <f>IF($G80="","",IF(COUNTIFS($A:$A,$A80,$D:$D,$D80,$G:$G,$G80)&gt;1,"Doppelte Monatsstunden",""))</f>
        <v/>
      </c>
    </row>
    <row r="81" spans="1:10" ht="24" customHeight="1">
      <c r="A81" s="418" t="s">
        <v>469</v>
      </c>
      <c r="B81" s="400">
        <v>46143</v>
      </c>
      <c r="C81" s="400">
        <v>46507</v>
      </c>
      <c r="D81" s="401" t="s">
        <v>7</v>
      </c>
      <c r="E81" s="401" t="s">
        <v>6</v>
      </c>
      <c r="F81" s="401" t="s">
        <v>282</v>
      </c>
      <c r="G81" s="119">
        <v>86.5</v>
      </c>
      <c r="H81" s="120"/>
      <c r="I81" s="402" t="str">
        <f>IF($A81="","",IF(OR($B81="",$C81="",$D81="",$E81="",$F81=""),"Stammdaten fehlen",IF(AND($G81="",$H81=""),"Werte fehlen",IF($G81="","Monatsstunden fehlen",IF($H81="","Monatslohn fehlt","OK")))))</f>
        <v>Monatslohn fehlt</v>
      </c>
      <c r="J81" s="427" t="str">
        <f>IF($G81="","",IF(COUNTIFS($A:$A,$A81,$D:$D,$D81,$G:$G,$G81)&gt;1,"Doppelte Monatsstunden",""))</f>
        <v/>
      </c>
    </row>
    <row r="82" spans="1:10" ht="24" customHeight="1">
      <c r="A82" s="418" t="s">
        <v>469</v>
      </c>
      <c r="B82" s="400">
        <v>46143</v>
      </c>
      <c r="C82" s="400">
        <v>46507</v>
      </c>
      <c r="D82" s="401" t="s">
        <v>7</v>
      </c>
      <c r="E82" s="401" t="s">
        <v>6</v>
      </c>
      <c r="F82" s="401" t="s">
        <v>282</v>
      </c>
      <c r="G82" s="119">
        <v>69.2</v>
      </c>
      <c r="H82" s="120"/>
      <c r="I82" s="402" t="str">
        <f>IF($A82="","",IF(OR($B82="",$C82="",$D82="",$E82="",$F82=""),"Stammdaten fehlen",IF(AND($G82="",$H82=""),"Werte fehlen",IF($G82="","Monatsstunden fehlen",IF($H82="","Monatslohn fehlt","OK")))))</f>
        <v>Monatslohn fehlt</v>
      </c>
      <c r="J82" s="427" t="str">
        <f>IF($G82="","",IF(COUNTIFS($A:$A,$A82,$D:$D,$D82,$G:$G,$G82)&gt;1,"Doppelte Monatsstunden",""))</f>
        <v/>
      </c>
    </row>
    <row r="83" spans="1:10" ht="24" customHeight="1">
      <c r="A83" s="418" t="s">
        <v>469</v>
      </c>
      <c r="B83" s="400">
        <v>46143</v>
      </c>
      <c r="C83" s="400">
        <v>46507</v>
      </c>
      <c r="D83" s="401" t="s">
        <v>7</v>
      </c>
      <c r="E83" s="401" t="s">
        <v>6</v>
      </c>
      <c r="F83" s="401" t="s">
        <v>282</v>
      </c>
      <c r="G83" s="119">
        <v>51.9</v>
      </c>
      <c r="H83" s="120"/>
      <c r="I83" s="402" t="str">
        <f>IF($A83="","",IF(OR($B83="",$C83="",$D83="",$E83="",$F83=""),"Stammdaten fehlen",IF(AND($G83="",$H83=""),"Werte fehlen",IF($G83="","Monatsstunden fehlen",IF($H83="","Monatslohn fehlt","OK")))))</f>
        <v>Monatslohn fehlt</v>
      </c>
      <c r="J83" s="427" t="str">
        <f>IF($G83="","",IF(COUNTIFS($A:$A,$A83,$D:$D,$D83,$G:$G,$G83)&gt;1,"Doppelte Monatsstunden",""))</f>
        <v/>
      </c>
    </row>
    <row r="84" spans="1:10" ht="24" customHeight="1">
      <c r="A84" s="418" t="s">
        <v>469</v>
      </c>
      <c r="B84" s="400">
        <v>46143</v>
      </c>
      <c r="C84" s="400">
        <v>46507</v>
      </c>
      <c r="D84" s="401" t="s">
        <v>7</v>
      </c>
      <c r="E84" s="401" t="s">
        <v>6</v>
      </c>
      <c r="F84" s="401" t="s">
        <v>282</v>
      </c>
      <c r="G84" s="119">
        <v>47.58</v>
      </c>
      <c r="H84" s="120"/>
      <c r="I84" s="402" t="str">
        <f>IF($A84="","",IF(OR($B84="",$C84="",$D84="",$E84="",$F84=""),"Stammdaten fehlen",IF(AND($G84="",$H84=""),"Werte fehlen",IF($G84="","Monatsstunden fehlen",IF($H84="","Monatslohn fehlt","OK")))))</f>
        <v>Monatslohn fehlt</v>
      </c>
      <c r="J84" s="427" t="str">
        <f>IF($G84="","",IF(COUNTIFS($A:$A,$A84,$D:$D,$D84,$G:$G,$G84)&gt;1,"Doppelte Monatsstunden",""))</f>
        <v/>
      </c>
    </row>
    <row r="85" spans="1:10" ht="24" customHeight="1">
      <c r="A85" s="418" t="s">
        <v>469</v>
      </c>
      <c r="B85" s="400">
        <v>46143</v>
      </c>
      <c r="C85" s="400">
        <v>46507</v>
      </c>
      <c r="D85" s="401" t="s">
        <v>7</v>
      </c>
      <c r="E85" s="401" t="s">
        <v>6</v>
      </c>
      <c r="F85" s="401" t="s">
        <v>282</v>
      </c>
      <c r="G85" s="119">
        <v>43.25</v>
      </c>
      <c r="H85" s="120"/>
      <c r="I85" s="402" t="str">
        <f>IF($A85="","",IF(OR($B85="",$C85="",$D85="",$E85="",$F85=""),"Stammdaten fehlen",IF(AND($G85="",$H85=""),"Werte fehlen",IF($G85="","Monatsstunden fehlen",IF($H85="","Monatslohn fehlt","OK")))))</f>
        <v>Monatslohn fehlt</v>
      </c>
      <c r="J85" s="427" t="str">
        <f>IF($G85="","",IF(COUNTIFS($A:$A,$A85,$D:$D,$D85,$G:$G,$G85)&gt;1,"Doppelte Monatsstunden",""))</f>
        <v/>
      </c>
    </row>
    <row r="86" spans="1:10" ht="24" customHeight="1">
      <c r="A86" s="418" t="s">
        <v>469</v>
      </c>
      <c r="B86" s="400">
        <v>46143</v>
      </c>
      <c r="C86" s="400">
        <v>46507</v>
      </c>
      <c r="D86" s="401" t="s">
        <v>7</v>
      </c>
      <c r="E86" s="401" t="s">
        <v>6</v>
      </c>
      <c r="F86" s="401" t="s">
        <v>282</v>
      </c>
      <c r="G86" s="119">
        <v>34.6</v>
      </c>
      <c r="H86" s="120"/>
      <c r="I86" s="402" t="str">
        <f>IF($A86="","",IF(OR($B86="",$C86="",$D86="",$E86="",$F86=""),"Stammdaten fehlen",IF(AND($G86="",$H86=""),"Werte fehlen",IF($G86="","Monatsstunden fehlen",IF($H86="","Monatslohn fehlt","OK")))))</f>
        <v>Monatslohn fehlt</v>
      </c>
      <c r="J86" s="427" t="str">
        <f>IF($G86="","",IF(COUNTIFS($A:$A,$A86,$D:$D,$D86,$G:$G,$G86)&gt;1,"Doppelte Monatsstunden",""))</f>
        <v/>
      </c>
    </row>
    <row r="87" spans="1:10" ht="24" customHeight="1" thickBot="1">
      <c r="A87" s="418" t="s">
        <v>469</v>
      </c>
      <c r="B87" s="400">
        <v>46143</v>
      </c>
      <c r="C87" s="400">
        <v>46507</v>
      </c>
      <c r="D87" s="401" t="s">
        <v>7</v>
      </c>
      <c r="E87" s="401" t="s">
        <v>6</v>
      </c>
      <c r="F87" s="401" t="s">
        <v>282</v>
      </c>
      <c r="G87" s="119">
        <v>32.01</v>
      </c>
      <c r="H87" s="120"/>
      <c r="I87" s="402" t="str">
        <f>IF($A87="","",IF(OR($B87="",$C87="",$D87="",$E87="",$F87=""),"Stammdaten fehlen",IF(AND($G87="",$H87=""),"Werte fehlen",IF($G87="","Monatsstunden fehlen",IF($H87="","Monatslohn fehlt","OK")))))</f>
        <v>Monatslohn fehlt</v>
      </c>
      <c r="J87" s="427" t="str">
        <f>IF($G87="","",IF(COUNTIFS($A:$A,$A87,$D:$D,$D87,$G:$G,$G87)&gt;1,"Doppelte Monatsstunden",""))</f>
        <v/>
      </c>
    </row>
    <row r="88" spans="1:10" ht="24" customHeight="1">
      <c r="A88" s="417" t="s">
        <v>469</v>
      </c>
      <c r="B88" s="397">
        <v>46143</v>
      </c>
      <c r="C88" s="397">
        <v>46507</v>
      </c>
      <c r="D88" s="398" t="s">
        <v>8</v>
      </c>
      <c r="E88" s="398" t="s">
        <v>6</v>
      </c>
      <c r="F88" s="398" t="s">
        <v>283</v>
      </c>
      <c r="G88" s="117">
        <v>173</v>
      </c>
      <c r="H88" s="118"/>
      <c r="I88" s="399" t="str">
        <f>IF($A88="","",IF(OR($B88="",$C88="",$D88="",$E88="",$F88=""),"Stammdaten fehlen",IF(AND($G88="",$H88=""),"Werte fehlen",IF($G88="","Monatsstunden fehlen",IF($H88="","Monatslohn fehlt","OK")))))</f>
        <v>Monatslohn fehlt</v>
      </c>
      <c r="J88" s="426" t="str">
        <f>IF($G88="","",IF(COUNTIFS($A:$A,$A88,$D:$D,$D88,$G:$G,$G88)&gt;1,"Doppelte Monatsstunden",""))</f>
        <v/>
      </c>
    </row>
    <row r="89" spans="1:10" ht="24" customHeight="1">
      <c r="A89" s="418" t="s">
        <v>469</v>
      </c>
      <c r="B89" s="400">
        <v>46143</v>
      </c>
      <c r="C89" s="400">
        <v>46507</v>
      </c>
      <c r="D89" s="401" t="s">
        <v>8</v>
      </c>
      <c r="E89" s="401" t="s">
        <v>6</v>
      </c>
      <c r="F89" s="401" t="s">
        <v>283</v>
      </c>
      <c r="G89" s="119">
        <v>151.38</v>
      </c>
      <c r="H89" s="120"/>
      <c r="I89" s="402" t="str">
        <f>IF($A89="","",IF(OR($B89="",$C89="",$D89="",$E89="",$F89=""),"Stammdaten fehlen",IF(AND($G89="",$H89=""),"Werte fehlen",IF($G89="","Monatsstunden fehlen",IF($H89="","Monatslohn fehlt","OK")))))</f>
        <v>Monatslohn fehlt</v>
      </c>
      <c r="J89" s="427" t="str">
        <f>IF($G89="","",IF(COUNTIFS($A:$A,$A89,$D:$D,$D89,$G:$G,$G89)&gt;1,"Doppelte Monatsstunden",""))</f>
        <v/>
      </c>
    </row>
    <row r="90" spans="1:10" ht="24" customHeight="1">
      <c r="A90" s="418" t="s">
        <v>469</v>
      </c>
      <c r="B90" s="400">
        <v>46143</v>
      </c>
      <c r="C90" s="400">
        <v>46507</v>
      </c>
      <c r="D90" s="401" t="s">
        <v>8</v>
      </c>
      <c r="E90" s="401" t="s">
        <v>6</v>
      </c>
      <c r="F90" s="401" t="s">
        <v>283</v>
      </c>
      <c r="G90" s="119">
        <v>138.4</v>
      </c>
      <c r="H90" s="120"/>
      <c r="I90" s="402" t="str">
        <f>IF($A90="","",IF(OR($B90="",$C90="",$D90="",$E90="",$F90=""),"Stammdaten fehlen",IF(AND($G90="",$H90=""),"Werte fehlen",IF($G90="","Monatsstunden fehlen",IF($H90="","Monatslohn fehlt","OK")))))</f>
        <v>Monatslohn fehlt</v>
      </c>
      <c r="J90" s="427" t="str">
        <f>IF($G90="","",IF(COUNTIFS($A:$A,$A90,$D:$D,$D90,$G:$G,$G90)&gt;1,"Doppelte Monatsstunden",""))</f>
        <v/>
      </c>
    </row>
    <row r="91" spans="1:10" ht="24" customHeight="1">
      <c r="A91" s="418" t="s">
        <v>469</v>
      </c>
      <c r="B91" s="400">
        <v>46143</v>
      </c>
      <c r="C91" s="400">
        <v>46507</v>
      </c>
      <c r="D91" s="401" t="s">
        <v>8</v>
      </c>
      <c r="E91" s="401" t="s">
        <v>6</v>
      </c>
      <c r="F91" s="401" t="s">
        <v>283</v>
      </c>
      <c r="G91" s="119">
        <v>129.75</v>
      </c>
      <c r="H91" s="120"/>
      <c r="I91" s="402" t="str">
        <f>IF($A91="","",IF(OR($B91="",$C91="",$D91="",$E91="",$F91=""),"Stammdaten fehlen",IF(AND($G91="",$H91=""),"Werte fehlen",IF($G91="","Monatsstunden fehlen",IF($H91="","Monatslohn fehlt","OK")))))</f>
        <v>Monatslohn fehlt</v>
      </c>
      <c r="J91" s="427" t="str">
        <f>IF($G91="","",IF(COUNTIFS($A:$A,$A91,$D:$D,$D91,$G:$G,$G91)&gt;1,"Doppelte Monatsstunden",""))</f>
        <v/>
      </c>
    </row>
    <row r="92" spans="1:10" ht="24" customHeight="1">
      <c r="A92" s="418" t="s">
        <v>469</v>
      </c>
      <c r="B92" s="400">
        <v>46143</v>
      </c>
      <c r="C92" s="400">
        <v>46507</v>
      </c>
      <c r="D92" s="401" t="s">
        <v>8</v>
      </c>
      <c r="E92" s="401" t="s">
        <v>6</v>
      </c>
      <c r="F92" s="401" t="s">
        <v>283</v>
      </c>
      <c r="G92" s="119">
        <v>108.13</v>
      </c>
      <c r="H92" s="120"/>
      <c r="I92" s="402" t="str">
        <f>IF($A92="","",IF(OR($B92="",$C92="",$D92="",$E92="",$F92=""),"Stammdaten fehlen",IF(AND($G92="",$H92=""),"Werte fehlen",IF($G92="","Monatsstunden fehlen",IF($H92="","Monatslohn fehlt","OK")))))</f>
        <v>Monatslohn fehlt</v>
      </c>
      <c r="J92" s="427" t="str">
        <f>IF($G92="","",IF(COUNTIFS($A:$A,$A92,$D:$D,$D92,$G:$G,$G92)&gt;1,"Doppelte Monatsstunden",""))</f>
        <v/>
      </c>
    </row>
    <row r="93" spans="1:10" ht="24" customHeight="1">
      <c r="A93" s="418" t="s">
        <v>469</v>
      </c>
      <c r="B93" s="400">
        <v>46143</v>
      </c>
      <c r="C93" s="400">
        <v>46507</v>
      </c>
      <c r="D93" s="401" t="s">
        <v>8</v>
      </c>
      <c r="E93" s="401" t="s">
        <v>6</v>
      </c>
      <c r="F93" s="401" t="s">
        <v>283</v>
      </c>
      <c r="G93" s="119">
        <v>103.8</v>
      </c>
      <c r="H93" s="120"/>
      <c r="I93" s="402" t="str">
        <f>IF($A93="","",IF(OR($B93="",$C93="",$D93="",$E93="",$F93=""),"Stammdaten fehlen",IF(AND($G93="",$H93=""),"Werte fehlen",IF($G93="","Monatsstunden fehlen",IF($H93="","Monatslohn fehlt","OK")))))</f>
        <v>Monatslohn fehlt</v>
      </c>
      <c r="J93" s="427" t="str">
        <f>IF($G93="","",IF(COUNTIFS($A:$A,$A93,$D:$D,$D93,$G:$G,$G93)&gt;1,"Doppelte Monatsstunden",""))</f>
        <v/>
      </c>
    </row>
    <row r="94" spans="1:10" ht="24" customHeight="1">
      <c r="A94" s="418" t="s">
        <v>469</v>
      </c>
      <c r="B94" s="400">
        <v>46143</v>
      </c>
      <c r="C94" s="400">
        <v>46507</v>
      </c>
      <c r="D94" s="401" t="s">
        <v>8</v>
      </c>
      <c r="E94" s="401" t="s">
        <v>6</v>
      </c>
      <c r="F94" s="401" t="s">
        <v>283</v>
      </c>
      <c r="G94" s="119">
        <v>86.5</v>
      </c>
      <c r="H94" s="120"/>
      <c r="I94" s="402" t="str">
        <f>IF($A94="","",IF(OR($B94="",$C94="",$D94="",$E94="",$F94=""),"Stammdaten fehlen",IF(AND($G94="",$H94=""),"Werte fehlen",IF($G94="","Monatsstunden fehlen",IF($H94="","Monatslohn fehlt","OK")))))</f>
        <v>Monatslohn fehlt</v>
      </c>
      <c r="J94" s="427" t="str">
        <f>IF($G94="","",IF(COUNTIFS($A:$A,$A94,$D:$D,$D94,$G:$G,$G94)&gt;1,"Doppelte Monatsstunden",""))</f>
        <v/>
      </c>
    </row>
    <row r="95" spans="1:10" ht="24" customHeight="1">
      <c r="A95" s="418" t="s">
        <v>469</v>
      </c>
      <c r="B95" s="400">
        <v>46143</v>
      </c>
      <c r="C95" s="400">
        <v>46507</v>
      </c>
      <c r="D95" s="401" t="s">
        <v>8</v>
      </c>
      <c r="E95" s="401" t="s">
        <v>6</v>
      </c>
      <c r="F95" s="401" t="s">
        <v>283</v>
      </c>
      <c r="G95" s="119">
        <v>69.2</v>
      </c>
      <c r="H95" s="120"/>
      <c r="I95" s="402" t="str">
        <f>IF($A95="","",IF(OR($B95="",$C95="",$D95="",$E95="",$F95=""),"Stammdaten fehlen",IF(AND($G95="",$H95=""),"Werte fehlen",IF($G95="","Monatsstunden fehlen",IF($H95="","Monatslohn fehlt","OK")))))</f>
        <v>Monatslohn fehlt</v>
      </c>
      <c r="J95" s="427" t="str">
        <f>IF($G95="","",IF(COUNTIFS($A:$A,$A95,$D:$D,$D95,$G:$G,$G95)&gt;1,"Doppelte Monatsstunden",""))</f>
        <v/>
      </c>
    </row>
    <row r="96" spans="1:10" ht="24" customHeight="1">
      <c r="A96" s="418" t="s">
        <v>469</v>
      </c>
      <c r="B96" s="400">
        <v>46143</v>
      </c>
      <c r="C96" s="400">
        <v>46507</v>
      </c>
      <c r="D96" s="401" t="s">
        <v>8</v>
      </c>
      <c r="E96" s="401" t="s">
        <v>6</v>
      </c>
      <c r="F96" s="401" t="s">
        <v>283</v>
      </c>
      <c r="G96" s="119">
        <v>51.9</v>
      </c>
      <c r="H96" s="120"/>
      <c r="I96" s="402" t="str">
        <f>IF($A96="","",IF(OR($B96="",$C96="",$D96="",$E96="",$F96=""),"Stammdaten fehlen",IF(AND($G96="",$H96=""),"Werte fehlen",IF($G96="","Monatsstunden fehlen",IF($H96="","Monatslohn fehlt","OK")))))</f>
        <v>Monatslohn fehlt</v>
      </c>
      <c r="J96" s="427" t="str">
        <f>IF($G96="","",IF(COUNTIFS($A:$A,$A96,$D:$D,$D96,$G:$G,$G96)&gt;1,"Doppelte Monatsstunden",""))</f>
        <v/>
      </c>
    </row>
    <row r="97" spans="1:10" ht="24" customHeight="1">
      <c r="A97" s="418" t="s">
        <v>469</v>
      </c>
      <c r="B97" s="400">
        <v>46143</v>
      </c>
      <c r="C97" s="400">
        <v>46507</v>
      </c>
      <c r="D97" s="401" t="s">
        <v>8</v>
      </c>
      <c r="E97" s="401" t="s">
        <v>6</v>
      </c>
      <c r="F97" s="401" t="s">
        <v>283</v>
      </c>
      <c r="G97" s="119">
        <v>47.58</v>
      </c>
      <c r="H97" s="120"/>
      <c r="I97" s="402" t="str">
        <f>IF($A97="","",IF(OR($B97="",$C97="",$D97="",$E97="",$F97=""),"Stammdaten fehlen",IF(AND($G97="",$H97=""),"Werte fehlen",IF($G97="","Monatsstunden fehlen",IF($H97="","Monatslohn fehlt","OK")))))</f>
        <v>Monatslohn fehlt</v>
      </c>
      <c r="J97" s="427" t="str">
        <f>IF($G97="","",IF(COUNTIFS($A:$A,$A97,$D:$D,$D97,$G:$G,$G97)&gt;1,"Doppelte Monatsstunden",""))</f>
        <v/>
      </c>
    </row>
    <row r="98" spans="1:10" ht="24" customHeight="1">
      <c r="A98" s="418" t="s">
        <v>469</v>
      </c>
      <c r="B98" s="400">
        <v>46143</v>
      </c>
      <c r="C98" s="400">
        <v>46507</v>
      </c>
      <c r="D98" s="401" t="s">
        <v>8</v>
      </c>
      <c r="E98" s="401" t="s">
        <v>6</v>
      </c>
      <c r="F98" s="401" t="s">
        <v>283</v>
      </c>
      <c r="G98" s="119">
        <v>43.25</v>
      </c>
      <c r="H98" s="120"/>
      <c r="I98" s="402" t="str">
        <f>IF($A98="","",IF(OR($B98="",$C98="",$D98="",$E98="",$F98=""),"Stammdaten fehlen",IF(AND($G98="",$H98=""),"Werte fehlen",IF($G98="","Monatsstunden fehlen",IF($H98="","Monatslohn fehlt","OK")))))</f>
        <v>Monatslohn fehlt</v>
      </c>
      <c r="J98" s="427" t="str">
        <f>IF($G98="","",IF(COUNTIFS($A:$A,$A98,$D:$D,$D98,$G:$G,$G98)&gt;1,"Doppelte Monatsstunden",""))</f>
        <v/>
      </c>
    </row>
    <row r="99" spans="1:10" ht="24" customHeight="1">
      <c r="A99" s="418" t="s">
        <v>469</v>
      </c>
      <c r="B99" s="400">
        <v>46143</v>
      </c>
      <c r="C99" s="400">
        <v>46507</v>
      </c>
      <c r="D99" s="401" t="s">
        <v>8</v>
      </c>
      <c r="E99" s="401" t="s">
        <v>6</v>
      </c>
      <c r="F99" s="401" t="s">
        <v>283</v>
      </c>
      <c r="G99" s="119">
        <v>34.6</v>
      </c>
      <c r="H99" s="120"/>
      <c r="I99" s="402" t="str">
        <f>IF($A99="","",IF(OR($B99="",$C99="",$D99="",$E99="",$F99=""),"Stammdaten fehlen",IF(AND($G99="",$H99=""),"Werte fehlen",IF($G99="","Monatsstunden fehlen",IF($H99="","Monatslohn fehlt","OK")))))</f>
        <v>Monatslohn fehlt</v>
      </c>
      <c r="J99" s="427" t="str">
        <f>IF($G99="","",IF(COUNTIFS($A:$A,$A99,$D:$D,$D99,$G:$G,$G99)&gt;1,"Doppelte Monatsstunden",""))</f>
        <v/>
      </c>
    </row>
    <row r="100" spans="1:10" ht="24" customHeight="1" thickBot="1">
      <c r="A100" s="418" t="s">
        <v>469</v>
      </c>
      <c r="B100" s="400">
        <v>46143</v>
      </c>
      <c r="C100" s="400">
        <v>46507</v>
      </c>
      <c r="D100" s="401" t="s">
        <v>8</v>
      </c>
      <c r="E100" s="401" t="s">
        <v>6</v>
      </c>
      <c r="F100" s="401" t="s">
        <v>283</v>
      </c>
      <c r="G100" s="119">
        <v>32.01</v>
      </c>
      <c r="H100" s="120"/>
      <c r="I100" s="402" t="str">
        <f>IF($A100="","",IF(OR($B100="",$C100="",$D100="",$E100="",$F100=""),"Stammdaten fehlen",IF(AND($G100="",$H100=""),"Werte fehlen",IF($G100="","Monatsstunden fehlen",IF($H100="","Monatslohn fehlt","OK")))))</f>
        <v>Monatslohn fehlt</v>
      </c>
      <c r="J100" s="427" t="str">
        <f>IF($G100="","",IF(COUNTIFS($A:$A,$A100,$D:$D,$D100,$G:$G,$G100)&gt;1,"Doppelte Monatsstunden",""))</f>
        <v/>
      </c>
    </row>
    <row r="101" spans="1:10" ht="24" customHeight="1">
      <c r="A101" s="417" t="s">
        <v>469</v>
      </c>
      <c r="B101" s="397">
        <v>46143</v>
      </c>
      <c r="C101" s="397">
        <v>46507</v>
      </c>
      <c r="D101" s="398" t="s">
        <v>9</v>
      </c>
      <c r="E101" s="398" t="s">
        <v>6</v>
      </c>
      <c r="F101" s="398" t="s">
        <v>284</v>
      </c>
      <c r="G101" s="117">
        <v>173</v>
      </c>
      <c r="H101" s="118"/>
      <c r="I101" s="399" t="str">
        <f>IF($A101="","",IF(OR($B101="",$C101="",$D101="",$E101="",$F101=""),"Stammdaten fehlen",IF(AND($G101="",$H101=""),"Werte fehlen",IF($G101="","Monatsstunden fehlen",IF($H101="","Monatslohn fehlt","OK")))))</f>
        <v>Monatslohn fehlt</v>
      </c>
      <c r="J101" s="426" t="str">
        <f>IF($G101="","",IF(COUNTIFS($A:$A,$A101,$D:$D,$D101,$G:$G,$G101)&gt;1,"Doppelte Monatsstunden",""))</f>
        <v/>
      </c>
    </row>
    <row r="102" spans="1:10" ht="24" customHeight="1">
      <c r="A102" s="418" t="s">
        <v>469</v>
      </c>
      <c r="B102" s="400">
        <v>46143</v>
      </c>
      <c r="C102" s="400">
        <v>46507</v>
      </c>
      <c r="D102" s="401" t="s">
        <v>9</v>
      </c>
      <c r="E102" s="401" t="s">
        <v>6</v>
      </c>
      <c r="F102" s="401" t="s">
        <v>284</v>
      </c>
      <c r="G102" s="119">
        <v>151.38</v>
      </c>
      <c r="H102" s="120"/>
      <c r="I102" s="402" t="str">
        <f>IF($A102="","",IF(OR($B102="",$C102="",$D102="",$E102="",$F102=""),"Stammdaten fehlen",IF(AND($G102="",$H102=""),"Werte fehlen",IF($G102="","Monatsstunden fehlen",IF($H102="","Monatslohn fehlt","OK")))))</f>
        <v>Monatslohn fehlt</v>
      </c>
      <c r="J102" s="427" t="str">
        <f>IF($G102="","",IF(COUNTIFS($A:$A,$A102,$D:$D,$D102,$G:$G,$G102)&gt;1,"Doppelte Monatsstunden",""))</f>
        <v/>
      </c>
    </row>
    <row r="103" spans="1:10" ht="24" customHeight="1">
      <c r="A103" s="418" t="s">
        <v>469</v>
      </c>
      <c r="B103" s="400">
        <v>46143</v>
      </c>
      <c r="C103" s="400">
        <v>46507</v>
      </c>
      <c r="D103" s="401" t="s">
        <v>9</v>
      </c>
      <c r="E103" s="401" t="s">
        <v>6</v>
      </c>
      <c r="F103" s="401" t="s">
        <v>284</v>
      </c>
      <c r="G103" s="119">
        <v>138.4</v>
      </c>
      <c r="H103" s="120"/>
      <c r="I103" s="402" t="str">
        <f>IF($A103="","",IF(OR($B103="",$C103="",$D103="",$E103="",$F103=""),"Stammdaten fehlen",IF(AND($G103="",$H103=""),"Werte fehlen",IF($G103="","Monatsstunden fehlen",IF($H103="","Monatslohn fehlt","OK")))))</f>
        <v>Monatslohn fehlt</v>
      </c>
      <c r="J103" s="427" t="str">
        <f>IF($G103="","",IF(COUNTIFS($A:$A,$A103,$D:$D,$D103,$G:$G,$G103)&gt;1,"Doppelte Monatsstunden",""))</f>
        <v/>
      </c>
    </row>
    <row r="104" spans="1:10" ht="24" customHeight="1">
      <c r="A104" s="418" t="s">
        <v>469</v>
      </c>
      <c r="B104" s="400">
        <v>46143</v>
      </c>
      <c r="C104" s="400">
        <v>46507</v>
      </c>
      <c r="D104" s="401" t="s">
        <v>9</v>
      </c>
      <c r="E104" s="401" t="s">
        <v>6</v>
      </c>
      <c r="F104" s="401" t="s">
        <v>284</v>
      </c>
      <c r="G104" s="119">
        <v>129.75</v>
      </c>
      <c r="H104" s="120"/>
      <c r="I104" s="402" t="str">
        <f>IF($A104="","",IF(OR($B104="",$C104="",$D104="",$E104="",$F104=""),"Stammdaten fehlen",IF(AND($G104="",$H104=""),"Werte fehlen",IF($G104="","Monatsstunden fehlen",IF($H104="","Monatslohn fehlt","OK")))))</f>
        <v>Monatslohn fehlt</v>
      </c>
      <c r="J104" s="427" t="str">
        <f>IF($G104="","",IF(COUNTIFS($A:$A,$A104,$D:$D,$D104,$G:$G,$G104)&gt;1,"Doppelte Monatsstunden",""))</f>
        <v/>
      </c>
    </row>
    <row r="105" spans="1:10" ht="24" customHeight="1">
      <c r="A105" s="418" t="s">
        <v>469</v>
      </c>
      <c r="B105" s="400">
        <v>46143</v>
      </c>
      <c r="C105" s="400">
        <v>46507</v>
      </c>
      <c r="D105" s="401" t="s">
        <v>9</v>
      </c>
      <c r="E105" s="401" t="s">
        <v>6</v>
      </c>
      <c r="F105" s="401" t="s">
        <v>284</v>
      </c>
      <c r="G105" s="119">
        <v>108.13</v>
      </c>
      <c r="H105" s="120"/>
      <c r="I105" s="402" t="str">
        <f>IF($A105="","",IF(OR($B105="",$C105="",$D105="",$E105="",$F105=""),"Stammdaten fehlen",IF(AND($G105="",$H105=""),"Werte fehlen",IF($G105="","Monatsstunden fehlen",IF($H105="","Monatslohn fehlt","OK")))))</f>
        <v>Monatslohn fehlt</v>
      </c>
      <c r="J105" s="427" t="str">
        <f>IF($G105="","",IF(COUNTIFS($A:$A,$A105,$D:$D,$D105,$G:$G,$G105)&gt;1,"Doppelte Monatsstunden",""))</f>
        <v/>
      </c>
    </row>
    <row r="106" spans="1:10" ht="24" customHeight="1">
      <c r="A106" s="418" t="s">
        <v>469</v>
      </c>
      <c r="B106" s="400">
        <v>46143</v>
      </c>
      <c r="C106" s="400">
        <v>46507</v>
      </c>
      <c r="D106" s="401" t="s">
        <v>9</v>
      </c>
      <c r="E106" s="401" t="s">
        <v>6</v>
      </c>
      <c r="F106" s="401" t="s">
        <v>284</v>
      </c>
      <c r="G106" s="119">
        <v>103.8</v>
      </c>
      <c r="H106" s="120"/>
      <c r="I106" s="402" t="str">
        <f>IF($A106="","",IF(OR($B106="",$C106="",$D106="",$E106="",$F106=""),"Stammdaten fehlen",IF(AND($G106="",$H106=""),"Werte fehlen",IF($G106="","Monatsstunden fehlen",IF($H106="","Monatslohn fehlt","OK")))))</f>
        <v>Monatslohn fehlt</v>
      </c>
      <c r="J106" s="427" t="str">
        <f>IF($G106="","",IF(COUNTIFS($A:$A,$A106,$D:$D,$D106,$G:$G,$G106)&gt;1,"Doppelte Monatsstunden",""))</f>
        <v/>
      </c>
    </row>
    <row r="107" spans="1:10" ht="24" customHeight="1">
      <c r="A107" s="418" t="s">
        <v>469</v>
      </c>
      <c r="B107" s="400">
        <v>46143</v>
      </c>
      <c r="C107" s="400">
        <v>46507</v>
      </c>
      <c r="D107" s="401" t="s">
        <v>9</v>
      </c>
      <c r="E107" s="401" t="s">
        <v>6</v>
      </c>
      <c r="F107" s="401" t="s">
        <v>284</v>
      </c>
      <c r="G107" s="119">
        <v>86.5</v>
      </c>
      <c r="H107" s="120"/>
      <c r="I107" s="402" t="str">
        <f>IF($A107="","",IF(OR($B107="",$C107="",$D107="",$E107="",$F107=""),"Stammdaten fehlen",IF(AND($G107="",$H107=""),"Werte fehlen",IF($G107="","Monatsstunden fehlen",IF($H107="","Monatslohn fehlt","OK")))))</f>
        <v>Monatslohn fehlt</v>
      </c>
      <c r="J107" s="427" t="str">
        <f>IF($G107="","",IF(COUNTIFS($A:$A,$A107,$D:$D,$D107,$G:$G,$G107)&gt;1,"Doppelte Monatsstunden",""))</f>
        <v/>
      </c>
    </row>
    <row r="108" spans="1:10" ht="24" customHeight="1">
      <c r="A108" s="418" t="s">
        <v>469</v>
      </c>
      <c r="B108" s="400">
        <v>46143</v>
      </c>
      <c r="C108" s="400">
        <v>46507</v>
      </c>
      <c r="D108" s="401" t="s">
        <v>9</v>
      </c>
      <c r="E108" s="401" t="s">
        <v>6</v>
      </c>
      <c r="F108" s="401" t="s">
        <v>284</v>
      </c>
      <c r="G108" s="119">
        <v>69.2</v>
      </c>
      <c r="H108" s="120"/>
      <c r="I108" s="402" t="str">
        <f>IF($A108="","",IF(OR($B108="",$C108="",$D108="",$E108="",$F108=""),"Stammdaten fehlen",IF(AND($G108="",$H108=""),"Werte fehlen",IF($G108="","Monatsstunden fehlen",IF($H108="","Monatslohn fehlt","OK")))))</f>
        <v>Monatslohn fehlt</v>
      </c>
      <c r="J108" s="427" t="str">
        <f>IF($G108="","",IF(COUNTIFS($A:$A,$A108,$D:$D,$D108,$G:$G,$G108)&gt;1,"Doppelte Monatsstunden",""))</f>
        <v/>
      </c>
    </row>
    <row r="109" spans="1:10" ht="24" customHeight="1">
      <c r="A109" s="418" t="s">
        <v>469</v>
      </c>
      <c r="B109" s="400">
        <v>46143</v>
      </c>
      <c r="C109" s="400">
        <v>46507</v>
      </c>
      <c r="D109" s="401" t="s">
        <v>9</v>
      </c>
      <c r="E109" s="401" t="s">
        <v>6</v>
      </c>
      <c r="F109" s="401" t="s">
        <v>284</v>
      </c>
      <c r="G109" s="119">
        <v>51.9</v>
      </c>
      <c r="H109" s="120"/>
      <c r="I109" s="402" t="str">
        <f>IF($A109="","",IF(OR($B109="",$C109="",$D109="",$E109="",$F109=""),"Stammdaten fehlen",IF(AND($G109="",$H109=""),"Werte fehlen",IF($G109="","Monatsstunden fehlen",IF($H109="","Monatslohn fehlt","OK")))))</f>
        <v>Monatslohn fehlt</v>
      </c>
      <c r="J109" s="427" t="str">
        <f>IF($G109="","",IF(COUNTIFS($A:$A,$A109,$D:$D,$D109,$G:$G,$G109)&gt;1,"Doppelte Monatsstunden",""))</f>
        <v/>
      </c>
    </row>
    <row r="110" spans="1:10" ht="24" customHeight="1">
      <c r="A110" s="418" t="s">
        <v>469</v>
      </c>
      <c r="B110" s="400">
        <v>46143</v>
      </c>
      <c r="C110" s="400">
        <v>46507</v>
      </c>
      <c r="D110" s="401" t="s">
        <v>9</v>
      </c>
      <c r="E110" s="401" t="s">
        <v>6</v>
      </c>
      <c r="F110" s="401" t="s">
        <v>284</v>
      </c>
      <c r="G110" s="119">
        <v>47.58</v>
      </c>
      <c r="H110" s="120"/>
      <c r="I110" s="402" t="str">
        <f>IF($A110="","",IF(OR($B110="",$C110="",$D110="",$E110="",$F110=""),"Stammdaten fehlen",IF(AND($G110="",$H110=""),"Werte fehlen",IF($G110="","Monatsstunden fehlen",IF($H110="","Monatslohn fehlt","OK")))))</f>
        <v>Monatslohn fehlt</v>
      </c>
      <c r="J110" s="427" t="str">
        <f>IF($G110="","",IF(COUNTIFS($A:$A,$A110,$D:$D,$D110,$G:$G,$G110)&gt;1,"Doppelte Monatsstunden",""))</f>
        <v/>
      </c>
    </row>
    <row r="111" spans="1:10" ht="24" customHeight="1">
      <c r="A111" s="418" t="s">
        <v>469</v>
      </c>
      <c r="B111" s="400">
        <v>46143</v>
      </c>
      <c r="C111" s="400">
        <v>46507</v>
      </c>
      <c r="D111" s="401" t="s">
        <v>9</v>
      </c>
      <c r="E111" s="401" t="s">
        <v>6</v>
      </c>
      <c r="F111" s="401" t="s">
        <v>284</v>
      </c>
      <c r="G111" s="119">
        <v>43.25</v>
      </c>
      <c r="H111" s="120"/>
      <c r="I111" s="402" t="str">
        <f>IF($A111="","",IF(OR($B111="",$C111="",$D111="",$E111="",$F111=""),"Stammdaten fehlen",IF(AND($G111="",$H111=""),"Werte fehlen",IF($G111="","Monatsstunden fehlen",IF($H111="","Monatslohn fehlt","OK")))))</f>
        <v>Monatslohn fehlt</v>
      </c>
      <c r="J111" s="427" t="str">
        <f>IF($G111="","",IF(COUNTIFS($A:$A,$A111,$D:$D,$D111,$G:$G,$G111)&gt;1,"Doppelte Monatsstunden",""))</f>
        <v/>
      </c>
    </row>
    <row r="112" spans="1:10" ht="24" customHeight="1">
      <c r="A112" s="418" t="s">
        <v>469</v>
      </c>
      <c r="B112" s="400">
        <v>46143</v>
      </c>
      <c r="C112" s="400">
        <v>46507</v>
      </c>
      <c r="D112" s="401" t="s">
        <v>9</v>
      </c>
      <c r="E112" s="401" t="s">
        <v>6</v>
      </c>
      <c r="F112" s="401" t="s">
        <v>284</v>
      </c>
      <c r="G112" s="119">
        <v>34.6</v>
      </c>
      <c r="H112" s="120"/>
      <c r="I112" s="402" t="str">
        <f>IF($A112="","",IF(OR($B112="",$C112="",$D112="",$E112="",$F112=""),"Stammdaten fehlen",IF(AND($G112="",$H112=""),"Werte fehlen",IF($G112="","Monatsstunden fehlen",IF($H112="","Monatslohn fehlt","OK")))))</f>
        <v>Monatslohn fehlt</v>
      </c>
      <c r="J112" s="427" t="str">
        <f>IF($G112="","",IF(COUNTIFS($A:$A,$A112,$D:$D,$D112,$G:$G,$G112)&gt;1,"Doppelte Monatsstunden",""))</f>
        <v/>
      </c>
    </row>
    <row r="113" spans="1:10" ht="24" customHeight="1" thickBot="1">
      <c r="A113" s="418" t="s">
        <v>469</v>
      </c>
      <c r="B113" s="400">
        <v>46143</v>
      </c>
      <c r="C113" s="400">
        <v>46507</v>
      </c>
      <c r="D113" s="401" t="s">
        <v>9</v>
      </c>
      <c r="E113" s="401" t="s">
        <v>6</v>
      </c>
      <c r="F113" s="401" t="s">
        <v>284</v>
      </c>
      <c r="G113" s="119">
        <v>32.01</v>
      </c>
      <c r="H113" s="120"/>
      <c r="I113" s="402" t="str">
        <f>IF($A113="","",IF(OR($B113="",$C113="",$D113="",$E113="",$F113=""),"Stammdaten fehlen",IF(AND($G113="",$H113=""),"Werte fehlen",IF($G113="","Monatsstunden fehlen",IF($H113="","Monatslohn fehlt","OK")))))</f>
        <v>Monatslohn fehlt</v>
      </c>
      <c r="J113" s="427" t="str">
        <f>IF($G113="","",IF(COUNTIFS($A:$A,$A113,$D:$D,$D113,$G:$G,$G113)&gt;1,"Doppelte Monatsstunden",""))</f>
        <v/>
      </c>
    </row>
    <row r="114" spans="1:10" ht="24" customHeight="1">
      <c r="A114" s="419" t="s">
        <v>469</v>
      </c>
      <c r="B114" s="403">
        <v>46143</v>
      </c>
      <c r="C114" s="403">
        <v>46507</v>
      </c>
      <c r="D114" s="404" t="s">
        <v>292</v>
      </c>
      <c r="E114" s="404" t="s">
        <v>10</v>
      </c>
      <c r="F114" s="404" t="s">
        <v>281</v>
      </c>
      <c r="G114" s="121">
        <v>173</v>
      </c>
      <c r="H114" s="122"/>
      <c r="I114" s="405" t="str">
        <f>IF($A114="","",IF(OR($B114="",$C114="",$D114="",$E114="",$F114=""),"Stammdaten fehlen",IF(AND($G114="",$H114=""),"Werte fehlen",IF($G114="","Monatsstunden fehlen",IF($H114="","Monatslohn fehlt","OK")))))</f>
        <v>Monatslohn fehlt</v>
      </c>
      <c r="J114" s="428" t="str">
        <f>IF($G114="","",IF(COUNTIFS($A:$A,$A114,$D:$D,$D114,$G:$G,$G114)&gt;1,"Doppelte Monatsstunden",""))</f>
        <v/>
      </c>
    </row>
    <row r="115" spans="1:10" ht="24" customHeight="1">
      <c r="A115" s="420" t="s">
        <v>469</v>
      </c>
      <c r="B115" s="406">
        <v>46143</v>
      </c>
      <c r="C115" s="406">
        <v>46507</v>
      </c>
      <c r="D115" s="407" t="s">
        <v>292</v>
      </c>
      <c r="E115" s="407" t="s">
        <v>10</v>
      </c>
      <c r="F115" s="407" t="s">
        <v>281</v>
      </c>
      <c r="G115" s="123">
        <v>151.38</v>
      </c>
      <c r="H115" s="124"/>
      <c r="I115" s="408" t="str">
        <f>IF($A115="","",IF(OR($B115="",$C115="",$D115="",$E115="",$F115=""),"Stammdaten fehlen",IF(AND($G115="",$H115=""),"Werte fehlen",IF($G115="","Monatsstunden fehlen",IF($H115="","Monatslohn fehlt","OK")))))</f>
        <v>Monatslohn fehlt</v>
      </c>
      <c r="J115" s="429" t="str">
        <f>IF($G115="","",IF(COUNTIFS($A:$A,$A115,$D:$D,$D115,$G:$G,$G115)&gt;1,"Doppelte Monatsstunden",""))</f>
        <v/>
      </c>
    </row>
    <row r="116" spans="1:10" ht="24" customHeight="1">
      <c r="A116" s="420" t="s">
        <v>469</v>
      </c>
      <c r="B116" s="406">
        <v>46143</v>
      </c>
      <c r="C116" s="406">
        <v>46507</v>
      </c>
      <c r="D116" s="407" t="s">
        <v>292</v>
      </c>
      <c r="E116" s="407" t="s">
        <v>10</v>
      </c>
      <c r="F116" s="407" t="s">
        <v>281</v>
      </c>
      <c r="G116" s="123">
        <v>138.4</v>
      </c>
      <c r="H116" s="124"/>
      <c r="I116" s="408" t="str">
        <f>IF($A116="","",IF(OR($B116="",$C116="",$D116="",$E116="",$F116=""),"Stammdaten fehlen",IF(AND($G116="",$H116=""),"Werte fehlen",IF($G116="","Monatsstunden fehlen",IF($H116="","Monatslohn fehlt","OK")))))</f>
        <v>Monatslohn fehlt</v>
      </c>
      <c r="J116" s="429" t="str">
        <f>IF($G116="","",IF(COUNTIFS($A:$A,$A116,$D:$D,$D116,$G:$G,$G116)&gt;1,"Doppelte Monatsstunden",""))</f>
        <v/>
      </c>
    </row>
    <row r="117" spans="1:10" ht="24" customHeight="1">
      <c r="A117" s="420" t="s">
        <v>469</v>
      </c>
      <c r="B117" s="406">
        <v>46143</v>
      </c>
      <c r="C117" s="406">
        <v>46507</v>
      </c>
      <c r="D117" s="407" t="s">
        <v>292</v>
      </c>
      <c r="E117" s="407" t="s">
        <v>10</v>
      </c>
      <c r="F117" s="407" t="s">
        <v>281</v>
      </c>
      <c r="G117" s="123">
        <v>129.75</v>
      </c>
      <c r="H117" s="124"/>
      <c r="I117" s="408" t="str">
        <f>IF($A117="","",IF(OR($B117="",$C117="",$D117="",$E117="",$F117=""),"Stammdaten fehlen",IF(AND($G117="",$H117=""),"Werte fehlen",IF($G117="","Monatsstunden fehlen",IF($H117="","Monatslohn fehlt","OK")))))</f>
        <v>Monatslohn fehlt</v>
      </c>
      <c r="J117" s="429" t="str">
        <f>IF($G117="","",IF(COUNTIFS($A:$A,$A117,$D:$D,$D117,$G:$G,$G117)&gt;1,"Doppelte Monatsstunden",""))</f>
        <v/>
      </c>
    </row>
    <row r="118" spans="1:10" ht="24" customHeight="1">
      <c r="A118" s="420" t="s">
        <v>469</v>
      </c>
      <c r="B118" s="406">
        <v>46143</v>
      </c>
      <c r="C118" s="406">
        <v>46507</v>
      </c>
      <c r="D118" s="407" t="s">
        <v>292</v>
      </c>
      <c r="E118" s="407" t="s">
        <v>10</v>
      </c>
      <c r="F118" s="407" t="s">
        <v>281</v>
      </c>
      <c r="G118" s="123">
        <v>108.13</v>
      </c>
      <c r="H118" s="124"/>
      <c r="I118" s="408" t="str">
        <f>IF($A118="","",IF(OR($B118="",$C118="",$D118="",$E118="",$F118=""),"Stammdaten fehlen",IF(AND($G118="",$H118=""),"Werte fehlen",IF($G118="","Monatsstunden fehlen",IF($H118="","Monatslohn fehlt","OK")))))</f>
        <v>Monatslohn fehlt</v>
      </c>
      <c r="J118" s="429" t="str">
        <f>IF($G118="","",IF(COUNTIFS($A:$A,$A118,$D:$D,$D118,$G:$G,$G118)&gt;1,"Doppelte Monatsstunden",""))</f>
        <v/>
      </c>
    </row>
    <row r="119" spans="1:10" ht="24" customHeight="1">
      <c r="A119" s="420" t="s">
        <v>469</v>
      </c>
      <c r="B119" s="406">
        <v>46143</v>
      </c>
      <c r="C119" s="406">
        <v>46507</v>
      </c>
      <c r="D119" s="407" t="s">
        <v>292</v>
      </c>
      <c r="E119" s="407" t="s">
        <v>10</v>
      </c>
      <c r="F119" s="407" t="s">
        <v>281</v>
      </c>
      <c r="G119" s="123">
        <v>103.8</v>
      </c>
      <c r="H119" s="124"/>
      <c r="I119" s="408" t="str">
        <f>IF($A119="","",IF(OR($B119="",$C119="",$D119="",$E119="",$F119=""),"Stammdaten fehlen",IF(AND($G119="",$H119=""),"Werte fehlen",IF($G119="","Monatsstunden fehlen",IF($H119="","Monatslohn fehlt","OK")))))</f>
        <v>Monatslohn fehlt</v>
      </c>
      <c r="J119" s="429" t="str">
        <f>IF($G119="","",IF(COUNTIFS($A:$A,$A119,$D:$D,$D119,$G:$G,$G119)&gt;1,"Doppelte Monatsstunden",""))</f>
        <v/>
      </c>
    </row>
    <row r="120" spans="1:10" ht="24" customHeight="1">
      <c r="A120" s="420" t="s">
        <v>469</v>
      </c>
      <c r="B120" s="406">
        <v>46143</v>
      </c>
      <c r="C120" s="406">
        <v>46507</v>
      </c>
      <c r="D120" s="407" t="s">
        <v>292</v>
      </c>
      <c r="E120" s="407" t="s">
        <v>10</v>
      </c>
      <c r="F120" s="407" t="s">
        <v>281</v>
      </c>
      <c r="G120" s="123">
        <v>86.5</v>
      </c>
      <c r="H120" s="124"/>
      <c r="I120" s="408" t="str">
        <f>IF($A120="","",IF(OR($B120="",$C120="",$D120="",$E120="",$F120=""),"Stammdaten fehlen",IF(AND($G120="",$H120=""),"Werte fehlen",IF($G120="","Monatsstunden fehlen",IF($H120="","Monatslohn fehlt","OK")))))</f>
        <v>Monatslohn fehlt</v>
      </c>
      <c r="J120" s="429" t="str">
        <f>IF($G120="","",IF(COUNTIFS($A:$A,$A120,$D:$D,$D120,$G:$G,$G120)&gt;1,"Doppelte Monatsstunden",""))</f>
        <v/>
      </c>
    </row>
    <row r="121" spans="1:10" ht="24" customHeight="1">
      <c r="A121" s="420" t="s">
        <v>469</v>
      </c>
      <c r="B121" s="406">
        <v>46143</v>
      </c>
      <c r="C121" s="406">
        <v>46507</v>
      </c>
      <c r="D121" s="407" t="s">
        <v>292</v>
      </c>
      <c r="E121" s="407" t="s">
        <v>10</v>
      </c>
      <c r="F121" s="407" t="s">
        <v>281</v>
      </c>
      <c r="G121" s="123">
        <v>69.2</v>
      </c>
      <c r="H121" s="124"/>
      <c r="I121" s="408" t="str">
        <f>IF($A121="","",IF(OR($B121="",$C121="",$D121="",$E121="",$F121=""),"Stammdaten fehlen",IF(AND($G121="",$H121=""),"Werte fehlen",IF($G121="","Monatsstunden fehlen",IF($H121="","Monatslohn fehlt","OK")))))</f>
        <v>Monatslohn fehlt</v>
      </c>
      <c r="J121" s="429" t="str">
        <f>IF($G121="","",IF(COUNTIFS($A:$A,$A121,$D:$D,$D121,$G:$G,$G121)&gt;1,"Doppelte Monatsstunden",""))</f>
        <v/>
      </c>
    </row>
    <row r="122" spans="1:10" ht="24" customHeight="1">
      <c r="A122" s="420" t="s">
        <v>469</v>
      </c>
      <c r="B122" s="406">
        <v>46143</v>
      </c>
      <c r="C122" s="406">
        <v>46507</v>
      </c>
      <c r="D122" s="407" t="s">
        <v>292</v>
      </c>
      <c r="E122" s="407" t="s">
        <v>10</v>
      </c>
      <c r="F122" s="407" t="s">
        <v>281</v>
      </c>
      <c r="G122" s="123">
        <v>51.9</v>
      </c>
      <c r="H122" s="124"/>
      <c r="I122" s="408" t="str">
        <f>IF($A122="","",IF(OR($B122="",$C122="",$D122="",$E122="",$F122=""),"Stammdaten fehlen",IF(AND($G122="",$H122=""),"Werte fehlen",IF($G122="","Monatsstunden fehlen",IF($H122="","Monatslohn fehlt","OK")))))</f>
        <v>Monatslohn fehlt</v>
      </c>
      <c r="J122" s="429" t="str">
        <f>IF($G122="","",IF(COUNTIFS($A:$A,$A122,$D:$D,$D122,$G:$G,$G122)&gt;1,"Doppelte Monatsstunden",""))</f>
        <v/>
      </c>
    </row>
    <row r="123" spans="1:10" ht="24" customHeight="1">
      <c r="A123" s="420" t="s">
        <v>469</v>
      </c>
      <c r="B123" s="406">
        <v>46143</v>
      </c>
      <c r="C123" s="406">
        <v>46507</v>
      </c>
      <c r="D123" s="407" t="s">
        <v>292</v>
      </c>
      <c r="E123" s="407" t="s">
        <v>10</v>
      </c>
      <c r="F123" s="407" t="s">
        <v>281</v>
      </c>
      <c r="G123" s="123">
        <v>47.58</v>
      </c>
      <c r="H123" s="124"/>
      <c r="I123" s="408" t="str">
        <f>IF($A123="","",IF(OR($B123="",$C123="",$D123="",$E123="",$F123=""),"Stammdaten fehlen",IF(AND($G123="",$H123=""),"Werte fehlen",IF($G123="","Monatsstunden fehlen",IF($H123="","Monatslohn fehlt","OK")))))</f>
        <v>Monatslohn fehlt</v>
      </c>
      <c r="J123" s="429" t="str">
        <f>IF($G123="","",IF(COUNTIFS($A:$A,$A123,$D:$D,$D123,$G:$G,$G123)&gt;1,"Doppelte Monatsstunden",""))</f>
        <v/>
      </c>
    </row>
    <row r="124" spans="1:10" ht="24" customHeight="1">
      <c r="A124" s="420" t="s">
        <v>469</v>
      </c>
      <c r="B124" s="406">
        <v>46143</v>
      </c>
      <c r="C124" s="406">
        <v>46507</v>
      </c>
      <c r="D124" s="407" t="s">
        <v>292</v>
      </c>
      <c r="E124" s="407" t="s">
        <v>10</v>
      </c>
      <c r="F124" s="407" t="s">
        <v>281</v>
      </c>
      <c r="G124" s="123">
        <v>43.25</v>
      </c>
      <c r="H124" s="124"/>
      <c r="I124" s="408" t="str">
        <f>IF($A124="","",IF(OR($B124="",$C124="",$D124="",$E124="",$F124=""),"Stammdaten fehlen",IF(AND($G124="",$H124=""),"Werte fehlen",IF($G124="","Monatsstunden fehlen",IF($H124="","Monatslohn fehlt","OK")))))</f>
        <v>Monatslohn fehlt</v>
      </c>
      <c r="J124" s="429" t="str">
        <f>IF($G124="","",IF(COUNTIFS($A:$A,$A124,$D:$D,$D124,$G:$G,$G124)&gt;1,"Doppelte Monatsstunden",""))</f>
        <v/>
      </c>
    </row>
    <row r="125" spans="1:10" ht="24" customHeight="1">
      <c r="A125" s="420" t="s">
        <v>469</v>
      </c>
      <c r="B125" s="406">
        <v>46143</v>
      </c>
      <c r="C125" s="406">
        <v>46507</v>
      </c>
      <c r="D125" s="407" t="s">
        <v>292</v>
      </c>
      <c r="E125" s="407" t="s">
        <v>10</v>
      </c>
      <c r="F125" s="407" t="s">
        <v>281</v>
      </c>
      <c r="G125" s="123">
        <v>34.6</v>
      </c>
      <c r="H125" s="124"/>
      <c r="I125" s="408" t="str">
        <f>IF($A125="","",IF(OR($B125="",$C125="",$D125="",$E125="",$F125=""),"Stammdaten fehlen",IF(AND($G125="",$H125=""),"Werte fehlen",IF($G125="","Monatsstunden fehlen",IF($H125="","Monatslohn fehlt","OK")))))</f>
        <v>Monatslohn fehlt</v>
      </c>
      <c r="J125" s="429" t="str">
        <f>IF($G125="","",IF(COUNTIFS($A:$A,$A125,$D:$D,$D125,$G:$G,$G125)&gt;1,"Doppelte Monatsstunden",""))</f>
        <v/>
      </c>
    </row>
    <row r="126" spans="1:10" ht="24" customHeight="1" thickBot="1">
      <c r="A126" s="420" t="s">
        <v>469</v>
      </c>
      <c r="B126" s="406">
        <v>46143</v>
      </c>
      <c r="C126" s="406">
        <v>46507</v>
      </c>
      <c r="D126" s="407" t="s">
        <v>292</v>
      </c>
      <c r="E126" s="407" t="s">
        <v>10</v>
      </c>
      <c r="F126" s="407" t="s">
        <v>281</v>
      </c>
      <c r="G126" s="123">
        <v>32.01</v>
      </c>
      <c r="H126" s="124"/>
      <c r="I126" s="408" t="str">
        <f>IF($A126="","",IF(OR($B126="",$C126="",$D126="",$E126="",$F126=""),"Stammdaten fehlen",IF(AND($G126="",$H126=""),"Werte fehlen",IF($G126="","Monatsstunden fehlen",IF($H126="","Monatslohn fehlt","OK")))))</f>
        <v>Monatslohn fehlt</v>
      </c>
      <c r="J126" s="429" t="str">
        <f>IF($G126="","",IF(COUNTIFS($A:$A,$A126,$D:$D,$D126,$G:$G,$G126)&gt;1,"Doppelte Monatsstunden",""))</f>
        <v/>
      </c>
    </row>
    <row r="127" spans="1:10" ht="24" customHeight="1">
      <c r="A127" s="419" t="s">
        <v>469</v>
      </c>
      <c r="B127" s="403">
        <v>46143</v>
      </c>
      <c r="C127" s="403">
        <v>46507</v>
      </c>
      <c r="D127" s="404" t="s">
        <v>11</v>
      </c>
      <c r="E127" s="404" t="s">
        <v>10</v>
      </c>
      <c r="F127" s="404" t="s">
        <v>282</v>
      </c>
      <c r="G127" s="121">
        <v>173</v>
      </c>
      <c r="H127" s="122"/>
      <c r="I127" s="405" t="str">
        <f>IF($A127="","",IF(OR($B127="",$C127="",$D127="",$E127="",$F127=""),"Stammdaten fehlen",IF(AND($G127="",$H127=""),"Werte fehlen",IF($G127="","Monatsstunden fehlen",IF($H127="","Monatslohn fehlt","OK")))))</f>
        <v>Monatslohn fehlt</v>
      </c>
      <c r="J127" s="428" t="str">
        <f>IF($G127="","",IF(COUNTIFS($A:$A,$A127,$D:$D,$D127,$G:$G,$G127)&gt;1,"Doppelte Monatsstunden",""))</f>
        <v/>
      </c>
    </row>
    <row r="128" spans="1:10" ht="24" customHeight="1">
      <c r="A128" s="420" t="s">
        <v>469</v>
      </c>
      <c r="B128" s="406">
        <v>46143</v>
      </c>
      <c r="C128" s="406">
        <v>46507</v>
      </c>
      <c r="D128" s="407" t="s">
        <v>11</v>
      </c>
      <c r="E128" s="407" t="s">
        <v>10</v>
      </c>
      <c r="F128" s="407" t="s">
        <v>282</v>
      </c>
      <c r="G128" s="123">
        <v>151.38</v>
      </c>
      <c r="H128" s="124"/>
      <c r="I128" s="408" t="str">
        <f>IF($A128="","",IF(OR($B128="",$C128="",$D128="",$E128="",$F128=""),"Stammdaten fehlen",IF(AND($G128="",$H128=""),"Werte fehlen",IF($G128="","Monatsstunden fehlen",IF($H128="","Monatslohn fehlt","OK")))))</f>
        <v>Monatslohn fehlt</v>
      </c>
      <c r="J128" s="429" t="str">
        <f>IF($G128="","",IF(COUNTIFS($A:$A,$A128,$D:$D,$D128,$G:$G,$G128)&gt;1,"Doppelte Monatsstunden",""))</f>
        <v/>
      </c>
    </row>
    <row r="129" spans="1:10" ht="24" customHeight="1">
      <c r="A129" s="420" t="s">
        <v>469</v>
      </c>
      <c r="B129" s="406">
        <v>46143</v>
      </c>
      <c r="C129" s="406">
        <v>46507</v>
      </c>
      <c r="D129" s="407" t="s">
        <v>11</v>
      </c>
      <c r="E129" s="407" t="s">
        <v>10</v>
      </c>
      <c r="F129" s="407" t="s">
        <v>282</v>
      </c>
      <c r="G129" s="123">
        <v>138.4</v>
      </c>
      <c r="H129" s="124"/>
      <c r="I129" s="408" t="str">
        <f>IF($A129="","",IF(OR($B129="",$C129="",$D129="",$E129="",$F129=""),"Stammdaten fehlen",IF(AND($G129="",$H129=""),"Werte fehlen",IF($G129="","Monatsstunden fehlen",IF($H129="","Monatslohn fehlt","OK")))))</f>
        <v>Monatslohn fehlt</v>
      </c>
      <c r="J129" s="429" t="str">
        <f>IF($G129="","",IF(COUNTIFS($A:$A,$A129,$D:$D,$D129,$G:$G,$G129)&gt;1,"Doppelte Monatsstunden",""))</f>
        <v/>
      </c>
    </row>
    <row r="130" spans="1:10" ht="24" customHeight="1">
      <c r="A130" s="420" t="s">
        <v>469</v>
      </c>
      <c r="B130" s="406">
        <v>46143</v>
      </c>
      <c r="C130" s="406">
        <v>46507</v>
      </c>
      <c r="D130" s="407" t="s">
        <v>11</v>
      </c>
      <c r="E130" s="407" t="s">
        <v>10</v>
      </c>
      <c r="F130" s="407" t="s">
        <v>282</v>
      </c>
      <c r="G130" s="123">
        <v>129.75</v>
      </c>
      <c r="H130" s="124"/>
      <c r="I130" s="408" t="str">
        <f>IF($A130="","",IF(OR($B130="",$C130="",$D130="",$E130="",$F130=""),"Stammdaten fehlen",IF(AND($G130="",$H130=""),"Werte fehlen",IF($G130="","Monatsstunden fehlen",IF($H130="","Monatslohn fehlt","OK")))))</f>
        <v>Monatslohn fehlt</v>
      </c>
      <c r="J130" s="429" t="str">
        <f>IF($G130="","",IF(COUNTIFS($A:$A,$A130,$D:$D,$D130,$G:$G,$G130)&gt;1,"Doppelte Monatsstunden",""))</f>
        <v/>
      </c>
    </row>
    <row r="131" spans="1:10" ht="24" customHeight="1">
      <c r="A131" s="420" t="s">
        <v>469</v>
      </c>
      <c r="B131" s="406">
        <v>46143</v>
      </c>
      <c r="C131" s="406">
        <v>46507</v>
      </c>
      <c r="D131" s="407" t="s">
        <v>11</v>
      </c>
      <c r="E131" s="407" t="s">
        <v>10</v>
      </c>
      <c r="F131" s="407" t="s">
        <v>282</v>
      </c>
      <c r="G131" s="123">
        <v>108.13</v>
      </c>
      <c r="H131" s="124"/>
      <c r="I131" s="408" t="str">
        <f>IF($A131="","",IF(OR($B131="",$C131="",$D131="",$E131="",$F131=""),"Stammdaten fehlen",IF(AND($G131="",$H131=""),"Werte fehlen",IF($G131="","Monatsstunden fehlen",IF($H131="","Monatslohn fehlt","OK")))))</f>
        <v>Monatslohn fehlt</v>
      </c>
      <c r="J131" s="429" t="str">
        <f>IF($G131="","",IF(COUNTIFS($A:$A,$A131,$D:$D,$D131,$G:$G,$G131)&gt;1,"Doppelte Monatsstunden",""))</f>
        <v/>
      </c>
    </row>
    <row r="132" spans="1:10" ht="24" customHeight="1">
      <c r="A132" s="420" t="s">
        <v>469</v>
      </c>
      <c r="B132" s="406">
        <v>46143</v>
      </c>
      <c r="C132" s="406">
        <v>46507</v>
      </c>
      <c r="D132" s="407" t="s">
        <v>11</v>
      </c>
      <c r="E132" s="407" t="s">
        <v>10</v>
      </c>
      <c r="F132" s="407" t="s">
        <v>282</v>
      </c>
      <c r="G132" s="123">
        <v>103.8</v>
      </c>
      <c r="H132" s="124"/>
      <c r="I132" s="408" t="str">
        <f>IF($A132="","",IF(OR($B132="",$C132="",$D132="",$E132="",$F132=""),"Stammdaten fehlen",IF(AND($G132="",$H132=""),"Werte fehlen",IF($G132="","Monatsstunden fehlen",IF($H132="","Monatslohn fehlt","OK")))))</f>
        <v>Monatslohn fehlt</v>
      </c>
      <c r="J132" s="429" t="str">
        <f>IF($G132="","",IF(COUNTIFS($A:$A,$A132,$D:$D,$D132,$G:$G,$G132)&gt;1,"Doppelte Monatsstunden",""))</f>
        <v/>
      </c>
    </row>
    <row r="133" spans="1:10" ht="24" customHeight="1">
      <c r="A133" s="420" t="s">
        <v>469</v>
      </c>
      <c r="B133" s="406">
        <v>46143</v>
      </c>
      <c r="C133" s="406">
        <v>46507</v>
      </c>
      <c r="D133" s="407" t="s">
        <v>11</v>
      </c>
      <c r="E133" s="407" t="s">
        <v>10</v>
      </c>
      <c r="F133" s="407" t="s">
        <v>282</v>
      </c>
      <c r="G133" s="123">
        <v>86.5</v>
      </c>
      <c r="H133" s="124"/>
      <c r="I133" s="408" t="str">
        <f>IF($A133="","",IF(OR($B133="",$C133="",$D133="",$E133="",$F133=""),"Stammdaten fehlen",IF(AND($G133="",$H133=""),"Werte fehlen",IF($G133="","Monatsstunden fehlen",IF($H133="","Monatslohn fehlt","OK")))))</f>
        <v>Monatslohn fehlt</v>
      </c>
      <c r="J133" s="429" t="str">
        <f>IF($G133="","",IF(COUNTIFS($A:$A,$A133,$D:$D,$D133,$G:$G,$G133)&gt;1,"Doppelte Monatsstunden",""))</f>
        <v/>
      </c>
    </row>
    <row r="134" spans="1:10" ht="24" customHeight="1">
      <c r="A134" s="420" t="s">
        <v>469</v>
      </c>
      <c r="B134" s="406">
        <v>46143</v>
      </c>
      <c r="C134" s="406">
        <v>46507</v>
      </c>
      <c r="D134" s="407" t="s">
        <v>11</v>
      </c>
      <c r="E134" s="407" t="s">
        <v>10</v>
      </c>
      <c r="F134" s="407" t="s">
        <v>282</v>
      </c>
      <c r="G134" s="123">
        <v>69.2</v>
      </c>
      <c r="H134" s="124"/>
      <c r="I134" s="408" t="str">
        <f>IF($A134="","",IF(OR($B134="",$C134="",$D134="",$E134="",$F134=""),"Stammdaten fehlen",IF(AND($G134="",$H134=""),"Werte fehlen",IF($G134="","Monatsstunden fehlen",IF($H134="","Monatslohn fehlt","OK")))))</f>
        <v>Monatslohn fehlt</v>
      </c>
      <c r="J134" s="429" t="str">
        <f>IF($G134="","",IF(COUNTIFS($A:$A,$A134,$D:$D,$D134,$G:$G,$G134)&gt;1,"Doppelte Monatsstunden",""))</f>
        <v/>
      </c>
    </row>
    <row r="135" spans="1:10" ht="24" customHeight="1">
      <c r="A135" s="420" t="s">
        <v>469</v>
      </c>
      <c r="B135" s="406">
        <v>46143</v>
      </c>
      <c r="C135" s="406">
        <v>46507</v>
      </c>
      <c r="D135" s="407" t="s">
        <v>11</v>
      </c>
      <c r="E135" s="407" t="s">
        <v>10</v>
      </c>
      <c r="F135" s="407" t="s">
        <v>282</v>
      </c>
      <c r="G135" s="123">
        <v>51.9</v>
      </c>
      <c r="H135" s="124"/>
      <c r="I135" s="408" t="str">
        <f>IF($A135="","",IF(OR($B135="",$C135="",$D135="",$E135="",$F135=""),"Stammdaten fehlen",IF(AND($G135="",$H135=""),"Werte fehlen",IF($G135="","Monatsstunden fehlen",IF($H135="","Monatslohn fehlt","OK")))))</f>
        <v>Monatslohn fehlt</v>
      </c>
      <c r="J135" s="429" t="str">
        <f>IF($G135="","",IF(COUNTIFS($A:$A,$A135,$D:$D,$D135,$G:$G,$G135)&gt;1,"Doppelte Monatsstunden",""))</f>
        <v/>
      </c>
    </row>
    <row r="136" spans="1:10" ht="24" customHeight="1">
      <c r="A136" s="420" t="s">
        <v>469</v>
      </c>
      <c r="B136" s="406">
        <v>46143</v>
      </c>
      <c r="C136" s="406">
        <v>46507</v>
      </c>
      <c r="D136" s="407" t="s">
        <v>11</v>
      </c>
      <c r="E136" s="407" t="s">
        <v>10</v>
      </c>
      <c r="F136" s="407" t="s">
        <v>282</v>
      </c>
      <c r="G136" s="123">
        <v>47.58</v>
      </c>
      <c r="H136" s="124"/>
      <c r="I136" s="408" t="str">
        <f>IF($A136="","",IF(OR($B136="",$C136="",$D136="",$E136="",$F136=""),"Stammdaten fehlen",IF(AND($G136="",$H136=""),"Werte fehlen",IF($G136="","Monatsstunden fehlen",IF($H136="","Monatslohn fehlt","OK")))))</f>
        <v>Monatslohn fehlt</v>
      </c>
      <c r="J136" s="429" t="str">
        <f>IF($G136="","",IF(COUNTIFS($A:$A,$A136,$D:$D,$D136,$G:$G,$G136)&gt;1,"Doppelte Monatsstunden",""))</f>
        <v/>
      </c>
    </row>
    <row r="137" spans="1:10" ht="24" customHeight="1">
      <c r="A137" s="420" t="s">
        <v>469</v>
      </c>
      <c r="B137" s="406">
        <v>46143</v>
      </c>
      <c r="C137" s="406">
        <v>46507</v>
      </c>
      <c r="D137" s="407" t="s">
        <v>11</v>
      </c>
      <c r="E137" s="407" t="s">
        <v>10</v>
      </c>
      <c r="F137" s="407" t="s">
        <v>282</v>
      </c>
      <c r="G137" s="123">
        <v>43.25</v>
      </c>
      <c r="H137" s="124"/>
      <c r="I137" s="408" t="str">
        <f>IF($A137="","",IF(OR($B137="",$C137="",$D137="",$E137="",$F137=""),"Stammdaten fehlen",IF(AND($G137="",$H137=""),"Werte fehlen",IF($G137="","Monatsstunden fehlen",IF($H137="","Monatslohn fehlt","OK")))))</f>
        <v>Monatslohn fehlt</v>
      </c>
      <c r="J137" s="429" t="str">
        <f>IF($G137="","",IF(COUNTIFS($A:$A,$A137,$D:$D,$D137,$G:$G,$G137)&gt;1,"Doppelte Monatsstunden",""))</f>
        <v/>
      </c>
    </row>
    <row r="138" spans="1:10" ht="24" customHeight="1">
      <c r="A138" s="420" t="s">
        <v>469</v>
      </c>
      <c r="B138" s="406">
        <v>46143</v>
      </c>
      <c r="C138" s="406">
        <v>46507</v>
      </c>
      <c r="D138" s="407" t="s">
        <v>11</v>
      </c>
      <c r="E138" s="407" t="s">
        <v>10</v>
      </c>
      <c r="F138" s="407" t="s">
        <v>282</v>
      </c>
      <c r="G138" s="123">
        <v>34.6</v>
      </c>
      <c r="H138" s="124"/>
      <c r="I138" s="408" t="str">
        <f>IF($A138="","",IF(OR($B138="",$C138="",$D138="",$E138="",$F138=""),"Stammdaten fehlen",IF(AND($G138="",$H138=""),"Werte fehlen",IF($G138="","Monatsstunden fehlen",IF($H138="","Monatslohn fehlt","OK")))))</f>
        <v>Monatslohn fehlt</v>
      </c>
      <c r="J138" s="429" t="str">
        <f>IF($G138="","",IF(COUNTIFS($A:$A,$A138,$D:$D,$D138,$G:$G,$G138)&gt;1,"Doppelte Monatsstunden",""))</f>
        <v/>
      </c>
    </row>
    <row r="139" spans="1:10" ht="24" customHeight="1" thickBot="1">
      <c r="A139" s="420" t="s">
        <v>469</v>
      </c>
      <c r="B139" s="406">
        <v>46143</v>
      </c>
      <c r="C139" s="406">
        <v>46507</v>
      </c>
      <c r="D139" s="407" t="s">
        <v>11</v>
      </c>
      <c r="E139" s="407" t="s">
        <v>10</v>
      </c>
      <c r="F139" s="407" t="s">
        <v>282</v>
      </c>
      <c r="G139" s="123">
        <v>32.01</v>
      </c>
      <c r="H139" s="124"/>
      <c r="I139" s="408" t="str">
        <f>IF($A139="","",IF(OR($B139="",$C139="",$D139="",$E139="",$F139=""),"Stammdaten fehlen",IF(AND($G139="",$H139=""),"Werte fehlen",IF($G139="","Monatsstunden fehlen",IF($H139="","Monatslohn fehlt","OK")))))</f>
        <v>Monatslohn fehlt</v>
      </c>
      <c r="J139" s="429" t="str">
        <f>IF($G139="","",IF(COUNTIFS($A:$A,$A139,$D:$D,$D139,$G:$G,$G139)&gt;1,"Doppelte Monatsstunden",""))</f>
        <v/>
      </c>
    </row>
    <row r="140" spans="1:10" ht="24" customHeight="1">
      <c r="A140" s="419" t="s">
        <v>469</v>
      </c>
      <c r="B140" s="403">
        <v>46143</v>
      </c>
      <c r="C140" s="403">
        <v>46507</v>
      </c>
      <c r="D140" s="404" t="s">
        <v>12</v>
      </c>
      <c r="E140" s="404" t="s">
        <v>10</v>
      </c>
      <c r="F140" s="404" t="s">
        <v>283</v>
      </c>
      <c r="G140" s="121">
        <v>173</v>
      </c>
      <c r="H140" s="122"/>
      <c r="I140" s="405" t="str">
        <f>IF($A140="","",IF(OR($B140="",$C140="",$D140="",$E140="",$F140=""),"Stammdaten fehlen",IF(AND($G140="",$H140=""),"Werte fehlen",IF($G140="","Monatsstunden fehlen",IF($H140="","Monatslohn fehlt","OK")))))</f>
        <v>Monatslohn fehlt</v>
      </c>
      <c r="J140" s="428" t="str">
        <f>IF($G140="","",IF(COUNTIFS($A:$A,$A140,$D:$D,$D140,$G:$G,$G140)&gt;1,"Doppelte Monatsstunden",""))</f>
        <v/>
      </c>
    </row>
    <row r="141" spans="1:10" ht="24" customHeight="1">
      <c r="A141" s="420" t="s">
        <v>469</v>
      </c>
      <c r="B141" s="406">
        <v>46143</v>
      </c>
      <c r="C141" s="406">
        <v>46507</v>
      </c>
      <c r="D141" s="407" t="s">
        <v>12</v>
      </c>
      <c r="E141" s="407" t="s">
        <v>10</v>
      </c>
      <c r="F141" s="407" t="s">
        <v>283</v>
      </c>
      <c r="G141" s="123">
        <v>151.38</v>
      </c>
      <c r="H141" s="124"/>
      <c r="I141" s="408" t="str">
        <f>IF($A141="","",IF(OR($B141="",$C141="",$D141="",$E141="",$F141=""),"Stammdaten fehlen",IF(AND($G141="",$H141=""),"Werte fehlen",IF($G141="","Monatsstunden fehlen",IF($H141="","Monatslohn fehlt","OK")))))</f>
        <v>Monatslohn fehlt</v>
      </c>
      <c r="J141" s="429" t="str">
        <f>IF($G141="","",IF(COUNTIFS($A:$A,$A141,$D:$D,$D141,$G:$G,$G141)&gt;1,"Doppelte Monatsstunden",""))</f>
        <v/>
      </c>
    </row>
    <row r="142" spans="1:10" ht="24" customHeight="1">
      <c r="A142" s="420" t="s">
        <v>469</v>
      </c>
      <c r="B142" s="406">
        <v>46143</v>
      </c>
      <c r="C142" s="406">
        <v>46507</v>
      </c>
      <c r="D142" s="407" t="s">
        <v>12</v>
      </c>
      <c r="E142" s="407" t="s">
        <v>10</v>
      </c>
      <c r="F142" s="407" t="s">
        <v>283</v>
      </c>
      <c r="G142" s="123">
        <v>138.4</v>
      </c>
      <c r="H142" s="124"/>
      <c r="I142" s="408" t="str">
        <f>IF($A142="","",IF(OR($B142="",$C142="",$D142="",$E142="",$F142=""),"Stammdaten fehlen",IF(AND($G142="",$H142=""),"Werte fehlen",IF($G142="","Monatsstunden fehlen",IF($H142="","Monatslohn fehlt","OK")))))</f>
        <v>Monatslohn fehlt</v>
      </c>
      <c r="J142" s="429" t="str">
        <f>IF($G142="","",IF(COUNTIFS($A:$A,$A142,$D:$D,$D142,$G:$G,$G142)&gt;1,"Doppelte Monatsstunden",""))</f>
        <v/>
      </c>
    </row>
    <row r="143" spans="1:10" ht="24" customHeight="1">
      <c r="A143" s="420" t="s">
        <v>469</v>
      </c>
      <c r="B143" s="406">
        <v>46143</v>
      </c>
      <c r="C143" s="406">
        <v>46507</v>
      </c>
      <c r="D143" s="407" t="s">
        <v>12</v>
      </c>
      <c r="E143" s="407" t="s">
        <v>10</v>
      </c>
      <c r="F143" s="407" t="s">
        <v>283</v>
      </c>
      <c r="G143" s="123">
        <v>129.75</v>
      </c>
      <c r="H143" s="124"/>
      <c r="I143" s="408" t="str">
        <f>IF($A143="","",IF(OR($B143="",$C143="",$D143="",$E143="",$F143=""),"Stammdaten fehlen",IF(AND($G143="",$H143=""),"Werte fehlen",IF($G143="","Monatsstunden fehlen",IF($H143="","Monatslohn fehlt","OK")))))</f>
        <v>Monatslohn fehlt</v>
      </c>
      <c r="J143" s="429" t="str">
        <f>IF($G143="","",IF(COUNTIFS($A:$A,$A143,$D:$D,$D143,$G:$G,$G143)&gt;1,"Doppelte Monatsstunden",""))</f>
        <v/>
      </c>
    </row>
    <row r="144" spans="1:10" ht="24" customHeight="1">
      <c r="A144" s="420" t="s">
        <v>469</v>
      </c>
      <c r="B144" s="406">
        <v>46143</v>
      </c>
      <c r="C144" s="406">
        <v>46507</v>
      </c>
      <c r="D144" s="407" t="s">
        <v>12</v>
      </c>
      <c r="E144" s="407" t="s">
        <v>10</v>
      </c>
      <c r="F144" s="407" t="s">
        <v>283</v>
      </c>
      <c r="G144" s="123">
        <v>108.13</v>
      </c>
      <c r="H144" s="124"/>
      <c r="I144" s="408" t="str">
        <f>IF($A144="","",IF(OR($B144="",$C144="",$D144="",$E144="",$F144=""),"Stammdaten fehlen",IF(AND($G144="",$H144=""),"Werte fehlen",IF($G144="","Monatsstunden fehlen",IF($H144="","Monatslohn fehlt","OK")))))</f>
        <v>Monatslohn fehlt</v>
      </c>
      <c r="J144" s="429" t="str">
        <f>IF($G144="","",IF(COUNTIFS($A:$A,$A144,$D:$D,$D144,$G:$G,$G144)&gt;1,"Doppelte Monatsstunden",""))</f>
        <v/>
      </c>
    </row>
    <row r="145" spans="1:10" ht="24" customHeight="1">
      <c r="A145" s="420" t="s">
        <v>469</v>
      </c>
      <c r="B145" s="406">
        <v>46143</v>
      </c>
      <c r="C145" s="406">
        <v>46507</v>
      </c>
      <c r="D145" s="407" t="s">
        <v>12</v>
      </c>
      <c r="E145" s="407" t="s">
        <v>10</v>
      </c>
      <c r="F145" s="407" t="s">
        <v>283</v>
      </c>
      <c r="G145" s="123">
        <v>103.8</v>
      </c>
      <c r="H145" s="124"/>
      <c r="I145" s="408" t="str">
        <f>IF($A145="","",IF(OR($B145="",$C145="",$D145="",$E145="",$F145=""),"Stammdaten fehlen",IF(AND($G145="",$H145=""),"Werte fehlen",IF($G145="","Monatsstunden fehlen",IF($H145="","Monatslohn fehlt","OK")))))</f>
        <v>Monatslohn fehlt</v>
      </c>
      <c r="J145" s="429" t="str">
        <f>IF($G145="","",IF(COUNTIFS($A:$A,$A145,$D:$D,$D145,$G:$G,$G145)&gt;1,"Doppelte Monatsstunden",""))</f>
        <v/>
      </c>
    </row>
    <row r="146" spans="1:10" ht="24" customHeight="1">
      <c r="A146" s="420" t="s">
        <v>469</v>
      </c>
      <c r="B146" s="406">
        <v>46143</v>
      </c>
      <c r="C146" s="406">
        <v>46507</v>
      </c>
      <c r="D146" s="407" t="s">
        <v>12</v>
      </c>
      <c r="E146" s="407" t="s">
        <v>10</v>
      </c>
      <c r="F146" s="407" t="s">
        <v>283</v>
      </c>
      <c r="G146" s="123">
        <v>86.5</v>
      </c>
      <c r="H146" s="124"/>
      <c r="I146" s="408" t="str">
        <f>IF($A146="","",IF(OR($B146="",$C146="",$D146="",$E146="",$F146=""),"Stammdaten fehlen",IF(AND($G146="",$H146=""),"Werte fehlen",IF($G146="","Monatsstunden fehlen",IF($H146="","Monatslohn fehlt","OK")))))</f>
        <v>Monatslohn fehlt</v>
      </c>
      <c r="J146" s="429" t="str">
        <f>IF($G146="","",IF(COUNTIFS($A:$A,$A146,$D:$D,$D146,$G:$G,$G146)&gt;1,"Doppelte Monatsstunden",""))</f>
        <v/>
      </c>
    </row>
    <row r="147" spans="1:10" ht="24" customHeight="1">
      <c r="A147" s="420" t="s">
        <v>469</v>
      </c>
      <c r="B147" s="406">
        <v>46143</v>
      </c>
      <c r="C147" s="406">
        <v>46507</v>
      </c>
      <c r="D147" s="407" t="s">
        <v>12</v>
      </c>
      <c r="E147" s="407" t="s">
        <v>10</v>
      </c>
      <c r="F147" s="407" t="s">
        <v>283</v>
      </c>
      <c r="G147" s="123">
        <v>69.2</v>
      </c>
      <c r="H147" s="124"/>
      <c r="I147" s="408" t="str">
        <f>IF($A147="","",IF(OR($B147="",$C147="",$D147="",$E147="",$F147=""),"Stammdaten fehlen",IF(AND($G147="",$H147=""),"Werte fehlen",IF($G147="","Monatsstunden fehlen",IF($H147="","Monatslohn fehlt","OK")))))</f>
        <v>Monatslohn fehlt</v>
      </c>
      <c r="J147" s="429" t="str">
        <f>IF($G147="","",IF(COUNTIFS($A:$A,$A147,$D:$D,$D147,$G:$G,$G147)&gt;1,"Doppelte Monatsstunden",""))</f>
        <v/>
      </c>
    </row>
    <row r="148" spans="1:10" ht="24" customHeight="1">
      <c r="A148" s="420" t="s">
        <v>469</v>
      </c>
      <c r="B148" s="406">
        <v>46143</v>
      </c>
      <c r="C148" s="406">
        <v>46507</v>
      </c>
      <c r="D148" s="407" t="s">
        <v>12</v>
      </c>
      <c r="E148" s="407" t="s">
        <v>10</v>
      </c>
      <c r="F148" s="407" t="s">
        <v>283</v>
      </c>
      <c r="G148" s="123">
        <v>51.9</v>
      </c>
      <c r="H148" s="124"/>
      <c r="I148" s="408" t="str">
        <f>IF($A148="","",IF(OR($B148="",$C148="",$D148="",$E148="",$F148=""),"Stammdaten fehlen",IF(AND($G148="",$H148=""),"Werte fehlen",IF($G148="","Monatsstunden fehlen",IF($H148="","Monatslohn fehlt","OK")))))</f>
        <v>Monatslohn fehlt</v>
      </c>
      <c r="J148" s="429" t="str">
        <f>IF($G148="","",IF(COUNTIFS($A:$A,$A148,$D:$D,$D148,$G:$G,$G148)&gt;1,"Doppelte Monatsstunden",""))</f>
        <v/>
      </c>
    </row>
    <row r="149" spans="1:10" ht="24" customHeight="1">
      <c r="A149" s="420" t="s">
        <v>469</v>
      </c>
      <c r="B149" s="406">
        <v>46143</v>
      </c>
      <c r="C149" s="406">
        <v>46507</v>
      </c>
      <c r="D149" s="407" t="s">
        <v>12</v>
      </c>
      <c r="E149" s="407" t="s">
        <v>10</v>
      </c>
      <c r="F149" s="407" t="s">
        <v>283</v>
      </c>
      <c r="G149" s="123">
        <v>47.58</v>
      </c>
      <c r="H149" s="124"/>
      <c r="I149" s="408" t="str">
        <f>IF($A149="","",IF(OR($B149="",$C149="",$D149="",$E149="",$F149=""),"Stammdaten fehlen",IF(AND($G149="",$H149=""),"Werte fehlen",IF($G149="","Monatsstunden fehlen",IF($H149="","Monatslohn fehlt","OK")))))</f>
        <v>Monatslohn fehlt</v>
      </c>
      <c r="J149" s="429" t="str">
        <f>IF($G149="","",IF(COUNTIFS($A:$A,$A149,$D:$D,$D149,$G:$G,$G149)&gt;1,"Doppelte Monatsstunden",""))</f>
        <v/>
      </c>
    </row>
    <row r="150" spans="1:10" ht="24" customHeight="1">
      <c r="A150" s="420" t="s">
        <v>469</v>
      </c>
      <c r="B150" s="406">
        <v>46143</v>
      </c>
      <c r="C150" s="406">
        <v>46507</v>
      </c>
      <c r="D150" s="407" t="s">
        <v>12</v>
      </c>
      <c r="E150" s="407" t="s">
        <v>10</v>
      </c>
      <c r="F150" s="407" t="s">
        <v>283</v>
      </c>
      <c r="G150" s="123">
        <v>43.25</v>
      </c>
      <c r="H150" s="124"/>
      <c r="I150" s="408" t="str">
        <f>IF($A150="","",IF(OR($B150="",$C150="",$D150="",$E150="",$F150=""),"Stammdaten fehlen",IF(AND($G150="",$H150=""),"Werte fehlen",IF($G150="","Monatsstunden fehlen",IF($H150="","Monatslohn fehlt","OK")))))</f>
        <v>Monatslohn fehlt</v>
      </c>
      <c r="J150" s="429" t="str">
        <f>IF($G150="","",IF(COUNTIFS($A:$A,$A150,$D:$D,$D150,$G:$G,$G150)&gt;1,"Doppelte Monatsstunden",""))</f>
        <v/>
      </c>
    </row>
    <row r="151" spans="1:10" ht="24" customHeight="1">
      <c r="A151" s="420" t="s">
        <v>469</v>
      </c>
      <c r="B151" s="406">
        <v>46143</v>
      </c>
      <c r="C151" s="406">
        <v>46507</v>
      </c>
      <c r="D151" s="407" t="s">
        <v>12</v>
      </c>
      <c r="E151" s="407" t="s">
        <v>10</v>
      </c>
      <c r="F151" s="407" t="s">
        <v>283</v>
      </c>
      <c r="G151" s="123">
        <v>34.6</v>
      </c>
      <c r="H151" s="124"/>
      <c r="I151" s="408" t="str">
        <f>IF($A151="","",IF(OR($B151="",$C151="",$D151="",$E151="",$F151=""),"Stammdaten fehlen",IF(AND($G151="",$H151=""),"Werte fehlen",IF($G151="","Monatsstunden fehlen",IF($H151="","Monatslohn fehlt","OK")))))</f>
        <v>Monatslohn fehlt</v>
      </c>
      <c r="J151" s="429" t="str">
        <f>IF($G151="","",IF(COUNTIFS($A:$A,$A151,$D:$D,$D151,$G:$G,$G151)&gt;1,"Doppelte Monatsstunden",""))</f>
        <v/>
      </c>
    </row>
    <row r="152" spans="1:10" ht="24" customHeight="1" thickBot="1">
      <c r="A152" s="420" t="s">
        <v>469</v>
      </c>
      <c r="B152" s="406">
        <v>46143</v>
      </c>
      <c r="C152" s="406">
        <v>46507</v>
      </c>
      <c r="D152" s="407" t="s">
        <v>12</v>
      </c>
      <c r="E152" s="407" t="s">
        <v>10</v>
      </c>
      <c r="F152" s="407" t="s">
        <v>283</v>
      </c>
      <c r="G152" s="123">
        <v>32.01</v>
      </c>
      <c r="H152" s="124"/>
      <c r="I152" s="408" t="str">
        <f>IF($A152="","",IF(OR($B152="",$C152="",$D152="",$E152="",$F152=""),"Stammdaten fehlen",IF(AND($G152="",$H152=""),"Werte fehlen",IF($G152="","Monatsstunden fehlen",IF($H152="","Monatslohn fehlt","OK")))))</f>
        <v>Monatslohn fehlt</v>
      </c>
      <c r="J152" s="429" t="str">
        <f>IF($G152="","",IF(COUNTIFS($A:$A,$A152,$D:$D,$D152,$G:$G,$G152)&gt;1,"Doppelte Monatsstunden",""))</f>
        <v/>
      </c>
    </row>
    <row r="153" spans="1:10" ht="24" customHeight="1">
      <c r="A153" s="419" t="s">
        <v>469</v>
      </c>
      <c r="B153" s="403">
        <v>46143</v>
      </c>
      <c r="C153" s="403">
        <v>46507</v>
      </c>
      <c r="D153" s="404" t="s">
        <v>13</v>
      </c>
      <c r="E153" s="404" t="s">
        <v>10</v>
      </c>
      <c r="F153" s="404" t="s">
        <v>284</v>
      </c>
      <c r="G153" s="121">
        <v>173</v>
      </c>
      <c r="H153" s="122"/>
      <c r="I153" s="405" t="str">
        <f>IF($A153="","",IF(OR($B153="",$C153="",$D153="",$E153="",$F153=""),"Stammdaten fehlen",IF(AND($G153="",$H153=""),"Werte fehlen",IF($G153="","Monatsstunden fehlen",IF($H153="","Monatslohn fehlt","OK")))))</f>
        <v>Monatslohn fehlt</v>
      </c>
      <c r="J153" s="428" t="str">
        <f>IF($G153="","",IF(COUNTIFS($A:$A,$A153,$D:$D,$D153,$G:$G,$G153)&gt;1,"Doppelte Monatsstunden",""))</f>
        <v/>
      </c>
    </row>
    <row r="154" spans="1:10" ht="24" customHeight="1">
      <c r="A154" s="420" t="s">
        <v>469</v>
      </c>
      <c r="B154" s="406">
        <v>46143</v>
      </c>
      <c r="C154" s="406">
        <v>46507</v>
      </c>
      <c r="D154" s="407" t="s">
        <v>13</v>
      </c>
      <c r="E154" s="407" t="s">
        <v>10</v>
      </c>
      <c r="F154" s="407" t="s">
        <v>284</v>
      </c>
      <c r="G154" s="123">
        <v>151.38</v>
      </c>
      <c r="H154" s="124"/>
      <c r="I154" s="408" t="str">
        <f>IF($A154="","",IF(OR($B154="",$C154="",$D154="",$E154="",$F154=""),"Stammdaten fehlen",IF(AND($G154="",$H154=""),"Werte fehlen",IF($G154="","Monatsstunden fehlen",IF($H154="","Monatslohn fehlt","OK")))))</f>
        <v>Monatslohn fehlt</v>
      </c>
      <c r="J154" s="429" t="str">
        <f>IF($G154="","",IF(COUNTIFS($A:$A,$A154,$D:$D,$D154,$G:$G,$G154)&gt;1,"Doppelte Monatsstunden",""))</f>
        <v/>
      </c>
    </row>
    <row r="155" spans="1:10" ht="24" customHeight="1">
      <c r="A155" s="420" t="s">
        <v>469</v>
      </c>
      <c r="B155" s="406">
        <v>46143</v>
      </c>
      <c r="C155" s="406">
        <v>46507</v>
      </c>
      <c r="D155" s="407" t="s">
        <v>13</v>
      </c>
      <c r="E155" s="407" t="s">
        <v>10</v>
      </c>
      <c r="F155" s="407" t="s">
        <v>284</v>
      </c>
      <c r="G155" s="123">
        <v>138.4</v>
      </c>
      <c r="H155" s="124"/>
      <c r="I155" s="408" t="str">
        <f>IF($A155="","",IF(OR($B155="",$C155="",$D155="",$E155="",$F155=""),"Stammdaten fehlen",IF(AND($G155="",$H155=""),"Werte fehlen",IF($G155="","Monatsstunden fehlen",IF($H155="","Monatslohn fehlt","OK")))))</f>
        <v>Monatslohn fehlt</v>
      </c>
      <c r="J155" s="429" t="str">
        <f>IF($G155="","",IF(COUNTIFS($A:$A,$A155,$D:$D,$D155,$G:$G,$G155)&gt;1,"Doppelte Monatsstunden",""))</f>
        <v/>
      </c>
    </row>
    <row r="156" spans="1:10" ht="24" customHeight="1">
      <c r="A156" s="420" t="s">
        <v>469</v>
      </c>
      <c r="B156" s="406">
        <v>46143</v>
      </c>
      <c r="C156" s="406">
        <v>46507</v>
      </c>
      <c r="D156" s="407" t="s">
        <v>13</v>
      </c>
      <c r="E156" s="407" t="s">
        <v>10</v>
      </c>
      <c r="F156" s="407" t="s">
        <v>284</v>
      </c>
      <c r="G156" s="123">
        <v>129.75</v>
      </c>
      <c r="H156" s="124"/>
      <c r="I156" s="408" t="str">
        <f>IF($A156="","",IF(OR($B156="",$C156="",$D156="",$E156="",$F156=""),"Stammdaten fehlen",IF(AND($G156="",$H156=""),"Werte fehlen",IF($G156="","Monatsstunden fehlen",IF($H156="","Monatslohn fehlt","OK")))))</f>
        <v>Monatslohn fehlt</v>
      </c>
      <c r="J156" s="429" t="str">
        <f>IF($G156="","",IF(COUNTIFS($A:$A,$A156,$D:$D,$D156,$G:$G,$G156)&gt;1,"Doppelte Monatsstunden",""))</f>
        <v/>
      </c>
    </row>
    <row r="157" spans="1:10" ht="24" customHeight="1">
      <c r="A157" s="420" t="s">
        <v>469</v>
      </c>
      <c r="B157" s="406">
        <v>46143</v>
      </c>
      <c r="C157" s="406">
        <v>46507</v>
      </c>
      <c r="D157" s="407" t="s">
        <v>13</v>
      </c>
      <c r="E157" s="407" t="s">
        <v>10</v>
      </c>
      <c r="F157" s="407" t="s">
        <v>284</v>
      </c>
      <c r="G157" s="123">
        <v>108.13</v>
      </c>
      <c r="H157" s="124"/>
      <c r="I157" s="408" t="str">
        <f>IF($A157="","",IF(OR($B157="",$C157="",$D157="",$E157="",$F157=""),"Stammdaten fehlen",IF(AND($G157="",$H157=""),"Werte fehlen",IF($G157="","Monatsstunden fehlen",IF($H157="","Monatslohn fehlt","OK")))))</f>
        <v>Monatslohn fehlt</v>
      </c>
      <c r="J157" s="429" t="str">
        <f>IF($G157="","",IF(COUNTIFS($A:$A,$A157,$D:$D,$D157,$G:$G,$G157)&gt;1,"Doppelte Monatsstunden",""))</f>
        <v/>
      </c>
    </row>
    <row r="158" spans="1:10" ht="24" customHeight="1">
      <c r="A158" s="420" t="s">
        <v>469</v>
      </c>
      <c r="B158" s="406">
        <v>46143</v>
      </c>
      <c r="C158" s="406">
        <v>46507</v>
      </c>
      <c r="D158" s="407" t="s">
        <v>13</v>
      </c>
      <c r="E158" s="407" t="s">
        <v>10</v>
      </c>
      <c r="F158" s="407" t="s">
        <v>284</v>
      </c>
      <c r="G158" s="123">
        <v>103.8</v>
      </c>
      <c r="H158" s="124"/>
      <c r="I158" s="408" t="str">
        <f>IF($A158="","",IF(OR($B158="",$C158="",$D158="",$E158="",$F158=""),"Stammdaten fehlen",IF(AND($G158="",$H158=""),"Werte fehlen",IF($G158="","Monatsstunden fehlen",IF($H158="","Monatslohn fehlt","OK")))))</f>
        <v>Monatslohn fehlt</v>
      </c>
      <c r="J158" s="429" t="str">
        <f>IF($G158="","",IF(COUNTIFS($A:$A,$A158,$D:$D,$D158,$G:$G,$G158)&gt;1,"Doppelte Monatsstunden",""))</f>
        <v/>
      </c>
    </row>
    <row r="159" spans="1:10" ht="24" customHeight="1">
      <c r="A159" s="420" t="s">
        <v>469</v>
      </c>
      <c r="B159" s="406">
        <v>46143</v>
      </c>
      <c r="C159" s="406">
        <v>46507</v>
      </c>
      <c r="D159" s="407" t="s">
        <v>13</v>
      </c>
      <c r="E159" s="407" t="s">
        <v>10</v>
      </c>
      <c r="F159" s="407" t="s">
        <v>284</v>
      </c>
      <c r="G159" s="123">
        <v>86.5</v>
      </c>
      <c r="H159" s="124"/>
      <c r="I159" s="408" t="str">
        <f>IF($A159="","",IF(OR($B159="",$C159="",$D159="",$E159="",$F159=""),"Stammdaten fehlen",IF(AND($G159="",$H159=""),"Werte fehlen",IF($G159="","Monatsstunden fehlen",IF($H159="","Monatslohn fehlt","OK")))))</f>
        <v>Monatslohn fehlt</v>
      </c>
      <c r="J159" s="429" t="str">
        <f>IF($G159="","",IF(COUNTIFS($A:$A,$A159,$D:$D,$D159,$G:$G,$G159)&gt;1,"Doppelte Monatsstunden",""))</f>
        <v/>
      </c>
    </row>
    <row r="160" spans="1:10" ht="24" customHeight="1">
      <c r="A160" s="420" t="s">
        <v>469</v>
      </c>
      <c r="B160" s="406">
        <v>46143</v>
      </c>
      <c r="C160" s="406">
        <v>46507</v>
      </c>
      <c r="D160" s="407" t="s">
        <v>13</v>
      </c>
      <c r="E160" s="407" t="s">
        <v>10</v>
      </c>
      <c r="F160" s="407" t="s">
        <v>284</v>
      </c>
      <c r="G160" s="123">
        <v>69.2</v>
      </c>
      <c r="H160" s="124"/>
      <c r="I160" s="408" t="str">
        <f>IF($A160="","",IF(OR($B160="",$C160="",$D160="",$E160="",$F160=""),"Stammdaten fehlen",IF(AND($G160="",$H160=""),"Werte fehlen",IF($G160="","Monatsstunden fehlen",IF($H160="","Monatslohn fehlt","OK")))))</f>
        <v>Monatslohn fehlt</v>
      </c>
      <c r="J160" s="429" t="str">
        <f>IF($G160="","",IF(COUNTIFS($A:$A,$A160,$D:$D,$D160,$G:$G,$G160)&gt;1,"Doppelte Monatsstunden",""))</f>
        <v/>
      </c>
    </row>
    <row r="161" spans="1:11" ht="24" customHeight="1">
      <c r="A161" s="420" t="s">
        <v>469</v>
      </c>
      <c r="B161" s="406">
        <v>46143</v>
      </c>
      <c r="C161" s="406">
        <v>46507</v>
      </c>
      <c r="D161" s="407" t="s">
        <v>13</v>
      </c>
      <c r="E161" s="407" t="s">
        <v>10</v>
      </c>
      <c r="F161" s="407" t="s">
        <v>284</v>
      </c>
      <c r="G161" s="123">
        <v>51.9</v>
      </c>
      <c r="H161" s="124"/>
      <c r="I161" s="408" t="str">
        <f>IF($A161="","",IF(OR($B161="",$C161="",$D161="",$E161="",$F161=""),"Stammdaten fehlen",IF(AND($G161="",$H161=""),"Werte fehlen",IF($G161="","Monatsstunden fehlen",IF($H161="","Monatslohn fehlt","OK")))))</f>
        <v>Monatslohn fehlt</v>
      </c>
      <c r="J161" s="429" t="str">
        <f>IF($G161="","",IF(COUNTIFS($A:$A,$A161,$D:$D,$D161,$G:$G,$G161)&gt;1,"Doppelte Monatsstunden",""))</f>
        <v/>
      </c>
    </row>
    <row r="162" spans="1:11" ht="24" customHeight="1">
      <c r="A162" s="420" t="s">
        <v>469</v>
      </c>
      <c r="B162" s="406">
        <v>46143</v>
      </c>
      <c r="C162" s="406">
        <v>46507</v>
      </c>
      <c r="D162" s="407" t="s">
        <v>13</v>
      </c>
      <c r="E162" s="407" t="s">
        <v>10</v>
      </c>
      <c r="F162" s="407" t="s">
        <v>284</v>
      </c>
      <c r="G162" s="123">
        <v>47.58</v>
      </c>
      <c r="H162" s="124"/>
      <c r="I162" s="408" t="str">
        <f>IF($A162="","",IF(OR($B162="",$C162="",$D162="",$E162="",$F162=""),"Stammdaten fehlen",IF(AND($G162="",$H162=""),"Werte fehlen",IF($G162="","Monatsstunden fehlen",IF($H162="","Monatslohn fehlt","OK")))))</f>
        <v>Monatslohn fehlt</v>
      </c>
      <c r="J162" s="429" t="str">
        <f>IF($G162="","",IF(COUNTIFS($A:$A,$A162,$D:$D,$D162,$G:$G,$G162)&gt;1,"Doppelte Monatsstunden",""))</f>
        <v/>
      </c>
    </row>
    <row r="163" spans="1:11" ht="24" customHeight="1">
      <c r="A163" s="420" t="s">
        <v>469</v>
      </c>
      <c r="B163" s="406">
        <v>46143</v>
      </c>
      <c r="C163" s="406">
        <v>46507</v>
      </c>
      <c r="D163" s="407" t="s">
        <v>13</v>
      </c>
      <c r="E163" s="407" t="s">
        <v>10</v>
      </c>
      <c r="F163" s="407" t="s">
        <v>284</v>
      </c>
      <c r="G163" s="123">
        <v>43.25</v>
      </c>
      <c r="H163" s="124"/>
      <c r="I163" s="408" t="str">
        <f>IF($A163="","",IF(OR($B163="",$C163="",$D163="",$E163="",$F163=""),"Stammdaten fehlen",IF(AND($G163="",$H163=""),"Werte fehlen",IF($G163="","Monatsstunden fehlen",IF($H163="","Monatslohn fehlt","OK")))))</f>
        <v>Monatslohn fehlt</v>
      </c>
      <c r="J163" s="429" t="str">
        <f>IF($G163="","",IF(COUNTIFS($A:$A,$A163,$D:$D,$D163,$G:$G,$G163)&gt;1,"Doppelte Monatsstunden",""))</f>
        <v/>
      </c>
    </row>
    <row r="164" spans="1:11" ht="24" customHeight="1">
      <c r="A164" s="420" t="s">
        <v>469</v>
      </c>
      <c r="B164" s="406">
        <v>46143</v>
      </c>
      <c r="C164" s="406">
        <v>46507</v>
      </c>
      <c r="D164" s="407" t="s">
        <v>13</v>
      </c>
      <c r="E164" s="407" t="s">
        <v>10</v>
      </c>
      <c r="F164" s="407" t="s">
        <v>284</v>
      </c>
      <c r="G164" s="123">
        <v>34.6</v>
      </c>
      <c r="H164" s="124"/>
      <c r="I164" s="408" t="str">
        <f>IF($A164="","",IF(OR($B164="",$C164="",$D164="",$E164="",$F164=""),"Stammdaten fehlen",IF(AND($G164="",$H164=""),"Werte fehlen",IF($G164="","Monatsstunden fehlen",IF($H164="","Monatslohn fehlt","OK")))))</f>
        <v>Monatslohn fehlt</v>
      </c>
      <c r="J164" s="429" t="str">
        <f>IF($G164="","",IF(COUNTIFS($A:$A,$A164,$D:$D,$D164,$G:$G,$G164)&gt;1,"Doppelte Monatsstunden",""))</f>
        <v/>
      </c>
    </row>
    <row r="165" spans="1:11" ht="24" customHeight="1">
      <c r="A165" s="421" t="s">
        <v>469</v>
      </c>
      <c r="B165" s="383">
        <v>46143</v>
      </c>
      <c r="C165" s="383">
        <v>46507</v>
      </c>
      <c r="D165" s="384" t="s">
        <v>13</v>
      </c>
      <c r="E165" s="384" t="s">
        <v>10</v>
      </c>
      <c r="F165" s="384" t="s">
        <v>284</v>
      </c>
      <c r="G165" s="381">
        <v>32.01</v>
      </c>
      <c r="H165" s="382"/>
      <c r="I165" s="385" t="str">
        <f>IF($A165="","",IF(OR($B165="",$C165="",$D165="",$E165="",$F165=""),"Stammdaten fehlen",IF(AND($G165="",$H165=""),"Werte fehlen",IF($G165="","Monatsstunden fehlen",IF($H165="","Monatslohn fehlt","OK")))))</f>
        <v>Monatslohn fehlt</v>
      </c>
      <c r="J165" s="430" t="str">
        <f>IF($G165="","",IF(COUNTIFS($A:$A,$A165,$D:$D,$D165,$G:$G,$G165)&gt;1,"Doppelte Monatsstunden",""))</f>
        <v/>
      </c>
    </row>
    <row r="166" spans="1:11" ht="24" customHeight="1" thickBot="1">
      <c r="A166" s="422" t="s">
        <v>405</v>
      </c>
      <c r="B166" s="409"/>
      <c r="C166" s="409"/>
      <c r="D166" s="410"/>
      <c r="E166" s="410"/>
      <c r="F166" s="410"/>
      <c r="G166" s="411"/>
      <c r="H166" s="412"/>
      <c r="I166" s="413"/>
      <c r="J166" s="431"/>
    </row>
    <row r="167" spans="1:11" ht="24" customHeight="1">
      <c r="A167" s="415" t="s">
        <v>293</v>
      </c>
      <c r="B167" s="391">
        <v>45778</v>
      </c>
      <c r="C167" s="391">
        <v>46142</v>
      </c>
      <c r="D167" s="392" t="s">
        <v>290</v>
      </c>
      <c r="E167" s="392" t="s">
        <v>2</v>
      </c>
      <c r="F167" s="392" t="s">
        <v>281</v>
      </c>
      <c r="G167" s="113">
        <v>173</v>
      </c>
      <c r="H167" s="114">
        <v>2021</v>
      </c>
      <c r="I167" s="393" t="str">
        <f>IF($A167="","",IF(OR($B167="",$C167="",$D167="",$E167="",$F167=""),"Stammdaten fehlen",IF(AND($G167="",$H167=""),"Werte fehlen",IF($G167="","Monatsstunden fehlen",IF($H167="","Monatslohn fehlt","OK")))))</f>
        <v>OK</v>
      </c>
      <c r="J167" s="424" t="str">
        <f>IF($G167="","",IF(COUNTIFS($A:$A,$A167,$D:$D,$D167,$G:$G,$G167)&gt;1,"Doppelte Monatsstunden",""))</f>
        <v/>
      </c>
    </row>
    <row r="168" spans="1:11" ht="24" customHeight="1">
      <c r="A168" s="416" t="s">
        <v>293</v>
      </c>
      <c r="B168" s="394">
        <v>45778</v>
      </c>
      <c r="C168" s="394">
        <v>46142</v>
      </c>
      <c r="D168" s="395" t="s">
        <v>290</v>
      </c>
      <c r="E168" s="395" t="s">
        <v>2</v>
      </c>
      <c r="F168" s="395" t="s">
        <v>281</v>
      </c>
      <c r="G168" s="115">
        <v>169</v>
      </c>
      <c r="H168" s="116">
        <v>2000</v>
      </c>
      <c r="I168" s="396" t="str">
        <f>IF($A168="","",IF(OR($B168="",$C168="",$D168="",$E168="",$F168=""),"Stammdaten fehlen",IF(AND($G168="",$H168=""),"Werte fehlen",IF($G168="","Monatsstunden fehlen",IF($H168="","Monatslohn fehlt","OK")))))</f>
        <v>OK</v>
      </c>
      <c r="J168" s="425" t="str">
        <f>IF($G168="","",IF(COUNTIFS($A:$A,$A168,$D:$D,$D168,$G:$G,$G168)&gt;1,"Doppelte Monatsstunden",""))</f>
        <v/>
      </c>
      <c r="K168" t="s">
        <v>468</v>
      </c>
    </row>
    <row r="169" spans="1:11" ht="24" customHeight="1">
      <c r="A169" s="416" t="s">
        <v>293</v>
      </c>
      <c r="B169" s="394">
        <v>45778</v>
      </c>
      <c r="C169" s="394">
        <v>46142</v>
      </c>
      <c r="D169" s="395" t="s">
        <v>290</v>
      </c>
      <c r="E169" s="395" t="s">
        <v>2</v>
      </c>
      <c r="F169" s="395" t="s">
        <v>281</v>
      </c>
      <c r="G169" s="115">
        <v>151.38</v>
      </c>
      <c r="H169" s="116">
        <v>1768.38</v>
      </c>
      <c r="I169" s="396" t="str">
        <f>IF($A169="","",IF(OR($B169="",$C169="",$D169="",$E169="",$F169=""),"Stammdaten fehlen",IF(AND($G169="",$H169=""),"Werte fehlen",IF($G169="","Monatsstunden fehlen",IF($H169="","Monatslohn fehlt","OK")))))</f>
        <v>OK</v>
      </c>
      <c r="J169" s="425" t="str">
        <f>IF($G169="","",IF(COUNTIFS($A:$A,$A169,$D:$D,$D169,$G:$G,$G169)&gt;1,"Doppelte Monatsstunden",""))</f>
        <v/>
      </c>
    </row>
    <row r="170" spans="1:11" ht="24" customHeight="1">
      <c r="A170" s="416" t="s">
        <v>293</v>
      </c>
      <c r="B170" s="394">
        <v>45778</v>
      </c>
      <c r="C170" s="394">
        <v>46142</v>
      </c>
      <c r="D170" s="395" t="s">
        <v>290</v>
      </c>
      <c r="E170" s="395" t="s">
        <v>2</v>
      </c>
      <c r="F170" s="395" t="s">
        <v>281</v>
      </c>
      <c r="G170" s="115">
        <v>138.4</v>
      </c>
      <c r="H170" s="116">
        <v>1616.8</v>
      </c>
      <c r="I170" s="396" t="str">
        <f>IF($A170="","",IF(OR($B170="",$C170="",$D170="",$E170="",$F170=""),"Stammdaten fehlen",IF(AND($G170="",$H170=""),"Werte fehlen",IF($G170="","Monatsstunden fehlen",IF($H170="","Monatslohn fehlt","OK")))))</f>
        <v>OK</v>
      </c>
      <c r="J170" s="425" t="str">
        <f>IF($G170="","",IF(COUNTIFS($A:$A,$A170,$D:$D,$D170,$G:$G,$G170)&gt;1,"Doppelte Monatsstunden",""))</f>
        <v/>
      </c>
    </row>
    <row r="171" spans="1:11" ht="24" customHeight="1">
      <c r="A171" s="416" t="s">
        <v>293</v>
      </c>
      <c r="B171" s="394">
        <v>45778</v>
      </c>
      <c r="C171" s="394">
        <v>46142</v>
      </c>
      <c r="D171" s="395" t="s">
        <v>290</v>
      </c>
      <c r="E171" s="395" t="s">
        <v>2</v>
      </c>
      <c r="F171" s="395" t="s">
        <v>281</v>
      </c>
      <c r="G171" s="115">
        <v>129.75</v>
      </c>
      <c r="H171" s="116">
        <v>1515.75</v>
      </c>
      <c r="I171" s="396" t="str">
        <f>IF($A171="","",IF(OR($B171="",$C171="",$D171="",$E171="",$F171=""),"Stammdaten fehlen",IF(AND($G171="",$H171=""),"Werte fehlen",IF($G171="","Monatsstunden fehlen",IF($H171="","Monatslohn fehlt","OK")))))</f>
        <v>OK</v>
      </c>
      <c r="J171" s="425" t="str">
        <f>IF($G171="","",IF(COUNTIFS($A:$A,$A171,$D:$D,$D171,$G:$G,$G171)&gt;1,"Doppelte Monatsstunden",""))</f>
        <v/>
      </c>
    </row>
    <row r="172" spans="1:11" ht="24" customHeight="1">
      <c r="A172" s="416" t="s">
        <v>293</v>
      </c>
      <c r="B172" s="394">
        <v>45778</v>
      </c>
      <c r="C172" s="394">
        <v>46142</v>
      </c>
      <c r="D172" s="395" t="s">
        <v>290</v>
      </c>
      <c r="E172" s="395" t="s">
        <v>2</v>
      </c>
      <c r="F172" s="395" t="s">
        <v>281</v>
      </c>
      <c r="G172" s="115">
        <v>108.13</v>
      </c>
      <c r="H172" s="116">
        <v>1263.1300000000001</v>
      </c>
      <c r="I172" s="396" t="str">
        <f>IF($A172="","",IF(OR($B172="",$C172="",$D172="",$E172="",$F172=""),"Stammdaten fehlen",IF(AND($G172="",$H172=""),"Werte fehlen",IF($G172="","Monatsstunden fehlen",IF($H172="","Monatslohn fehlt","OK")))))</f>
        <v>OK</v>
      </c>
      <c r="J172" s="425" t="str">
        <f>IF($G172="","",IF(COUNTIFS($A:$A,$A172,$D:$D,$D172,$G:$G,$G172)&gt;1,"Doppelte Monatsstunden",""))</f>
        <v/>
      </c>
    </row>
    <row r="173" spans="1:11" ht="24" customHeight="1">
      <c r="A173" s="416" t="s">
        <v>293</v>
      </c>
      <c r="B173" s="394">
        <v>45778</v>
      </c>
      <c r="C173" s="394">
        <v>46142</v>
      </c>
      <c r="D173" s="395" t="s">
        <v>290</v>
      </c>
      <c r="E173" s="395" t="s">
        <v>2</v>
      </c>
      <c r="F173" s="395" t="s">
        <v>281</v>
      </c>
      <c r="G173" s="115">
        <v>103.8</v>
      </c>
      <c r="H173" s="116">
        <v>1212.5999999999999</v>
      </c>
      <c r="I173" s="396" t="str">
        <f>IF($A173="","",IF(OR($B173="",$C173="",$D173="",$E173="",$F173=""),"Stammdaten fehlen",IF(AND($G173="",$H173=""),"Werte fehlen",IF($G173="","Monatsstunden fehlen",IF($H173="","Monatslohn fehlt","OK")))))</f>
        <v>OK</v>
      </c>
      <c r="J173" s="425" t="str">
        <f>IF($G173="","",IF(COUNTIFS($A:$A,$A173,$D:$D,$D173,$G:$G,$G173)&gt;1,"Doppelte Monatsstunden",""))</f>
        <v/>
      </c>
    </row>
    <row r="174" spans="1:11" ht="24" customHeight="1">
      <c r="A174" s="416" t="s">
        <v>293</v>
      </c>
      <c r="B174" s="394">
        <v>45778</v>
      </c>
      <c r="C174" s="394">
        <v>46142</v>
      </c>
      <c r="D174" s="395" t="s">
        <v>290</v>
      </c>
      <c r="E174" s="395" t="s">
        <v>2</v>
      </c>
      <c r="F174" s="395" t="s">
        <v>281</v>
      </c>
      <c r="G174" s="115">
        <v>86.5</v>
      </c>
      <c r="H174" s="116">
        <v>1010.5</v>
      </c>
      <c r="I174" s="396" t="str">
        <f>IF($A174="","",IF(OR($B174="",$C174="",$D174="",$E174="",$F174=""),"Stammdaten fehlen",IF(AND($G174="",$H174=""),"Werte fehlen",IF($G174="","Monatsstunden fehlen",IF($H174="","Monatslohn fehlt","OK")))))</f>
        <v>OK</v>
      </c>
      <c r="J174" s="425" t="str">
        <f>IF($G174="","",IF(COUNTIFS($A:$A,$A174,$D:$D,$D174,$G:$G,$G174)&gt;1,"Doppelte Monatsstunden",""))</f>
        <v/>
      </c>
    </row>
    <row r="175" spans="1:11" ht="24" customHeight="1">
      <c r="A175" s="416" t="s">
        <v>293</v>
      </c>
      <c r="B175" s="394">
        <v>45778</v>
      </c>
      <c r="C175" s="394">
        <v>46142</v>
      </c>
      <c r="D175" s="395" t="s">
        <v>290</v>
      </c>
      <c r="E175" s="395" t="s">
        <v>2</v>
      </c>
      <c r="F175" s="395" t="s">
        <v>281</v>
      </c>
      <c r="G175" s="115">
        <v>69.2</v>
      </c>
      <c r="H175" s="116">
        <v>808.4</v>
      </c>
      <c r="I175" s="396" t="str">
        <f>IF($A175="","",IF(OR($B175="",$C175="",$D175="",$E175="",$F175=""),"Stammdaten fehlen",IF(AND($G175="",$H175=""),"Werte fehlen",IF($G175="","Monatsstunden fehlen",IF($H175="","Monatslohn fehlt","OK")))))</f>
        <v>OK</v>
      </c>
      <c r="J175" s="425" t="str">
        <f>IF($G175="","",IF(COUNTIFS($A:$A,$A175,$D:$D,$D175,$G:$G,$G175)&gt;1,"Doppelte Monatsstunden",""))</f>
        <v/>
      </c>
    </row>
    <row r="176" spans="1:11" ht="24" customHeight="1">
      <c r="A176" s="416" t="s">
        <v>293</v>
      </c>
      <c r="B176" s="394">
        <v>45778</v>
      </c>
      <c r="C176" s="394">
        <v>46142</v>
      </c>
      <c r="D176" s="395" t="s">
        <v>290</v>
      </c>
      <c r="E176" s="395" t="s">
        <v>2</v>
      </c>
      <c r="F176" s="395" t="s">
        <v>281</v>
      </c>
      <c r="G176" s="115">
        <v>55</v>
      </c>
      <c r="H176" s="116">
        <v>666</v>
      </c>
      <c r="I176" s="396" t="str">
        <f>IF($A176="","",IF(OR($B176="",$C176="",$D176="",$E176="",$F176=""),"Stammdaten fehlen",IF(AND($G176="",$H176=""),"Werte fehlen",IF($G176="","Monatsstunden fehlen",IF($H176="","Monatslohn fehlt","OK")))))</f>
        <v>OK</v>
      </c>
      <c r="J176" s="425" t="str">
        <f>IF($G176="","",IF(COUNTIFS($A:$A,$A176,$D:$D,$D176,$G:$G,$G176)&gt;1,"Doppelte Monatsstunden",""))</f>
        <v/>
      </c>
      <c r="K176" t="s">
        <v>468</v>
      </c>
    </row>
    <row r="177" spans="1:10" ht="24" customHeight="1">
      <c r="A177" s="416" t="s">
        <v>293</v>
      </c>
      <c r="B177" s="394">
        <v>45778</v>
      </c>
      <c r="C177" s="394">
        <v>46142</v>
      </c>
      <c r="D177" s="395" t="s">
        <v>290</v>
      </c>
      <c r="E177" s="395" t="s">
        <v>2</v>
      </c>
      <c r="F177" s="395" t="s">
        <v>281</v>
      </c>
      <c r="G177" s="115">
        <v>51.9</v>
      </c>
      <c r="H177" s="116">
        <v>606.29999999999995</v>
      </c>
      <c r="I177" s="396" t="str">
        <f>IF($A177="","",IF(OR($B177="",$C177="",$D177="",$E177="",$F177=""),"Stammdaten fehlen",IF(AND($G177="",$H177=""),"Werte fehlen",IF($G177="","Monatsstunden fehlen",IF($H177="","Monatslohn fehlt","OK")))))</f>
        <v>OK</v>
      </c>
      <c r="J177" s="425" t="str">
        <f>IF($G177="","",IF(COUNTIFS($A:$A,$A177,$D:$D,$D177,$G:$G,$G177)&gt;1,"Doppelte Monatsstunden",""))</f>
        <v/>
      </c>
    </row>
    <row r="178" spans="1:10" ht="24" customHeight="1">
      <c r="A178" s="416" t="s">
        <v>293</v>
      </c>
      <c r="B178" s="394">
        <v>45778</v>
      </c>
      <c r="C178" s="394">
        <v>46142</v>
      </c>
      <c r="D178" s="395" t="s">
        <v>290</v>
      </c>
      <c r="E178" s="395" t="s">
        <v>2</v>
      </c>
      <c r="F178" s="395" t="s">
        <v>281</v>
      </c>
      <c r="G178" s="115">
        <v>47.58</v>
      </c>
      <c r="H178" s="116">
        <v>555.78</v>
      </c>
      <c r="I178" s="396" t="str">
        <f>IF($A178="","",IF(OR($B178="",$C178="",$D178="",$E178="",$F178=""),"Stammdaten fehlen",IF(AND($G178="",$H178=""),"Werte fehlen",IF($G178="","Monatsstunden fehlen",IF($H178="","Monatslohn fehlt","OK")))))</f>
        <v>OK</v>
      </c>
      <c r="J178" s="425" t="str">
        <f>IF($G178="","",IF(COUNTIFS($A:$A,$A178,$D:$D,$D178,$G:$G,$G178)&gt;1,"Doppelte Monatsstunden",""))</f>
        <v/>
      </c>
    </row>
    <row r="179" spans="1:10" ht="24" customHeight="1">
      <c r="A179" s="416" t="s">
        <v>293</v>
      </c>
      <c r="B179" s="394">
        <v>45778</v>
      </c>
      <c r="C179" s="394">
        <v>46142</v>
      </c>
      <c r="D179" s="395" t="s">
        <v>290</v>
      </c>
      <c r="E179" s="395" t="s">
        <v>2</v>
      </c>
      <c r="F179" s="395" t="s">
        <v>281</v>
      </c>
      <c r="G179" s="115">
        <v>43.25</v>
      </c>
      <c r="H179" s="116">
        <v>505.25</v>
      </c>
      <c r="I179" s="396" t="str">
        <f>IF($A179="","",IF(OR($B179="",$C179="",$D179="",$E179="",$F179=""),"Stammdaten fehlen",IF(AND($G179="",$H179=""),"Werte fehlen",IF($G179="","Monatsstunden fehlen",IF($H179="","Monatslohn fehlt","OK")))))</f>
        <v>OK</v>
      </c>
      <c r="J179" s="425" t="str">
        <f>IF($G179="","",IF(COUNTIFS($A:$A,$A179,$D:$D,$D179,$G:$G,$G179)&gt;1,"Doppelte Monatsstunden",""))</f>
        <v/>
      </c>
    </row>
    <row r="180" spans="1:10" ht="24" customHeight="1">
      <c r="A180" s="416" t="s">
        <v>293</v>
      </c>
      <c r="B180" s="394">
        <v>45778</v>
      </c>
      <c r="C180" s="394">
        <v>46142</v>
      </c>
      <c r="D180" s="395" t="s">
        <v>290</v>
      </c>
      <c r="E180" s="395" t="s">
        <v>2</v>
      </c>
      <c r="F180" s="395" t="s">
        <v>281</v>
      </c>
      <c r="G180" s="115">
        <v>34.6</v>
      </c>
      <c r="H180" s="116">
        <v>404.2</v>
      </c>
      <c r="I180" s="396" t="str">
        <f>IF($A180="","",IF(OR($B180="",$C180="",$D180="",$E180="",$F180=""),"Stammdaten fehlen",IF(AND($G180="",$H180=""),"Werte fehlen",IF($G180="","Monatsstunden fehlen",IF($H180="","Monatslohn fehlt","OK")))))</f>
        <v>OK</v>
      </c>
      <c r="J180" s="425" t="str">
        <f>IF($G180="","",IF(COUNTIFS($A:$A,$A180,$D:$D,$D180,$G:$G,$G180)&gt;1,"Doppelte Monatsstunden",""))</f>
        <v/>
      </c>
    </row>
    <row r="181" spans="1:10" ht="24" customHeight="1" thickBot="1">
      <c r="A181" s="416" t="s">
        <v>293</v>
      </c>
      <c r="B181" s="394">
        <v>45778</v>
      </c>
      <c r="C181" s="394">
        <v>46142</v>
      </c>
      <c r="D181" s="395" t="s">
        <v>290</v>
      </c>
      <c r="E181" s="395" t="s">
        <v>2</v>
      </c>
      <c r="F181" s="395" t="s">
        <v>281</v>
      </c>
      <c r="G181" s="115">
        <v>32.01</v>
      </c>
      <c r="H181" s="116">
        <v>373.89</v>
      </c>
      <c r="I181" s="396" t="str">
        <f>IF($A181="","",IF(OR($B181="",$C181="",$D181="",$E181="",$F181=""),"Stammdaten fehlen",IF(AND($G181="",$H181=""),"Werte fehlen",IF($G181="","Monatsstunden fehlen",IF($H181="","Monatslohn fehlt","OK")))))</f>
        <v>OK</v>
      </c>
      <c r="J181" s="425" t="str">
        <f>IF($G181="","",IF(COUNTIFS($A:$A,$A181,$D:$D,$D181,$G:$G,$G181)&gt;1,"Doppelte Monatsstunden",""))</f>
        <v/>
      </c>
    </row>
    <row r="182" spans="1:10" ht="24" customHeight="1">
      <c r="A182" s="415" t="s">
        <v>293</v>
      </c>
      <c r="B182" s="391">
        <v>45778</v>
      </c>
      <c r="C182" s="391">
        <v>46142</v>
      </c>
      <c r="D182" s="392" t="s">
        <v>3</v>
      </c>
      <c r="E182" s="392" t="s">
        <v>2</v>
      </c>
      <c r="F182" s="392" t="s">
        <v>282</v>
      </c>
      <c r="G182" s="113">
        <v>173</v>
      </c>
      <c r="H182" s="114">
        <v>2082</v>
      </c>
      <c r="I182" s="393" t="str">
        <f>IF($A182="","",IF(OR($B182="",$C182="",$D182="",$E182="",$F182=""),"Stammdaten fehlen",IF(AND($G182="",$H182=""),"Werte fehlen",IF($G182="","Monatsstunden fehlen",IF($H182="","Monatslohn fehlt","OK")))))</f>
        <v>OK</v>
      </c>
      <c r="J182" s="424" t="str">
        <f>IF($G182="","",IF(COUNTIFS($A:$A,$A182,$D:$D,$D182,$G:$G,$G182)&gt;1,"Doppelte Monatsstunden",""))</f>
        <v/>
      </c>
    </row>
    <row r="183" spans="1:10" ht="24" customHeight="1">
      <c r="A183" s="416" t="s">
        <v>293</v>
      </c>
      <c r="B183" s="394">
        <v>45778</v>
      </c>
      <c r="C183" s="394">
        <v>46142</v>
      </c>
      <c r="D183" s="395" t="s">
        <v>3</v>
      </c>
      <c r="E183" s="395" t="s">
        <v>2</v>
      </c>
      <c r="F183" s="395" t="s">
        <v>282</v>
      </c>
      <c r="G183" s="115">
        <v>151.38</v>
      </c>
      <c r="H183" s="116">
        <v>1821.75</v>
      </c>
      <c r="I183" s="396" t="str">
        <f>IF($A183="","",IF(OR($B183="",$C183="",$D183="",$E183="",$F183=""),"Stammdaten fehlen",IF(AND($G183="",$H183=""),"Werte fehlen",IF($G183="","Monatsstunden fehlen",IF($H183="","Monatslohn fehlt","OK")))))</f>
        <v>OK</v>
      </c>
      <c r="J183" s="425" t="str">
        <f>IF($G183="","",IF(COUNTIFS($A:$A,$A183,$D:$D,$D183,$G:$G,$G183)&gt;1,"Doppelte Monatsstunden",""))</f>
        <v/>
      </c>
    </row>
    <row r="184" spans="1:10" ht="24" customHeight="1">
      <c r="A184" s="416" t="s">
        <v>293</v>
      </c>
      <c r="B184" s="394">
        <v>45778</v>
      </c>
      <c r="C184" s="394">
        <v>46142</v>
      </c>
      <c r="D184" s="395" t="s">
        <v>3</v>
      </c>
      <c r="E184" s="395" t="s">
        <v>2</v>
      </c>
      <c r="F184" s="395" t="s">
        <v>282</v>
      </c>
      <c r="G184" s="115">
        <v>138.4</v>
      </c>
      <c r="H184" s="116">
        <v>1665.6</v>
      </c>
      <c r="I184" s="396" t="str">
        <f>IF($A184="","",IF(OR($B184="",$C184="",$D184="",$E184="",$F184=""),"Stammdaten fehlen",IF(AND($G184="",$H184=""),"Werte fehlen",IF($G184="","Monatsstunden fehlen",IF($H184="","Monatslohn fehlt","OK")))))</f>
        <v>OK</v>
      </c>
      <c r="J184" s="425" t="str">
        <f>IF($G184="","",IF(COUNTIFS($A:$A,$A184,$D:$D,$D184,$G:$G,$G184)&gt;1,"Doppelte Monatsstunden",""))</f>
        <v/>
      </c>
    </row>
    <row r="185" spans="1:10" ht="24" customHeight="1">
      <c r="A185" s="416" t="s">
        <v>293</v>
      </c>
      <c r="B185" s="394">
        <v>45778</v>
      </c>
      <c r="C185" s="394">
        <v>46142</v>
      </c>
      <c r="D185" s="395" t="s">
        <v>3</v>
      </c>
      <c r="E185" s="395" t="s">
        <v>2</v>
      </c>
      <c r="F185" s="395" t="s">
        <v>282</v>
      </c>
      <c r="G185" s="115">
        <v>129.75</v>
      </c>
      <c r="H185" s="116">
        <v>1561.5</v>
      </c>
      <c r="I185" s="396" t="str">
        <f>IF($A185="","",IF(OR($B185="",$C185="",$D185="",$E185="",$F185=""),"Stammdaten fehlen",IF(AND($G185="",$H185=""),"Werte fehlen",IF($G185="","Monatsstunden fehlen",IF($H185="","Monatslohn fehlt","OK")))))</f>
        <v>OK</v>
      </c>
      <c r="J185" s="425" t="str">
        <f>IF($G185="","",IF(COUNTIFS($A:$A,$A185,$D:$D,$D185,$G:$G,$G185)&gt;1,"Doppelte Monatsstunden",""))</f>
        <v/>
      </c>
    </row>
    <row r="186" spans="1:10" ht="24" customHeight="1">
      <c r="A186" s="416" t="s">
        <v>293</v>
      </c>
      <c r="B186" s="394">
        <v>45778</v>
      </c>
      <c r="C186" s="394">
        <v>46142</v>
      </c>
      <c r="D186" s="395" t="s">
        <v>3</v>
      </c>
      <c r="E186" s="395" t="s">
        <v>2</v>
      </c>
      <c r="F186" s="395" t="s">
        <v>282</v>
      </c>
      <c r="G186" s="115">
        <v>108.13</v>
      </c>
      <c r="H186" s="116">
        <v>1301.25</v>
      </c>
      <c r="I186" s="396" t="str">
        <f>IF($A186="","",IF(OR($B186="",$C186="",$D186="",$E186="",$F186=""),"Stammdaten fehlen",IF(AND($G186="",$H186=""),"Werte fehlen",IF($G186="","Monatsstunden fehlen",IF($H186="","Monatslohn fehlt","OK")))))</f>
        <v>OK</v>
      </c>
      <c r="J186" s="425" t="str">
        <f>IF($G186="","",IF(COUNTIFS($A:$A,$A186,$D:$D,$D186,$G:$G,$G186)&gt;1,"Doppelte Monatsstunden",""))</f>
        <v/>
      </c>
    </row>
    <row r="187" spans="1:10" ht="24" customHeight="1">
      <c r="A187" s="416" t="s">
        <v>293</v>
      </c>
      <c r="B187" s="394">
        <v>45778</v>
      </c>
      <c r="C187" s="394">
        <v>46142</v>
      </c>
      <c r="D187" s="395" t="s">
        <v>3</v>
      </c>
      <c r="E187" s="395" t="s">
        <v>2</v>
      </c>
      <c r="F187" s="395" t="s">
        <v>282</v>
      </c>
      <c r="G187" s="115">
        <v>103.8</v>
      </c>
      <c r="H187" s="116">
        <v>1249.2</v>
      </c>
      <c r="I187" s="396" t="str">
        <f>IF($A187="","",IF(OR($B187="",$C187="",$D187="",$E187="",$F187=""),"Stammdaten fehlen",IF(AND($G187="",$H187=""),"Werte fehlen",IF($G187="","Monatsstunden fehlen",IF($H187="","Monatslohn fehlt","OK")))))</f>
        <v>OK</v>
      </c>
      <c r="J187" s="425" t="str">
        <f>IF($G187="","",IF(COUNTIFS($A:$A,$A187,$D:$D,$D187,$G:$G,$G187)&gt;1,"Doppelte Monatsstunden",""))</f>
        <v/>
      </c>
    </row>
    <row r="188" spans="1:10" ht="24" customHeight="1">
      <c r="A188" s="416" t="s">
        <v>293</v>
      </c>
      <c r="B188" s="394">
        <v>45778</v>
      </c>
      <c r="C188" s="394">
        <v>46142</v>
      </c>
      <c r="D188" s="395" t="s">
        <v>3</v>
      </c>
      <c r="E188" s="395" t="s">
        <v>2</v>
      </c>
      <c r="F188" s="395" t="s">
        <v>282</v>
      </c>
      <c r="G188" s="115">
        <v>86.5</v>
      </c>
      <c r="H188" s="116">
        <v>1041.2</v>
      </c>
      <c r="I188" s="396" t="str">
        <f>IF($A188="","",IF(OR($B188="",$C188="",$D188="",$E188="",$F188=""),"Stammdaten fehlen",IF(AND($G188="",$H188=""),"Werte fehlen",IF($G188="","Monatsstunden fehlen",IF($H188="","Monatslohn fehlt","OK")))))</f>
        <v>OK</v>
      </c>
      <c r="J188" s="425" t="str">
        <f>IF($G188="","",IF(COUNTIFS($A:$A,$A188,$D:$D,$D188,$G:$G,$G188)&gt;1,"Doppelte Monatsstunden",""))</f>
        <v/>
      </c>
    </row>
    <row r="189" spans="1:10" ht="24" customHeight="1">
      <c r="A189" s="416" t="s">
        <v>293</v>
      </c>
      <c r="B189" s="394">
        <v>45778</v>
      </c>
      <c r="C189" s="394">
        <v>46142</v>
      </c>
      <c r="D189" s="395" t="s">
        <v>3</v>
      </c>
      <c r="E189" s="395" t="s">
        <v>2</v>
      </c>
      <c r="F189" s="395" t="s">
        <v>282</v>
      </c>
      <c r="G189" s="115">
        <v>69.2</v>
      </c>
      <c r="H189" s="116">
        <v>832.8</v>
      </c>
      <c r="I189" s="396" t="str">
        <f>IF($A189="","",IF(OR($B189="",$C189="",$D189="",$E189="",$F189=""),"Stammdaten fehlen",IF(AND($G189="",$H189=""),"Werte fehlen",IF($G189="","Monatsstunden fehlen",IF($H189="","Monatslohn fehlt","OK")))))</f>
        <v>OK</v>
      </c>
      <c r="J189" s="425" t="str">
        <f>IF($G189="","",IF(COUNTIFS($A:$A,$A189,$D:$D,$D189,$G:$G,$G189)&gt;1,"Doppelte Monatsstunden",""))</f>
        <v/>
      </c>
    </row>
    <row r="190" spans="1:10" ht="24" customHeight="1">
      <c r="A190" s="416" t="s">
        <v>293</v>
      </c>
      <c r="B190" s="394">
        <v>45778</v>
      </c>
      <c r="C190" s="394">
        <v>46142</v>
      </c>
      <c r="D190" s="395" t="s">
        <v>3</v>
      </c>
      <c r="E190" s="395" t="s">
        <v>2</v>
      </c>
      <c r="F190" s="395" t="s">
        <v>282</v>
      </c>
      <c r="G190" s="115">
        <v>51.9</v>
      </c>
      <c r="H190" s="116">
        <v>624.6</v>
      </c>
      <c r="I190" s="396" t="str">
        <f>IF($A190="","",IF(OR($B190="",$C190="",$D190="",$E190="",$F190=""),"Stammdaten fehlen",IF(AND($G190="",$H190=""),"Werte fehlen",IF($G190="","Monatsstunden fehlen",IF($H190="","Monatslohn fehlt","OK")))))</f>
        <v>OK</v>
      </c>
      <c r="J190" s="425" t="str">
        <f>IF($G190="","",IF(COUNTIFS($A:$A,$A190,$D:$D,$D190,$G:$G,$G190)&gt;1,"Doppelte Monatsstunden",""))</f>
        <v/>
      </c>
    </row>
    <row r="191" spans="1:10" ht="24" customHeight="1">
      <c r="A191" s="416" t="s">
        <v>293</v>
      </c>
      <c r="B191" s="394">
        <v>45778</v>
      </c>
      <c r="C191" s="394">
        <v>46142</v>
      </c>
      <c r="D191" s="395" t="s">
        <v>3</v>
      </c>
      <c r="E191" s="395" t="s">
        <v>2</v>
      </c>
      <c r="F191" s="395" t="s">
        <v>282</v>
      </c>
      <c r="G191" s="115">
        <v>47.58</v>
      </c>
      <c r="H191" s="116">
        <v>575.54999999999995</v>
      </c>
      <c r="I191" s="396" t="str">
        <f>IF($A191="","",IF(OR($B191="",$C191="",$D191="",$E191="",$F191=""),"Stammdaten fehlen",IF(AND($G191="",$H191=""),"Werte fehlen",IF($G191="","Monatsstunden fehlen",IF($H191="","Monatslohn fehlt","OK")))))</f>
        <v>OK</v>
      </c>
      <c r="J191" s="425" t="str">
        <f>IF($G191="","",IF(COUNTIFS($A:$A,$A191,$D:$D,$D191,$G:$G,$G191)&gt;1,"Doppelte Monatsstunden",""))</f>
        <v/>
      </c>
    </row>
    <row r="192" spans="1:10" ht="24" customHeight="1">
      <c r="A192" s="416" t="s">
        <v>293</v>
      </c>
      <c r="B192" s="394">
        <v>45778</v>
      </c>
      <c r="C192" s="394">
        <v>46142</v>
      </c>
      <c r="D192" s="395" t="s">
        <v>3</v>
      </c>
      <c r="E192" s="395" t="s">
        <v>2</v>
      </c>
      <c r="F192" s="395" t="s">
        <v>282</v>
      </c>
      <c r="G192" s="115">
        <v>43.25</v>
      </c>
      <c r="H192" s="116">
        <v>520.5</v>
      </c>
      <c r="I192" s="396" t="str">
        <f>IF($A192="","",IF(OR($B192="",$C192="",$D192="",$E192="",$F192=""),"Stammdaten fehlen",IF(AND($G192="",$H192=""),"Werte fehlen",IF($G192="","Monatsstunden fehlen",IF($H192="","Monatslohn fehlt","OK")))))</f>
        <v>OK</v>
      </c>
      <c r="J192" s="425" t="str">
        <f>IF($G192="","",IF(COUNTIFS($A:$A,$A192,$D:$D,$D192,$G:$G,$G192)&gt;1,"Doppelte Monatsstunden",""))</f>
        <v/>
      </c>
    </row>
    <row r="193" spans="1:10" ht="24" customHeight="1">
      <c r="A193" s="416" t="s">
        <v>293</v>
      </c>
      <c r="B193" s="394">
        <v>45778</v>
      </c>
      <c r="C193" s="394">
        <v>46142</v>
      </c>
      <c r="D193" s="395" t="s">
        <v>3</v>
      </c>
      <c r="E193" s="395" t="s">
        <v>2</v>
      </c>
      <c r="F193" s="395" t="s">
        <v>282</v>
      </c>
      <c r="G193" s="115">
        <v>34.6</v>
      </c>
      <c r="H193" s="116">
        <v>416.4</v>
      </c>
      <c r="I193" s="396" t="str">
        <f>IF($A193="","",IF(OR($B193="",$C193="",$D193="",$E193="",$F193=""),"Stammdaten fehlen",IF(AND($G193="",$H193=""),"Werte fehlen",IF($G193="","Monatsstunden fehlen",IF($H193="","Monatslohn fehlt","OK")))))</f>
        <v>OK</v>
      </c>
      <c r="J193" s="425" t="str">
        <f>IF($G193="","",IF(COUNTIFS($A:$A,$A193,$D:$D,$D193,$G:$G,$G193)&gt;1,"Doppelte Monatsstunden",""))</f>
        <v/>
      </c>
    </row>
    <row r="194" spans="1:10" ht="24" customHeight="1" thickBot="1">
      <c r="A194" s="416" t="s">
        <v>293</v>
      </c>
      <c r="B194" s="394">
        <v>45778</v>
      </c>
      <c r="C194" s="394">
        <v>46142</v>
      </c>
      <c r="D194" s="395" t="s">
        <v>3</v>
      </c>
      <c r="E194" s="395" t="s">
        <v>2</v>
      </c>
      <c r="F194" s="395" t="s">
        <v>282</v>
      </c>
      <c r="G194" s="115">
        <v>32.01</v>
      </c>
      <c r="H194" s="116">
        <v>385.17</v>
      </c>
      <c r="I194" s="396" t="str">
        <f>IF($A194="","",IF(OR($B194="",$C194="",$D194="",$E194="",$F194=""),"Stammdaten fehlen",IF(AND($G194="",$H194=""),"Werte fehlen",IF($G194="","Monatsstunden fehlen",IF($H194="","Monatslohn fehlt","OK")))))</f>
        <v>OK</v>
      </c>
      <c r="J194" s="425" t="str">
        <f>IF($G194="","",IF(COUNTIFS($A:$A,$A194,$D:$D,$D194,$G:$G,$G194)&gt;1,"Doppelte Monatsstunden",""))</f>
        <v/>
      </c>
    </row>
    <row r="195" spans="1:10" ht="24" customHeight="1">
      <c r="A195" s="415" t="s">
        <v>293</v>
      </c>
      <c r="B195" s="391">
        <v>45778</v>
      </c>
      <c r="C195" s="391">
        <v>46142</v>
      </c>
      <c r="D195" s="392" t="s">
        <v>4</v>
      </c>
      <c r="E195" s="392" t="s">
        <v>2</v>
      </c>
      <c r="F195" s="392" t="s">
        <v>283</v>
      </c>
      <c r="G195" s="113">
        <v>173</v>
      </c>
      <c r="H195" s="114">
        <v>2123</v>
      </c>
      <c r="I195" s="393" t="str">
        <f>IF($A195="","",IF(OR($B195="",$C195="",$D195="",$E195="",$F195=""),"Stammdaten fehlen",IF(AND($G195="",$H195=""),"Werte fehlen",IF($G195="","Monatsstunden fehlen",IF($H195="","Monatslohn fehlt","OK")))))</f>
        <v>OK</v>
      </c>
      <c r="J195" s="424" t="str">
        <f>IF($G195="","",IF(COUNTIFS($A:$A,$A195,$D:$D,$D195,$G:$G,$G195)&gt;1,"Doppelte Monatsstunden",""))</f>
        <v/>
      </c>
    </row>
    <row r="196" spans="1:10" ht="24" customHeight="1">
      <c r="A196" s="416" t="s">
        <v>293</v>
      </c>
      <c r="B196" s="394">
        <v>45778</v>
      </c>
      <c r="C196" s="394">
        <v>46142</v>
      </c>
      <c r="D196" s="395" t="s">
        <v>4</v>
      </c>
      <c r="E196" s="395" t="s">
        <v>2</v>
      </c>
      <c r="F196" s="395" t="s">
        <v>283</v>
      </c>
      <c r="G196" s="115">
        <v>151.38</v>
      </c>
      <c r="H196" s="116">
        <v>1857.63</v>
      </c>
      <c r="I196" s="396" t="str">
        <f>IF($A196="","",IF(OR($B196="",$C196="",$D196="",$E196="",$F196=""),"Stammdaten fehlen",IF(AND($G196="",$H196=""),"Werte fehlen",IF($G196="","Monatsstunden fehlen",IF($H196="","Monatslohn fehlt","OK")))))</f>
        <v>OK</v>
      </c>
      <c r="J196" s="425" t="str">
        <f>IF($G196="","",IF(COUNTIFS($A:$A,$A196,$D:$D,$D196,$G:$G,$G196)&gt;1,"Doppelte Monatsstunden",""))</f>
        <v/>
      </c>
    </row>
    <row r="197" spans="1:10" ht="24" customHeight="1">
      <c r="A197" s="416" t="s">
        <v>293</v>
      </c>
      <c r="B197" s="394">
        <v>45778</v>
      </c>
      <c r="C197" s="394">
        <v>46142</v>
      </c>
      <c r="D197" s="395" t="s">
        <v>4</v>
      </c>
      <c r="E197" s="395" t="s">
        <v>2</v>
      </c>
      <c r="F197" s="395" t="s">
        <v>283</v>
      </c>
      <c r="G197" s="115">
        <v>138.4</v>
      </c>
      <c r="H197" s="116">
        <v>1698.4</v>
      </c>
      <c r="I197" s="396" t="str">
        <f>IF($A197="","",IF(OR($B197="",$C197="",$D197="",$E197="",$F197=""),"Stammdaten fehlen",IF(AND($G197="",$H197=""),"Werte fehlen",IF($G197="","Monatsstunden fehlen",IF($H197="","Monatslohn fehlt","OK")))))</f>
        <v>OK</v>
      </c>
      <c r="J197" s="425" t="str">
        <f>IF($G197="","",IF(COUNTIFS($A:$A,$A197,$D:$D,$D197,$G:$G,$G197)&gt;1,"Doppelte Monatsstunden",""))</f>
        <v/>
      </c>
    </row>
    <row r="198" spans="1:10" ht="24" customHeight="1">
      <c r="A198" s="416" t="s">
        <v>293</v>
      </c>
      <c r="B198" s="394">
        <v>45778</v>
      </c>
      <c r="C198" s="394">
        <v>46142</v>
      </c>
      <c r="D198" s="395" t="s">
        <v>4</v>
      </c>
      <c r="E198" s="395" t="s">
        <v>2</v>
      </c>
      <c r="F198" s="395" t="s">
        <v>283</v>
      </c>
      <c r="G198" s="115">
        <v>129.75</v>
      </c>
      <c r="H198" s="116">
        <v>1592.25</v>
      </c>
      <c r="I198" s="396" t="str">
        <f>IF($A198="","",IF(OR($B198="",$C198="",$D198="",$E198="",$F198=""),"Stammdaten fehlen",IF(AND($G198="",$H198=""),"Werte fehlen",IF($G198="","Monatsstunden fehlen",IF($H198="","Monatslohn fehlt","OK")))))</f>
        <v>OK</v>
      </c>
      <c r="J198" s="425" t="str">
        <f>IF($G198="","",IF(COUNTIFS($A:$A,$A198,$D:$D,$D198,$G:$G,$G198)&gt;1,"Doppelte Monatsstunden",""))</f>
        <v/>
      </c>
    </row>
    <row r="199" spans="1:10" ht="24" customHeight="1">
      <c r="A199" s="416" t="s">
        <v>293</v>
      </c>
      <c r="B199" s="394">
        <v>45778</v>
      </c>
      <c r="C199" s="394">
        <v>46142</v>
      </c>
      <c r="D199" s="395" t="s">
        <v>4</v>
      </c>
      <c r="E199" s="395" t="s">
        <v>2</v>
      </c>
      <c r="F199" s="395" t="s">
        <v>283</v>
      </c>
      <c r="G199" s="115">
        <v>108.13</v>
      </c>
      <c r="H199" s="116">
        <v>1326.88</v>
      </c>
      <c r="I199" s="396" t="str">
        <f>IF($A199="","",IF(OR($B199="",$C199="",$D199="",$E199="",$F199=""),"Stammdaten fehlen",IF(AND($G199="",$H199=""),"Werte fehlen",IF($G199="","Monatsstunden fehlen",IF($H199="","Monatslohn fehlt","OK")))))</f>
        <v>OK</v>
      </c>
      <c r="J199" s="425" t="str">
        <f>IF($G199="","",IF(COUNTIFS($A:$A,$A199,$D:$D,$D199,$G:$G,$G199)&gt;1,"Doppelte Monatsstunden",""))</f>
        <v/>
      </c>
    </row>
    <row r="200" spans="1:10" ht="24" customHeight="1">
      <c r="A200" s="416" t="s">
        <v>293</v>
      </c>
      <c r="B200" s="394">
        <v>45778</v>
      </c>
      <c r="C200" s="394">
        <v>46142</v>
      </c>
      <c r="D200" s="395" t="s">
        <v>4</v>
      </c>
      <c r="E200" s="395" t="s">
        <v>2</v>
      </c>
      <c r="F200" s="395" t="s">
        <v>283</v>
      </c>
      <c r="G200" s="115">
        <v>103.8</v>
      </c>
      <c r="H200" s="116">
        <v>1273.8</v>
      </c>
      <c r="I200" s="396" t="str">
        <f>IF($A200="","",IF(OR($B200="",$C200="",$D200="",$E200="",$F200=""),"Stammdaten fehlen",IF(AND($G200="",$H200=""),"Werte fehlen",IF($G200="","Monatsstunden fehlen",IF($H200="","Monatslohn fehlt","OK")))))</f>
        <v>OK</v>
      </c>
      <c r="J200" s="425" t="str">
        <f>IF($G200="","",IF(COUNTIFS($A:$A,$A200,$D:$D,$D200,$G:$G,$G200)&gt;1,"Doppelte Monatsstunden",""))</f>
        <v/>
      </c>
    </row>
    <row r="201" spans="1:10" ht="24" customHeight="1">
      <c r="A201" s="416" t="s">
        <v>293</v>
      </c>
      <c r="B201" s="394">
        <v>45778</v>
      </c>
      <c r="C201" s="394">
        <v>46142</v>
      </c>
      <c r="D201" s="395" t="s">
        <v>4</v>
      </c>
      <c r="E201" s="395" t="s">
        <v>2</v>
      </c>
      <c r="F201" s="395" t="s">
        <v>283</v>
      </c>
      <c r="G201" s="115">
        <v>86.5</v>
      </c>
      <c r="H201" s="116">
        <v>1061.5</v>
      </c>
      <c r="I201" s="396" t="str">
        <f>IF($A201="","",IF(OR($B201="",$C201="",$D201="",$E201="",$F201=""),"Stammdaten fehlen",IF(AND($G201="",$H201=""),"Werte fehlen",IF($G201="","Monatsstunden fehlen",IF($H201="","Monatslohn fehlt","OK")))))</f>
        <v>OK</v>
      </c>
      <c r="J201" s="425" t="str">
        <f>IF($G201="","",IF(COUNTIFS($A:$A,$A201,$D:$D,$D201,$G:$G,$G201)&gt;1,"Doppelte Monatsstunden",""))</f>
        <v/>
      </c>
    </row>
    <row r="202" spans="1:10" ht="24" customHeight="1">
      <c r="A202" s="416" t="s">
        <v>293</v>
      </c>
      <c r="B202" s="394">
        <v>45778</v>
      </c>
      <c r="C202" s="394">
        <v>46142</v>
      </c>
      <c r="D202" s="395" t="s">
        <v>4</v>
      </c>
      <c r="E202" s="395" t="s">
        <v>2</v>
      </c>
      <c r="F202" s="395" t="s">
        <v>283</v>
      </c>
      <c r="G202" s="115">
        <v>69.2</v>
      </c>
      <c r="H202" s="116">
        <v>849.2</v>
      </c>
      <c r="I202" s="396" t="str">
        <f>IF($A202="","",IF(OR($B202="",$C202="",$D202="",$E202="",$F202=""),"Stammdaten fehlen",IF(AND($G202="",$H202=""),"Werte fehlen",IF($G202="","Monatsstunden fehlen",IF($H202="","Monatslohn fehlt","OK")))))</f>
        <v>OK</v>
      </c>
      <c r="J202" s="425" t="str">
        <f>IF($G202="","",IF(COUNTIFS($A:$A,$A202,$D:$D,$D202,$G:$G,$G202)&gt;1,"Doppelte Monatsstunden",""))</f>
        <v/>
      </c>
    </row>
    <row r="203" spans="1:10" ht="24" customHeight="1">
      <c r="A203" s="416" t="s">
        <v>293</v>
      </c>
      <c r="B203" s="394">
        <v>45778</v>
      </c>
      <c r="C203" s="394">
        <v>46142</v>
      </c>
      <c r="D203" s="395" t="s">
        <v>4</v>
      </c>
      <c r="E203" s="395" t="s">
        <v>2</v>
      </c>
      <c r="F203" s="395" t="s">
        <v>283</v>
      </c>
      <c r="G203" s="115">
        <v>51.9</v>
      </c>
      <c r="H203" s="116">
        <v>636.9</v>
      </c>
      <c r="I203" s="396" t="str">
        <f>IF($A203="","",IF(OR($B203="",$C203="",$D203="",$E203="",$F203=""),"Stammdaten fehlen",IF(AND($G203="",$H203=""),"Werte fehlen",IF($G203="","Monatsstunden fehlen",IF($H203="","Monatslohn fehlt","OK")))))</f>
        <v>OK</v>
      </c>
      <c r="J203" s="425" t="str">
        <f>IF($G203="","",IF(COUNTIFS($A:$A,$A203,$D:$D,$D203,$G:$G,$G203)&gt;1,"Doppelte Monatsstunden",""))</f>
        <v/>
      </c>
    </row>
    <row r="204" spans="1:10" ht="24" customHeight="1">
      <c r="A204" s="416" t="s">
        <v>293</v>
      </c>
      <c r="B204" s="394">
        <v>45778</v>
      </c>
      <c r="C204" s="394">
        <v>46142</v>
      </c>
      <c r="D204" s="395" t="s">
        <v>4</v>
      </c>
      <c r="E204" s="395" t="s">
        <v>2</v>
      </c>
      <c r="F204" s="395" t="s">
        <v>283</v>
      </c>
      <c r="G204" s="115">
        <v>47.58</v>
      </c>
      <c r="H204" s="116">
        <v>583.83000000000004</v>
      </c>
      <c r="I204" s="396" t="str">
        <f>IF($A204="","",IF(OR($B204="",$C204="",$D204="",$E204="",$F204=""),"Stammdaten fehlen",IF(AND($G204="",$H204=""),"Werte fehlen",IF($G204="","Monatsstunden fehlen",IF($H204="","Monatslohn fehlt","OK")))))</f>
        <v>OK</v>
      </c>
      <c r="J204" s="425" t="str">
        <f>IF($G204="","",IF(COUNTIFS($A:$A,$A204,$D:$D,$D204,$G:$G,$G204)&gt;1,"Doppelte Monatsstunden",""))</f>
        <v/>
      </c>
    </row>
    <row r="205" spans="1:10" ht="24" customHeight="1">
      <c r="A205" s="416" t="s">
        <v>293</v>
      </c>
      <c r="B205" s="394">
        <v>45778</v>
      </c>
      <c r="C205" s="394">
        <v>46142</v>
      </c>
      <c r="D205" s="395" t="s">
        <v>4</v>
      </c>
      <c r="E205" s="395" t="s">
        <v>2</v>
      </c>
      <c r="F205" s="395" t="s">
        <v>283</v>
      </c>
      <c r="G205" s="115">
        <v>43.25</v>
      </c>
      <c r="H205" s="116">
        <v>530.75</v>
      </c>
      <c r="I205" s="396" t="str">
        <f>IF($A205="","",IF(OR($B205="",$C205="",$D205="",$E205="",$F205=""),"Stammdaten fehlen",IF(AND($G205="",$H205=""),"Werte fehlen",IF($G205="","Monatsstunden fehlen",IF($H205="","Monatslohn fehlt","OK")))))</f>
        <v>OK</v>
      </c>
      <c r="J205" s="425" t="str">
        <f>IF($G205="","",IF(COUNTIFS($A:$A,$A205,$D:$D,$D205,$G:$G,$G205)&gt;1,"Doppelte Monatsstunden",""))</f>
        <v/>
      </c>
    </row>
    <row r="206" spans="1:10" ht="24" customHeight="1">
      <c r="A206" s="416" t="s">
        <v>293</v>
      </c>
      <c r="B206" s="394">
        <v>45778</v>
      </c>
      <c r="C206" s="394">
        <v>46142</v>
      </c>
      <c r="D206" s="395" t="s">
        <v>4</v>
      </c>
      <c r="E206" s="395" t="s">
        <v>2</v>
      </c>
      <c r="F206" s="395" t="s">
        <v>283</v>
      </c>
      <c r="G206" s="115">
        <v>34.6</v>
      </c>
      <c r="H206" s="116">
        <v>424.6</v>
      </c>
      <c r="I206" s="396" t="str">
        <f>IF($A206="","",IF(OR($B206="",$C206="",$D206="",$E206="",$F206=""),"Stammdaten fehlen",IF(AND($G206="",$H206=""),"Werte fehlen",IF($G206="","Monatsstunden fehlen",IF($H206="","Monatslohn fehlt","OK")))))</f>
        <v>OK</v>
      </c>
      <c r="J206" s="425" t="str">
        <f>IF($G206="","",IF(COUNTIFS($A:$A,$A206,$D:$D,$D206,$G:$G,$G206)&gt;1,"Doppelte Monatsstunden",""))</f>
        <v/>
      </c>
    </row>
    <row r="207" spans="1:10" ht="24" customHeight="1" thickBot="1">
      <c r="A207" s="416" t="s">
        <v>293</v>
      </c>
      <c r="B207" s="394">
        <v>45778</v>
      </c>
      <c r="C207" s="394">
        <v>46142</v>
      </c>
      <c r="D207" s="395" t="s">
        <v>4</v>
      </c>
      <c r="E207" s="395" t="s">
        <v>2</v>
      </c>
      <c r="F207" s="395" t="s">
        <v>283</v>
      </c>
      <c r="G207" s="115">
        <v>32.01</v>
      </c>
      <c r="H207" s="116">
        <v>392.76</v>
      </c>
      <c r="I207" s="396" t="str">
        <f>IF($A207="","",IF(OR($B207="",$C207="",$D207="",$E207="",$F207=""),"Stammdaten fehlen",IF(AND($G207="",$H207=""),"Werte fehlen",IF($G207="","Monatsstunden fehlen",IF($H207="","Monatslohn fehlt","OK")))))</f>
        <v>OK</v>
      </c>
      <c r="J207" s="425" t="str">
        <f>IF($G207="","",IF(COUNTIFS($A:$A,$A207,$D:$D,$D207,$G:$G,$G207)&gt;1,"Doppelte Monatsstunden",""))</f>
        <v/>
      </c>
    </row>
    <row r="208" spans="1:10" ht="24" customHeight="1">
      <c r="A208" s="415" t="s">
        <v>293</v>
      </c>
      <c r="B208" s="391">
        <v>45778</v>
      </c>
      <c r="C208" s="391">
        <v>46142</v>
      </c>
      <c r="D208" s="392" t="s">
        <v>5</v>
      </c>
      <c r="E208" s="392" t="s">
        <v>2</v>
      </c>
      <c r="F208" s="392" t="s">
        <v>284</v>
      </c>
      <c r="G208" s="113">
        <v>173</v>
      </c>
      <c r="H208" s="114">
        <v>2183</v>
      </c>
      <c r="I208" s="393" t="str">
        <f>IF($A208="","",IF(OR($B208="",$C208="",$D208="",$E208="",$F208=""),"Stammdaten fehlen",IF(AND($G208="",$H208=""),"Werte fehlen",IF($G208="","Monatsstunden fehlen",IF($H208="","Monatslohn fehlt","OK")))))</f>
        <v>OK</v>
      </c>
      <c r="J208" s="424" t="str">
        <f>IF($G208="","",IF(COUNTIFS($A:$A,$A208,$D:$D,$D208,$G:$G,$G208)&gt;1,"Doppelte Monatsstunden",""))</f>
        <v/>
      </c>
    </row>
    <row r="209" spans="1:10" ht="24" customHeight="1">
      <c r="A209" s="416" t="s">
        <v>293</v>
      </c>
      <c r="B209" s="394">
        <v>45778</v>
      </c>
      <c r="C209" s="394">
        <v>46142</v>
      </c>
      <c r="D209" s="395" t="s">
        <v>5</v>
      </c>
      <c r="E209" s="395" t="s">
        <v>2</v>
      </c>
      <c r="F209" s="395" t="s">
        <v>284</v>
      </c>
      <c r="G209" s="115">
        <v>151.38</v>
      </c>
      <c r="H209" s="116">
        <v>1910.13</v>
      </c>
      <c r="I209" s="396" t="str">
        <f>IF($A209="","",IF(OR($B209="",$C209="",$D209="",$E209="",$F209=""),"Stammdaten fehlen",IF(AND($G209="",$H209=""),"Werte fehlen",IF($G209="","Monatsstunden fehlen",IF($H209="","Monatslohn fehlt","OK")))))</f>
        <v>OK</v>
      </c>
      <c r="J209" s="425" t="str">
        <f>IF($G209="","",IF(COUNTIFS($A:$A,$A209,$D:$D,$D209,$G:$G,$G209)&gt;1,"Doppelte Monatsstunden",""))</f>
        <v/>
      </c>
    </row>
    <row r="210" spans="1:10" ht="24" customHeight="1">
      <c r="A210" s="416" t="s">
        <v>293</v>
      </c>
      <c r="B210" s="394">
        <v>45778</v>
      </c>
      <c r="C210" s="394">
        <v>46142</v>
      </c>
      <c r="D210" s="395" t="s">
        <v>5</v>
      </c>
      <c r="E210" s="395" t="s">
        <v>2</v>
      </c>
      <c r="F210" s="395" t="s">
        <v>284</v>
      </c>
      <c r="G210" s="115">
        <v>138.4</v>
      </c>
      <c r="H210" s="116">
        <v>1746.4</v>
      </c>
      <c r="I210" s="396" t="str">
        <f>IF($A210="","",IF(OR($B210="",$C210="",$D210="",$E210="",$F210=""),"Stammdaten fehlen",IF(AND($G210="",$H210=""),"Werte fehlen",IF($G210="","Monatsstunden fehlen",IF($H210="","Monatslohn fehlt","OK")))))</f>
        <v>OK</v>
      </c>
      <c r="J210" s="425" t="str">
        <f>IF($G210="","",IF(COUNTIFS($A:$A,$A210,$D:$D,$D210,$G:$G,$G210)&gt;1,"Doppelte Monatsstunden",""))</f>
        <v/>
      </c>
    </row>
    <row r="211" spans="1:10" ht="24" customHeight="1">
      <c r="A211" s="416" t="s">
        <v>293</v>
      </c>
      <c r="B211" s="394">
        <v>45778</v>
      </c>
      <c r="C211" s="394">
        <v>46142</v>
      </c>
      <c r="D211" s="395" t="s">
        <v>5</v>
      </c>
      <c r="E211" s="395" t="s">
        <v>2</v>
      </c>
      <c r="F211" s="395" t="s">
        <v>284</v>
      </c>
      <c r="G211" s="115">
        <v>129.75</v>
      </c>
      <c r="H211" s="116">
        <v>1637.25</v>
      </c>
      <c r="I211" s="396" t="str">
        <f>IF($A211="","",IF(OR($B211="",$C211="",$D211="",$E211="",$F211=""),"Stammdaten fehlen",IF(AND($G211="",$H211=""),"Werte fehlen",IF($G211="","Monatsstunden fehlen",IF($H211="","Monatslohn fehlt","OK")))))</f>
        <v>OK</v>
      </c>
      <c r="J211" s="425" t="str">
        <f>IF($G211="","",IF(COUNTIFS($A:$A,$A211,$D:$D,$D211,$G:$G,$G211)&gt;1,"Doppelte Monatsstunden",""))</f>
        <v/>
      </c>
    </row>
    <row r="212" spans="1:10" ht="24" customHeight="1">
      <c r="A212" s="416" t="s">
        <v>293</v>
      </c>
      <c r="B212" s="394">
        <v>45778</v>
      </c>
      <c r="C212" s="394">
        <v>46142</v>
      </c>
      <c r="D212" s="395" t="s">
        <v>5</v>
      </c>
      <c r="E212" s="395" t="s">
        <v>2</v>
      </c>
      <c r="F212" s="395" t="s">
        <v>284</v>
      </c>
      <c r="G212" s="115">
        <v>108.13</v>
      </c>
      <c r="H212" s="116">
        <v>1364.38</v>
      </c>
      <c r="I212" s="396" t="str">
        <f>IF($A212="","",IF(OR($B212="",$C212="",$D212="",$E212="",$F212=""),"Stammdaten fehlen",IF(AND($G212="",$H212=""),"Werte fehlen",IF($G212="","Monatsstunden fehlen",IF($H212="","Monatslohn fehlt","OK")))))</f>
        <v>OK</v>
      </c>
      <c r="J212" s="425" t="str">
        <f>IF($G212="","",IF(COUNTIFS($A:$A,$A212,$D:$D,$D212,$G:$G,$G212)&gt;1,"Doppelte Monatsstunden",""))</f>
        <v/>
      </c>
    </row>
    <row r="213" spans="1:10" ht="24" customHeight="1">
      <c r="A213" s="416" t="s">
        <v>293</v>
      </c>
      <c r="B213" s="394">
        <v>45778</v>
      </c>
      <c r="C213" s="394">
        <v>46142</v>
      </c>
      <c r="D213" s="395" t="s">
        <v>5</v>
      </c>
      <c r="E213" s="395" t="s">
        <v>2</v>
      </c>
      <c r="F213" s="395" t="s">
        <v>284</v>
      </c>
      <c r="G213" s="115">
        <v>103.8</v>
      </c>
      <c r="H213" s="116">
        <v>1309.8</v>
      </c>
      <c r="I213" s="396" t="str">
        <f>IF($A213="","",IF(OR($B213="",$C213="",$D213="",$E213="",$F213=""),"Stammdaten fehlen",IF(AND($G213="",$H213=""),"Werte fehlen",IF($G213="","Monatsstunden fehlen",IF($H213="","Monatslohn fehlt","OK")))))</f>
        <v>OK</v>
      </c>
      <c r="J213" s="425" t="str">
        <f>IF($G213="","",IF(COUNTIFS($A:$A,$A213,$D:$D,$D213,$G:$G,$G213)&gt;1,"Doppelte Monatsstunden",""))</f>
        <v/>
      </c>
    </row>
    <row r="214" spans="1:10" ht="24" customHeight="1">
      <c r="A214" s="416" t="s">
        <v>293</v>
      </c>
      <c r="B214" s="394">
        <v>45778</v>
      </c>
      <c r="C214" s="394">
        <v>46142</v>
      </c>
      <c r="D214" s="395" t="s">
        <v>5</v>
      </c>
      <c r="E214" s="395" t="s">
        <v>2</v>
      </c>
      <c r="F214" s="395" t="s">
        <v>284</v>
      </c>
      <c r="G214" s="115">
        <v>86.5</v>
      </c>
      <c r="H214" s="116">
        <v>1091.5</v>
      </c>
      <c r="I214" s="396" t="str">
        <f>IF($A214="","",IF(OR($B214="",$C214="",$D214="",$E214="",$F214=""),"Stammdaten fehlen",IF(AND($G214="",$H214=""),"Werte fehlen",IF($G214="","Monatsstunden fehlen",IF($H214="","Monatslohn fehlt","OK")))))</f>
        <v>OK</v>
      </c>
      <c r="J214" s="425" t="str">
        <f>IF($G214="","",IF(COUNTIFS($A:$A,$A214,$D:$D,$D214,$G:$G,$G214)&gt;1,"Doppelte Monatsstunden",""))</f>
        <v/>
      </c>
    </row>
    <row r="215" spans="1:10" ht="24" customHeight="1">
      <c r="A215" s="416" t="s">
        <v>293</v>
      </c>
      <c r="B215" s="394">
        <v>45778</v>
      </c>
      <c r="C215" s="394">
        <v>46142</v>
      </c>
      <c r="D215" s="395" t="s">
        <v>5</v>
      </c>
      <c r="E215" s="395" t="s">
        <v>2</v>
      </c>
      <c r="F215" s="395" t="s">
        <v>284</v>
      </c>
      <c r="G215" s="115">
        <v>69.2</v>
      </c>
      <c r="H215" s="116">
        <v>873.2</v>
      </c>
      <c r="I215" s="396" t="str">
        <f>IF($A215="","",IF(OR($B215="",$C215="",$D215="",$E215="",$F215=""),"Stammdaten fehlen",IF(AND($G215="",$H215=""),"Werte fehlen",IF($G215="","Monatsstunden fehlen",IF($H215="","Monatslohn fehlt","OK")))))</f>
        <v>OK</v>
      </c>
      <c r="J215" s="425" t="str">
        <f>IF($G215="","",IF(COUNTIFS($A:$A,$A215,$D:$D,$D215,$G:$G,$G215)&gt;1,"Doppelte Monatsstunden",""))</f>
        <v/>
      </c>
    </row>
    <row r="216" spans="1:10" ht="24" customHeight="1">
      <c r="A216" s="416" t="s">
        <v>293</v>
      </c>
      <c r="B216" s="394">
        <v>45778</v>
      </c>
      <c r="C216" s="394">
        <v>46142</v>
      </c>
      <c r="D216" s="395" t="s">
        <v>5</v>
      </c>
      <c r="E216" s="395" t="s">
        <v>2</v>
      </c>
      <c r="F216" s="395" t="s">
        <v>284</v>
      </c>
      <c r="G216" s="115">
        <v>51.9</v>
      </c>
      <c r="H216" s="116">
        <v>654.9</v>
      </c>
      <c r="I216" s="396" t="str">
        <f>IF($A216="","",IF(OR($B216="",$C216="",$D216="",$E216="",$F216=""),"Stammdaten fehlen",IF(AND($G216="",$H216=""),"Werte fehlen",IF($G216="","Monatsstunden fehlen",IF($H216="","Monatslohn fehlt","OK")))))</f>
        <v>OK</v>
      </c>
      <c r="J216" s="425" t="str">
        <f>IF($G216="","",IF(COUNTIFS($A:$A,$A216,$D:$D,$D216,$G:$G,$G216)&gt;1,"Doppelte Monatsstunden",""))</f>
        <v/>
      </c>
    </row>
    <row r="217" spans="1:10" ht="24" customHeight="1">
      <c r="A217" s="416" t="s">
        <v>293</v>
      </c>
      <c r="B217" s="394">
        <v>45778</v>
      </c>
      <c r="C217" s="394">
        <v>46142</v>
      </c>
      <c r="D217" s="395" t="s">
        <v>5</v>
      </c>
      <c r="E217" s="395" t="s">
        <v>2</v>
      </c>
      <c r="F217" s="395" t="s">
        <v>284</v>
      </c>
      <c r="G217" s="115">
        <v>47.58</v>
      </c>
      <c r="H217" s="116">
        <v>600.33000000000004</v>
      </c>
      <c r="I217" s="396" t="str">
        <f>IF($A217="","",IF(OR($B217="",$C217="",$D217="",$E217="",$F217=""),"Stammdaten fehlen",IF(AND($G217="",$H217=""),"Werte fehlen",IF($G217="","Monatsstunden fehlen",IF($H217="","Monatslohn fehlt","OK")))))</f>
        <v>OK</v>
      </c>
      <c r="J217" s="425" t="str">
        <f>IF($G217="","",IF(COUNTIFS($A:$A,$A217,$D:$D,$D217,$G:$G,$G217)&gt;1,"Doppelte Monatsstunden",""))</f>
        <v/>
      </c>
    </row>
    <row r="218" spans="1:10" ht="24" customHeight="1">
      <c r="A218" s="416" t="s">
        <v>293</v>
      </c>
      <c r="B218" s="394">
        <v>45778</v>
      </c>
      <c r="C218" s="394">
        <v>46142</v>
      </c>
      <c r="D218" s="395" t="s">
        <v>5</v>
      </c>
      <c r="E218" s="395" t="s">
        <v>2</v>
      </c>
      <c r="F218" s="395" t="s">
        <v>284</v>
      </c>
      <c r="G218" s="115">
        <v>43.25</v>
      </c>
      <c r="H218" s="116">
        <v>545.75</v>
      </c>
      <c r="I218" s="396" t="str">
        <f>IF($A218="","",IF(OR($B218="",$C218="",$D218="",$E218="",$F218=""),"Stammdaten fehlen",IF(AND($G218="",$H218=""),"Werte fehlen",IF($G218="","Monatsstunden fehlen",IF($H218="","Monatslohn fehlt","OK")))))</f>
        <v>OK</v>
      </c>
      <c r="J218" s="425" t="str">
        <f>IF($G218="","",IF(COUNTIFS($A:$A,$A218,$D:$D,$D218,$G:$G,$G218)&gt;1,"Doppelte Monatsstunden",""))</f>
        <v/>
      </c>
    </row>
    <row r="219" spans="1:10" ht="24" customHeight="1">
      <c r="A219" s="416" t="s">
        <v>293</v>
      </c>
      <c r="B219" s="394">
        <v>45778</v>
      </c>
      <c r="C219" s="394">
        <v>46142</v>
      </c>
      <c r="D219" s="395" t="s">
        <v>5</v>
      </c>
      <c r="E219" s="395" t="s">
        <v>2</v>
      </c>
      <c r="F219" s="395" t="s">
        <v>284</v>
      </c>
      <c r="G219" s="115">
        <v>34.6</v>
      </c>
      <c r="H219" s="116">
        <v>436.6</v>
      </c>
      <c r="I219" s="396" t="str">
        <f>IF($A219="","",IF(OR($B219="",$C219="",$D219="",$E219="",$F219=""),"Stammdaten fehlen",IF(AND($G219="",$H219=""),"Werte fehlen",IF($G219="","Monatsstunden fehlen",IF($H219="","Monatslohn fehlt","OK")))))</f>
        <v>OK</v>
      </c>
      <c r="J219" s="425" t="str">
        <f>IF($G219="","",IF(COUNTIFS($A:$A,$A219,$D:$D,$D219,$G:$G,$G219)&gt;1,"Doppelte Monatsstunden",""))</f>
        <v/>
      </c>
    </row>
    <row r="220" spans="1:10" ht="24" customHeight="1" thickBot="1">
      <c r="A220" s="416" t="s">
        <v>293</v>
      </c>
      <c r="B220" s="394">
        <v>45778</v>
      </c>
      <c r="C220" s="394">
        <v>46142</v>
      </c>
      <c r="D220" s="395" t="s">
        <v>5</v>
      </c>
      <c r="E220" s="395" t="s">
        <v>2</v>
      </c>
      <c r="F220" s="395" t="s">
        <v>284</v>
      </c>
      <c r="G220" s="115">
        <v>32.01</v>
      </c>
      <c r="H220" s="116">
        <v>403.86</v>
      </c>
      <c r="I220" s="396" t="str">
        <f>IF($A220="","",IF(OR($B220="",$C220="",$D220="",$E220="",$F220=""),"Stammdaten fehlen",IF(AND($G220="",$H220=""),"Werte fehlen",IF($G220="","Monatsstunden fehlen",IF($H220="","Monatslohn fehlt","OK")))))</f>
        <v>OK</v>
      </c>
      <c r="J220" s="425" t="str">
        <f>IF($G220="","",IF(COUNTIFS($A:$A,$A220,$D:$D,$D220,$G:$G,$G220)&gt;1,"Doppelte Monatsstunden",""))</f>
        <v/>
      </c>
    </row>
    <row r="221" spans="1:10" ht="24" customHeight="1">
      <c r="A221" s="417" t="s">
        <v>293</v>
      </c>
      <c r="B221" s="397">
        <v>45778</v>
      </c>
      <c r="C221" s="397">
        <v>46142</v>
      </c>
      <c r="D221" s="398" t="s">
        <v>291</v>
      </c>
      <c r="E221" s="398" t="s">
        <v>6</v>
      </c>
      <c r="F221" s="398" t="s">
        <v>281</v>
      </c>
      <c r="G221" s="117">
        <v>173</v>
      </c>
      <c r="H221" s="118">
        <v>2160</v>
      </c>
      <c r="I221" s="399" t="str">
        <f>IF($A221="","",IF(OR($B221="",$C221="",$D221="",$E221="",$F221=""),"Stammdaten fehlen",IF(AND($G221="",$H221=""),"Werte fehlen",IF($G221="","Monatsstunden fehlen",IF($H221="","Monatslohn fehlt","OK")))))</f>
        <v>OK</v>
      </c>
      <c r="J221" s="426" t="str">
        <f>IF($G221="","",IF(COUNTIFS($A:$A,$A221,$D:$D,$D221,$G:$G,$G221)&gt;1,"Doppelte Monatsstunden",""))</f>
        <v/>
      </c>
    </row>
    <row r="222" spans="1:10" ht="24" customHeight="1">
      <c r="A222" s="418" t="s">
        <v>293</v>
      </c>
      <c r="B222" s="400">
        <v>45778</v>
      </c>
      <c r="C222" s="400">
        <v>46142</v>
      </c>
      <c r="D222" s="401" t="s">
        <v>291</v>
      </c>
      <c r="E222" s="401" t="s">
        <v>6</v>
      </c>
      <c r="F222" s="401" t="s">
        <v>281</v>
      </c>
      <c r="G222" s="119">
        <v>151.38</v>
      </c>
      <c r="H222" s="120">
        <v>1890</v>
      </c>
      <c r="I222" s="402" t="str">
        <f>IF($A222="","",IF(OR($B222="",$C222="",$D222="",$E222="",$F222=""),"Stammdaten fehlen",IF(AND($G222="",$H222=""),"Werte fehlen",IF($G222="","Monatsstunden fehlen",IF($H222="","Monatslohn fehlt","OK")))))</f>
        <v>OK</v>
      </c>
      <c r="J222" s="427" t="str">
        <f>IF($G222="","",IF(COUNTIFS($A:$A,$A222,$D:$D,$D222,$G:$G,$G222)&gt;1,"Doppelte Monatsstunden",""))</f>
        <v/>
      </c>
    </row>
    <row r="223" spans="1:10" ht="24" customHeight="1">
      <c r="A223" s="418" t="s">
        <v>293</v>
      </c>
      <c r="B223" s="400">
        <v>45778</v>
      </c>
      <c r="C223" s="400">
        <v>46142</v>
      </c>
      <c r="D223" s="401" t="s">
        <v>291</v>
      </c>
      <c r="E223" s="401" t="s">
        <v>6</v>
      </c>
      <c r="F223" s="401" t="s">
        <v>281</v>
      </c>
      <c r="G223" s="119">
        <v>138.4</v>
      </c>
      <c r="H223" s="120">
        <v>1728</v>
      </c>
      <c r="I223" s="402" t="str">
        <f>IF($A223="","",IF(OR($B223="",$C223="",$D223="",$E223="",$F223=""),"Stammdaten fehlen",IF(AND($G223="",$H223=""),"Werte fehlen",IF($G223="","Monatsstunden fehlen",IF($H223="","Monatslohn fehlt","OK")))))</f>
        <v>OK</v>
      </c>
      <c r="J223" s="427" t="str">
        <f>IF($G223="","",IF(COUNTIFS($A:$A,$A223,$D:$D,$D223,$G:$G,$G223)&gt;1,"Doppelte Monatsstunden",""))</f>
        <v/>
      </c>
    </row>
    <row r="224" spans="1:10" ht="24" customHeight="1">
      <c r="A224" s="418" t="s">
        <v>293</v>
      </c>
      <c r="B224" s="400">
        <v>45778</v>
      </c>
      <c r="C224" s="400">
        <v>46142</v>
      </c>
      <c r="D224" s="401" t="s">
        <v>291</v>
      </c>
      <c r="E224" s="401" t="s">
        <v>6</v>
      </c>
      <c r="F224" s="401" t="s">
        <v>281</v>
      </c>
      <c r="G224" s="119">
        <v>129.75</v>
      </c>
      <c r="H224" s="120">
        <v>1620</v>
      </c>
      <c r="I224" s="402" t="str">
        <f>IF($A224="","",IF(OR($B224="",$C224="",$D224="",$E224="",$F224=""),"Stammdaten fehlen",IF(AND($G224="",$H224=""),"Werte fehlen",IF($G224="","Monatsstunden fehlen",IF($H224="","Monatslohn fehlt","OK")))))</f>
        <v>OK</v>
      </c>
      <c r="J224" s="427" t="str">
        <f>IF($G224="","",IF(COUNTIFS($A:$A,$A224,$D:$D,$D224,$G:$G,$G224)&gt;1,"Doppelte Monatsstunden",""))</f>
        <v/>
      </c>
    </row>
    <row r="225" spans="1:10" ht="24" customHeight="1">
      <c r="A225" s="418" t="s">
        <v>293</v>
      </c>
      <c r="B225" s="400">
        <v>45778</v>
      </c>
      <c r="C225" s="400">
        <v>46142</v>
      </c>
      <c r="D225" s="401" t="s">
        <v>291</v>
      </c>
      <c r="E225" s="401" t="s">
        <v>6</v>
      </c>
      <c r="F225" s="401" t="s">
        <v>281</v>
      </c>
      <c r="G225" s="119">
        <v>108.13</v>
      </c>
      <c r="H225" s="120">
        <v>1350</v>
      </c>
      <c r="I225" s="402" t="str">
        <f>IF($A225="","",IF(OR($B225="",$C225="",$D225="",$E225="",$F225=""),"Stammdaten fehlen",IF(AND($G225="",$H225=""),"Werte fehlen",IF($G225="","Monatsstunden fehlen",IF($H225="","Monatslohn fehlt","OK")))))</f>
        <v>OK</v>
      </c>
      <c r="J225" s="427" t="str">
        <f>IF($G225="","",IF(COUNTIFS($A:$A,$A225,$D:$D,$D225,$G:$G,$G225)&gt;1,"Doppelte Monatsstunden",""))</f>
        <v/>
      </c>
    </row>
    <row r="226" spans="1:10" ht="24" customHeight="1">
      <c r="A226" s="418" t="s">
        <v>293</v>
      </c>
      <c r="B226" s="400">
        <v>45778</v>
      </c>
      <c r="C226" s="400">
        <v>46142</v>
      </c>
      <c r="D226" s="401" t="s">
        <v>291</v>
      </c>
      <c r="E226" s="401" t="s">
        <v>6</v>
      </c>
      <c r="F226" s="401" t="s">
        <v>281</v>
      </c>
      <c r="G226" s="119">
        <v>103.8</v>
      </c>
      <c r="H226" s="120">
        <v>1296</v>
      </c>
      <c r="I226" s="402" t="str">
        <f>IF($A226="","",IF(OR($B226="",$C226="",$D226="",$E226="",$F226=""),"Stammdaten fehlen",IF(AND($G226="",$H226=""),"Werte fehlen",IF($G226="","Monatsstunden fehlen",IF($H226="","Monatslohn fehlt","OK")))))</f>
        <v>OK</v>
      </c>
      <c r="J226" s="427" t="str">
        <f>IF($G226="","",IF(COUNTIFS($A:$A,$A226,$D:$D,$D226,$G:$G,$G226)&gt;1,"Doppelte Monatsstunden",""))</f>
        <v/>
      </c>
    </row>
    <row r="227" spans="1:10" ht="24" customHeight="1">
      <c r="A227" s="418" t="s">
        <v>293</v>
      </c>
      <c r="B227" s="400">
        <v>45778</v>
      </c>
      <c r="C227" s="400">
        <v>46142</v>
      </c>
      <c r="D227" s="401" t="s">
        <v>291</v>
      </c>
      <c r="E227" s="401" t="s">
        <v>6</v>
      </c>
      <c r="F227" s="401" t="s">
        <v>281</v>
      </c>
      <c r="G227" s="119">
        <v>86.5</v>
      </c>
      <c r="H227" s="120">
        <v>1080</v>
      </c>
      <c r="I227" s="402" t="str">
        <f>IF($A227="","",IF(OR($B227="",$C227="",$D227="",$E227="",$F227=""),"Stammdaten fehlen",IF(AND($G227="",$H227=""),"Werte fehlen",IF($G227="","Monatsstunden fehlen",IF($H227="","Monatslohn fehlt","OK")))))</f>
        <v>OK</v>
      </c>
      <c r="J227" s="427" t="str">
        <f>IF($G227="","",IF(COUNTIFS($A:$A,$A227,$D:$D,$D227,$G:$G,$G227)&gt;1,"Doppelte Monatsstunden",""))</f>
        <v/>
      </c>
    </row>
    <row r="228" spans="1:10" ht="24" customHeight="1">
      <c r="A228" s="418" t="s">
        <v>293</v>
      </c>
      <c r="B228" s="400">
        <v>45778</v>
      </c>
      <c r="C228" s="400">
        <v>46142</v>
      </c>
      <c r="D228" s="401" t="s">
        <v>291</v>
      </c>
      <c r="E228" s="401" t="s">
        <v>6</v>
      </c>
      <c r="F228" s="401" t="s">
        <v>281</v>
      </c>
      <c r="G228" s="119">
        <v>69.2</v>
      </c>
      <c r="H228" s="120">
        <v>864</v>
      </c>
      <c r="I228" s="402" t="str">
        <f>IF($A228="","",IF(OR($B228="",$C228="",$D228="",$E228="",$F228=""),"Stammdaten fehlen",IF(AND($G228="",$H228=""),"Werte fehlen",IF($G228="","Monatsstunden fehlen",IF($H228="","Monatslohn fehlt","OK")))))</f>
        <v>OK</v>
      </c>
      <c r="J228" s="427" t="str">
        <f>IF($G228="","",IF(COUNTIFS($A:$A,$A228,$D:$D,$D228,$G:$G,$G228)&gt;1,"Doppelte Monatsstunden",""))</f>
        <v/>
      </c>
    </row>
    <row r="229" spans="1:10" ht="24" customHeight="1">
      <c r="A229" s="418" t="s">
        <v>293</v>
      </c>
      <c r="B229" s="400">
        <v>45778</v>
      </c>
      <c r="C229" s="400">
        <v>46142</v>
      </c>
      <c r="D229" s="401" t="s">
        <v>291</v>
      </c>
      <c r="E229" s="401" t="s">
        <v>6</v>
      </c>
      <c r="F229" s="401" t="s">
        <v>281</v>
      </c>
      <c r="G229" s="119">
        <v>51.9</v>
      </c>
      <c r="H229" s="120">
        <v>648</v>
      </c>
      <c r="I229" s="402" t="str">
        <f>IF($A229="","",IF(OR($B229="",$C229="",$D229="",$E229="",$F229=""),"Stammdaten fehlen",IF(AND($G229="",$H229=""),"Werte fehlen",IF($G229="","Monatsstunden fehlen",IF($H229="","Monatslohn fehlt","OK")))))</f>
        <v>OK</v>
      </c>
      <c r="J229" s="427" t="str">
        <f>IF($G229="","",IF(COUNTIFS($A:$A,$A229,$D:$D,$D229,$G:$G,$G229)&gt;1,"Doppelte Monatsstunden",""))</f>
        <v/>
      </c>
    </row>
    <row r="230" spans="1:10" ht="24" customHeight="1">
      <c r="A230" s="418" t="s">
        <v>293</v>
      </c>
      <c r="B230" s="400">
        <v>45778</v>
      </c>
      <c r="C230" s="400">
        <v>46142</v>
      </c>
      <c r="D230" s="401" t="s">
        <v>291</v>
      </c>
      <c r="E230" s="401" t="s">
        <v>6</v>
      </c>
      <c r="F230" s="401" t="s">
        <v>281</v>
      </c>
      <c r="G230" s="119">
        <v>47.58</v>
      </c>
      <c r="H230" s="120">
        <v>594</v>
      </c>
      <c r="I230" s="402" t="str">
        <f>IF($A230="","",IF(OR($B230="",$C230="",$D230="",$E230="",$F230=""),"Stammdaten fehlen",IF(AND($G230="",$H230=""),"Werte fehlen",IF($G230="","Monatsstunden fehlen",IF($H230="","Monatslohn fehlt","OK")))))</f>
        <v>OK</v>
      </c>
      <c r="J230" s="427" t="str">
        <f>IF($G230="","",IF(COUNTIFS($A:$A,$A230,$D:$D,$D230,$G:$G,$G230)&gt;1,"Doppelte Monatsstunden",""))</f>
        <v/>
      </c>
    </row>
    <row r="231" spans="1:10" ht="24" customHeight="1">
      <c r="A231" s="418" t="s">
        <v>293</v>
      </c>
      <c r="B231" s="400">
        <v>45778</v>
      </c>
      <c r="C231" s="400">
        <v>46142</v>
      </c>
      <c r="D231" s="401" t="s">
        <v>291</v>
      </c>
      <c r="E231" s="401" t="s">
        <v>6</v>
      </c>
      <c r="F231" s="401" t="s">
        <v>281</v>
      </c>
      <c r="G231" s="119">
        <v>43.25</v>
      </c>
      <c r="H231" s="120">
        <v>540</v>
      </c>
      <c r="I231" s="402" t="str">
        <f>IF($A231="","",IF(OR($B231="",$C231="",$D231="",$E231="",$F231=""),"Stammdaten fehlen",IF(AND($G231="",$H231=""),"Werte fehlen",IF($G231="","Monatsstunden fehlen",IF($H231="","Monatslohn fehlt","OK")))))</f>
        <v>OK</v>
      </c>
      <c r="J231" s="427" t="str">
        <f>IF($G231="","",IF(COUNTIFS($A:$A,$A231,$D:$D,$D231,$G:$G,$G231)&gt;1,"Doppelte Monatsstunden",""))</f>
        <v/>
      </c>
    </row>
    <row r="232" spans="1:10" ht="24" customHeight="1">
      <c r="A232" s="418" t="s">
        <v>293</v>
      </c>
      <c r="B232" s="400">
        <v>45778</v>
      </c>
      <c r="C232" s="400">
        <v>46142</v>
      </c>
      <c r="D232" s="401" t="s">
        <v>291</v>
      </c>
      <c r="E232" s="401" t="s">
        <v>6</v>
      </c>
      <c r="F232" s="401" t="s">
        <v>281</v>
      </c>
      <c r="G232" s="119">
        <v>34.6</v>
      </c>
      <c r="H232" s="120">
        <v>432</v>
      </c>
      <c r="I232" s="402" t="str">
        <f>IF($A232="","",IF(OR($B232="",$C232="",$D232="",$E232="",$F232=""),"Stammdaten fehlen",IF(AND($G232="",$H232=""),"Werte fehlen",IF($G232="","Monatsstunden fehlen",IF($H232="","Monatslohn fehlt","OK")))))</f>
        <v>OK</v>
      </c>
      <c r="J232" s="427" t="str">
        <f>IF($G232="","",IF(COUNTIFS($A:$A,$A232,$D:$D,$D232,$G:$G,$G232)&gt;1,"Doppelte Monatsstunden",""))</f>
        <v/>
      </c>
    </row>
    <row r="233" spans="1:10" ht="24" customHeight="1" thickBot="1">
      <c r="A233" s="418" t="s">
        <v>293</v>
      </c>
      <c r="B233" s="400">
        <v>45778</v>
      </c>
      <c r="C233" s="400">
        <v>46142</v>
      </c>
      <c r="D233" s="401" t="s">
        <v>291</v>
      </c>
      <c r="E233" s="401" t="s">
        <v>6</v>
      </c>
      <c r="F233" s="401" t="s">
        <v>281</v>
      </c>
      <c r="G233" s="119">
        <v>32.01</v>
      </c>
      <c r="H233" s="120">
        <v>399.6</v>
      </c>
      <c r="I233" s="402" t="str">
        <f>IF($A233="","",IF(OR($B233="",$C233="",$D233="",$E233="",$F233=""),"Stammdaten fehlen",IF(AND($G233="",$H233=""),"Werte fehlen",IF($G233="","Monatsstunden fehlen",IF($H233="","Monatslohn fehlt","OK")))))</f>
        <v>OK</v>
      </c>
      <c r="J233" s="427" t="str">
        <f>IF($G233="","",IF(COUNTIFS($A:$A,$A233,$D:$D,$D233,$G:$G,$G233)&gt;1,"Doppelte Monatsstunden",""))</f>
        <v/>
      </c>
    </row>
    <row r="234" spans="1:10" ht="24" customHeight="1">
      <c r="A234" s="417" t="s">
        <v>293</v>
      </c>
      <c r="B234" s="397">
        <v>45778</v>
      </c>
      <c r="C234" s="397">
        <v>46142</v>
      </c>
      <c r="D234" s="398" t="s">
        <v>7</v>
      </c>
      <c r="E234" s="398" t="s">
        <v>6</v>
      </c>
      <c r="F234" s="398" t="s">
        <v>282</v>
      </c>
      <c r="G234" s="117">
        <v>173</v>
      </c>
      <c r="H234" s="118">
        <v>2160</v>
      </c>
      <c r="I234" s="399" t="str">
        <f>IF($A234="","",IF(OR($B234="",$C234="",$D234="",$E234="",$F234=""),"Stammdaten fehlen",IF(AND($G234="",$H234=""),"Werte fehlen",IF($G234="","Monatsstunden fehlen",IF($H234="","Monatslohn fehlt","OK")))))</f>
        <v>OK</v>
      </c>
      <c r="J234" s="426" t="str">
        <f>IF($G234="","",IF(COUNTIFS($A:$A,$A234,$D:$D,$D234,$G:$G,$G234)&gt;1,"Doppelte Monatsstunden",""))</f>
        <v/>
      </c>
    </row>
    <row r="235" spans="1:10" ht="24" customHeight="1">
      <c r="A235" s="418" t="s">
        <v>293</v>
      </c>
      <c r="B235" s="400">
        <v>45778</v>
      </c>
      <c r="C235" s="400">
        <v>46142</v>
      </c>
      <c r="D235" s="401" t="s">
        <v>7</v>
      </c>
      <c r="E235" s="401" t="s">
        <v>6</v>
      </c>
      <c r="F235" s="401" t="s">
        <v>282</v>
      </c>
      <c r="G235" s="119">
        <v>151.38</v>
      </c>
      <c r="H235" s="120">
        <v>1890</v>
      </c>
      <c r="I235" s="402" t="str">
        <f>IF($A235="","",IF(OR($B235="",$C235="",$D235="",$E235="",$F235=""),"Stammdaten fehlen",IF(AND($G235="",$H235=""),"Werte fehlen",IF($G235="","Monatsstunden fehlen",IF($H235="","Monatslohn fehlt","OK")))))</f>
        <v>OK</v>
      </c>
      <c r="J235" s="427" t="str">
        <f>IF($G235="","",IF(COUNTIFS($A:$A,$A235,$D:$D,$D235,$G:$G,$G235)&gt;1,"Doppelte Monatsstunden",""))</f>
        <v/>
      </c>
    </row>
    <row r="236" spans="1:10" ht="24" customHeight="1">
      <c r="A236" s="418" t="s">
        <v>293</v>
      </c>
      <c r="B236" s="400">
        <v>45778</v>
      </c>
      <c r="C236" s="400">
        <v>46142</v>
      </c>
      <c r="D236" s="401" t="s">
        <v>7</v>
      </c>
      <c r="E236" s="401" t="s">
        <v>6</v>
      </c>
      <c r="F236" s="401" t="s">
        <v>282</v>
      </c>
      <c r="G236" s="119">
        <v>138.4</v>
      </c>
      <c r="H236" s="120">
        <v>1728</v>
      </c>
      <c r="I236" s="402" t="str">
        <f>IF($A236="","",IF(OR($B236="",$C236="",$D236="",$E236="",$F236=""),"Stammdaten fehlen",IF(AND($G236="",$H236=""),"Werte fehlen",IF($G236="","Monatsstunden fehlen",IF($H236="","Monatslohn fehlt","OK")))))</f>
        <v>OK</v>
      </c>
      <c r="J236" s="427" t="str">
        <f>IF($G236="","",IF(COUNTIFS($A:$A,$A236,$D:$D,$D236,$G:$G,$G236)&gt;1,"Doppelte Monatsstunden",""))</f>
        <v/>
      </c>
    </row>
    <row r="237" spans="1:10" ht="24" customHeight="1">
      <c r="A237" s="418" t="s">
        <v>293</v>
      </c>
      <c r="B237" s="400">
        <v>45778</v>
      </c>
      <c r="C237" s="400">
        <v>46142</v>
      </c>
      <c r="D237" s="401" t="s">
        <v>7</v>
      </c>
      <c r="E237" s="401" t="s">
        <v>6</v>
      </c>
      <c r="F237" s="401" t="s">
        <v>282</v>
      </c>
      <c r="G237" s="119">
        <v>129.75</v>
      </c>
      <c r="H237" s="120">
        <v>1620</v>
      </c>
      <c r="I237" s="402" t="str">
        <f>IF($A237="","",IF(OR($B237="",$C237="",$D237="",$E237="",$F237=""),"Stammdaten fehlen",IF(AND($G237="",$H237=""),"Werte fehlen",IF($G237="","Monatsstunden fehlen",IF($H237="","Monatslohn fehlt","OK")))))</f>
        <v>OK</v>
      </c>
      <c r="J237" s="427" t="str">
        <f>IF($G237="","",IF(COUNTIFS($A:$A,$A237,$D:$D,$D237,$G:$G,$G237)&gt;1,"Doppelte Monatsstunden",""))</f>
        <v/>
      </c>
    </row>
    <row r="238" spans="1:10" ht="24" customHeight="1">
      <c r="A238" s="418" t="s">
        <v>293</v>
      </c>
      <c r="B238" s="400">
        <v>45778</v>
      </c>
      <c r="C238" s="400">
        <v>46142</v>
      </c>
      <c r="D238" s="401" t="s">
        <v>7</v>
      </c>
      <c r="E238" s="401" t="s">
        <v>6</v>
      </c>
      <c r="F238" s="401" t="s">
        <v>282</v>
      </c>
      <c r="G238" s="119">
        <v>108.13</v>
      </c>
      <c r="H238" s="120">
        <v>1350</v>
      </c>
      <c r="I238" s="402" t="str">
        <f>IF($A238="","",IF(OR($B238="",$C238="",$D238="",$E238="",$F238=""),"Stammdaten fehlen",IF(AND($G238="",$H238=""),"Werte fehlen",IF($G238="","Monatsstunden fehlen",IF($H238="","Monatslohn fehlt","OK")))))</f>
        <v>OK</v>
      </c>
      <c r="J238" s="427" t="str">
        <f>IF($G238="","",IF(COUNTIFS($A:$A,$A238,$D:$D,$D238,$G:$G,$G238)&gt;1,"Doppelte Monatsstunden",""))</f>
        <v/>
      </c>
    </row>
    <row r="239" spans="1:10" ht="24" customHeight="1">
      <c r="A239" s="418" t="s">
        <v>293</v>
      </c>
      <c r="B239" s="400">
        <v>45778</v>
      </c>
      <c r="C239" s="400">
        <v>46142</v>
      </c>
      <c r="D239" s="401" t="s">
        <v>7</v>
      </c>
      <c r="E239" s="401" t="s">
        <v>6</v>
      </c>
      <c r="F239" s="401" t="s">
        <v>282</v>
      </c>
      <c r="G239" s="119">
        <v>103.8</v>
      </c>
      <c r="H239" s="120">
        <v>1296</v>
      </c>
      <c r="I239" s="402" t="str">
        <f>IF($A239="","",IF(OR($B239="",$C239="",$D239="",$E239="",$F239=""),"Stammdaten fehlen",IF(AND($G239="",$H239=""),"Werte fehlen",IF($G239="","Monatsstunden fehlen",IF($H239="","Monatslohn fehlt","OK")))))</f>
        <v>OK</v>
      </c>
      <c r="J239" s="427" t="str">
        <f>IF($G239="","",IF(COUNTIFS($A:$A,$A239,$D:$D,$D239,$G:$G,$G239)&gt;1,"Doppelte Monatsstunden",""))</f>
        <v/>
      </c>
    </row>
    <row r="240" spans="1:10" ht="24" customHeight="1">
      <c r="A240" s="418" t="s">
        <v>293</v>
      </c>
      <c r="B240" s="400">
        <v>45778</v>
      </c>
      <c r="C240" s="400">
        <v>46142</v>
      </c>
      <c r="D240" s="401" t="s">
        <v>7</v>
      </c>
      <c r="E240" s="401" t="s">
        <v>6</v>
      </c>
      <c r="F240" s="401" t="s">
        <v>282</v>
      </c>
      <c r="G240" s="119">
        <v>86.5</v>
      </c>
      <c r="H240" s="120">
        <v>1080</v>
      </c>
      <c r="I240" s="402" t="str">
        <f>IF($A240="","",IF(OR($B240="",$C240="",$D240="",$E240="",$F240=""),"Stammdaten fehlen",IF(AND($G240="",$H240=""),"Werte fehlen",IF($G240="","Monatsstunden fehlen",IF($H240="","Monatslohn fehlt","OK")))))</f>
        <v>OK</v>
      </c>
      <c r="J240" s="427" t="str">
        <f>IF($G240="","",IF(COUNTIFS($A:$A,$A240,$D:$D,$D240,$G:$G,$G240)&gt;1,"Doppelte Monatsstunden",""))</f>
        <v/>
      </c>
    </row>
    <row r="241" spans="1:10" ht="24" customHeight="1">
      <c r="A241" s="418" t="s">
        <v>293</v>
      </c>
      <c r="B241" s="400">
        <v>45778</v>
      </c>
      <c r="C241" s="400">
        <v>46142</v>
      </c>
      <c r="D241" s="401" t="s">
        <v>7</v>
      </c>
      <c r="E241" s="401" t="s">
        <v>6</v>
      </c>
      <c r="F241" s="401" t="s">
        <v>282</v>
      </c>
      <c r="G241" s="119">
        <v>69.2</v>
      </c>
      <c r="H241" s="120">
        <v>864</v>
      </c>
      <c r="I241" s="402" t="str">
        <f>IF($A241="","",IF(OR($B241="",$C241="",$D241="",$E241="",$F241=""),"Stammdaten fehlen",IF(AND($G241="",$H241=""),"Werte fehlen",IF($G241="","Monatsstunden fehlen",IF($H241="","Monatslohn fehlt","OK")))))</f>
        <v>OK</v>
      </c>
      <c r="J241" s="427" t="str">
        <f>IF($G241="","",IF(COUNTIFS($A:$A,$A241,$D:$D,$D241,$G:$G,$G241)&gt;1,"Doppelte Monatsstunden",""))</f>
        <v/>
      </c>
    </row>
    <row r="242" spans="1:10" ht="24" customHeight="1">
      <c r="A242" s="418" t="s">
        <v>293</v>
      </c>
      <c r="B242" s="400">
        <v>45778</v>
      </c>
      <c r="C242" s="400">
        <v>46142</v>
      </c>
      <c r="D242" s="401" t="s">
        <v>7</v>
      </c>
      <c r="E242" s="401" t="s">
        <v>6</v>
      </c>
      <c r="F242" s="401" t="s">
        <v>282</v>
      </c>
      <c r="G242" s="119">
        <v>51.9</v>
      </c>
      <c r="H242" s="120">
        <v>648</v>
      </c>
      <c r="I242" s="402" t="str">
        <f>IF($A242="","",IF(OR($B242="",$C242="",$D242="",$E242="",$F242=""),"Stammdaten fehlen",IF(AND($G242="",$H242=""),"Werte fehlen",IF($G242="","Monatsstunden fehlen",IF($H242="","Monatslohn fehlt","OK")))))</f>
        <v>OK</v>
      </c>
      <c r="J242" s="427" t="str">
        <f>IF($G242="","",IF(COUNTIFS($A:$A,$A242,$D:$D,$D242,$G:$G,$G242)&gt;1,"Doppelte Monatsstunden",""))</f>
        <v/>
      </c>
    </row>
    <row r="243" spans="1:10" ht="24" customHeight="1">
      <c r="A243" s="418" t="s">
        <v>293</v>
      </c>
      <c r="B243" s="400">
        <v>45778</v>
      </c>
      <c r="C243" s="400">
        <v>46142</v>
      </c>
      <c r="D243" s="401" t="s">
        <v>7</v>
      </c>
      <c r="E243" s="401" t="s">
        <v>6</v>
      </c>
      <c r="F243" s="401" t="s">
        <v>282</v>
      </c>
      <c r="G243" s="119">
        <v>47.58</v>
      </c>
      <c r="H243" s="120">
        <v>594</v>
      </c>
      <c r="I243" s="402" t="str">
        <f>IF($A243="","",IF(OR($B243="",$C243="",$D243="",$E243="",$F243=""),"Stammdaten fehlen",IF(AND($G243="",$H243=""),"Werte fehlen",IF($G243="","Monatsstunden fehlen",IF($H243="","Monatslohn fehlt","OK")))))</f>
        <v>OK</v>
      </c>
      <c r="J243" s="427" t="str">
        <f>IF($G243="","",IF(COUNTIFS($A:$A,$A243,$D:$D,$D243,$G:$G,$G243)&gt;1,"Doppelte Monatsstunden",""))</f>
        <v/>
      </c>
    </row>
    <row r="244" spans="1:10" ht="24" customHeight="1">
      <c r="A244" s="418" t="s">
        <v>293</v>
      </c>
      <c r="B244" s="400">
        <v>45778</v>
      </c>
      <c r="C244" s="400">
        <v>46142</v>
      </c>
      <c r="D244" s="401" t="s">
        <v>7</v>
      </c>
      <c r="E244" s="401" t="s">
        <v>6</v>
      </c>
      <c r="F244" s="401" t="s">
        <v>282</v>
      </c>
      <c r="G244" s="119">
        <v>43.25</v>
      </c>
      <c r="H244" s="120">
        <v>540</v>
      </c>
      <c r="I244" s="402" t="str">
        <f>IF($A244="","",IF(OR($B244="",$C244="",$D244="",$E244="",$F244=""),"Stammdaten fehlen",IF(AND($G244="",$H244=""),"Werte fehlen",IF($G244="","Monatsstunden fehlen",IF($H244="","Monatslohn fehlt","OK")))))</f>
        <v>OK</v>
      </c>
      <c r="J244" s="427" t="str">
        <f>IF($G244="","",IF(COUNTIFS($A:$A,$A244,$D:$D,$D244,$G:$G,$G244)&gt;1,"Doppelte Monatsstunden",""))</f>
        <v/>
      </c>
    </row>
    <row r="245" spans="1:10" ht="24" customHeight="1">
      <c r="A245" s="418" t="s">
        <v>293</v>
      </c>
      <c r="B245" s="400">
        <v>45778</v>
      </c>
      <c r="C245" s="400">
        <v>46142</v>
      </c>
      <c r="D245" s="401" t="s">
        <v>7</v>
      </c>
      <c r="E245" s="401" t="s">
        <v>6</v>
      </c>
      <c r="F245" s="401" t="s">
        <v>282</v>
      </c>
      <c r="G245" s="119">
        <v>34.6</v>
      </c>
      <c r="H245" s="120">
        <v>432</v>
      </c>
      <c r="I245" s="402" t="str">
        <f>IF($A245="","",IF(OR($B245="",$C245="",$D245="",$E245="",$F245=""),"Stammdaten fehlen",IF(AND($G245="",$H245=""),"Werte fehlen",IF($G245="","Monatsstunden fehlen",IF($H245="","Monatslohn fehlt","OK")))))</f>
        <v>OK</v>
      </c>
      <c r="J245" s="427" t="str">
        <f>IF($G245="","",IF(COUNTIFS($A:$A,$A245,$D:$D,$D245,$G:$G,$G245)&gt;1,"Doppelte Monatsstunden",""))</f>
        <v/>
      </c>
    </row>
    <row r="246" spans="1:10" ht="24" customHeight="1" thickBot="1">
      <c r="A246" s="418" t="s">
        <v>293</v>
      </c>
      <c r="B246" s="400">
        <v>45778</v>
      </c>
      <c r="C246" s="400">
        <v>46142</v>
      </c>
      <c r="D246" s="401" t="s">
        <v>7</v>
      </c>
      <c r="E246" s="401" t="s">
        <v>6</v>
      </c>
      <c r="F246" s="401" t="s">
        <v>282</v>
      </c>
      <c r="G246" s="119">
        <v>32.01</v>
      </c>
      <c r="H246" s="120">
        <v>399.6</v>
      </c>
      <c r="I246" s="402" t="str">
        <f>IF($A246="","",IF(OR($B246="",$C246="",$D246="",$E246="",$F246=""),"Stammdaten fehlen",IF(AND($G246="",$H246=""),"Werte fehlen",IF($G246="","Monatsstunden fehlen",IF($H246="","Monatslohn fehlt","OK")))))</f>
        <v>OK</v>
      </c>
      <c r="J246" s="427" t="str">
        <f>IF($G246="","",IF(COUNTIFS($A:$A,$A246,$D:$D,$D246,$G:$G,$G246)&gt;1,"Doppelte Monatsstunden",""))</f>
        <v/>
      </c>
    </row>
    <row r="247" spans="1:10" ht="24" customHeight="1">
      <c r="A247" s="417" t="s">
        <v>293</v>
      </c>
      <c r="B247" s="397">
        <v>45778</v>
      </c>
      <c r="C247" s="397">
        <v>46142</v>
      </c>
      <c r="D247" s="398" t="s">
        <v>8</v>
      </c>
      <c r="E247" s="398" t="s">
        <v>6</v>
      </c>
      <c r="F247" s="398" t="s">
        <v>283</v>
      </c>
      <c r="G247" s="117">
        <v>173</v>
      </c>
      <c r="H247" s="118">
        <v>2163</v>
      </c>
      <c r="I247" s="399" t="str">
        <f>IF($A247="","",IF(OR($B247="",$C247="",$D247="",$E247="",$F247=""),"Stammdaten fehlen",IF(AND($G247="",$H247=""),"Werte fehlen",IF($G247="","Monatsstunden fehlen",IF($H247="","Monatslohn fehlt","OK")))))</f>
        <v>OK</v>
      </c>
      <c r="J247" s="426" t="str">
        <f>IF($G247="","",IF(COUNTIFS($A:$A,$A247,$D:$D,$D247,$G:$G,$G247)&gt;1,"Doppelte Monatsstunden",""))</f>
        <v/>
      </c>
    </row>
    <row r="248" spans="1:10" ht="24" customHeight="1">
      <c r="A248" s="418" t="s">
        <v>293</v>
      </c>
      <c r="B248" s="400">
        <v>45778</v>
      </c>
      <c r="C248" s="400">
        <v>46142</v>
      </c>
      <c r="D248" s="401" t="s">
        <v>8</v>
      </c>
      <c r="E248" s="401" t="s">
        <v>6</v>
      </c>
      <c r="F248" s="401" t="s">
        <v>283</v>
      </c>
      <c r="G248" s="119">
        <v>151.38</v>
      </c>
      <c r="H248" s="120">
        <v>1892.63</v>
      </c>
      <c r="I248" s="402" t="str">
        <f>IF($A248="","",IF(OR($B248="",$C248="",$D248="",$E248="",$F248=""),"Stammdaten fehlen",IF(AND($G248="",$H248=""),"Werte fehlen",IF($G248="","Monatsstunden fehlen",IF($H248="","Monatslohn fehlt","OK")))))</f>
        <v>OK</v>
      </c>
      <c r="J248" s="427" t="str">
        <f>IF($G248="","",IF(COUNTIFS($A:$A,$A248,$D:$D,$D248,$G:$G,$G248)&gt;1,"Doppelte Monatsstunden",""))</f>
        <v/>
      </c>
    </row>
    <row r="249" spans="1:10" ht="24" customHeight="1">
      <c r="A249" s="418" t="s">
        <v>293</v>
      </c>
      <c r="B249" s="400">
        <v>45778</v>
      </c>
      <c r="C249" s="400">
        <v>46142</v>
      </c>
      <c r="D249" s="401" t="s">
        <v>8</v>
      </c>
      <c r="E249" s="401" t="s">
        <v>6</v>
      </c>
      <c r="F249" s="401" t="s">
        <v>283</v>
      </c>
      <c r="G249" s="119">
        <v>138.4</v>
      </c>
      <c r="H249" s="120">
        <v>1730.4</v>
      </c>
      <c r="I249" s="402" t="str">
        <f>IF($A249="","",IF(OR($B249="",$C249="",$D249="",$E249="",$F249=""),"Stammdaten fehlen",IF(AND($G249="",$H249=""),"Werte fehlen",IF($G249="","Monatsstunden fehlen",IF($H249="","Monatslohn fehlt","OK")))))</f>
        <v>OK</v>
      </c>
      <c r="J249" s="427" t="str">
        <f>IF($G249="","",IF(COUNTIFS($A:$A,$A249,$D:$D,$D249,$G:$G,$G249)&gt;1,"Doppelte Monatsstunden",""))</f>
        <v/>
      </c>
    </row>
    <row r="250" spans="1:10" ht="24" customHeight="1">
      <c r="A250" s="418" t="s">
        <v>293</v>
      </c>
      <c r="B250" s="400">
        <v>45778</v>
      </c>
      <c r="C250" s="400">
        <v>46142</v>
      </c>
      <c r="D250" s="401" t="s">
        <v>8</v>
      </c>
      <c r="E250" s="401" t="s">
        <v>6</v>
      </c>
      <c r="F250" s="401" t="s">
        <v>283</v>
      </c>
      <c r="G250" s="119">
        <v>129.75</v>
      </c>
      <c r="H250" s="120">
        <v>1622.25</v>
      </c>
      <c r="I250" s="402" t="str">
        <f>IF($A250="","",IF(OR($B250="",$C250="",$D250="",$E250="",$F250=""),"Stammdaten fehlen",IF(AND($G250="",$H250=""),"Werte fehlen",IF($G250="","Monatsstunden fehlen",IF($H250="","Monatslohn fehlt","OK")))))</f>
        <v>OK</v>
      </c>
      <c r="J250" s="427" t="str">
        <f>IF($G250="","",IF(COUNTIFS($A:$A,$A250,$D:$D,$D250,$G:$G,$G250)&gt;1,"Doppelte Monatsstunden",""))</f>
        <v/>
      </c>
    </row>
    <row r="251" spans="1:10" ht="24" customHeight="1">
      <c r="A251" s="418" t="s">
        <v>293</v>
      </c>
      <c r="B251" s="400">
        <v>45778</v>
      </c>
      <c r="C251" s="400">
        <v>46142</v>
      </c>
      <c r="D251" s="401" t="s">
        <v>8</v>
      </c>
      <c r="E251" s="401" t="s">
        <v>6</v>
      </c>
      <c r="F251" s="401" t="s">
        <v>283</v>
      </c>
      <c r="G251" s="119">
        <v>108.13</v>
      </c>
      <c r="H251" s="120">
        <v>1351.88</v>
      </c>
      <c r="I251" s="402" t="str">
        <f>IF($A251="","",IF(OR($B251="",$C251="",$D251="",$E251="",$F251=""),"Stammdaten fehlen",IF(AND($G251="",$H251=""),"Werte fehlen",IF($G251="","Monatsstunden fehlen",IF($H251="","Monatslohn fehlt","OK")))))</f>
        <v>OK</v>
      </c>
      <c r="J251" s="427" t="str">
        <f>IF($G251="","",IF(COUNTIFS($A:$A,$A251,$D:$D,$D251,$G:$G,$G251)&gt;1,"Doppelte Monatsstunden",""))</f>
        <v/>
      </c>
    </row>
    <row r="252" spans="1:10" ht="24" customHeight="1">
      <c r="A252" s="418" t="s">
        <v>293</v>
      </c>
      <c r="B252" s="400">
        <v>45778</v>
      </c>
      <c r="C252" s="400">
        <v>46142</v>
      </c>
      <c r="D252" s="401" t="s">
        <v>8</v>
      </c>
      <c r="E252" s="401" t="s">
        <v>6</v>
      </c>
      <c r="F252" s="401" t="s">
        <v>283</v>
      </c>
      <c r="G252" s="119">
        <v>103.8</v>
      </c>
      <c r="H252" s="120">
        <v>1297.8</v>
      </c>
      <c r="I252" s="402" t="str">
        <f>IF($A252="","",IF(OR($B252="",$C252="",$D252="",$E252="",$F252=""),"Stammdaten fehlen",IF(AND($G252="",$H252=""),"Werte fehlen",IF($G252="","Monatsstunden fehlen",IF($H252="","Monatslohn fehlt","OK")))))</f>
        <v>OK</v>
      </c>
      <c r="J252" s="427" t="str">
        <f>IF($G252="","",IF(COUNTIFS($A:$A,$A252,$D:$D,$D252,$G:$G,$G252)&gt;1,"Doppelte Monatsstunden",""))</f>
        <v/>
      </c>
    </row>
    <row r="253" spans="1:10" ht="24" customHeight="1">
      <c r="A253" s="418" t="s">
        <v>293</v>
      </c>
      <c r="B253" s="400">
        <v>45778</v>
      </c>
      <c r="C253" s="400">
        <v>46142</v>
      </c>
      <c r="D253" s="401" t="s">
        <v>8</v>
      </c>
      <c r="E253" s="401" t="s">
        <v>6</v>
      </c>
      <c r="F253" s="401" t="s">
        <v>283</v>
      </c>
      <c r="G253" s="119">
        <v>86.5</v>
      </c>
      <c r="H253" s="120">
        <v>1081.5</v>
      </c>
      <c r="I253" s="402" t="str">
        <f>IF($A253="","",IF(OR($B253="",$C253="",$D253="",$E253="",$F253=""),"Stammdaten fehlen",IF(AND($G253="",$H253=""),"Werte fehlen",IF($G253="","Monatsstunden fehlen",IF($H253="","Monatslohn fehlt","OK")))))</f>
        <v>OK</v>
      </c>
      <c r="J253" s="427" t="str">
        <f>IF($G253="","",IF(COUNTIFS($A:$A,$A253,$D:$D,$D253,$G:$G,$G253)&gt;1,"Doppelte Monatsstunden",""))</f>
        <v/>
      </c>
    </row>
    <row r="254" spans="1:10" ht="24" customHeight="1">
      <c r="A254" s="418" t="s">
        <v>293</v>
      </c>
      <c r="B254" s="400">
        <v>45778</v>
      </c>
      <c r="C254" s="400">
        <v>46142</v>
      </c>
      <c r="D254" s="401" t="s">
        <v>8</v>
      </c>
      <c r="E254" s="401" t="s">
        <v>6</v>
      </c>
      <c r="F254" s="401" t="s">
        <v>283</v>
      </c>
      <c r="G254" s="119">
        <v>69.2</v>
      </c>
      <c r="H254" s="120">
        <v>865.2</v>
      </c>
      <c r="I254" s="402" t="str">
        <f>IF($A254="","",IF(OR($B254="",$C254="",$D254="",$E254="",$F254=""),"Stammdaten fehlen",IF(AND($G254="",$H254=""),"Werte fehlen",IF($G254="","Monatsstunden fehlen",IF($H254="","Monatslohn fehlt","OK")))))</f>
        <v>OK</v>
      </c>
      <c r="J254" s="427" t="str">
        <f>IF($G254="","",IF(COUNTIFS($A:$A,$A254,$D:$D,$D254,$G:$G,$G254)&gt;1,"Doppelte Monatsstunden",""))</f>
        <v/>
      </c>
    </row>
    <row r="255" spans="1:10" ht="24" customHeight="1">
      <c r="A255" s="418" t="s">
        <v>293</v>
      </c>
      <c r="B255" s="400">
        <v>45778</v>
      </c>
      <c r="C255" s="400">
        <v>46142</v>
      </c>
      <c r="D255" s="401" t="s">
        <v>8</v>
      </c>
      <c r="E255" s="401" t="s">
        <v>6</v>
      </c>
      <c r="F255" s="401" t="s">
        <v>283</v>
      </c>
      <c r="G255" s="119">
        <v>51.9</v>
      </c>
      <c r="H255" s="120">
        <v>648.9</v>
      </c>
      <c r="I255" s="402" t="str">
        <f>IF($A255="","",IF(OR($B255="",$C255="",$D255="",$E255="",$F255=""),"Stammdaten fehlen",IF(AND($G255="",$H255=""),"Werte fehlen",IF($G255="","Monatsstunden fehlen",IF($H255="","Monatslohn fehlt","OK")))))</f>
        <v>OK</v>
      </c>
      <c r="J255" s="427" t="str">
        <f>IF($G255="","",IF(COUNTIFS($A:$A,$A255,$D:$D,$D255,$G:$G,$G255)&gt;1,"Doppelte Monatsstunden",""))</f>
        <v/>
      </c>
    </row>
    <row r="256" spans="1:10" ht="24" customHeight="1">
      <c r="A256" s="418" t="s">
        <v>293</v>
      </c>
      <c r="B256" s="400">
        <v>45778</v>
      </c>
      <c r="C256" s="400">
        <v>46142</v>
      </c>
      <c r="D256" s="401" t="s">
        <v>8</v>
      </c>
      <c r="E256" s="401" t="s">
        <v>6</v>
      </c>
      <c r="F256" s="401" t="s">
        <v>283</v>
      </c>
      <c r="G256" s="119">
        <v>47.58</v>
      </c>
      <c r="H256" s="120">
        <v>594.83000000000004</v>
      </c>
      <c r="I256" s="402" t="str">
        <f>IF($A256="","",IF(OR($B256="",$C256="",$D256="",$E256="",$F256=""),"Stammdaten fehlen",IF(AND($G256="",$H256=""),"Werte fehlen",IF($G256="","Monatsstunden fehlen",IF($H256="","Monatslohn fehlt","OK")))))</f>
        <v>OK</v>
      </c>
      <c r="J256" s="427" t="str">
        <f>IF($G256="","",IF(COUNTIFS($A:$A,$A256,$D:$D,$D256,$G:$G,$G256)&gt;1,"Doppelte Monatsstunden",""))</f>
        <v/>
      </c>
    </row>
    <row r="257" spans="1:10" ht="24" customHeight="1">
      <c r="A257" s="418" t="s">
        <v>293</v>
      </c>
      <c r="B257" s="400">
        <v>45778</v>
      </c>
      <c r="C257" s="400">
        <v>46142</v>
      </c>
      <c r="D257" s="401" t="s">
        <v>8</v>
      </c>
      <c r="E257" s="401" t="s">
        <v>6</v>
      </c>
      <c r="F257" s="401" t="s">
        <v>283</v>
      </c>
      <c r="G257" s="119">
        <v>43.25</v>
      </c>
      <c r="H257" s="120">
        <v>540.75</v>
      </c>
      <c r="I257" s="402" t="str">
        <f>IF($A257="","",IF(OR($B257="",$C257="",$D257="",$E257="",$F257=""),"Stammdaten fehlen",IF(AND($G257="",$H257=""),"Werte fehlen",IF($G257="","Monatsstunden fehlen",IF($H257="","Monatslohn fehlt","OK")))))</f>
        <v>OK</v>
      </c>
      <c r="J257" s="427" t="str">
        <f>IF($G257="","",IF(COUNTIFS($A:$A,$A257,$D:$D,$D257,$G:$G,$G257)&gt;1,"Doppelte Monatsstunden",""))</f>
        <v/>
      </c>
    </row>
    <row r="258" spans="1:10" ht="24" customHeight="1">
      <c r="A258" s="418" t="s">
        <v>293</v>
      </c>
      <c r="B258" s="400">
        <v>45778</v>
      </c>
      <c r="C258" s="400">
        <v>46142</v>
      </c>
      <c r="D258" s="401" t="s">
        <v>8</v>
      </c>
      <c r="E258" s="401" t="s">
        <v>6</v>
      </c>
      <c r="F258" s="401" t="s">
        <v>283</v>
      </c>
      <c r="G258" s="119">
        <v>34.6</v>
      </c>
      <c r="H258" s="120">
        <v>432.6</v>
      </c>
      <c r="I258" s="402" t="str">
        <f>IF($A258="","",IF(OR($B258="",$C258="",$D258="",$E258="",$F258=""),"Stammdaten fehlen",IF(AND($G258="",$H258=""),"Werte fehlen",IF($G258="","Monatsstunden fehlen",IF($H258="","Monatslohn fehlt","OK")))))</f>
        <v>OK</v>
      </c>
      <c r="J258" s="427" t="str">
        <f>IF($G258="","",IF(COUNTIFS($A:$A,$A258,$D:$D,$D258,$G:$G,$G258)&gt;1,"Doppelte Monatsstunden",""))</f>
        <v/>
      </c>
    </row>
    <row r="259" spans="1:10" ht="24" customHeight="1" thickBot="1">
      <c r="A259" s="418" t="s">
        <v>293</v>
      </c>
      <c r="B259" s="400">
        <v>45778</v>
      </c>
      <c r="C259" s="400">
        <v>46142</v>
      </c>
      <c r="D259" s="401" t="s">
        <v>8</v>
      </c>
      <c r="E259" s="401" t="s">
        <v>6</v>
      </c>
      <c r="F259" s="401" t="s">
        <v>283</v>
      </c>
      <c r="G259" s="119">
        <v>32.01</v>
      </c>
      <c r="H259" s="120">
        <v>400.16</v>
      </c>
      <c r="I259" s="402" t="str">
        <f>IF($A259="","",IF(OR($B259="",$C259="",$D259="",$E259="",$F259=""),"Stammdaten fehlen",IF(AND($G259="",$H259=""),"Werte fehlen",IF($G259="","Monatsstunden fehlen",IF($H259="","Monatslohn fehlt","OK")))))</f>
        <v>OK</v>
      </c>
      <c r="J259" s="427" t="str">
        <f>IF($G259="","",IF(COUNTIFS($A:$A,$A259,$D:$D,$D259,$G:$G,$G259)&gt;1,"Doppelte Monatsstunden",""))</f>
        <v/>
      </c>
    </row>
    <row r="260" spans="1:10" ht="24" customHeight="1">
      <c r="A260" s="417" t="s">
        <v>293</v>
      </c>
      <c r="B260" s="397">
        <v>45778</v>
      </c>
      <c r="C260" s="397">
        <v>46142</v>
      </c>
      <c r="D260" s="398" t="s">
        <v>9</v>
      </c>
      <c r="E260" s="398" t="s">
        <v>6</v>
      </c>
      <c r="F260" s="398" t="s">
        <v>284</v>
      </c>
      <c r="G260" s="117">
        <v>173</v>
      </c>
      <c r="H260" s="118">
        <v>2225</v>
      </c>
      <c r="I260" s="399" t="str">
        <f>IF($A260="","",IF(OR($B260="",$C260="",$D260="",$E260="",$F260=""),"Stammdaten fehlen",IF(AND($G260="",$H260=""),"Werte fehlen",IF($G260="","Monatsstunden fehlen",IF($H260="","Monatslohn fehlt","OK")))))</f>
        <v>OK</v>
      </c>
      <c r="J260" s="426" t="str">
        <f>IF($G260="","",IF(COUNTIFS($A:$A,$A260,$D:$D,$D260,$G:$G,$G260)&gt;1,"Doppelte Monatsstunden",""))</f>
        <v/>
      </c>
    </row>
    <row r="261" spans="1:10" ht="24" customHeight="1">
      <c r="A261" s="418" t="s">
        <v>293</v>
      </c>
      <c r="B261" s="400">
        <v>45778</v>
      </c>
      <c r="C261" s="400">
        <v>46142</v>
      </c>
      <c r="D261" s="401" t="s">
        <v>9</v>
      </c>
      <c r="E261" s="401" t="s">
        <v>6</v>
      </c>
      <c r="F261" s="401" t="s">
        <v>284</v>
      </c>
      <c r="G261" s="119">
        <v>151.38</v>
      </c>
      <c r="H261" s="120">
        <v>1946.88</v>
      </c>
      <c r="I261" s="402" t="str">
        <f>IF($A261="","",IF(OR($B261="",$C261="",$D261="",$E261="",$F261=""),"Stammdaten fehlen",IF(AND($G261="",$H261=""),"Werte fehlen",IF($G261="","Monatsstunden fehlen",IF($H261="","Monatslohn fehlt","OK")))))</f>
        <v>OK</v>
      </c>
      <c r="J261" s="427" t="str">
        <f>IF($G261="","",IF(COUNTIFS($A:$A,$A261,$D:$D,$D261,$G:$G,$G261)&gt;1,"Doppelte Monatsstunden",""))</f>
        <v/>
      </c>
    </row>
    <row r="262" spans="1:10" ht="24" customHeight="1">
      <c r="A262" s="418" t="s">
        <v>293</v>
      </c>
      <c r="B262" s="400">
        <v>45778</v>
      </c>
      <c r="C262" s="400">
        <v>46142</v>
      </c>
      <c r="D262" s="401" t="s">
        <v>9</v>
      </c>
      <c r="E262" s="401" t="s">
        <v>6</v>
      </c>
      <c r="F262" s="401" t="s">
        <v>284</v>
      </c>
      <c r="G262" s="119">
        <v>138.4</v>
      </c>
      <c r="H262" s="120">
        <v>1780</v>
      </c>
      <c r="I262" s="402" t="str">
        <f>IF($A262="","",IF(OR($B262="",$C262="",$D262="",$E262="",$F262=""),"Stammdaten fehlen",IF(AND($G262="",$H262=""),"Werte fehlen",IF($G262="","Monatsstunden fehlen",IF($H262="","Monatslohn fehlt","OK")))))</f>
        <v>OK</v>
      </c>
      <c r="J262" s="427" t="str">
        <f>IF($G262="","",IF(COUNTIFS($A:$A,$A262,$D:$D,$D262,$G:$G,$G262)&gt;1,"Doppelte Monatsstunden",""))</f>
        <v/>
      </c>
    </row>
    <row r="263" spans="1:10" ht="24" customHeight="1">
      <c r="A263" s="418" t="s">
        <v>293</v>
      </c>
      <c r="B263" s="400">
        <v>45778</v>
      </c>
      <c r="C263" s="400">
        <v>46142</v>
      </c>
      <c r="D263" s="401" t="s">
        <v>9</v>
      </c>
      <c r="E263" s="401" t="s">
        <v>6</v>
      </c>
      <c r="F263" s="401" t="s">
        <v>284</v>
      </c>
      <c r="G263" s="119">
        <v>129.75</v>
      </c>
      <c r="H263" s="120">
        <v>1668.75</v>
      </c>
      <c r="I263" s="402" t="str">
        <f>IF($A263="","",IF(OR($B263="",$C263="",$D263="",$E263="",$F263=""),"Stammdaten fehlen",IF(AND($G263="",$H263=""),"Werte fehlen",IF($G263="","Monatsstunden fehlen",IF($H263="","Monatslohn fehlt","OK")))))</f>
        <v>OK</v>
      </c>
      <c r="J263" s="427" t="str">
        <f>IF($G263="","",IF(COUNTIFS($A:$A,$A263,$D:$D,$D263,$G:$G,$G263)&gt;1,"Doppelte Monatsstunden",""))</f>
        <v/>
      </c>
    </row>
    <row r="264" spans="1:10" ht="24" customHeight="1">
      <c r="A264" s="418" t="s">
        <v>293</v>
      </c>
      <c r="B264" s="400">
        <v>45778</v>
      </c>
      <c r="C264" s="400">
        <v>46142</v>
      </c>
      <c r="D264" s="401" t="s">
        <v>9</v>
      </c>
      <c r="E264" s="401" t="s">
        <v>6</v>
      </c>
      <c r="F264" s="401" t="s">
        <v>284</v>
      </c>
      <c r="G264" s="119">
        <v>108.13</v>
      </c>
      <c r="H264" s="120">
        <v>1390.63</v>
      </c>
      <c r="I264" s="402" t="str">
        <f>IF($A264="","",IF(OR($B264="",$C264="",$D264="",$E264="",$F264=""),"Stammdaten fehlen",IF(AND($G264="",$H264=""),"Werte fehlen",IF($G264="","Monatsstunden fehlen",IF($H264="","Monatslohn fehlt","OK")))))</f>
        <v>OK</v>
      </c>
      <c r="J264" s="427" t="str">
        <f>IF($G264="","",IF(COUNTIFS($A:$A,$A264,$D:$D,$D264,$G:$G,$G264)&gt;1,"Doppelte Monatsstunden",""))</f>
        <v/>
      </c>
    </row>
    <row r="265" spans="1:10" ht="24" customHeight="1">
      <c r="A265" s="418" t="s">
        <v>293</v>
      </c>
      <c r="B265" s="400">
        <v>45778</v>
      </c>
      <c r="C265" s="400">
        <v>46142</v>
      </c>
      <c r="D265" s="401" t="s">
        <v>9</v>
      </c>
      <c r="E265" s="401" t="s">
        <v>6</v>
      </c>
      <c r="F265" s="401" t="s">
        <v>284</v>
      </c>
      <c r="G265" s="119">
        <v>103.8</v>
      </c>
      <c r="H265" s="120">
        <v>1335</v>
      </c>
      <c r="I265" s="402" t="str">
        <f>IF($A265="","",IF(OR($B265="",$C265="",$D265="",$E265="",$F265=""),"Stammdaten fehlen",IF(AND($G265="",$H265=""),"Werte fehlen",IF($G265="","Monatsstunden fehlen",IF($H265="","Monatslohn fehlt","OK")))))</f>
        <v>OK</v>
      </c>
      <c r="J265" s="427" t="str">
        <f>IF($G265="","",IF(COUNTIFS($A:$A,$A265,$D:$D,$D265,$G:$G,$G265)&gt;1,"Doppelte Monatsstunden",""))</f>
        <v/>
      </c>
    </row>
    <row r="266" spans="1:10" ht="24" customHeight="1">
      <c r="A266" s="418" t="s">
        <v>293</v>
      </c>
      <c r="B266" s="400">
        <v>45778</v>
      </c>
      <c r="C266" s="400">
        <v>46142</v>
      </c>
      <c r="D266" s="401" t="s">
        <v>9</v>
      </c>
      <c r="E266" s="401" t="s">
        <v>6</v>
      </c>
      <c r="F266" s="401" t="s">
        <v>284</v>
      </c>
      <c r="G266" s="119">
        <v>86.5</v>
      </c>
      <c r="H266" s="120">
        <v>1112.5</v>
      </c>
      <c r="I266" s="402" t="str">
        <f>IF($A266="","",IF(OR($B266="",$C266="",$D266="",$E266="",$F266=""),"Stammdaten fehlen",IF(AND($G266="",$H266=""),"Werte fehlen",IF($G266="","Monatsstunden fehlen",IF($H266="","Monatslohn fehlt","OK")))))</f>
        <v>OK</v>
      </c>
      <c r="J266" s="427" t="str">
        <f>IF($G266="","",IF(COUNTIFS($A:$A,$A266,$D:$D,$D266,$G:$G,$G266)&gt;1,"Doppelte Monatsstunden",""))</f>
        <v/>
      </c>
    </row>
    <row r="267" spans="1:10" ht="24" customHeight="1">
      <c r="A267" s="418" t="s">
        <v>293</v>
      </c>
      <c r="B267" s="400">
        <v>45778</v>
      </c>
      <c r="C267" s="400">
        <v>46142</v>
      </c>
      <c r="D267" s="401" t="s">
        <v>9</v>
      </c>
      <c r="E267" s="401" t="s">
        <v>6</v>
      </c>
      <c r="F267" s="401" t="s">
        <v>284</v>
      </c>
      <c r="G267" s="119">
        <v>69.2</v>
      </c>
      <c r="H267" s="120">
        <v>890</v>
      </c>
      <c r="I267" s="402" t="str">
        <f>IF($A267="","",IF(OR($B267="",$C267="",$D267="",$E267="",$F267=""),"Stammdaten fehlen",IF(AND($G267="",$H267=""),"Werte fehlen",IF($G267="","Monatsstunden fehlen",IF($H267="","Monatslohn fehlt","OK")))))</f>
        <v>OK</v>
      </c>
      <c r="J267" s="427" t="str">
        <f>IF($G267="","",IF(COUNTIFS($A:$A,$A267,$D:$D,$D267,$G:$G,$G267)&gt;1,"Doppelte Monatsstunden",""))</f>
        <v/>
      </c>
    </row>
    <row r="268" spans="1:10" ht="24" customHeight="1">
      <c r="A268" s="418" t="s">
        <v>293</v>
      </c>
      <c r="B268" s="400">
        <v>45778</v>
      </c>
      <c r="C268" s="400">
        <v>46142</v>
      </c>
      <c r="D268" s="401" t="s">
        <v>9</v>
      </c>
      <c r="E268" s="401" t="s">
        <v>6</v>
      </c>
      <c r="F268" s="401" t="s">
        <v>284</v>
      </c>
      <c r="G268" s="119">
        <v>51.9</v>
      </c>
      <c r="H268" s="120">
        <v>667.5</v>
      </c>
      <c r="I268" s="402" t="str">
        <f>IF($A268="","",IF(OR($B268="",$C268="",$D268="",$E268="",$F268=""),"Stammdaten fehlen",IF(AND($G268="",$H268=""),"Werte fehlen",IF($G268="","Monatsstunden fehlen",IF($H268="","Monatslohn fehlt","OK")))))</f>
        <v>OK</v>
      </c>
      <c r="J268" s="427" t="str">
        <f>IF($G268="","",IF(COUNTIFS($A:$A,$A268,$D:$D,$D268,$G:$G,$G268)&gt;1,"Doppelte Monatsstunden",""))</f>
        <v/>
      </c>
    </row>
    <row r="269" spans="1:10" ht="24" customHeight="1">
      <c r="A269" s="418" t="s">
        <v>293</v>
      </c>
      <c r="B269" s="400">
        <v>45778</v>
      </c>
      <c r="C269" s="400">
        <v>46142</v>
      </c>
      <c r="D269" s="401" t="s">
        <v>9</v>
      </c>
      <c r="E269" s="401" t="s">
        <v>6</v>
      </c>
      <c r="F269" s="401" t="s">
        <v>284</v>
      </c>
      <c r="G269" s="119">
        <v>47.58</v>
      </c>
      <c r="H269" s="120">
        <v>611.88</v>
      </c>
      <c r="I269" s="402" t="str">
        <f>IF($A269="","",IF(OR($B269="",$C269="",$D269="",$E269="",$F269=""),"Stammdaten fehlen",IF(AND($G269="",$H269=""),"Werte fehlen",IF($G269="","Monatsstunden fehlen",IF($H269="","Monatslohn fehlt","OK")))))</f>
        <v>OK</v>
      </c>
      <c r="J269" s="427" t="str">
        <f>IF($G269="","",IF(COUNTIFS($A:$A,$A269,$D:$D,$D269,$G:$G,$G269)&gt;1,"Doppelte Monatsstunden",""))</f>
        <v/>
      </c>
    </row>
    <row r="270" spans="1:10" ht="24" customHeight="1">
      <c r="A270" s="418" t="s">
        <v>293</v>
      </c>
      <c r="B270" s="400">
        <v>45778</v>
      </c>
      <c r="C270" s="400">
        <v>46142</v>
      </c>
      <c r="D270" s="401" t="s">
        <v>9</v>
      </c>
      <c r="E270" s="401" t="s">
        <v>6</v>
      </c>
      <c r="F270" s="401" t="s">
        <v>284</v>
      </c>
      <c r="G270" s="119">
        <v>43.25</v>
      </c>
      <c r="H270" s="120">
        <v>556.25</v>
      </c>
      <c r="I270" s="402" t="str">
        <f>IF($A270="","",IF(OR($B270="",$C270="",$D270="",$E270="",$F270=""),"Stammdaten fehlen",IF(AND($G270="",$H270=""),"Werte fehlen",IF($G270="","Monatsstunden fehlen",IF($H270="","Monatslohn fehlt","OK")))))</f>
        <v>OK</v>
      </c>
      <c r="J270" s="427" t="str">
        <f>IF($G270="","",IF(COUNTIFS($A:$A,$A270,$D:$D,$D270,$G:$G,$G270)&gt;1,"Doppelte Monatsstunden",""))</f>
        <v/>
      </c>
    </row>
    <row r="271" spans="1:10" ht="24" customHeight="1">
      <c r="A271" s="418" t="s">
        <v>293</v>
      </c>
      <c r="B271" s="400">
        <v>45778</v>
      </c>
      <c r="C271" s="400">
        <v>46142</v>
      </c>
      <c r="D271" s="401" t="s">
        <v>9</v>
      </c>
      <c r="E271" s="401" t="s">
        <v>6</v>
      </c>
      <c r="F271" s="401" t="s">
        <v>284</v>
      </c>
      <c r="G271" s="119">
        <v>34.6</v>
      </c>
      <c r="H271" s="120">
        <v>445</v>
      </c>
      <c r="I271" s="402" t="str">
        <f>IF($A271="","",IF(OR($B271="",$C271="",$D271="",$E271="",$F271=""),"Stammdaten fehlen",IF(AND($G271="",$H271=""),"Werte fehlen",IF($G271="","Monatsstunden fehlen",IF($H271="","Monatslohn fehlt","OK")))))</f>
        <v>OK</v>
      </c>
      <c r="J271" s="427" t="str">
        <f>IF($G271="","",IF(COUNTIFS($A:$A,$A271,$D:$D,$D271,$G:$G,$G271)&gt;1,"Doppelte Monatsstunden",""))</f>
        <v/>
      </c>
    </row>
    <row r="272" spans="1:10" ht="24" customHeight="1" thickBot="1">
      <c r="A272" s="418" t="s">
        <v>293</v>
      </c>
      <c r="B272" s="400">
        <v>45778</v>
      </c>
      <c r="C272" s="400">
        <v>46142</v>
      </c>
      <c r="D272" s="401" t="s">
        <v>9</v>
      </c>
      <c r="E272" s="401" t="s">
        <v>6</v>
      </c>
      <c r="F272" s="401" t="s">
        <v>284</v>
      </c>
      <c r="G272" s="119">
        <v>32.01</v>
      </c>
      <c r="H272" s="120">
        <v>411.63</v>
      </c>
      <c r="I272" s="402" t="str">
        <f>IF($A272="","",IF(OR($B272="",$C272="",$D272="",$E272="",$F272=""),"Stammdaten fehlen",IF(AND($G272="",$H272=""),"Werte fehlen",IF($G272="","Monatsstunden fehlen",IF($H272="","Monatslohn fehlt","OK")))))</f>
        <v>OK</v>
      </c>
      <c r="J272" s="427" t="str">
        <f>IF($G272="","",IF(COUNTIFS($A:$A,$A272,$D:$D,$D272,$G:$G,$G272)&gt;1,"Doppelte Monatsstunden",""))</f>
        <v/>
      </c>
    </row>
    <row r="273" spans="1:10" ht="24" customHeight="1">
      <c r="A273" s="419" t="s">
        <v>293</v>
      </c>
      <c r="B273" s="403">
        <v>45778</v>
      </c>
      <c r="C273" s="403">
        <v>46142</v>
      </c>
      <c r="D273" s="404" t="s">
        <v>292</v>
      </c>
      <c r="E273" s="404" t="s">
        <v>10</v>
      </c>
      <c r="F273" s="404" t="s">
        <v>281</v>
      </c>
      <c r="G273" s="121">
        <v>173</v>
      </c>
      <c r="H273" s="122">
        <v>2300</v>
      </c>
      <c r="I273" s="405" t="str">
        <f>IF($A273="","",IF(OR($B273="",$C273="",$D273="",$E273="",$F273=""),"Stammdaten fehlen",IF(AND($G273="",$H273=""),"Werte fehlen",IF($G273="","Monatsstunden fehlen",IF($H273="","Monatslohn fehlt","OK")))))</f>
        <v>OK</v>
      </c>
      <c r="J273" s="428" t="str">
        <f>IF($G273="","",IF(COUNTIFS($A:$A,$A273,$D:$D,$D273,$G:$G,$G273)&gt;1,"Doppelte Monatsstunden",""))</f>
        <v/>
      </c>
    </row>
    <row r="274" spans="1:10" ht="24" customHeight="1">
      <c r="A274" s="420" t="s">
        <v>293</v>
      </c>
      <c r="B274" s="406">
        <v>45778</v>
      </c>
      <c r="C274" s="406">
        <v>46142</v>
      </c>
      <c r="D274" s="407" t="s">
        <v>292</v>
      </c>
      <c r="E274" s="407" t="s">
        <v>10</v>
      </c>
      <c r="F274" s="407" t="s">
        <v>281</v>
      </c>
      <c r="G274" s="123">
        <v>151.38</v>
      </c>
      <c r="H274" s="124">
        <v>2012.5</v>
      </c>
      <c r="I274" s="408" t="str">
        <f>IF($A274="","",IF(OR($B274="",$C274="",$D274="",$E274="",$F274=""),"Stammdaten fehlen",IF(AND($G274="",$H274=""),"Werte fehlen",IF($G274="","Monatsstunden fehlen",IF($H274="","Monatslohn fehlt","OK")))))</f>
        <v>OK</v>
      </c>
      <c r="J274" s="429" t="str">
        <f>IF($G274="","",IF(COUNTIFS($A:$A,$A274,$D:$D,$D274,$G:$G,$G274)&gt;1,"Doppelte Monatsstunden",""))</f>
        <v/>
      </c>
    </row>
    <row r="275" spans="1:10" ht="24" customHeight="1">
      <c r="A275" s="420" t="s">
        <v>293</v>
      </c>
      <c r="B275" s="406">
        <v>45778</v>
      </c>
      <c r="C275" s="406">
        <v>46142</v>
      </c>
      <c r="D275" s="407" t="s">
        <v>292</v>
      </c>
      <c r="E275" s="407" t="s">
        <v>10</v>
      </c>
      <c r="F275" s="407" t="s">
        <v>281</v>
      </c>
      <c r="G275" s="123">
        <v>138.4</v>
      </c>
      <c r="H275" s="124">
        <v>1840</v>
      </c>
      <c r="I275" s="408" t="str">
        <f>IF($A275="","",IF(OR($B275="",$C275="",$D275="",$E275="",$F275=""),"Stammdaten fehlen",IF(AND($G275="",$H275=""),"Werte fehlen",IF($G275="","Monatsstunden fehlen",IF($H275="","Monatslohn fehlt","OK")))))</f>
        <v>OK</v>
      </c>
      <c r="J275" s="429" t="str">
        <f>IF($G275="","",IF(COUNTIFS($A:$A,$A275,$D:$D,$D275,$G:$G,$G275)&gt;1,"Doppelte Monatsstunden",""))</f>
        <v/>
      </c>
    </row>
    <row r="276" spans="1:10" ht="24" customHeight="1">
      <c r="A276" s="420" t="s">
        <v>293</v>
      </c>
      <c r="B276" s="406">
        <v>45778</v>
      </c>
      <c r="C276" s="406">
        <v>46142</v>
      </c>
      <c r="D276" s="407" t="s">
        <v>292</v>
      </c>
      <c r="E276" s="407" t="s">
        <v>10</v>
      </c>
      <c r="F276" s="407" t="s">
        <v>281</v>
      </c>
      <c r="G276" s="123">
        <v>129.75</v>
      </c>
      <c r="H276" s="124">
        <v>1725</v>
      </c>
      <c r="I276" s="408" t="str">
        <f>IF($A276="","",IF(OR($B276="",$C276="",$D276="",$E276="",$F276=""),"Stammdaten fehlen",IF(AND($G276="",$H276=""),"Werte fehlen",IF($G276="","Monatsstunden fehlen",IF($H276="","Monatslohn fehlt","OK")))))</f>
        <v>OK</v>
      </c>
      <c r="J276" s="429" t="str">
        <f>IF($G276="","",IF(COUNTIFS($A:$A,$A276,$D:$D,$D276,$G:$G,$G276)&gt;1,"Doppelte Monatsstunden",""))</f>
        <v/>
      </c>
    </row>
    <row r="277" spans="1:10" ht="24" customHeight="1">
      <c r="A277" s="420" t="s">
        <v>293</v>
      </c>
      <c r="B277" s="406">
        <v>45778</v>
      </c>
      <c r="C277" s="406">
        <v>46142</v>
      </c>
      <c r="D277" s="407" t="s">
        <v>292</v>
      </c>
      <c r="E277" s="407" t="s">
        <v>10</v>
      </c>
      <c r="F277" s="407" t="s">
        <v>281</v>
      </c>
      <c r="G277" s="123">
        <v>108.13</v>
      </c>
      <c r="H277" s="124">
        <v>1437.5</v>
      </c>
      <c r="I277" s="408" t="str">
        <f>IF($A277="","",IF(OR($B277="",$C277="",$D277="",$E277="",$F277=""),"Stammdaten fehlen",IF(AND($G277="",$H277=""),"Werte fehlen",IF($G277="","Monatsstunden fehlen",IF($H277="","Monatslohn fehlt","OK")))))</f>
        <v>OK</v>
      </c>
      <c r="J277" s="429" t="str">
        <f>IF($G277="","",IF(COUNTIFS($A:$A,$A277,$D:$D,$D277,$G:$G,$G277)&gt;1,"Doppelte Monatsstunden",""))</f>
        <v/>
      </c>
    </row>
    <row r="278" spans="1:10" ht="24" customHeight="1">
      <c r="A278" s="420" t="s">
        <v>293</v>
      </c>
      <c r="B278" s="406">
        <v>45778</v>
      </c>
      <c r="C278" s="406">
        <v>46142</v>
      </c>
      <c r="D278" s="407" t="s">
        <v>292</v>
      </c>
      <c r="E278" s="407" t="s">
        <v>10</v>
      </c>
      <c r="F278" s="407" t="s">
        <v>281</v>
      </c>
      <c r="G278" s="123">
        <v>103.8</v>
      </c>
      <c r="H278" s="124">
        <v>1380</v>
      </c>
      <c r="I278" s="408" t="str">
        <f>IF($A278="","",IF(OR($B278="",$C278="",$D278="",$E278="",$F278=""),"Stammdaten fehlen",IF(AND($G278="",$H278=""),"Werte fehlen",IF($G278="","Monatsstunden fehlen",IF($H278="","Monatslohn fehlt","OK")))))</f>
        <v>OK</v>
      </c>
      <c r="J278" s="429" t="str">
        <f>IF($G278="","",IF(COUNTIFS($A:$A,$A278,$D:$D,$D278,$G:$G,$G278)&gt;1,"Doppelte Monatsstunden",""))</f>
        <v/>
      </c>
    </row>
    <row r="279" spans="1:10" ht="24" customHeight="1">
      <c r="A279" s="420" t="s">
        <v>293</v>
      </c>
      <c r="B279" s="406">
        <v>45778</v>
      </c>
      <c r="C279" s="406">
        <v>46142</v>
      </c>
      <c r="D279" s="407" t="s">
        <v>292</v>
      </c>
      <c r="E279" s="407" t="s">
        <v>10</v>
      </c>
      <c r="F279" s="407" t="s">
        <v>281</v>
      </c>
      <c r="G279" s="123">
        <v>86.5</v>
      </c>
      <c r="H279" s="124">
        <v>1150</v>
      </c>
      <c r="I279" s="408" t="str">
        <f>IF($A279="","",IF(OR($B279="",$C279="",$D279="",$E279="",$F279=""),"Stammdaten fehlen",IF(AND($G279="",$H279=""),"Werte fehlen",IF($G279="","Monatsstunden fehlen",IF($H279="","Monatslohn fehlt","OK")))))</f>
        <v>OK</v>
      </c>
      <c r="J279" s="429" t="str">
        <f>IF($G279="","",IF(COUNTIFS($A:$A,$A279,$D:$D,$D279,$G:$G,$G279)&gt;1,"Doppelte Monatsstunden",""))</f>
        <v/>
      </c>
    </row>
    <row r="280" spans="1:10" ht="24" customHeight="1">
      <c r="A280" s="420" t="s">
        <v>293</v>
      </c>
      <c r="B280" s="406">
        <v>45778</v>
      </c>
      <c r="C280" s="406">
        <v>46142</v>
      </c>
      <c r="D280" s="407" t="s">
        <v>292</v>
      </c>
      <c r="E280" s="407" t="s">
        <v>10</v>
      </c>
      <c r="F280" s="407" t="s">
        <v>281</v>
      </c>
      <c r="G280" s="123">
        <v>69.2</v>
      </c>
      <c r="H280" s="124">
        <v>920</v>
      </c>
      <c r="I280" s="408" t="str">
        <f>IF($A280="","",IF(OR($B280="",$C280="",$D280="",$E280="",$F280=""),"Stammdaten fehlen",IF(AND($G280="",$H280=""),"Werte fehlen",IF($G280="","Monatsstunden fehlen",IF($H280="","Monatslohn fehlt","OK")))))</f>
        <v>OK</v>
      </c>
      <c r="J280" s="429" t="str">
        <f>IF($G280="","",IF(COUNTIFS($A:$A,$A280,$D:$D,$D280,$G:$G,$G280)&gt;1,"Doppelte Monatsstunden",""))</f>
        <v/>
      </c>
    </row>
    <row r="281" spans="1:10" ht="24" customHeight="1">
      <c r="A281" s="420" t="s">
        <v>293</v>
      </c>
      <c r="B281" s="406">
        <v>45778</v>
      </c>
      <c r="C281" s="406">
        <v>46142</v>
      </c>
      <c r="D281" s="407" t="s">
        <v>292</v>
      </c>
      <c r="E281" s="407" t="s">
        <v>10</v>
      </c>
      <c r="F281" s="407" t="s">
        <v>281</v>
      </c>
      <c r="G281" s="123">
        <v>51.9</v>
      </c>
      <c r="H281" s="124">
        <v>690</v>
      </c>
      <c r="I281" s="408" t="str">
        <f>IF($A281="","",IF(OR($B281="",$C281="",$D281="",$E281="",$F281=""),"Stammdaten fehlen",IF(AND($G281="",$H281=""),"Werte fehlen",IF($G281="","Monatsstunden fehlen",IF($H281="","Monatslohn fehlt","OK")))))</f>
        <v>OK</v>
      </c>
      <c r="J281" s="429" t="str">
        <f>IF($G281="","",IF(COUNTIFS($A:$A,$A281,$D:$D,$D281,$G:$G,$G281)&gt;1,"Doppelte Monatsstunden",""))</f>
        <v/>
      </c>
    </row>
    <row r="282" spans="1:10" ht="24" customHeight="1">
      <c r="A282" s="420" t="s">
        <v>293</v>
      </c>
      <c r="B282" s="406">
        <v>45778</v>
      </c>
      <c r="C282" s="406">
        <v>46142</v>
      </c>
      <c r="D282" s="407" t="s">
        <v>292</v>
      </c>
      <c r="E282" s="407" t="s">
        <v>10</v>
      </c>
      <c r="F282" s="407" t="s">
        <v>281</v>
      </c>
      <c r="G282" s="123">
        <v>47.58</v>
      </c>
      <c r="H282" s="124">
        <v>632.5</v>
      </c>
      <c r="I282" s="408" t="str">
        <f>IF($A282="","",IF(OR($B282="",$C282="",$D282="",$E282="",$F282=""),"Stammdaten fehlen",IF(AND($G282="",$H282=""),"Werte fehlen",IF($G282="","Monatsstunden fehlen",IF($H282="","Monatslohn fehlt","OK")))))</f>
        <v>OK</v>
      </c>
      <c r="J282" s="429" t="str">
        <f>IF($G282="","",IF(COUNTIFS($A:$A,$A282,$D:$D,$D282,$G:$G,$G282)&gt;1,"Doppelte Monatsstunden",""))</f>
        <v/>
      </c>
    </row>
    <row r="283" spans="1:10" ht="24" customHeight="1">
      <c r="A283" s="420" t="s">
        <v>293</v>
      </c>
      <c r="B283" s="406">
        <v>45778</v>
      </c>
      <c r="C283" s="406">
        <v>46142</v>
      </c>
      <c r="D283" s="407" t="s">
        <v>292</v>
      </c>
      <c r="E283" s="407" t="s">
        <v>10</v>
      </c>
      <c r="F283" s="407" t="s">
        <v>281</v>
      </c>
      <c r="G283" s="123">
        <v>43.25</v>
      </c>
      <c r="H283" s="124">
        <v>575</v>
      </c>
      <c r="I283" s="408" t="str">
        <f>IF($A283="","",IF(OR($B283="",$C283="",$D283="",$E283="",$F283=""),"Stammdaten fehlen",IF(AND($G283="",$H283=""),"Werte fehlen",IF($G283="","Monatsstunden fehlen",IF($H283="","Monatslohn fehlt","OK")))))</f>
        <v>OK</v>
      </c>
      <c r="J283" s="429" t="str">
        <f>IF($G283="","",IF(COUNTIFS($A:$A,$A283,$D:$D,$D283,$G:$G,$G283)&gt;1,"Doppelte Monatsstunden",""))</f>
        <v/>
      </c>
    </row>
    <row r="284" spans="1:10" ht="24" customHeight="1">
      <c r="A284" s="420" t="s">
        <v>293</v>
      </c>
      <c r="B284" s="406">
        <v>45778</v>
      </c>
      <c r="C284" s="406">
        <v>46142</v>
      </c>
      <c r="D284" s="407" t="s">
        <v>292</v>
      </c>
      <c r="E284" s="407" t="s">
        <v>10</v>
      </c>
      <c r="F284" s="407" t="s">
        <v>281</v>
      </c>
      <c r="G284" s="123">
        <v>34.6</v>
      </c>
      <c r="H284" s="124">
        <v>460</v>
      </c>
      <c r="I284" s="408" t="str">
        <f>IF($A284="","",IF(OR($B284="",$C284="",$D284="",$E284="",$F284=""),"Stammdaten fehlen",IF(AND($G284="",$H284=""),"Werte fehlen",IF($G284="","Monatsstunden fehlen",IF($H284="","Monatslohn fehlt","OK")))))</f>
        <v>OK</v>
      </c>
      <c r="J284" s="429" t="str">
        <f>IF($G284="","",IF(COUNTIFS($A:$A,$A284,$D:$D,$D284,$G:$G,$G284)&gt;1,"Doppelte Monatsstunden",""))</f>
        <v/>
      </c>
    </row>
    <row r="285" spans="1:10" ht="24" customHeight="1" thickBot="1">
      <c r="A285" s="420" t="s">
        <v>293</v>
      </c>
      <c r="B285" s="406">
        <v>45778</v>
      </c>
      <c r="C285" s="406">
        <v>46142</v>
      </c>
      <c r="D285" s="407" t="s">
        <v>292</v>
      </c>
      <c r="E285" s="407" t="s">
        <v>10</v>
      </c>
      <c r="F285" s="407" t="s">
        <v>281</v>
      </c>
      <c r="G285" s="123">
        <v>32.01</v>
      </c>
      <c r="H285" s="124">
        <v>425.5</v>
      </c>
      <c r="I285" s="408" t="str">
        <f>IF($A285="","",IF(OR($B285="",$C285="",$D285="",$E285="",$F285=""),"Stammdaten fehlen",IF(AND($G285="",$H285=""),"Werte fehlen",IF($G285="","Monatsstunden fehlen",IF($H285="","Monatslohn fehlt","OK")))))</f>
        <v>OK</v>
      </c>
      <c r="J285" s="429" t="str">
        <f>IF($G285="","",IF(COUNTIFS($A:$A,$A285,$D:$D,$D285,$G:$G,$G285)&gt;1,"Doppelte Monatsstunden",""))</f>
        <v/>
      </c>
    </row>
    <row r="286" spans="1:10" ht="24" customHeight="1">
      <c r="A286" s="419" t="s">
        <v>293</v>
      </c>
      <c r="B286" s="403">
        <v>45778</v>
      </c>
      <c r="C286" s="403">
        <v>46142</v>
      </c>
      <c r="D286" s="404" t="s">
        <v>11</v>
      </c>
      <c r="E286" s="404" t="s">
        <v>10</v>
      </c>
      <c r="F286" s="404" t="s">
        <v>282</v>
      </c>
      <c r="G286" s="121">
        <v>173</v>
      </c>
      <c r="H286" s="122">
        <v>2300</v>
      </c>
      <c r="I286" s="405" t="str">
        <f>IF($A286="","",IF(OR($B286="",$C286="",$D286="",$E286="",$F286=""),"Stammdaten fehlen",IF(AND($G286="",$H286=""),"Werte fehlen",IF($G286="","Monatsstunden fehlen",IF($H286="","Monatslohn fehlt","OK")))))</f>
        <v>OK</v>
      </c>
      <c r="J286" s="428" t="str">
        <f>IF($G286="","",IF(COUNTIFS($A:$A,$A286,$D:$D,$D286,$G:$G,$G286)&gt;1,"Doppelte Monatsstunden",""))</f>
        <v/>
      </c>
    </row>
    <row r="287" spans="1:10" ht="24" customHeight="1">
      <c r="A287" s="420" t="s">
        <v>293</v>
      </c>
      <c r="B287" s="406">
        <v>45778</v>
      </c>
      <c r="C287" s="406">
        <v>46142</v>
      </c>
      <c r="D287" s="407" t="s">
        <v>11</v>
      </c>
      <c r="E287" s="407" t="s">
        <v>10</v>
      </c>
      <c r="F287" s="407" t="s">
        <v>282</v>
      </c>
      <c r="G287" s="123">
        <v>151.38</v>
      </c>
      <c r="H287" s="124">
        <v>2012.5</v>
      </c>
      <c r="I287" s="408" t="str">
        <f>IF($A287="","",IF(OR($B287="",$C287="",$D287="",$E287="",$F287=""),"Stammdaten fehlen",IF(AND($G287="",$H287=""),"Werte fehlen",IF($G287="","Monatsstunden fehlen",IF($H287="","Monatslohn fehlt","OK")))))</f>
        <v>OK</v>
      </c>
      <c r="J287" s="429" t="str">
        <f>IF($G287="","",IF(COUNTIFS($A:$A,$A287,$D:$D,$D287,$G:$G,$G287)&gt;1,"Doppelte Monatsstunden",""))</f>
        <v/>
      </c>
    </row>
    <row r="288" spans="1:10" ht="24" customHeight="1">
      <c r="A288" s="420" t="s">
        <v>293</v>
      </c>
      <c r="B288" s="406">
        <v>45778</v>
      </c>
      <c r="C288" s="406">
        <v>46142</v>
      </c>
      <c r="D288" s="407" t="s">
        <v>11</v>
      </c>
      <c r="E288" s="407" t="s">
        <v>10</v>
      </c>
      <c r="F288" s="407" t="s">
        <v>282</v>
      </c>
      <c r="G288" s="123">
        <v>138.4</v>
      </c>
      <c r="H288" s="124">
        <v>1840</v>
      </c>
      <c r="I288" s="408" t="str">
        <f>IF($A288="","",IF(OR($B288="",$C288="",$D288="",$E288="",$F288=""),"Stammdaten fehlen",IF(AND($G288="",$H288=""),"Werte fehlen",IF($G288="","Monatsstunden fehlen",IF($H288="","Monatslohn fehlt","OK")))))</f>
        <v>OK</v>
      </c>
      <c r="J288" s="429" t="str">
        <f>IF($G288="","",IF(COUNTIFS($A:$A,$A288,$D:$D,$D288,$G:$G,$G288)&gt;1,"Doppelte Monatsstunden",""))</f>
        <v/>
      </c>
    </row>
    <row r="289" spans="1:10" ht="24" customHeight="1">
      <c r="A289" s="420" t="s">
        <v>293</v>
      </c>
      <c r="B289" s="406">
        <v>45778</v>
      </c>
      <c r="C289" s="406">
        <v>46142</v>
      </c>
      <c r="D289" s="407" t="s">
        <v>11</v>
      </c>
      <c r="E289" s="407" t="s">
        <v>10</v>
      </c>
      <c r="F289" s="407" t="s">
        <v>282</v>
      </c>
      <c r="G289" s="123">
        <v>129.75</v>
      </c>
      <c r="H289" s="124">
        <v>1725</v>
      </c>
      <c r="I289" s="408" t="str">
        <f>IF($A289="","",IF(OR($B289="",$C289="",$D289="",$E289="",$F289=""),"Stammdaten fehlen",IF(AND($G289="",$H289=""),"Werte fehlen",IF($G289="","Monatsstunden fehlen",IF($H289="","Monatslohn fehlt","OK")))))</f>
        <v>OK</v>
      </c>
      <c r="J289" s="429" t="str">
        <f>IF($G289="","",IF(COUNTIFS($A:$A,$A289,$D:$D,$D289,$G:$G,$G289)&gt;1,"Doppelte Monatsstunden",""))</f>
        <v/>
      </c>
    </row>
    <row r="290" spans="1:10" ht="24" customHeight="1">
      <c r="A290" s="420" t="s">
        <v>293</v>
      </c>
      <c r="B290" s="406">
        <v>45778</v>
      </c>
      <c r="C290" s="406">
        <v>46142</v>
      </c>
      <c r="D290" s="407" t="s">
        <v>11</v>
      </c>
      <c r="E290" s="407" t="s">
        <v>10</v>
      </c>
      <c r="F290" s="407" t="s">
        <v>282</v>
      </c>
      <c r="G290" s="123">
        <v>108.13</v>
      </c>
      <c r="H290" s="124">
        <v>1437.5</v>
      </c>
      <c r="I290" s="408" t="str">
        <f>IF($A290="","",IF(OR($B290="",$C290="",$D290="",$E290="",$F290=""),"Stammdaten fehlen",IF(AND($G290="",$H290=""),"Werte fehlen",IF($G290="","Monatsstunden fehlen",IF($H290="","Monatslohn fehlt","OK")))))</f>
        <v>OK</v>
      </c>
      <c r="J290" s="429" t="str">
        <f>IF($G290="","",IF(COUNTIFS($A:$A,$A290,$D:$D,$D290,$G:$G,$G290)&gt;1,"Doppelte Monatsstunden",""))</f>
        <v/>
      </c>
    </row>
    <row r="291" spans="1:10" ht="24" customHeight="1">
      <c r="A291" s="420" t="s">
        <v>293</v>
      </c>
      <c r="B291" s="406">
        <v>45778</v>
      </c>
      <c r="C291" s="406">
        <v>46142</v>
      </c>
      <c r="D291" s="407" t="s">
        <v>11</v>
      </c>
      <c r="E291" s="407" t="s">
        <v>10</v>
      </c>
      <c r="F291" s="407" t="s">
        <v>282</v>
      </c>
      <c r="G291" s="123">
        <v>103.8</v>
      </c>
      <c r="H291" s="124">
        <v>1380</v>
      </c>
      <c r="I291" s="408" t="str">
        <f>IF($A291="","",IF(OR($B291="",$C291="",$D291="",$E291="",$F291=""),"Stammdaten fehlen",IF(AND($G291="",$H291=""),"Werte fehlen",IF($G291="","Monatsstunden fehlen",IF($H291="","Monatslohn fehlt","OK")))))</f>
        <v>OK</v>
      </c>
      <c r="J291" s="429" t="str">
        <f>IF($G291="","",IF(COUNTIFS($A:$A,$A291,$D:$D,$D291,$G:$G,$G291)&gt;1,"Doppelte Monatsstunden",""))</f>
        <v/>
      </c>
    </row>
    <row r="292" spans="1:10" ht="24" customHeight="1">
      <c r="A292" s="420" t="s">
        <v>293</v>
      </c>
      <c r="B292" s="406">
        <v>45778</v>
      </c>
      <c r="C292" s="406">
        <v>46142</v>
      </c>
      <c r="D292" s="407" t="s">
        <v>11</v>
      </c>
      <c r="E292" s="407" t="s">
        <v>10</v>
      </c>
      <c r="F292" s="407" t="s">
        <v>282</v>
      </c>
      <c r="G292" s="123">
        <v>86.5</v>
      </c>
      <c r="H292" s="124">
        <v>1150</v>
      </c>
      <c r="I292" s="408" t="str">
        <f>IF($A292="","",IF(OR($B292="",$C292="",$D292="",$E292="",$F292=""),"Stammdaten fehlen",IF(AND($G292="",$H292=""),"Werte fehlen",IF($G292="","Monatsstunden fehlen",IF($H292="","Monatslohn fehlt","OK")))))</f>
        <v>OK</v>
      </c>
      <c r="J292" s="429" t="str">
        <f>IF($G292="","",IF(COUNTIFS($A:$A,$A292,$D:$D,$D292,$G:$G,$G292)&gt;1,"Doppelte Monatsstunden",""))</f>
        <v/>
      </c>
    </row>
    <row r="293" spans="1:10" ht="24" customHeight="1">
      <c r="A293" s="420" t="s">
        <v>293</v>
      </c>
      <c r="B293" s="406">
        <v>45778</v>
      </c>
      <c r="C293" s="406">
        <v>46142</v>
      </c>
      <c r="D293" s="407" t="s">
        <v>11</v>
      </c>
      <c r="E293" s="407" t="s">
        <v>10</v>
      </c>
      <c r="F293" s="407" t="s">
        <v>282</v>
      </c>
      <c r="G293" s="123">
        <v>69.2</v>
      </c>
      <c r="H293" s="124">
        <v>920</v>
      </c>
      <c r="I293" s="408" t="str">
        <f>IF($A293="","",IF(OR($B293="",$C293="",$D293="",$E293="",$F293=""),"Stammdaten fehlen",IF(AND($G293="",$H293=""),"Werte fehlen",IF($G293="","Monatsstunden fehlen",IF($H293="","Monatslohn fehlt","OK")))))</f>
        <v>OK</v>
      </c>
      <c r="J293" s="429" t="str">
        <f>IF($G293="","",IF(COUNTIFS($A:$A,$A293,$D:$D,$D293,$G:$G,$G293)&gt;1,"Doppelte Monatsstunden",""))</f>
        <v/>
      </c>
    </row>
    <row r="294" spans="1:10" ht="24" customHeight="1">
      <c r="A294" s="420" t="s">
        <v>293</v>
      </c>
      <c r="B294" s="406">
        <v>45778</v>
      </c>
      <c r="C294" s="406">
        <v>46142</v>
      </c>
      <c r="D294" s="407" t="s">
        <v>11</v>
      </c>
      <c r="E294" s="407" t="s">
        <v>10</v>
      </c>
      <c r="F294" s="407" t="s">
        <v>282</v>
      </c>
      <c r="G294" s="123">
        <v>51.9</v>
      </c>
      <c r="H294" s="124">
        <v>690</v>
      </c>
      <c r="I294" s="408" t="str">
        <f>IF($A294="","",IF(OR($B294="",$C294="",$D294="",$E294="",$F294=""),"Stammdaten fehlen",IF(AND($G294="",$H294=""),"Werte fehlen",IF($G294="","Monatsstunden fehlen",IF($H294="","Monatslohn fehlt","OK")))))</f>
        <v>OK</v>
      </c>
      <c r="J294" s="429" t="str">
        <f>IF($G294="","",IF(COUNTIFS($A:$A,$A294,$D:$D,$D294,$G:$G,$G294)&gt;1,"Doppelte Monatsstunden",""))</f>
        <v/>
      </c>
    </row>
    <row r="295" spans="1:10" ht="24" customHeight="1">
      <c r="A295" s="420" t="s">
        <v>293</v>
      </c>
      <c r="B295" s="406">
        <v>45778</v>
      </c>
      <c r="C295" s="406">
        <v>46142</v>
      </c>
      <c r="D295" s="407" t="s">
        <v>11</v>
      </c>
      <c r="E295" s="407" t="s">
        <v>10</v>
      </c>
      <c r="F295" s="407" t="s">
        <v>282</v>
      </c>
      <c r="G295" s="123">
        <v>47.58</v>
      </c>
      <c r="H295" s="124">
        <v>632.5</v>
      </c>
      <c r="I295" s="408" t="str">
        <f>IF($A295="","",IF(OR($B295="",$C295="",$D295="",$E295="",$F295=""),"Stammdaten fehlen",IF(AND($G295="",$H295=""),"Werte fehlen",IF($G295="","Monatsstunden fehlen",IF($H295="","Monatslohn fehlt","OK")))))</f>
        <v>OK</v>
      </c>
      <c r="J295" s="429" t="str">
        <f>IF($G295="","",IF(COUNTIFS($A:$A,$A295,$D:$D,$D295,$G:$G,$G295)&gt;1,"Doppelte Monatsstunden",""))</f>
        <v/>
      </c>
    </row>
    <row r="296" spans="1:10" ht="24" customHeight="1">
      <c r="A296" s="420" t="s">
        <v>293</v>
      </c>
      <c r="B296" s="406">
        <v>45778</v>
      </c>
      <c r="C296" s="406">
        <v>46142</v>
      </c>
      <c r="D296" s="407" t="s">
        <v>11</v>
      </c>
      <c r="E296" s="407" t="s">
        <v>10</v>
      </c>
      <c r="F296" s="407" t="s">
        <v>282</v>
      </c>
      <c r="G296" s="123">
        <v>43.25</v>
      </c>
      <c r="H296" s="124">
        <v>575</v>
      </c>
      <c r="I296" s="408" t="str">
        <f>IF($A296="","",IF(OR($B296="",$C296="",$D296="",$E296="",$F296=""),"Stammdaten fehlen",IF(AND($G296="",$H296=""),"Werte fehlen",IF($G296="","Monatsstunden fehlen",IF($H296="","Monatslohn fehlt","OK")))))</f>
        <v>OK</v>
      </c>
      <c r="J296" s="429" t="str">
        <f>IF($G296="","",IF(COUNTIFS($A:$A,$A296,$D:$D,$D296,$G:$G,$G296)&gt;1,"Doppelte Monatsstunden",""))</f>
        <v/>
      </c>
    </row>
    <row r="297" spans="1:10" ht="24" customHeight="1">
      <c r="A297" s="420" t="s">
        <v>293</v>
      </c>
      <c r="B297" s="406">
        <v>45778</v>
      </c>
      <c r="C297" s="406">
        <v>46142</v>
      </c>
      <c r="D297" s="407" t="s">
        <v>11</v>
      </c>
      <c r="E297" s="407" t="s">
        <v>10</v>
      </c>
      <c r="F297" s="407" t="s">
        <v>282</v>
      </c>
      <c r="G297" s="123">
        <v>34.6</v>
      </c>
      <c r="H297" s="124">
        <v>460</v>
      </c>
      <c r="I297" s="408" t="str">
        <f>IF($A297="","",IF(OR($B297="",$C297="",$D297="",$E297="",$F297=""),"Stammdaten fehlen",IF(AND($G297="",$H297=""),"Werte fehlen",IF($G297="","Monatsstunden fehlen",IF($H297="","Monatslohn fehlt","OK")))))</f>
        <v>OK</v>
      </c>
      <c r="J297" s="429" t="str">
        <f>IF($G297="","",IF(COUNTIFS($A:$A,$A297,$D:$D,$D297,$G:$G,$G297)&gt;1,"Doppelte Monatsstunden",""))</f>
        <v/>
      </c>
    </row>
    <row r="298" spans="1:10" ht="24" customHeight="1" thickBot="1">
      <c r="A298" s="420" t="s">
        <v>293</v>
      </c>
      <c r="B298" s="406">
        <v>45778</v>
      </c>
      <c r="C298" s="406">
        <v>46142</v>
      </c>
      <c r="D298" s="407" t="s">
        <v>11</v>
      </c>
      <c r="E298" s="407" t="s">
        <v>10</v>
      </c>
      <c r="F298" s="407" t="s">
        <v>282</v>
      </c>
      <c r="G298" s="123">
        <v>32.01</v>
      </c>
      <c r="H298" s="124">
        <v>425.5</v>
      </c>
      <c r="I298" s="408" t="str">
        <f>IF($A298="","",IF(OR($B298="",$C298="",$D298="",$E298="",$F298=""),"Stammdaten fehlen",IF(AND($G298="",$H298=""),"Werte fehlen",IF($G298="","Monatsstunden fehlen",IF($H298="","Monatslohn fehlt","OK")))))</f>
        <v>OK</v>
      </c>
      <c r="J298" s="429" t="str">
        <f>IF($G298="","",IF(COUNTIFS($A:$A,$A298,$D:$D,$D298,$G:$G,$G298)&gt;1,"Doppelte Monatsstunden",""))</f>
        <v/>
      </c>
    </row>
    <row r="299" spans="1:10" ht="24" customHeight="1">
      <c r="A299" s="419" t="s">
        <v>293</v>
      </c>
      <c r="B299" s="403">
        <v>45778</v>
      </c>
      <c r="C299" s="403">
        <v>46142</v>
      </c>
      <c r="D299" s="404" t="s">
        <v>12</v>
      </c>
      <c r="E299" s="404" t="s">
        <v>10</v>
      </c>
      <c r="F299" s="404" t="s">
        <v>283</v>
      </c>
      <c r="G299" s="121">
        <v>173</v>
      </c>
      <c r="H299" s="122">
        <v>2300</v>
      </c>
      <c r="I299" s="405" t="str">
        <f>IF($A299="","",IF(OR($B299="",$C299="",$D299="",$E299="",$F299=""),"Stammdaten fehlen",IF(AND($G299="",$H299=""),"Werte fehlen",IF($G299="","Monatsstunden fehlen",IF($H299="","Monatslohn fehlt","OK")))))</f>
        <v>OK</v>
      </c>
      <c r="J299" s="428" t="str">
        <f>IF($G299="","",IF(COUNTIFS($A:$A,$A299,$D:$D,$D299,$G:$G,$G299)&gt;1,"Doppelte Monatsstunden",""))</f>
        <v/>
      </c>
    </row>
    <row r="300" spans="1:10" ht="24" customHeight="1">
      <c r="A300" s="420" t="s">
        <v>293</v>
      </c>
      <c r="B300" s="406">
        <v>45778</v>
      </c>
      <c r="C300" s="406">
        <v>46142</v>
      </c>
      <c r="D300" s="407" t="s">
        <v>12</v>
      </c>
      <c r="E300" s="407" t="s">
        <v>10</v>
      </c>
      <c r="F300" s="407" t="s">
        <v>283</v>
      </c>
      <c r="G300" s="123">
        <v>151.38</v>
      </c>
      <c r="H300" s="124">
        <v>2012.5</v>
      </c>
      <c r="I300" s="408" t="str">
        <f>IF($A300="","",IF(OR($B300="",$C300="",$D300="",$E300="",$F300=""),"Stammdaten fehlen",IF(AND($G300="",$H300=""),"Werte fehlen",IF($G300="","Monatsstunden fehlen",IF($H300="","Monatslohn fehlt","OK")))))</f>
        <v>OK</v>
      </c>
      <c r="J300" s="429" t="str">
        <f>IF($G300="","",IF(COUNTIFS($A:$A,$A300,$D:$D,$D300,$G:$G,$G300)&gt;1,"Doppelte Monatsstunden",""))</f>
        <v/>
      </c>
    </row>
    <row r="301" spans="1:10" ht="24" customHeight="1">
      <c r="A301" s="420" t="s">
        <v>293</v>
      </c>
      <c r="B301" s="406">
        <v>45778</v>
      </c>
      <c r="C301" s="406">
        <v>46142</v>
      </c>
      <c r="D301" s="407" t="s">
        <v>12</v>
      </c>
      <c r="E301" s="407" t="s">
        <v>10</v>
      </c>
      <c r="F301" s="407" t="s">
        <v>283</v>
      </c>
      <c r="G301" s="123">
        <v>138.4</v>
      </c>
      <c r="H301" s="124">
        <v>1840</v>
      </c>
      <c r="I301" s="408" t="str">
        <f>IF($A301="","",IF(OR($B301="",$C301="",$D301="",$E301="",$F301=""),"Stammdaten fehlen",IF(AND($G301="",$H301=""),"Werte fehlen",IF($G301="","Monatsstunden fehlen",IF($H301="","Monatslohn fehlt","OK")))))</f>
        <v>OK</v>
      </c>
      <c r="J301" s="429" t="str">
        <f>IF($G301="","",IF(COUNTIFS($A:$A,$A301,$D:$D,$D301,$G:$G,$G301)&gt;1,"Doppelte Monatsstunden",""))</f>
        <v/>
      </c>
    </row>
    <row r="302" spans="1:10" ht="24" customHeight="1">
      <c r="A302" s="420" t="s">
        <v>293</v>
      </c>
      <c r="B302" s="406">
        <v>45778</v>
      </c>
      <c r="C302" s="406">
        <v>46142</v>
      </c>
      <c r="D302" s="407" t="s">
        <v>12</v>
      </c>
      <c r="E302" s="407" t="s">
        <v>10</v>
      </c>
      <c r="F302" s="407" t="s">
        <v>283</v>
      </c>
      <c r="G302" s="123">
        <v>129.75</v>
      </c>
      <c r="H302" s="124">
        <v>1725</v>
      </c>
      <c r="I302" s="408" t="str">
        <f>IF($A302="","",IF(OR($B302="",$C302="",$D302="",$E302="",$F302=""),"Stammdaten fehlen",IF(AND($G302="",$H302=""),"Werte fehlen",IF($G302="","Monatsstunden fehlen",IF($H302="","Monatslohn fehlt","OK")))))</f>
        <v>OK</v>
      </c>
      <c r="J302" s="429" t="str">
        <f>IF($G302="","",IF(COUNTIFS($A:$A,$A302,$D:$D,$D302,$G:$G,$G302)&gt;1,"Doppelte Monatsstunden",""))</f>
        <v/>
      </c>
    </row>
    <row r="303" spans="1:10" ht="24" customHeight="1">
      <c r="A303" s="420" t="s">
        <v>293</v>
      </c>
      <c r="B303" s="406">
        <v>45778</v>
      </c>
      <c r="C303" s="406">
        <v>46142</v>
      </c>
      <c r="D303" s="407" t="s">
        <v>12</v>
      </c>
      <c r="E303" s="407" t="s">
        <v>10</v>
      </c>
      <c r="F303" s="407" t="s">
        <v>283</v>
      </c>
      <c r="G303" s="123">
        <v>108.13</v>
      </c>
      <c r="H303" s="124">
        <v>1437.5</v>
      </c>
      <c r="I303" s="408" t="str">
        <f>IF($A303="","",IF(OR($B303="",$C303="",$D303="",$E303="",$F303=""),"Stammdaten fehlen",IF(AND($G303="",$H303=""),"Werte fehlen",IF($G303="","Monatsstunden fehlen",IF($H303="","Monatslohn fehlt","OK")))))</f>
        <v>OK</v>
      </c>
      <c r="J303" s="429" t="str">
        <f>IF($G303="","",IF(COUNTIFS($A:$A,$A303,$D:$D,$D303,$G:$G,$G303)&gt;1,"Doppelte Monatsstunden",""))</f>
        <v/>
      </c>
    </row>
    <row r="304" spans="1:10" ht="24" customHeight="1">
      <c r="A304" s="420" t="s">
        <v>293</v>
      </c>
      <c r="B304" s="406">
        <v>45778</v>
      </c>
      <c r="C304" s="406">
        <v>46142</v>
      </c>
      <c r="D304" s="407" t="s">
        <v>12</v>
      </c>
      <c r="E304" s="407" t="s">
        <v>10</v>
      </c>
      <c r="F304" s="407" t="s">
        <v>283</v>
      </c>
      <c r="G304" s="123">
        <v>103.8</v>
      </c>
      <c r="H304" s="124">
        <v>1380</v>
      </c>
      <c r="I304" s="408" t="str">
        <f>IF($A304="","",IF(OR($B304="",$C304="",$D304="",$E304="",$F304=""),"Stammdaten fehlen",IF(AND($G304="",$H304=""),"Werte fehlen",IF($G304="","Monatsstunden fehlen",IF($H304="","Monatslohn fehlt","OK")))))</f>
        <v>OK</v>
      </c>
      <c r="J304" s="429" t="str">
        <f>IF($G304="","",IF(COUNTIFS($A:$A,$A304,$D:$D,$D304,$G:$G,$G304)&gt;1,"Doppelte Monatsstunden",""))</f>
        <v/>
      </c>
    </row>
    <row r="305" spans="1:10" ht="24" customHeight="1">
      <c r="A305" s="420" t="s">
        <v>293</v>
      </c>
      <c r="B305" s="406">
        <v>45778</v>
      </c>
      <c r="C305" s="406">
        <v>46142</v>
      </c>
      <c r="D305" s="407" t="s">
        <v>12</v>
      </c>
      <c r="E305" s="407" t="s">
        <v>10</v>
      </c>
      <c r="F305" s="407" t="s">
        <v>283</v>
      </c>
      <c r="G305" s="123">
        <v>86.5</v>
      </c>
      <c r="H305" s="124">
        <v>1150</v>
      </c>
      <c r="I305" s="408" t="str">
        <f>IF($A305="","",IF(OR($B305="",$C305="",$D305="",$E305="",$F305=""),"Stammdaten fehlen",IF(AND($G305="",$H305=""),"Werte fehlen",IF($G305="","Monatsstunden fehlen",IF($H305="","Monatslohn fehlt","OK")))))</f>
        <v>OK</v>
      </c>
      <c r="J305" s="429" t="str">
        <f>IF($G305="","",IF(COUNTIFS($A:$A,$A305,$D:$D,$D305,$G:$G,$G305)&gt;1,"Doppelte Monatsstunden",""))</f>
        <v/>
      </c>
    </row>
    <row r="306" spans="1:10" ht="24" customHeight="1">
      <c r="A306" s="420" t="s">
        <v>293</v>
      </c>
      <c r="B306" s="406">
        <v>45778</v>
      </c>
      <c r="C306" s="406">
        <v>46142</v>
      </c>
      <c r="D306" s="407" t="s">
        <v>12</v>
      </c>
      <c r="E306" s="407" t="s">
        <v>10</v>
      </c>
      <c r="F306" s="407" t="s">
        <v>283</v>
      </c>
      <c r="G306" s="123">
        <v>69.2</v>
      </c>
      <c r="H306" s="124">
        <v>920</v>
      </c>
      <c r="I306" s="408" t="str">
        <f>IF($A306="","",IF(OR($B306="",$C306="",$D306="",$E306="",$F306=""),"Stammdaten fehlen",IF(AND($G306="",$H306=""),"Werte fehlen",IF($G306="","Monatsstunden fehlen",IF($H306="","Monatslohn fehlt","OK")))))</f>
        <v>OK</v>
      </c>
      <c r="J306" s="429" t="str">
        <f>IF($G306="","",IF(COUNTIFS($A:$A,$A306,$D:$D,$D306,$G:$G,$G306)&gt;1,"Doppelte Monatsstunden",""))</f>
        <v/>
      </c>
    </row>
    <row r="307" spans="1:10" ht="24" customHeight="1">
      <c r="A307" s="420" t="s">
        <v>293</v>
      </c>
      <c r="B307" s="406">
        <v>45778</v>
      </c>
      <c r="C307" s="406">
        <v>46142</v>
      </c>
      <c r="D307" s="407" t="s">
        <v>12</v>
      </c>
      <c r="E307" s="407" t="s">
        <v>10</v>
      </c>
      <c r="F307" s="407" t="s">
        <v>283</v>
      </c>
      <c r="G307" s="123">
        <v>51.9</v>
      </c>
      <c r="H307" s="124">
        <v>690</v>
      </c>
      <c r="I307" s="408" t="str">
        <f>IF($A307="","",IF(OR($B307="",$C307="",$D307="",$E307="",$F307=""),"Stammdaten fehlen",IF(AND($G307="",$H307=""),"Werte fehlen",IF($G307="","Monatsstunden fehlen",IF($H307="","Monatslohn fehlt","OK")))))</f>
        <v>OK</v>
      </c>
      <c r="J307" s="429" t="str">
        <f>IF($G307="","",IF(COUNTIFS($A:$A,$A307,$D:$D,$D307,$G:$G,$G307)&gt;1,"Doppelte Monatsstunden",""))</f>
        <v/>
      </c>
    </row>
    <row r="308" spans="1:10" ht="24" customHeight="1">
      <c r="A308" s="420" t="s">
        <v>293</v>
      </c>
      <c r="B308" s="406">
        <v>45778</v>
      </c>
      <c r="C308" s="406">
        <v>46142</v>
      </c>
      <c r="D308" s="407" t="s">
        <v>12</v>
      </c>
      <c r="E308" s="407" t="s">
        <v>10</v>
      </c>
      <c r="F308" s="407" t="s">
        <v>283</v>
      </c>
      <c r="G308" s="123">
        <v>47.58</v>
      </c>
      <c r="H308" s="124">
        <v>632.5</v>
      </c>
      <c r="I308" s="408" t="str">
        <f>IF($A308="","",IF(OR($B308="",$C308="",$D308="",$E308="",$F308=""),"Stammdaten fehlen",IF(AND($G308="",$H308=""),"Werte fehlen",IF($G308="","Monatsstunden fehlen",IF($H308="","Monatslohn fehlt","OK")))))</f>
        <v>OK</v>
      </c>
      <c r="J308" s="429" t="str">
        <f>IF($G308="","",IF(COUNTIFS($A:$A,$A308,$D:$D,$D308,$G:$G,$G308)&gt;1,"Doppelte Monatsstunden",""))</f>
        <v/>
      </c>
    </row>
    <row r="309" spans="1:10" ht="24" customHeight="1">
      <c r="A309" s="420" t="s">
        <v>293</v>
      </c>
      <c r="B309" s="406">
        <v>45778</v>
      </c>
      <c r="C309" s="406">
        <v>46142</v>
      </c>
      <c r="D309" s="407" t="s">
        <v>12</v>
      </c>
      <c r="E309" s="407" t="s">
        <v>10</v>
      </c>
      <c r="F309" s="407" t="s">
        <v>283</v>
      </c>
      <c r="G309" s="123">
        <v>43.25</v>
      </c>
      <c r="H309" s="124">
        <v>575</v>
      </c>
      <c r="I309" s="408" t="str">
        <f>IF($A309="","",IF(OR($B309="",$C309="",$D309="",$E309="",$F309=""),"Stammdaten fehlen",IF(AND($G309="",$H309=""),"Werte fehlen",IF($G309="","Monatsstunden fehlen",IF($H309="","Monatslohn fehlt","OK")))))</f>
        <v>OK</v>
      </c>
      <c r="J309" s="429" t="str">
        <f>IF($G309="","",IF(COUNTIFS($A:$A,$A309,$D:$D,$D309,$G:$G,$G309)&gt;1,"Doppelte Monatsstunden",""))</f>
        <v/>
      </c>
    </row>
    <row r="310" spans="1:10" ht="24" customHeight="1">
      <c r="A310" s="420" t="s">
        <v>293</v>
      </c>
      <c r="B310" s="406">
        <v>45778</v>
      </c>
      <c r="C310" s="406">
        <v>46142</v>
      </c>
      <c r="D310" s="407" t="s">
        <v>12</v>
      </c>
      <c r="E310" s="407" t="s">
        <v>10</v>
      </c>
      <c r="F310" s="407" t="s">
        <v>283</v>
      </c>
      <c r="G310" s="123">
        <v>34.6</v>
      </c>
      <c r="H310" s="124">
        <v>460</v>
      </c>
      <c r="I310" s="408" t="str">
        <f>IF($A310="","",IF(OR($B310="",$C310="",$D310="",$E310="",$F310=""),"Stammdaten fehlen",IF(AND($G310="",$H310=""),"Werte fehlen",IF($G310="","Monatsstunden fehlen",IF($H310="","Monatslohn fehlt","OK")))))</f>
        <v>OK</v>
      </c>
      <c r="J310" s="429" t="str">
        <f>IF($G310="","",IF(COUNTIFS($A:$A,$A310,$D:$D,$D310,$G:$G,$G310)&gt;1,"Doppelte Monatsstunden",""))</f>
        <v/>
      </c>
    </row>
    <row r="311" spans="1:10" ht="24" customHeight="1" thickBot="1">
      <c r="A311" s="420" t="s">
        <v>293</v>
      </c>
      <c r="B311" s="406">
        <v>45778</v>
      </c>
      <c r="C311" s="406">
        <v>46142</v>
      </c>
      <c r="D311" s="407" t="s">
        <v>12</v>
      </c>
      <c r="E311" s="407" t="s">
        <v>10</v>
      </c>
      <c r="F311" s="407" t="s">
        <v>283</v>
      </c>
      <c r="G311" s="123">
        <v>32.01</v>
      </c>
      <c r="H311" s="124">
        <v>425.5</v>
      </c>
      <c r="I311" s="408" t="str">
        <f>IF($A311="","",IF(OR($B311="",$C311="",$D311="",$E311="",$F311=""),"Stammdaten fehlen",IF(AND($G311="",$H311=""),"Werte fehlen",IF($G311="","Monatsstunden fehlen",IF($H311="","Monatslohn fehlt","OK")))))</f>
        <v>OK</v>
      </c>
      <c r="J311" s="429" t="str">
        <f>IF($G311="","",IF(COUNTIFS($A:$A,$A311,$D:$D,$D311,$G:$G,$G311)&gt;1,"Doppelte Monatsstunden",""))</f>
        <v/>
      </c>
    </row>
    <row r="312" spans="1:10" ht="24" customHeight="1">
      <c r="A312" s="419" t="s">
        <v>293</v>
      </c>
      <c r="B312" s="403">
        <v>45778</v>
      </c>
      <c r="C312" s="403">
        <v>46142</v>
      </c>
      <c r="D312" s="404" t="s">
        <v>13</v>
      </c>
      <c r="E312" s="404" t="s">
        <v>10</v>
      </c>
      <c r="F312" s="404" t="s">
        <v>284</v>
      </c>
      <c r="G312" s="121">
        <v>173</v>
      </c>
      <c r="H312" s="122">
        <v>2328</v>
      </c>
      <c r="I312" s="405" t="str">
        <f>IF($A312="","",IF(OR($B312="",$C312="",$D312="",$E312="",$F312=""),"Stammdaten fehlen",IF(AND($G312="",$H312=""),"Werte fehlen",IF($G312="","Monatsstunden fehlen",IF($H312="","Monatslohn fehlt","OK")))))</f>
        <v>OK</v>
      </c>
      <c r="J312" s="428" t="str">
        <f>IF($G312="","",IF(COUNTIFS($A:$A,$A312,$D:$D,$D312,$G:$G,$G312)&gt;1,"Doppelte Monatsstunden",""))</f>
        <v/>
      </c>
    </row>
    <row r="313" spans="1:10" ht="24" customHeight="1">
      <c r="A313" s="420" t="s">
        <v>293</v>
      </c>
      <c r="B313" s="406">
        <v>45778</v>
      </c>
      <c r="C313" s="406">
        <v>46142</v>
      </c>
      <c r="D313" s="407" t="s">
        <v>13</v>
      </c>
      <c r="E313" s="407" t="s">
        <v>10</v>
      </c>
      <c r="F313" s="407" t="s">
        <v>284</v>
      </c>
      <c r="G313" s="123">
        <v>151.38</v>
      </c>
      <c r="H313" s="124">
        <v>2037</v>
      </c>
      <c r="I313" s="408" t="str">
        <f>IF($A313="","",IF(OR($B313="",$C313="",$D313="",$E313="",$F313=""),"Stammdaten fehlen",IF(AND($G313="",$H313=""),"Werte fehlen",IF($G313="","Monatsstunden fehlen",IF($H313="","Monatslohn fehlt","OK")))))</f>
        <v>OK</v>
      </c>
      <c r="J313" s="429" t="str">
        <f>IF($G313="","",IF(COUNTIFS($A:$A,$A313,$D:$D,$D313,$G:$G,$G313)&gt;1,"Doppelte Monatsstunden",""))</f>
        <v/>
      </c>
    </row>
    <row r="314" spans="1:10" ht="24" customHeight="1">
      <c r="A314" s="420" t="s">
        <v>293</v>
      </c>
      <c r="B314" s="406">
        <v>45778</v>
      </c>
      <c r="C314" s="406">
        <v>46142</v>
      </c>
      <c r="D314" s="407" t="s">
        <v>13</v>
      </c>
      <c r="E314" s="407" t="s">
        <v>10</v>
      </c>
      <c r="F314" s="407" t="s">
        <v>284</v>
      </c>
      <c r="G314" s="123">
        <v>138.4</v>
      </c>
      <c r="H314" s="124">
        <v>1862.4</v>
      </c>
      <c r="I314" s="408" t="str">
        <f>IF($A314="","",IF(OR($B314="",$C314="",$D314="",$E314="",$F314=""),"Stammdaten fehlen",IF(AND($G314="",$H314=""),"Werte fehlen",IF($G314="","Monatsstunden fehlen",IF($H314="","Monatslohn fehlt","OK")))))</f>
        <v>OK</v>
      </c>
      <c r="J314" s="429" t="str">
        <f>IF($G314="","",IF(COUNTIFS($A:$A,$A314,$D:$D,$D314,$G:$G,$G314)&gt;1,"Doppelte Monatsstunden",""))</f>
        <v/>
      </c>
    </row>
    <row r="315" spans="1:10" ht="24" customHeight="1">
      <c r="A315" s="420" t="s">
        <v>293</v>
      </c>
      <c r="B315" s="406">
        <v>45778</v>
      </c>
      <c r="C315" s="406">
        <v>46142</v>
      </c>
      <c r="D315" s="407" t="s">
        <v>13</v>
      </c>
      <c r="E315" s="407" t="s">
        <v>10</v>
      </c>
      <c r="F315" s="407" t="s">
        <v>284</v>
      </c>
      <c r="G315" s="123">
        <v>129.75</v>
      </c>
      <c r="H315" s="124">
        <v>1476</v>
      </c>
      <c r="I315" s="408" t="str">
        <f>IF($A315="","",IF(OR($B315="",$C315="",$D315="",$E315="",$F315=""),"Stammdaten fehlen",IF(AND($G315="",$H315=""),"Werte fehlen",IF($G315="","Monatsstunden fehlen",IF($H315="","Monatslohn fehlt","OK")))))</f>
        <v>OK</v>
      </c>
      <c r="J315" s="429" t="str">
        <f>IF($G315="","",IF(COUNTIFS($A:$A,$A315,$D:$D,$D315,$G:$G,$G315)&gt;1,"Doppelte Monatsstunden",""))</f>
        <v/>
      </c>
    </row>
    <row r="316" spans="1:10" ht="24" customHeight="1">
      <c r="A316" s="420" t="s">
        <v>293</v>
      </c>
      <c r="B316" s="406">
        <v>45778</v>
      </c>
      <c r="C316" s="406">
        <v>46142</v>
      </c>
      <c r="D316" s="407" t="s">
        <v>13</v>
      </c>
      <c r="E316" s="407" t="s">
        <v>10</v>
      </c>
      <c r="F316" s="407" t="s">
        <v>284</v>
      </c>
      <c r="G316" s="123">
        <v>108.13</v>
      </c>
      <c r="H316" s="124">
        <v>1455</v>
      </c>
      <c r="I316" s="408" t="str">
        <f>IF($A316="","",IF(OR($B316="",$C316="",$D316="",$E316="",$F316=""),"Stammdaten fehlen",IF(AND($G316="",$H316=""),"Werte fehlen",IF($G316="","Monatsstunden fehlen",IF($H316="","Monatslohn fehlt","OK")))))</f>
        <v>OK</v>
      </c>
      <c r="J316" s="429" t="str">
        <f>IF($G316="","",IF(COUNTIFS($A:$A,$A316,$D:$D,$D316,$G:$G,$G316)&gt;1,"Doppelte Monatsstunden",""))</f>
        <v/>
      </c>
    </row>
    <row r="317" spans="1:10" ht="24" customHeight="1">
      <c r="A317" s="420" t="s">
        <v>293</v>
      </c>
      <c r="B317" s="406">
        <v>45778</v>
      </c>
      <c r="C317" s="406">
        <v>46142</v>
      </c>
      <c r="D317" s="407" t="s">
        <v>13</v>
      </c>
      <c r="E317" s="407" t="s">
        <v>10</v>
      </c>
      <c r="F317" s="407" t="s">
        <v>284</v>
      </c>
      <c r="G317" s="123">
        <v>103.8</v>
      </c>
      <c r="H317" s="124">
        <v>1396.8</v>
      </c>
      <c r="I317" s="408" t="str">
        <f>IF($A317="","",IF(OR($B317="",$C317="",$D317="",$E317="",$F317=""),"Stammdaten fehlen",IF(AND($G317="",$H317=""),"Werte fehlen",IF($G317="","Monatsstunden fehlen",IF($H317="","Monatslohn fehlt","OK")))))</f>
        <v>OK</v>
      </c>
      <c r="J317" s="429" t="str">
        <f>IF($G317="","",IF(COUNTIFS($A:$A,$A317,$D:$D,$D317,$G:$G,$G317)&gt;1,"Doppelte Monatsstunden",""))</f>
        <v/>
      </c>
    </row>
    <row r="318" spans="1:10" ht="24" customHeight="1">
      <c r="A318" s="420" t="s">
        <v>293</v>
      </c>
      <c r="B318" s="406">
        <v>45778</v>
      </c>
      <c r="C318" s="406">
        <v>46142</v>
      </c>
      <c r="D318" s="407" t="s">
        <v>13</v>
      </c>
      <c r="E318" s="407" t="s">
        <v>10</v>
      </c>
      <c r="F318" s="407" t="s">
        <v>284</v>
      </c>
      <c r="G318" s="123">
        <v>86.5</v>
      </c>
      <c r="H318" s="124">
        <v>1164</v>
      </c>
      <c r="I318" s="408" t="str">
        <f>IF($A318="","",IF(OR($B318="",$C318="",$D318="",$E318="",$F318=""),"Stammdaten fehlen",IF(AND($G318="",$H318=""),"Werte fehlen",IF($G318="","Monatsstunden fehlen",IF($H318="","Monatslohn fehlt","OK")))))</f>
        <v>OK</v>
      </c>
      <c r="J318" s="429" t="str">
        <f>IF($G318="","",IF(COUNTIFS($A:$A,$A318,$D:$D,$D318,$G:$G,$G318)&gt;1,"Doppelte Monatsstunden",""))</f>
        <v/>
      </c>
    </row>
    <row r="319" spans="1:10" ht="24" customHeight="1">
      <c r="A319" s="420" t="s">
        <v>293</v>
      </c>
      <c r="B319" s="406">
        <v>45778</v>
      </c>
      <c r="C319" s="406">
        <v>46142</v>
      </c>
      <c r="D319" s="407" t="s">
        <v>13</v>
      </c>
      <c r="E319" s="407" t="s">
        <v>10</v>
      </c>
      <c r="F319" s="407" t="s">
        <v>284</v>
      </c>
      <c r="G319" s="123">
        <v>69.2</v>
      </c>
      <c r="H319" s="124">
        <v>931.2</v>
      </c>
      <c r="I319" s="408" t="str">
        <f>IF($A319="","",IF(OR($B319="",$C319="",$D319="",$E319="",$F319=""),"Stammdaten fehlen",IF(AND($G319="",$H319=""),"Werte fehlen",IF($G319="","Monatsstunden fehlen",IF($H319="","Monatslohn fehlt","OK")))))</f>
        <v>OK</v>
      </c>
      <c r="J319" s="429" t="str">
        <f>IF($G319="","",IF(COUNTIFS($A:$A,$A319,$D:$D,$D319,$G:$G,$G319)&gt;1,"Doppelte Monatsstunden",""))</f>
        <v/>
      </c>
    </row>
    <row r="320" spans="1:10" ht="24" customHeight="1">
      <c r="A320" s="420" t="s">
        <v>293</v>
      </c>
      <c r="B320" s="406">
        <v>45778</v>
      </c>
      <c r="C320" s="406">
        <v>46142</v>
      </c>
      <c r="D320" s="407" t="s">
        <v>13</v>
      </c>
      <c r="E320" s="407" t="s">
        <v>10</v>
      </c>
      <c r="F320" s="407" t="s">
        <v>284</v>
      </c>
      <c r="G320" s="123">
        <v>51.9</v>
      </c>
      <c r="H320" s="124">
        <v>698.4</v>
      </c>
      <c r="I320" s="408" t="str">
        <f>IF($A320="","",IF(OR($B320="",$C320="",$D320="",$E320="",$F320=""),"Stammdaten fehlen",IF(AND($G320="",$H320=""),"Werte fehlen",IF($G320="","Monatsstunden fehlen",IF($H320="","Monatslohn fehlt","OK")))))</f>
        <v>OK</v>
      </c>
      <c r="J320" s="429" t="str">
        <f>IF($G320="","",IF(COUNTIFS($A:$A,$A320,$D:$D,$D320,$G:$G,$G320)&gt;1,"Doppelte Monatsstunden",""))</f>
        <v/>
      </c>
    </row>
    <row r="321" spans="1:10" ht="24" customHeight="1">
      <c r="A321" s="420" t="s">
        <v>293</v>
      </c>
      <c r="B321" s="406">
        <v>45778</v>
      </c>
      <c r="C321" s="406">
        <v>46142</v>
      </c>
      <c r="D321" s="407" t="s">
        <v>13</v>
      </c>
      <c r="E321" s="407" t="s">
        <v>10</v>
      </c>
      <c r="F321" s="407" t="s">
        <v>284</v>
      </c>
      <c r="G321" s="123">
        <v>47.58</v>
      </c>
      <c r="H321" s="124">
        <v>640</v>
      </c>
      <c r="I321" s="408" t="str">
        <f>IF($A321="","",IF(OR($B321="",$C321="",$D321="",$E321="",$F321=""),"Stammdaten fehlen",IF(AND($G321="",$H321=""),"Werte fehlen",IF($G321="","Monatsstunden fehlen",IF($H321="","Monatslohn fehlt","OK")))))</f>
        <v>OK</v>
      </c>
      <c r="J321" s="429" t="str">
        <f>IF($G321="","",IF(COUNTIFS($A:$A,$A321,$D:$D,$D321,$G:$G,$G321)&gt;1,"Doppelte Monatsstunden",""))</f>
        <v/>
      </c>
    </row>
    <row r="322" spans="1:10" ht="24" customHeight="1">
      <c r="A322" s="420" t="s">
        <v>293</v>
      </c>
      <c r="B322" s="406">
        <v>45778</v>
      </c>
      <c r="C322" s="406">
        <v>46142</v>
      </c>
      <c r="D322" s="407" t="s">
        <v>13</v>
      </c>
      <c r="E322" s="407" t="s">
        <v>10</v>
      </c>
      <c r="F322" s="407" t="s">
        <v>284</v>
      </c>
      <c r="G322" s="123">
        <v>43.25</v>
      </c>
      <c r="H322" s="124">
        <v>582</v>
      </c>
      <c r="I322" s="408" t="str">
        <f>IF($A322="","",IF(OR($B322="",$C322="",$D322="",$E322="",$F322=""),"Stammdaten fehlen",IF(AND($G322="",$H322=""),"Werte fehlen",IF($G322="","Monatsstunden fehlen",IF($H322="","Monatslohn fehlt","OK")))))</f>
        <v>OK</v>
      </c>
      <c r="J322" s="429" t="str">
        <f>IF($G322="","",IF(COUNTIFS($A:$A,$A322,$D:$D,$D322,$G:$G,$G322)&gt;1,"Doppelte Monatsstunden",""))</f>
        <v/>
      </c>
    </row>
    <row r="323" spans="1:10" ht="24" customHeight="1">
      <c r="A323" s="420" t="s">
        <v>293</v>
      </c>
      <c r="B323" s="406">
        <v>45778</v>
      </c>
      <c r="C323" s="406">
        <v>46142</v>
      </c>
      <c r="D323" s="407" t="s">
        <v>13</v>
      </c>
      <c r="E323" s="407" t="s">
        <v>10</v>
      </c>
      <c r="F323" s="407" t="s">
        <v>284</v>
      </c>
      <c r="G323" s="123">
        <v>34.6</v>
      </c>
      <c r="H323" s="124">
        <v>465.6</v>
      </c>
      <c r="I323" s="408" t="str">
        <f>IF($A323="","",IF(OR($B323="",$C323="",$D323="",$E323="",$F323=""),"Stammdaten fehlen",IF(AND($G323="",$H323=""),"Werte fehlen",IF($G323="","Monatsstunden fehlen",IF($H323="","Monatslohn fehlt","OK")))))</f>
        <v>OK</v>
      </c>
      <c r="J323" s="429" t="str">
        <f>IF($G323="","",IF(COUNTIFS($A:$A,$A323,$D:$D,$D323,$G:$G,$G323)&gt;1,"Doppelte Monatsstunden",""))</f>
        <v/>
      </c>
    </row>
    <row r="324" spans="1:10" ht="24" customHeight="1" thickBot="1">
      <c r="A324" s="432" t="s">
        <v>293</v>
      </c>
      <c r="B324" s="433">
        <v>45778</v>
      </c>
      <c r="C324" s="433">
        <v>46142</v>
      </c>
      <c r="D324" s="434" t="s">
        <v>13</v>
      </c>
      <c r="E324" s="434" t="s">
        <v>10</v>
      </c>
      <c r="F324" s="434" t="s">
        <v>284</v>
      </c>
      <c r="G324" s="125">
        <v>32.01</v>
      </c>
      <c r="H324" s="126">
        <v>430.68</v>
      </c>
      <c r="I324" s="435" t="str">
        <f>IF($A324="","",IF(OR($B324="",$C324="",$D324="",$E324="",$F324=""),"Stammdaten fehlen",IF(AND($G324="",$H324=""),"Werte fehlen",IF($G324="","Monatsstunden fehlen",IF($H324="","Monatslohn fehlt","OK")))))</f>
        <v>OK</v>
      </c>
      <c r="J324" s="436" t="str">
        <f>IF($G324="","",IF(COUNTIFS($A:$A,$A324,$D:$D,$D324,$G:$G,$G324)&gt;1,"Doppelte Monatsstunden",""))</f>
        <v/>
      </c>
    </row>
  </sheetData>
  <sheetProtection algorithmName="SHA-512" hashValue="cXJr6sBGaGYxyp6VDhnznTreWUY0HrjcscvfBxNOwtcqRalvqxF2/WTrs1T9AxB1YZQ55AL9lPruHueD5z43HQ==" saltValue="Gu2qwuNET2b+qFVF+pOLEg==" spinCount="100000" sheet="1" objects="1" scenarios="1" sort="0" autoFilter="0"/>
  <mergeCells count="4">
    <mergeCell ref="A1:J1"/>
    <mergeCell ref="L2:N2"/>
    <mergeCell ref="A166:J166"/>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topLeftCell="A3" zoomScaleNormal="100" workbookViewId="0">
      <selection activeCell="C35" sqref="C35"/>
    </sheetView>
  </sheetViews>
  <sheetFormatPr baseColWidth="10" defaultColWidth="11.5" defaultRowHeight="15"/>
  <cols>
    <col min="1" max="1" width="4" customWidth="1"/>
    <col min="2" max="2" width="18"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21" ht="28" customHeight="1">
      <c r="B1" s="142" t="s">
        <v>399</v>
      </c>
      <c r="C1" s="142"/>
      <c r="D1" s="142"/>
      <c r="E1" s="142"/>
      <c r="F1" s="142"/>
      <c r="G1" s="142"/>
      <c r="H1" s="142"/>
      <c r="I1" s="142"/>
      <c r="J1" s="142"/>
      <c r="K1" s="142"/>
      <c r="L1" s="142"/>
      <c r="M1" s="142"/>
      <c r="N1" s="142"/>
      <c r="O1" s="142"/>
      <c r="P1" s="142"/>
      <c r="Q1" s="142"/>
      <c r="R1" s="142"/>
      <c r="S1" s="142"/>
      <c r="T1" s="142"/>
      <c r="U1" s="142"/>
    </row>
    <row r="2" spans="2:21" ht="17.25" customHeight="1">
      <c r="B2" s="21"/>
      <c r="C2" s="21"/>
      <c r="D2" s="21"/>
      <c r="E2" s="21"/>
      <c r="F2" s="21"/>
      <c r="G2" s="21"/>
      <c r="H2" s="21"/>
      <c r="I2" s="21"/>
      <c r="J2" s="21"/>
      <c r="K2" s="21"/>
      <c r="L2" s="21"/>
      <c r="M2" s="21"/>
      <c r="N2" s="21"/>
      <c r="O2" s="21"/>
      <c r="P2" s="22"/>
      <c r="Q2" s="22"/>
      <c r="R2" s="22"/>
      <c r="S2" s="344" t="s">
        <v>460</v>
      </c>
      <c r="T2" s="344"/>
      <c r="U2" s="344"/>
    </row>
    <row r="3" spans="2:21" ht="20" customHeight="1">
      <c r="B3" s="108"/>
      <c r="C3" s="108"/>
      <c r="D3" s="108"/>
      <c r="E3" s="108"/>
      <c r="F3" s="108"/>
      <c r="G3" s="22"/>
      <c r="H3" s="143" t="s">
        <v>14</v>
      </c>
      <c r="I3" s="143"/>
      <c r="J3" s="22"/>
      <c r="K3" s="143" t="s">
        <v>15</v>
      </c>
      <c r="L3" s="143"/>
      <c r="M3" s="22"/>
      <c r="N3" s="143" t="s">
        <v>16</v>
      </c>
      <c r="O3" s="143"/>
      <c r="P3" s="22"/>
      <c r="Q3" s="22"/>
      <c r="R3" s="22"/>
      <c r="S3" s="22"/>
      <c r="T3" s="22"/>
      <c r="U3" s="22"/>
    </row>
    <row r="4" spans="2:21" ht="20" customHeight="1" thickBot="1">
      <c r="B4" s="108"/>
      <c r="C4" s="109"/>
      <c r="D4" s="109"/>
      <c r="E4" s="109"/>
      <c r="F4" s="109"/>
      <c r="G4" s="22"/>
      <c r="H4" s="144"/>
      <c r="I4" s="144"/>
      <c r="J4" s="22"/>
      <c r="K4" s="144"/>
      <c r="L4" s="144"/>
      <c r="M4" s="22"/>
      <c r="N4" s="144"/>
      <c r="O4" s="144"/>
      <c r="P4" s="22"/>
      <c r="Q4" s="22"/>
      <c r="R4" s="22"/>
      <c r="S4" s="22"/>
      <c r="T4" s="22"/>
      <c r="U4" s="22"/>
    </row>
    <row r="5" spans="2:21" ht="18" customHeight="1">
      <c r="B5" s="38"/>
      <c r="C5" s="23" t="s">
        <v>17</v>
      </c>
      <c r="D5" s="24" t="s">
        <v>18</v>
      </c>
      <c r="E5" s="24" t="s">
        <v>19</v>
      </c>
      <c r="F5" s="25" t="s">
        <v>20</v>
      </c>
      <c r="G5" s="22"/>
      <c r="H5" s="145" t="s">
        <v>21</v>
      </c>
      <c r="I5" s="146"/>
      <c r="J5" s="22"/>
      <c r="K5" s="145" t="s">
        <v>21</v>
      </c>
      <c r="L5" s="146"/>
      <c r="M5" s="22"/>
      <c r="N5" s="145" t="s">
        <v>22</v>
      </c>
      <c r="O5" s="146"/>
      <c r="P5" s="22"/>
      <c r="Q5" s="22"/>
      <c r="R5" s="22"/>
      <c r="S5" s="22"/>
      <c r="T5" s="22"/>
      <c r="U5" s="22"/>
    </row>
    <row r="6" spans="2:21" ht="22" customHeight="1">
      <c r="B6" s="36" t="s">
        <v>23</v>
      </c>
      <c r="C6" s="12">
        <v>450000</v>
      </c>
      <c r="D6" s="13">
        <v>100000</v>
      </c>
      <c r="E6" s="39">
        <f>Januar!$Q$37</f>
        <v>0.22222222222222221</v>
      </c>
      <c r="F6" s="14">
        <v>30000</v>
      </c>
      <c r="G6" s="22"/>
      <c r="H6" s="43" t="s">
        <v>23</v>
      </c>
      <c r="I6" s="15">
        <v>600</v>
      </c>
      <c r="J6" s="22"/>
      <c r="K6" s="43" t="s">
        <v>23</v>
      </c>
      <c r="L6" s="15">
        <v>9300</v>
      </c>
      <c r="M6" s="22"/>
      <c r="N6" s="43" t="s">
        <v>23</v>
      </c>
      <c r="O6" s="15">
        <v>1250</v>
      </c>
      <c r="P6" s="22"/>
      <c r="Q6" s="22"/>
      <c r="R6" s="22"/>
      <c r="S6" s="22"/>
      <c r="T6" s="22"/>
      <c r="U6" s="22"/>
    </row>
    <row r="7" spans="2:21" ht="22" customHeight="1">
      <c r="B7" s="36" t="s">
        <v>24</v>
      </c>
      <c r="C7" s="12">
        <v>400000</v>
      </c>
      <c r="D7" s="13">
        <v>100000</v>
      </c>
      <c r="E7" s="39">
        <f>Februar!$Q$37</f>
        <v>0.25</v>
      </c>
      <c r="F7" s="14">
        <v>30000</v>
      </c>
      <c r="G7" s="22"/>
      <c r="H7" s="43" t="s">
        <v>25</v>
      </c>
      <c r="I7" s="15">
        <v>600</v>
      </c>
      <c r="J7" s="22"/>
      <c r="K7" s="43" t="s">
        <v>25</v>
      </c>
      <c r="L7" s="15">
        <v>9300</v>
      </c>
      <c r="M7" s="22"/>
      <c r="N7" s="43" t="s">
        <v>25</v>
      </c>
      <c r="O7" s="15">
        <v>1250</v>
      </c>
      <c r="P7" s="22"/>
      <c r="Q7" s="22"/>
      <c r="R7" s="22"/>
      <c r="S7" s="22"/>
      <c r="T7" s="22"/>
      <c r="U7" s="22"/>
    </row>
    <row r="8" spans="2:21" ht="22" customHeight="1">
      <c r="B8" s="36" t="s">
        <v>26</v>
      </c>
      <c r="C8" s="12">
        <v>400000</v>
      </c>
      <c r="D8" s="13">
        <v>100000</v>
      </c>
      <c r="E8" s="39">
        <f>Marz!$Q$37</f>
        <v>0.25</v>
      </c>
      <c r="F8" s="14">
        <v>30000</v>
      </c>
      <c r="G8" s="22"/>
      <c r="H8" s="43" t="s">
        <v>26</v>
      </c>
      <c r="I8" s="15">
        <v>600</v>
      </c>
      <c r="J8" s="22"/>
      <c r="K8" s="43" t="s">
        <v>26</v>
      </c>
      <c r="L8" s="15">
        <v>9300</v>
      </c>
      <c r="M8" s="22"/>
      <c r="N8" s="43" t="s">
        <v>26</v>
      </c>
      <c r="O8" s="15">
        <v>1250</v>
      </c>
      <c r="P8" s="22"/>
      <c r="Q8" s="22"/>
      <c r="R8" s="22"/>
      <c r="S8" s="22"/>
      <c r="T8" s="22"/>
      <c r="U8" s="22"/>
    </row>
    <row r="9" spans="2:21" ht="22" customHeight="1">
      <c r="B9" s="36" t="s">
        <v>27</v>
      </c>
      <c r="C9" s="12">
        <v>400000</v>
      </c>
      <c r="D9" s="13">
        <v>100000</v>
      </c>
      <c r="E9" s="39">
        <f>April!$Q$37</f>
        <v>0.25</v>
      </c>
      <c r="F9" s="14">
        <v>30000</v>
      </c>
      <c r="G9" s="22"/>
      <c r="H9" s="43" t="s">
        <v>27</v>
      </c>
      <c r="I9" s="15">
        <v>600</v>
      </c>
      <c r="J9" s="22"/>
      <c r="K9" s="43" t="s">
        <v>27</v>
      </c>
      <c r="L9" s="15">
        <v>9300</v>
      </c>
      <c r="M9" s="22"/>
      <c r="N9" s="43" t="s">
        <v>27</v>
      </c>
      <c r="O9" s="15">
        <v>1250</v>
      </c>
      <c r="P9" s="22"/>
      <c r="Q9" s="22"/>
      <c r="R9" s="22"/>
      <c r="S9" s="22"/>
      <c r="T9" s="22"/>
      <c r="U9" s="22"/>
    </row>
    <row r="10" spans="2:21" ht="22" customHeight="1">
      <c r="B10" s="36" t="s">
        <v>28</v>
      </c>
      <c r="C10" s="12">
        <v>400000</v>
      </c>
      <c r="D10" s="13">
        <v>100000</v>
      </c>
      <c r="E10" s="39">
        <f>Mai!$Q$37</f>
        <v>0.25</v>
      </c>
      <c r="F10" s="14">
        <v>30000</v>
      </c>
      <c r="G10" s="22"/>
      <c r="H10" s="43" t="s">
        <v>28</v>
      </c>
      <c r="I10" s="15">
        <v>600</v>
      </c>
      <c r="J10" s="22"/>
      <c r="K10" s="43" t="s">
        <v>28</v>
      </c>
      <c r="L10" s="15">
        <v>9300</v>
      </c>
      <c r="M10" s="22"/>
      <c r="N10" s="43" t="s">
        <v>28</v>
      </c>
      <c r="O10" s="15">
        <v>1250</v>
      </c>
      <c r="P10" s="22"/>
      <c r="Q10" s="22"/>
      <c r="R10" s="22"/>
      <c r="S10" s="22"/>
      <c r="T10" s="22"/>
      <c r="U10" s="22"/>
    </row>
    <row r="11" spans="2:21" ht="22" customHeight="1">
      <c r="B11" s="36" t="s">
        <v>29</v>
      </c>
      <c r="C11" s="12">
        <v>400000</v>
      </c>
      <c r="D11" s="13">
        <v>100000</v>
      </c>
      <c r="E11" s="39">
        <f>Juni!$Q$37</f>
        <v>0.25</v>
      </c>
      <c r="F11" s="14">
        <v>30000</v>
      </c>
      <c r="G11" s="22"/>
      <c r="H11" s="43" t="s">
        <v>29</v>
      </c>
      <c r="I11" s="15">
        <v>600</v>
      </c>
      <c r="J11" s="22"/>
      <c r="K11" s="43" t="s">
        <v>29</v>
      </c>
      <c r="L11" s="15">
        <v>9300</v>
      </c>
      <c r="M11" s="22"/>
      <c r="N11" s="43" t="s">
        <v>29</v>
      </c>
      <c r="O11" s="15">
        <v>1250</v>
      </c>
      <c r="P11" s="22"/>
      <c r="Q11" s="22"/>
      <c r="R11" s="22"/>
      <c r="S11" s="22"/>
      <c r="T11" s="22"/>
      <c r="U11" s="22"/>
    </row>
    <row r="12" spans="2:21" ht="22" customHeight="1">
      <c r="B12" s="36" t="s">
        <v>30</v>
      </c>
      <c r="C12" s="12">
        <v>400000</v>
      </c>
      <c r="D12" s="13">
        <v>100000</v>
      </c>
      <c r="E12" s="39">
        <f>Juli!$Q$37</f>
        <v>0.25</v>
      </c>
      <c r="F12" s="14">
        <v>30000</v>
      </c>
      <c r="G12" s="22"/>
      <c r="H12" s="43" t="s">
        <v>30</v>
      </c>
      <c r="I12" s="15">
        <v>600</v>
      </c>
      <c r="J12" s="22"/>
      <c r="K12" s="43" t="s">
        <v>30</v>
      </c>
      <c r="L12" s="15">
        <v>9300</v>
      </c>
      <c r="M12" s="22"/>
      <c r="N12" s="43" t="s">
        <v>30</v>
      </c>
      <c r="O12" s="15">
        <v>1250</v>
      </c>
      <c r="P12" s="22"/>
      <c r="Q12" s="22"/>
      <c r="R12" s="22"/>
      <c r="S12" s="22"/>
      <c r="T12" s="22"/>
      <c r="U12" s="22"/>
    </row>
    <row r="13" spans="2:21" ht="22" customHeight="1">
      <c r="B13" s="36" t="s">
        <v>31</v>
      </c>
      <c r="C13" s="12">
        <v>400000</v>
      </c>
      <c r="D13" s="13">
        <v>100000</v>
      </c>
      <c r="E13" s="39">
        <f>August!$Q$37</f>
        <v>0.25</v>
      </c>
      <c r="F13" s="14">
        <v>30000</v>
      </c>
      <c r="G13" s="22"/>
      <c r="H13" s="43" t="s">
        <v>31</v>
      </c>
      <c r="I13" s="15">
        <v>620</v>
      </c>
      <c r="J13" s="22"/>
      <c r="K13" s="43" t="s">
        <v>31</v>
      </c>
      <c r="L13" s="15">
        <v>9300</v>
      </c>
      <c r="M13" s="22"/>
      <c r="N13" s="43" t="s">
        <v>31</v>
      </c>
      <c r="O13" s="15">
        <v>1250</v>
      </c>
      <c r="P13" s="22"/>
      <c r="Q13" s="22"/>
      <c r="R13" s="22"/>
      <c r="S13" s="22"/>
      <c r="T13" s="22"/>
      <c r="U13" s="22"/>
    </row>
    <row r="14" spans="2:21" ht="22" customHeight="1">
      <c r="B14" s="36" t="s">
        <v>32</v>
      </c>
      <c r="C14" s="12">
        <v>400000</v>
      </c>
      <c r="D14" s="13">
        <v>100000</v>
      </c>
      <c r="E14" s="39">
        <f>September!$Q$37</f>
        <v>0.25</v>
      </c>
      <c r="F14" s="14">
        <v>30000</v>
      </c>
      <c r="G14" s="22"/>
      <c r="H14" s="43" t="s">
        <v>32</v>
      </c>
      <c r="I14" s="15">
        <v>600</v>
      </c>
      <c r="J14" s="22"/>
      <c r="K14" s="43" t="s">
        <v>32</v>
      </c>
      <c r="L14" s="15">
        <v>9300</v>
      </c>
      <c r="M14" s="22"/>
      <c r="N14" s="43" t="s">
        <v>32</v>
      </c>
      <c r="O14" s="15">
        <v>1250</v>
      </c>
      <c r="P14" s="22"/>
      <c r="Q14" s="22"/>
      <c r="R14" s="22"/>
      <c r="S14" s="22"/>
      <c r="T14" s="22"/>
      <c r="U14" s="22"/>
    </row>
    <row r="15" spans="2:21" ht="22" customHeight="1">
      <c r="B15" s="36" t="s">
        <v>33</v>
      </c>
      <c r="C15" s="12">
        <v>400000</v>
      </c>
      <c r="D15" s="13">
        <v>100000</v>
      </c>
      <c r="E15" s="39">
        <f>Oktober!$Q$37</f>
        <v>0.25</v>
      </c>
      <c r="F15" s="14">
        <v>30000</v>
      </c>
      <c r="G15" s="22"/>
      <c r="H15" s="43" t="s">
        <v>33</v>
      </c>
      <c r="I15" s="15">
        <v>600</v>
      </c>
      <c r="J15" s="22"/>
      <c r="K15" s="43" t="s">
        <v>33</v>
      </c>
      <c r="L15" s="15">
        <v>9300</v>
      </c>
      <c r="M15" s="22"/>
      <c r="N15" s="43" t="s">
        <v>33</v>
      </c>
      <c r="O15" s="15">
        <v>1250</v>
      </c>
      <c r="P15" s="22"/>
      <c r="Q15" s="22"/>
      <c r="R15" s="22"/>
      <c r="S15" s="22"/>
      <c r="T15" s="22"/>
      <c r="U15" s="22"/>
    </row>
    <row r="16" spans="2:21" ht="22" customHeight="1">
      <c r="B16" s="36" t="s">
        <v>34</v>
      </c>
      <c r="C16" s="12">
        <v>400000</v>
      </c>
      <c r="D16" s="13">
        <v>100000</v>
      </c>
      <c r="E16" s="39">
        <f>November!$Q$37</f>
        <v>0.25</v>
      </c>
      <c r="F16" s="14">
        <v>30000</v>
      </c>
      <c r="G16" s="22"/>
      <c r="H16" s="43" t="s">
        <v>34</v>
      </c>
      <c r="I16" s="15">
        <v>600</v>
      </c>
      <c r="J16" s="22"/>
      <c r="K16" s="43" t="s">
        <v>34</v>
      </c>
      <c r="L16" s="15">
        <v>9300</v>
      </c>
      <c r="M16" s="22"/>
      <c r="N16" s="43" t="s">
        <v>34</v>
      </c>
      <c r="O16" s="15">
        <v>1250</v>
      </c>
      <c r="P16" s="22"/>
      <c r="Q16" s="22"/>
      <c r="R16" s="22"/>
      <c r="S16" s="22"/>
      <c r="T16" s="22"/>
      <c r="U16" s="22"/>
    </row>
    <row r="17" spans="2:21" ht="22" customHeight="1" thickBot="1">
      <c r="B17" s="36" t="s">
        <v>35</v>
      </c>
      <c r="C17" s="17">
        <v>400000</v>
      </c>
      <c r="D17" s="18">
        <v>100000</v>
      </c>
      <c r="E17" s="40">
        <f>Dezember!$Q$37</f>
        <v>0.25</v>
      </c>
      <c r="F17" s="19">
        <v>30000</v>
      </c>
      <c r="G17" s="22"/>
      <c r="H17" s="44" t="s">
        <v>35</v>
      </c>
      <c r="I17" s="20">
        <v>600</v>
      </c>
      <c r="J17" s="22"/>
      <c r="K17" s="44" t="s">
        <v>35</v>
      </c>
      <c r="L17" s="20">
        <v>9300</v>
      </c>
      <c r="M17" s="22"/>
      <c r="N17" s="44" t="s">
        <v>35</v>
      </c>
      <c r="O17" s="20">
        <v>1250</v>
      </c>
      <c r="P17" s="22"/>
      <c r="Q17" s="22"/>
      <c r="R17" s="22"/>
      <c r="S17" s="22"/>
      <c r="T17" s="22"/>
      <c r="U17" s="22"/>
    </row>
    <row r="18" spans="2:21">
      <c r="B18" s="22"/>
      <c r="C18" s="22"/>
      <c r="D18" s="22"/>
      <c r="E18" s="22"/>
      <c r="F18" s="22"/>
      <c r="G18" s="22"/>
      <c r="H18" s="22"/>
      <c r="I18" s="22"/>
      <c r="J18" s="22"/>
      <c r="K18" s="22"/>
      <c r="L18" s="22"/>
      <c r="M18" s="22"/>
      <c r="N18" s="22"/>
      <c r="O18" s="22"/>
      <c r="P18" s="22"/>
      <c r="Q18" s="22"/>
      <c r="R18" s="22"/>
      <c r="S18" s="22"/>
      <c r="T18" s="22"/>
      <c r="U18" s="22"/>
    </row>
    <row r="19" spans="2:21" ht="20" customHeight="1">
      <c r="B19" s="143" t="s">
        <v>36</v>
      </c>
      <c r="C19" s="143"/>
      <c r="D19" s="143"/>
      <c r="E19" s="143"/>
      <c r="F19" s="143"/>
      <c r="G19" s="22"/>
      <c r="H19" s="143" t="s">
        <v>37</v>
      </c>
      <c r="I19" s="143"/>
      <c r="J19" s="22"/>
      <c r="K19" s="143" t="s">
        <v>38</v>
      </c>
      <c r="L19" s="143"/>
      <c r="M19" s="22"/>
      <c r="N19" s="26"/>
      <c r="O19" s="26"/>
      <c r="P19" s="26"/>
      <c r="Q19" s="26"/>
      <c r="R19" s="26"/>
      <c r="S19" s="26"/>
      <c r="T19" s="26"/>
      <c r="U19" s="26"/>
    </row>
    <row r="20" spans="2:21" ht="20" customHeight="1" thickBot="1">
      <c r="B20" s="143"/>
      <c r="C20" s="144"/>
      <c r="D20" s="144"/>
      <c r="E20" s="144"/>
      <c r="F20" s="144"/>
      <c r="G20" s="22"/>
      <c r="H20" s="144"/>
      <c r="I20" s="144"/>
      <c r="J20" s="22"/>
      <c r="K20" s="144"/>
      <c r="L20" s="144"/>
      <c r="M20" s="22"/>
      <c r="N20" s="26"/>
      <c r="O20" s="26"/>
      <c r="P20" s="26"/>
      <c r="Q20" s="26"/>
      <c r="R20" s="26"/>
      <c r="S20" s="26"/>
      <c r="T20" s="26"/>
      <c r="U20" s="26"/>
    </row>
    <row r="21" spans="2:21" ht="18" customHeight="1">
      <c r="B21" s="38"/>
      <c r="C21" s="23" t="s">
        <v>17</v>
      </c>
      <c r="D21" s="24" t="s">
        <v>18</v>
      </c>
      <c r="E21" s="24" t="s">
        <v>19</v>
      </c>
      <c r="F21" s="25" t="s">
        <v>20</v>
      </c>
      <c r="G21" s="22"/>
      <c r="H21" s="145" t="s">
        <v>21</v>
      </c>
      <c r="I21" s="146"/>
      <c r="J21" s="22"/>
      <c r="K21" s="145" t="s">
        <v>21</v>
      </c>
      <c r="L21" s="146"/>
      <c r="M21" s="22"/>
      <c r="N21" s="26"/>
      <c r="O21" s="26"/>
      <c r="P21" s="26"/>
      <c r="Q21" s="26"/>
      <c r="R21" s="26"/>
      <c r="S21" s="26"/>
      <c r="T21" s="26"/>
      <c r="U21" s="26"/>
    </row>
    <row r="22" spans="2:21" ht="22" customHeight="1">
      <c r="B22" s="36" t="s">
        <v>23</v>
      </c>
      <c r="C22" s="12">
        <v>450000</v>
      </c>
      <c r="D22" s="41">
        <f>UBERSICHT!G7</f>
        <v>91676.220799999996</v>
      </c>
      <c r="E22" s="39">
        <v>0.20372493511111109</v>
      </c>
      <c r="F22" s="14">
        <v>29000</v>
      </c>
      <c r="G22" s="22"/>
      <c r="H22" s="43" t="s">
        <v>23</v>
      </c>
      <c r="I22" s="15">
        <v>150</v>
      </c>
      <c r="J22" s="22"/>
      <c r="K22" s="43" t="s">
        <v>23</v>
      </c>
      <c r="L22" s="15">
        <v>1</v>
      </c>
      <c r="M22" s="22"/>
      <c r="N22" s="26"/>
      <c r="O22" s="26"/>
      <c r="P22" s="26"/>
      <c r="Q22" s="26"/>
      <c r="R22" s="26"/>
      <c r="S22" s="26"/>
      <c r="T22" s="26"/>
      <c r="U22" s="26"/>
    </row>
    <row r="23" spans="2:21" ht="22" customHeight="1">
      <c r="B23" s="36" t="s">
        <v>24</v>
      </c>
      <c r="C23" s="12">
        <v>425000</v>
      </c>
      <c r="D23" s="41">
        <f>UBERSICHT!G8</f>
        <v>115139.14290000001</v>
      </c>
      <c r="E23" s="39">
        <v>0.27091563035294119</v>
      </c>
      <c r="F23" s="14">
        <v>29000</v>
      </c>
      <c r="G23" s="22"/>
      <c r="H23" s="43" t="s">
        <v>25</v>
      </c>
      <c r="I23" s="15">
        <v>0</v>
      </c>
      <c r="J23" s="22"/>
      <c r="K23" s="43" t="s">
        <v>25</v>
      </c>
      <c r="L23" s="15">
        <v>2</v>
      </c>
      <c r="M23" s="22"/>
      <c r="N23" s="26"/>
      <c r="O23" s="26"/>
      <c r="P23" s="26"/>
      <c r="Q23" s="26"/>
      <c r="R23" s="26"/>
      <c r="S23" s="26"/>
      <c r="T23" s="26"/>
      <c r="U23" s="26"/>
    </row>
    <row r="24" spans="2:21" ht="22" customHeight="1">
      <c r="B24" s="36" t="s">
        <v>26</v>
      </c>
      <c r="C24" s="12">
        <v>430000</v>
      </c>
      <c r="D24" s="41">
        <f>UBERSICHT!G9</f>
        <v>118358.2261</v>
      </c>
      <c r="E24" s="39">
        <v>0.27525168860465116</v>
      </c>
      <c r="F24" s="14">
        <v>29000</v>
      </c>
      <c r="G24" s="22"/>
      <c r="H24" s="43" t="s">
        <v>26</v>
      </c>
      <c r="I24" s="15">
        <v>0</v>
      </c>
      <c r="J24" s="22"/>
      <c r="K24" s="43" t="s">
        <v>26</v>
      </c>
      <c r="L24" s="15">
        <v>3</v>
      </c>
      <c r="M24" s="22"/>
      <c r="N24" s="26"/>
      <c r="O24" s="26"/>
      <c r="P24" s="26"/>
      <c r="Q24" s="26"/>
      <c r="R24" s="26"/>
      <c r="S24" s="26"/>
      <c r="T24" s="26"/>
      <c r="U24" s="26"/>
    </row>
    <row r="25" spans="2:21" ht="22" customHeight="1">
      <c r="B25" s="36" t="s">
        <v>27</v>
      </c>
      <c r="C25" s="12">
        <v>300000</v>
      </c>
      <c r="D25" s="41">
        <f>UBERSICHT!G11</f>
        <v>99166.863299999997</v>
      </c>
      <c r="E25" s="39">
        <v>0.33055621099999999</v>
      </c>
      <c r="F25" s="14">
        <v>25000</v>
      </c>
      <c r="G25" s="22"/>
      <c r="H25" s="43" t="s">
        <v>27</v>
      </c>
      <c r="I25" s="15">
        <v>150</v>
      </c>
      <c r="J25" s="22"/>
      <c r="K25" s="43" t="s">
        <v>27</v>
      </c>
      <c r="L25" s="15">
        <v>4</v>
      </c>
      <c r="M25" s="22"/>
      <c r="N25" s="26"/>
      <c r="O25" s="26"/>
      <c r="P25" s="26"/>
      <c r="Q25" s="26"/>
      <c r="R25" s="26"/>
      <c r="S25" s="26"/>
      <c r="T25" s="26"/>
      <c r="U25" s="26"/>
    </row>
    <row r="26" spans="2:21" ht="22" customHeight="1">
      <c r="B26" s="36" t="s">
        <v>28</v>
      </c>
      <c r="C26" s="12">
        <v>420000</v>
      </c>
      <c r="D26" s="41">
        <f>UBERSICHT!G12</f>
        <v>156116.9558</v>
      </c>
      <c r="E26" s="39">
        <v>0.37170703761904761</v>
      </c>
      <c r="F26" s="14">
        <v>31000</v>
      </c>
      <c r="G26" s="22"/>
      <c r="H26" s="43" t="s">
        <v>28</v>
      </c>
      <c r="I26" s="15">
        <v>450</v>
      </c>
      <c r="J26" s="22"/>
      <c r="K26" s="43" t="s">
        <v>28</v>
      </c>
      <c r="L26" s="15">
        <v>5</v>
      </c>
      <c r="M26" s="27"/>
      <c r="N26" s="26"/>
      <c r="O26" s="26"/>
      <c r="P26" s="26"/>
      <c r="Q26" s="26"/>
      <c r="R26" s="26"/>
      <c r="S26" s="26"/>
      <c r="T26" s="26"/>
      <c r="U26" s="26"/>
    </row>
    <row r="27" spans="2:21" ht="22" customHeight="1">
      <c r="B27" s="36" t="s">
        <v>29</v>
      </c>
      <c r="C27" s="12">
        <v>435000</v>
      </c>
      <c r="D27" s="41">
        <f>UBERSICHT!G13</f>
        <v>166399.625</v>
      </c>
      <c r="E27" s="39">
        <v>0.38252787356321838</v>
      </c>
      <c r="F27" s="14">
        <v>31000</v>
      </c>
      <c r="G27" s="22"/>
      <c r="H27" s="43" t="s">
        <v>29</v>
      </c>
      <c r="I27" s="15">
        <v>150</v>
      </c>
      <c r="J27" s="22"/>
      <c r="K27" s="43" t="s">
        <v>29</v>
      </c>
      <c r="L27" s="15">
        <v>6</v>
      </c>
      <c r="M27" s="27"/>
      <c r="N27" s="26"/>
      <c r="O27" s="26"/>
      <c r="P27" s="26"/>
      <c r="Q27" s="26"/>
      <c r="R27" s="26"/>
      <c r="S27" s="26"/>
      <c r="T27" s="26"/>
      <c r="U27" s="26"/>
    </row>
    <row r="28" spans="2:21" ht="22" customHeight="1">
      <c r="B28" s="36" t="s">
        <v>30</v>
      </c>
      <c r="C28" s="12">
        <v>435000</v>
      </c>
      <c r="D28" s="41">
        <f>UBERSICHT!G15</f>
        <v>149978.6323</v>
      </c>
      <c r="E28" s="39">
        <v>0.34477846505747128</v>
      </c>
      <c r="F28" s="14">
        <v>31000</v>
      </c>
      <c r="G28" s="22"/>
      <c r="H28" s="43" t="s">
        <v>30</v>
      </c>
      <c r="I28" s="15">
        <v>0</v>
      </c>
      <c r="J28" s="22"/>
      <c r="K28" s="43" t="s">
        <v>30</v>
      </c>
      <c r="L28" s="15">
        <v>7</v>
      </c>
      <c r="M28" s="27"/>
      <c r="N28" s="26"/>
      <c r="O28" s="26"/>
      <c r="P28" s="26"/>
      <c r="Q28" s="26"/>
      <c r="R28" s="26"/>
      <c r="S28" s="26"/>
      <c r="T28" s="26"/>
      <c r="U28" s="26"/>
    </row>
    <row r="29" spans="2:21" ht="22" customHeight="1">
      <c r="B29" s="36" t="s">
        <v>31</v>
      </c>
      <c r="C29" s="12">
        <v>435000</v>
      </c>
      <c r="D29" s="41">
        <f>UBERSICHT!G16</f>
        <v>145798.35</v>
      </c>
      <c r="E29" s="39">
        <v>0.33516862068965519</v>
      </c>
      <c r="F29" s="14">
        <v>31000</v>
      </c>
      <c r="G29" s="22"/>
      <c r="H29" s="43" t="s">
        <v>31</v>
      </c>
      <c r="I29" s="15">
        <v>150</v>
      </c>
      <c r="J29" s="22"/>
      <c r="K29" s="43" t="s">
        <v>31</v>
      </c>
      <c r="L29" s="15">
        <v>8</v>
      </c>
      <c r="M29" s="27"/>
      <c r="N29" s="26"/>
      <c r="O29" s="26"/>
      <c r="P29" s="26"/>
      <c r="Q29" s="26"/>
      <c r="R29" s="26"/>
      <c r="S29" s="26"/>
      <c r="T29" s="26"/>
      <c r="U29" s="26"/>
    </row>
    <row r="30" spans="2:21" ht="22" customHeight="1">
      <c r="B30" s="36" t="s">
        <v>32</v>
      </c>
      <c r="C30" s="12">
        <v>450000</v>
      </c>
      <c r="D30" s="41">
        <f>UBERSICHT!G17</f>
        <v>143694.6833</v>
      </c>
      <c r="E30" s="39">
        <v>0.31932151844444445</v>
      </c>
      <c r="F30" s="14">
        <v>31000</v>
      </c>
      <c r="G30" s="22"/>
      <c r="H30" s="43" t="s">
        <v>32</v>
      </c>
      <c r="I30" s="15">
        <v>0</v>
      </c>
      <c r="J30" s="22"/>
      <c r="K30" s="43" t="s">
        <v>32</v>
      </c>
      <c r="L30" s="15">
        <v>9</v>
      </c>
      <c r="M30" s="22"/>
      <c r="N30" s="26"/>
      <c r="O30" s="26"/>
      <c r="P30" s="26"/>
      <c r="Q30" s="26"/>
      <c r="R30" s="26"/>
      <c r="S30" s="26"/>
      <c r="T30" s="26"/>
      <c r="U30" s="26"/>
    </row>
    <row r="31" spans="2:21" ht="22" customHeight="1">
      <c r="B31" s="36" t="s">
        <v>33</v>
      </c>
      <c r="C31" s="12">
        <v>401000</v>
      </c>
      <c r="D31" s="41">
        <f>UBERSICHT!G19</f>
        <v>140933.8339</v>
      </c>
      <c r="E31" s="39">
        <v>0.35145594488778054</v>
      </c>
      <c r="F31" s="14">
        <v>31000</v>
      </c>
      <c r="G31" s="22"/>
      <c r="H31" s="43" t="s">
        <v>33</v>
      </c>
      <c r="I31" s="15">
        <v>0</v>
      </c>
      <c r="J31" s="22"/>
      <c r="K31" s="43" t="s">
        <v>33</v>
      </c>
      <c r="L31" s="15">
        <v>10</v>
      </c>
      <c r="M31" s="22"/>
      <c r="N31" s="26"/>
      <c r="O31" s="26"/>
      <c r="P31" s="26"/>
      <c r="Q31" s="26"/>
      <c r="R31" s="26"/>
      <c r="S31" s="26"/>
      <c r="T31" s="26"/>
      <c r="U31" s="26"/>
    </row>
    <row r="32" spans="2:21" ht="22" customHeight="1">
      <c r="B32" s="36" t="s">
        <v>34</v>
      </c>
      <c r="C32" s="12">
        <v>398000</v>
      </c>
      <c r="D32" s="41">
        <f>UBERSICHT!G20</f>
        <v>138548.35</v>
      </c>
      <c r="E32" s="39">
        <v>0.34811143216080404</v>
      </c>
      <c r="F32" s="14">
        <v>31000</v>
      </c>
      <c r="G32" s="22"/>
      <c r="H32" s="43" t="s">
        <v>34</v>
      </c>
      <c r="I32" s="15">
        <v>150</v>
      </c>
      <c r="J32" s="22"/>
      <c r="K32" s="43" t="s">
        <v>34</v>
      </c>
      <c r="L32" s="15">
        <v>11</v>
      </c>
      <c r="M32" s="22"/>
      <c r="N32" s="26"/>
      <c r="O32" s="26"/>
      <c r="P32" s="26"/>
      <c r="Q32" s="26"/>
      <c r="R32" s="26"/>
      <c r="S32" s="26"/>
      <c r="T32" s="26"/>
      <c r="U32" s="26"/>
    </row>
    <row r="33" spans="2:21" ht="22" customHeight="1" thickBot="1">
      <c r="B33" s="36" t="s">
        <v>35</v>
      </c>
      <c r="C33" s="17">
        <v>390000</v>
      </c>
      <c r="D33" s="42">
        <f>UBERSICHT!G21</f>
        <v>137098.35</v>
      </c>
      <c r="E33" s="40">
        <v>0.35153423076923079</v>
      </c>
      <c r="F33" s="19">
        <v>31000</v>
      </c>
      <c r="G33" s="22"/>
      <c r="H33" s="44" t="s">
        <v>35</v>
      </c>
      <c r="I33" s="20">
        <v>400</v>
      </c>
      <c r="J33" s="22"/>
      <c r="K33" s="44" t="s">
        <v>35</v>
      </c>
      <c r="L33" s="20">
        <v>12</v>
      </c>
      <c r="M33" s="22"/>
      <c r="N33" s="26"/>
      <c r="O33" s="26"/>
      <c r="P33" s="26"/>
      <c r="Q33" s="26"/>
      <c r="R33" s="26"/>
      <c r="S33" s="26"/>
      <c r="T33" s="26"/>
      <c r="U33" s="26"/>
    </row>
    <row r="34" spans="2:21" ht="16" thickBot="1">
      <c r="B34" s="22"/>
      <c r="C34" s="22"/>
      <c r="D34" s="22"/>
      <c r="E34" s="22"/>
      <c r="F34" s="22"/>
      <c r="G34" s="22"/>
      <c r="H34" s="22"/>
      <c r="I34" s="22"/>
      <c r="J34" s="22"/>
      <c r="K34" s="22"/>
      <c r="L34" s="22"/>
      <c r="M34" s="22"/>
      <c r="N34" s="26"/>
      <c r="O34" s="26"/>
      <c r="P34" s="26"/>
      <c r="Q34" s="26"/>
      <c r="R34" s="26"/>
      <c r="S34" s="26"/>
      <c r="T34" s="26"/>
      <c r="U34" s="26"/>
    </row>
    <row r="35" spans="2:21" ht="24" customHeight="1" thickBot="1">
      <c r="B35" s="37" t="s">
        <v>315</v>
      </c>
      <c r="C35" s="16">
        <v>2026</v>
      </c>
      <c r="D35" s="28"/>
      <c r="E35" s="28"/>
      <c r="F35" s="22"/>
      <c r="G35" s="22"/>
      <c r="H35" s="22"/>
      <c r="I35" s="22"/>
      <c r="J35" s="22"/>
      <c r="K35" s="22"/>
      <c r="L35" s="22"/>
      <c r="M35" s="22"/>
      <c r="N35" s="26"/>
      <c r="O35" s="26"/>
      <c r="P35" s="26"/>
      <c r="Q35" s="26"/>
      <c r="R35" s="26"/>
      <c r="S35" s="26"/>
      <c r="T35" s="26"/>
      <c r="U35" s="26"/>
    </row>
    <row r="36" spans="2:21">
      <c r="B36" s="28"/>
      <c r="C36" s="28"/>
      <c r="D36" s="28"/>
      <c r="E36" s="22"/>
      <c r="F36" s="22"/>
      <c r="G36" s="22"/>
      <c r="H36" s="22"/>
      <c r="I36" s="22"/>
      <c r="J36" s="22"/>
      <c r="K36" s="22"/>
      <c r="L36" s="22"/>
      <c r="M36" s="22"/>
      <c r="N36" s="26"/>
      <c r="O36" s="26"/>
      <c r="P36" s="26"/>
      <c r="Q36" s="26"/>
      <c r="R36" s="26"/>
      <c r="S36" s="26"/>
      <c r="T36" s="26"/>
      <c r="U36" s="26"/>
    </row>
    <row r="37" spans="2:21" ht="18" hidden="1" customHeight="1">
      <c r="B37" s="29" t="s">
        <v>183</v>
      </c>
      <c r="C37" s="30" t="s">
        <v>187</v>
      </c>
      <c r="D37" s="22"/>
      <c r="E37" s="22"/>
      <c r="F37" s="22"/>
      <c r="G37" s="22"/>
      <c r="H37" s="22"/>
      <c r="I37" s="22"/>
      <c r="J37" s="22"/>
      <c r="K37" s="22"/>
      <c r="L37" s="22"/>
      <c r="M37" s="22"/>
      <c r="N37" s="26"/>
      <c r="O37" s="26"/>
      <c r="P37" s="26"/>
      <c r="Q37" s="26"/>
      <c r="R37" s="26"/>
      <c r="S37" s="26"/>
      <c r="T37" s="26"/>
      <c r="U37" s="26"/>
    </row>
    <row r="38" spans="2:21" ht="22" hidden="1" customHeight="1">
      <c r="B38" s="31" t="s">
        <v>188</v>
      </c>
      <c r="C38" s="32">
        <v>0</v>
      </c>
      <c r="D38" s="22"/>
      <c r="E38" s="22"/>
      <c r="F38" s="22"/>
      <c r="G38" s="22"/>
      <c r="H38" s="22"/>
      <c r="I38" s="22"/>
      <c r="J38" s="22"/>
      <c r="K38" s="22"/>
      <c r="L38" s="22"/>
      <c r="M38" s="22"/>
      <c r="N38" s="26"/>
      <c r="O38" s="26"/>
      <c r="P38" s="26"/>
      <c r="Q38" s="26"/>
      <c r="R38" s="26"/>
      <c r="S38" s="26"/>
      <c r="T38" s="26"/>
      <c r="U38" s="26"/>
    </row>
    <row r="39" spans="2:21" ht="22" hidden="1" customHeight="1">
      <c r="B39" s="31" t="s">
        <v>189</v>
      </c>
      <c r="C39" s="32">
        <v>0</v>
      </c>
      <c r="D39" s="22"/>
      <c r="E39" s="22"/>
      <c r="F39" s="22"/>
      <c r="G39" s="22"/>
      <c r="H39" s="22"/>
      <c r="I39" s="22"/>
      <c r="J39" s="22"/>
      <c r="K39" s="22"/>
      <c r="L39" s="22"/>
      <c r="M39" s="22"/>
      <c r="N39" s="26"/>
      <c r="O39" s="26"/>
      <c r="P39" s="26"/>
      <c r="Q39" s="26"/>
      <c r="R39" s="26"/>
      <c r="S39" s="26"/>
      <c r="T39" s="26"/>
      <c r="U39" s="26"/>
    </row>
    <row r="40" spans="2:21" ht="22" hidden="1" customHeight="1">
      <c r="B40" s="31" t="s">
        <v>185</v>
      </c>
      <c r="C40" s="32">
        <v>0</v>
      </c>
      <c r="D40" s="22"/>
      <c r="E40" s="22"/>
      <c r="F40" s="22"/>
      <c r="G40" s="22"/>
      <c r="H40" s="22"/>
      <c r="I40" s="22"/>
      <c r="J40" s="22"/>
      <c r="K40" s="22"/>
      <c r="L40" s="22"/>
      <c r="M40" s="22"/>
      <c r="N40" s="26"/>
      <c r="O40" s="26"/>
      <c r="P40" s="26"/>
      <c r="Q40" s="26"/>
      <c r="R40" s="26"/>
      <c r="S40" s="26"/>
      <c r="T40" s="26"/>
      <c r="U40" s="26"/>
    </row>
    <row r="41" spans="2:21" ht="22" hidden="1" customHeight="1">
      <c r="B41" s="31" t="s">
        <v>190</v>
      </c>
      <c r="C41" s="32">
        <v>0</v>
      </c>
      <c r="D41" s="22"/>
      <c r="E41" s="22"/>
      <c r="F41" s="22"/>
      <c r="G41" s="22"/>
      <c r="H41" s="22"/>
      <c r="I41" s="22"/>
      <c r="J41" s="22"/>
      <c r="K41" s="22"/>
      <c r="L41" s="22"/>
      <c r="M41" s="22"/>
      <c r="N41" s="26"/>
      <c r="O41" s="26"/>
      <c r="P41" s="26"/>
      <c r="Q41" s="26"/>
      <c r="R41" s="26"/>
      <c r="S41" s="26"/>
      <c r="T41" s="26"/>
      <c r="U41" s="26"/>
    </row>
    <row r="42" spans="2:21" ht="22" hidden="1" customHeight="1">
      <c r="B42" s="31" t="s">
        <v>191</v>
      </c>
      <c r="C42" s="32">
        <v>0.35</v>
      </c>
      <c r="D42" s="22"/>
      <c r="E42" s="22"/>
      <c r="F42" s="22"/>
      <c r="G42" s="22"/>
      <c r="H42" s="22"/>
      <c r="I42" s="22"/>
      <c r="J42" s="22"/>
      <c r="K42" s="22"/>
      <c r="L42" s="22"/>
      <c r="M42" s="22"/>
      <c r="N42" s="26"/>
      <c r="O42" s="26"/>
      <c r="P42" s="26"/>
      <c r="Q42" s="26"/>
      <c r="R42" s="26"/>
      <c r="S42" s="26"/>
      <c r="T42" s="26"/>
      <c r="U42" s="26"/>
    </row>
    <row r="43" spans="2:21" ht="22" hidden="1" customHeight="1">
      <c r="B43" s="31" t="s">
        <v>192</v>
      </c>
      <c r="C43" s="32">
        <v>0.35</v>
      </c>
      <c r="D43" s="22"/>
      <c r="E43" s="22"/>
      <c r="F43" s="22"/>
      <c r="G43" s="22"/>
      <c r="H43" s="22"/>
      <c r="I43" s="22"/>
      <c r="J43" s="22"/>
      <c r="K43" s="22"/>
      <c r="L43" s="22"/>
      <c r="M43" s="22"/>
      <c r="N43" s="22"/>
      <c r="O43" s="22"/>
      <c r="P43" s="22"/>
      <c r="Q43" s="22"/>
      <c r="R43" s="22"/>
      <c r="S43" s="22"/>
      <c r="T43" s="22"/>
      <c r="U43" s="22"/>
    </row>
    <row r="44" spans="2:21" ht="22" hidden="1" customHeight="1">
      <c r="B44" s="31" t="s">
        <v>186</v>
      </c>
      <c r="C44" s="32">
        <v>0.5</v>
      </c>
      <c r="D44" s="22"/>
      <c r="E44" s="22"/>
      <c r="F44" s="22"/>
      <c r="G44" s="22"/>
      <c r="H44" s="22"/>
      <c r="I44" s="22"/>
      <c r="J44" s="22"/>
      <c r="K44" s="22"/>
      <c r="L44" s="22"/>
      <c r="M44" s="22"/>
      <c r="N44" s="22"/>
      <c r="O44" s="22"/>
      <c r="P44" s="22"/>
      <c r="Q44" s="22"/>
      <c r="R44" s="22"/>
      <c r="S44" s="22"/>
      <c r="T44" s="22"/>
      <c r="U44" s="22"/>
    </row>
    <row r="45" spans="2:21" ht="22" hidden="1" customHeight="1">
      <c r="B45" s="31" t="s">
        <v>193</v>
      </c>
      <c r="C45" s="32">
        <v>0.6</v>
      </c>
      <c r="D45" s="22"/>
      <c r="E45" s="22"/>
      <c r="F45" s="22"/>
      <c r="G45" s="22"/>
      <c r="H45" s="22"/>
      <c r="I45" s="22"/>
      <c r="J45" s="22"/>
      <c r="K45" s="22"/>
      <c r="L45" s="22"/>
      <c r="M45" s="22"/>
      <c r="N45" s="22"/>
      <c r="O45" s="22"/>
      <c r="P45" s="22"/>
      <c r="Q45" s="22"/>
      <c r="R45" s="22"/>
      <c r="S45" s="22"/>
      <c r="T45" s="22"/>
      <c r="U45" s="22"/>
    </row>
    <row r="46" spans="2:21" ht="22" hidden="1" customHeight="1">
      <c r="B46" s="31" t="s">
        <v>184</v>
      </c>
      <c r="C46" s="32">
        <v>0.75</v>
      </c>
      <c r="D46" s="22"/>
      <c r="E46" s="22"/>
      <c r="F46" s="22"/>
      <c r="G46" s="22"/>
      <c r="H46" s="22"/>
      <c r="I46" s="22"/>
      <c r="J46" s="22"/>
      <c r="K46" s="22"/>
      <c r="L46" s="22"/>
      <c r="M46" s="22"/>
      <c r="N46" s="22"/>
      <c r="O46" s="22"/>
      <c r="P46" s="22"/>
      <c r="Q46" s="22"/>
      <c r="R46" s="22"/>
      <c r="S46" s="22"/>
      <c r="T46" s="22"/>
      <c r="U46" s="22"/>
    </row>
    <row r="47" spans="2:21" ht="22" hidden="1" customHeight="1">
      <c r="B47" s="31" t="s">
        <v>194</v>
      </c>
      <c r="C47" s="32">
        <v>1</v>
      </c>
      <c r="D47" s="22"/>
      <c r="E47" s="22"/>
      <c r="F47" s="22"/>
      <c r="G47" s="22"/>
      <c r="H47" s="22"/>
      <c r="I47" s="22"/>
      <c r="J47" s="22"/>
      <c r="K47" s="22"/>
      <c r="L47" s="22"/>
      <c r="M47" s="22"/>
      <c r="N47" s="22"/>
      <c r="O47" s="22"/>
      <c r="P47" s="22"/>
      <c r="Q47" s="22"/>
      <c r="R47" s="22"/>
      <c r="S47" s="22"/>
      <c r="T47" s="22"/>
      <c r="U47" s="22"/>
    </row>
    <row r="48" spans="2:21" ht="22" hidden="1" customHeight="1">
      <c r="B48" s="31" t="s">
        <v>195</v>
      </c>
      <c r="C48" s="32">
        <v>1.1000000000000001</v>
      </c>
      <c r="D48" s="22"/>
      <c r="E48" s="22"/>
      <c r="F48" s="22"/>
      <c r="G48" s="22"/>
      <c r="H48" s="22"/>
      <c r="I48" s="22"/>
      <c r="J48" s="22"/>
      <c r="K48" s="22"/>
      <c r="L48" s="22"/>
      <c r="M48" s="22"/>
      <c r="N48" s="22"/>
      <c r="O48" s="22"/>
      <c r="P48" s="22"/>
      <c r="Q48" s="22"/>
      <c r="R48" s="22"/>
      <c r="S48" s="22"/>
      <c r="T48" s="22"/>
      <c r="U48" s="22"/>
    </row>
    <row r="49" spans="2:21" ht="22" hidden="1" customHeight="1" thickBot="1">
      <c r="B49" s="33" t="s">
        <v>196</v>
      </c>
      <c r="C49" s="34">
        <v>0.7</v>
      </c>
      <c r="D49" s="22"/>
      <c r="E49" s="22"/>
      <c r="F49" s="22"/>
      <c r="G49" s="22"/>
      <c r="H49" s="22"/>
      <c r="I49" s="22"/>
      <c r="J49" s="22"/>
      <c r="K49" s="22"/>
      <c r="L49" s="22"/>
      <c r="M49" s="22"/>
      <c r="N49" s="22"/>
      <c r="O49" s="22"/>
      <c r="P49" s="22"/>
      <c r="Q49" s="22"/>
      <c r="R49" s="22"/>
      <c r="S49" s="22"/>
      <c r="T49" s="22"/>
      <c r="U49" s="22"/>
    </row>
    <row r="50" spans="2:21" ht="16" hidden="1">
      <c r="B50" s="35"/>
      <c r="C50" s="35"/>
      <c r="D50" s="22"/>
      <c r="E50" s="22"/>
      <c r="F50" s="22"/>
      <c r="G50" s="22"/>
      <c r="H50" s="22"/>
      <c r="I50" s="22"/>
      <c r="J50" s="22"/>
      <c r="K50" s="22"/>
      <c r="L50" s="22"/>
      <c r="M50" s="22"/>
      <c r="N50" s="22"/>
      <c r="O50" s="22"/>
      <c r="P50" s="22"/>
      <c r="Q50" s="22"/>
      <c r="R50" s="22"/>
      <c r="S50" s="22"/>
      <c r="T50" s="22"/>
      <c r="U50" s="22"/>
    </row>
    <row r="51" spans="2:21" ht="16" hidden="1">
      <c r="B51" s="35"/>
      <c r="C51" s="35"/>
      <c r="D51" s="22"/>
      <c r="E51" s="22"/>
      <c r="F51" s="22"/>
      <c r="G51" s="22"/>
      <c r="H51" s="22"/>
      <c r="I51" s="22"/>
      <c r="J51" s="22"/>
      <c r="K51" s="22"/>
      <c r="L51" s="22"/>
      <c r="M51" s="22"/>
      <c r="N51" s="22"/>
      <c r="O51" s="22"/>
      <c r="P51" s="22"/>
      <c r="Q51" s="22"/>
      <c r="R51" s="22"/>
      <c r="S51" s="22"/>
      <c r="T51" s="22"/>
      <c r="U51" s="22"/>
    </row>
    <row r="52" spans="2:21" ht="18" hidden="1" customHeight="1">
      <c r="B52" s="29" t="s">
        <v>197</v>
      </c>
      <c r="C52" s="30" t="s">
        <v>198</v>
      </c>
      <c r="D52" s="22"/>
      <c r="E52" s="22"/>
      <c r="F52" s="22"/>
      <c r="G52" s="22"/>
      <c r="H52" s="22"/>
      <c r="I52" s="22"/>
      <c r="J52" s="22"/>
      <c r="K52" s="22"/>
      <c r="L52" s="22"/>
      <c r="M52" s="22"/>
      <c r="N52" s="22"/>
      <c r="O52" s="22"/>
      <c r="P52" s="22"/>
      <c r="Q52" s="22"/>
      <c r="R52" s="22"/>
      <c r="S52" s="22"/>
      <c r="T52" s="22"/>
      <c r="U52" s="22"/>
    </row>
    <row r="53" spans="2:21" ht="22" hidden="1" customHeight="1">
      <c r="B53" s="31" t="s">
        <v>199</v>
      </c>
      <c r="C53" s="32">
        <v>0.3</v>
      </c>
      <c r="D53" s="22"/>
      <c r="E53" s="22"/>
      <c r="F53" s="22"/>
      <c r="G53" s="22"/>
      <c r="H53" s="22"/>
      <c r="I53" s="22"/>
      <c r="J53" s="22"/>
      <c r="K53" s="22"/>
      <c r="L53" s="22"/>
      <c r="M53" s="22"/>
      <c r="N53" s="22"/>
      <c r="O53" s="22"/>
      <c r="P53" s="22"/>
      <c r="Q53" s="22"/>
      <c r="R53" s="22"/>
      <c r="S53" s="22"/>
      <c r="T53" s="22"/>
      <c r="U53" s="22"/>
    </row>
    <row r="54" spans="2:21" ht="22" hidden="1" customHeight="1">
      <c r="B54" s="31" t="s">
        <v>200</v>
      </c>
      <c r="C54" s="32">
        <v>0.5</v>
      </c>
      <c r="D54" s="22"/>
      <c r="E54" s="22"/>
      <c r="F54" s="22"/>
      <c r="G54" s="22"/>
      <c r="H54" s="22"/>
      <c r="I54" s="22"/>
      <c r="J54" s="22"/>
      <c r="K54" s="22"/>
      <c r="L54" s="22"/>
      <c r="M54" s="22"/>
      <c r="N54" s="22"/>
      <c r="O54" s="22"/>
      <c r="P54" s="22"/>
      <c r="Q54" s="22"/>
      <c r="R54" s="22"/>
      <c r="S54" s="22"/>
      <c r="T54" s="22"/>
      <c r="U54" s="22"/>
    </row>
    <row r="55" spans="2:21" ht="22" hidden="1" customHeight="1">
      <c r="B55" s="31" t="s">
        <v>201</v>
      </c>
      <c r="C55" s="32">
        <v>0.75</v>
      </c>
      <c r="D55" s="22"/>
      <c r="E55" s="22"/>
      <c r="F55" s="22"/>
      <c r="G55" s="22"/>
      <c r="H55" s="22"/>
      <c r="I55" s="22"/>
      <c r="J55" s="22"/>
      <c r="K55" s="22"/>
      <c r="L55" s="22"/>
      <c r="M55" s="22"/>
      <c r="N55" s="22"/>
      <c r="O55" s="22"/>
      <c r="P55" s="22"/>
      <c r="Q55" s="22"/>
      <c r="R55" s="22"/>
      <c r="S55" s="22"/>
      <c r="T55" s="22"/>
      <c r="U55" s="22"/>
    </row>
    <row r="56" spans="2:21" ht="22" hidden="1" customHeight="1">
      <c r="B56" s="31" t="s">
        <v>202</v>
      </c>
      <c r="C56" s="32">
        <v>1</v>
      </c>
      <c r="D56" s="22"/>
      <c r="E56" s="22"/>
      <c r="F56" s="22"/>
      <c r="G56" s="22"/>
      <c r="H56" s="22"/>
      <c r="I56" s="22"/>
      <c r="J56" s="22"/>
      <c r="K56" s="22"/>
      <c r="L56" s="22"/>
      <c r="M56" s="22"/>
      <c r="N56" s="22"/>
      <c r="O56" s="22"/>
      <c r="P56" s="22"/>
      <c r="Q56" s="22"/>
      <c r="R56" s="22"/>
      <c r="S56" s="22"/>
      <c r="T56" s="22"/>
      <c r="U56" s="22"/>
    </row>
    <row r="57" spans="2:21" ht="22" hidden="1" customHeight="1">
      <c r="B57" s="31" t="s">
        <v>203</v>
      </c>
      <c r="C57" s="32">
        <v>1.25</v>
      </c>
      <c r="D57" s="22"/>
      <c r="E57" s="22"/>
      <c r="F57" s="22"/>
      <c r="G57" s="22"/>
      <c r="H57" s="22"/>
      <c r="I57" s="22"/>
      <c r="J57" s="22"/>
      <c r="K57" s="22"/>
      <c r="L57" s="22"/>
      <c r="M57" s="22"/>
      <c r="N57" s="22"/>
      <c r="O57" s="22"/>
      <c r="P57" s="22"/>
      <c r="Q57" s="22"/>
      <c r="R57" s="22"/>
      <c r="S57" s="22"/>
      <c r="T57" s="22"/>
      <c r="U57" s="22"/>
    </row>
    <row r="58" spans="2:21" ht="22" hidden="1" customHeight="1">
      <c r="B58" s="31" t="s">
        <v>204</v>
      </c>
      <c r="C58" s="32">
        <v>1.5</v>
      </c>
      <c r="D58" s="22"/>
      <c r="E58" s="22"/>
      <c r="F58" s="22"/>
      <c r="G58" s="22"/>
      <c r="H58" s="22"/>
      <c r="I58" s="22"/>
      <c r="J58" s="22"/>
      <c r="K58" s="22"/>
      <c r="L58" s="22"/>
      <c r="M58" s="22"/>
      <c r="N58" s="22"/>
      <c r="O58" s="22"/>
      <c r="P58" s="22"/>
      <c r="Q58" s="22"/>
      <c r="R58" s="22"/>
      <c r="S58" s="22"/>
      <c r="T58" s="22"/>
      <c r="U58" s="22"/>
    </row>
    <row r="59" spans="2:21" ht="22" hidden="1" customHeight="1" thickBot="1">
      <c r="B59" s="33" t="s">
        <v>205</v>
      </c>
      <c r="C59" s="34">
        <v>2</v>
      </c>
      <c r="D59" s="22"/>
      <c r="E59" s="22"/>
      <c r="F59" s="22"/>
      <c r="G59" s="22"/>
      <c r="H59" s="22"/>
      <c r="I59" s="22"/>
      <c r="J59" s="22"/>
      <c r="K59" s="22"/>
      <c r="L59" s="22"/>
      <c r="M59" s="22"/>
      <c r="N59" s="22"/>
      <c r="O59" s="22"/>
      <c r="P59" s="22"/>
      <c r="Q59" s="22"/>
      <c r="R59" s="22"/>
      <c r="S59" s="22"/>
      <c r="T59" s="22"/>
      <c r="U59" s="22"/>
    </row>
    <row r="100" spans="26:26">
      <c r="Z100" s="110"/>
    </row>
  </sheetData>
  <sheetProtection algorithmName="SHA-512" hashValue="1emSaX9RRWfhMYl5liLYo+CsVTrXiLzXpsvOsApWXCEP3+AykuQLOf/rgKF47NcEf/BkcftZv5cRtu5TLCnchg==" saltValue="36eO8sbp92m4miHjgZOtQg==" spinCount="100000" sheet="1" objects="1" scenarios="1" sort="0" autoFilter="0"/>
  <mergeCells count="13">
    <mergeCell ref="B1:U1"/>
    <mergeCell ref="B19:F20"/>
    <mergeCell ref="H19:I20"/>
    <mergeCell ref="H21:I21"/>
    <mergeCell ref="K3:L4"/>
    <mergeCell ref="K5:L5"/>
    <mergeCell ref="K19:L20"/>
    <mergeCell ref="K21:L21"/>
    <mergeCell ref="N3:O4"/>
    <mergeCell ref="N5:O5"/>
    <mergeCell ref="H3:I4"/>
    <mergeCell ref="H5:I5"/>
    <mergeCell ref="S2:U2"/>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E13" sqref="E13"/>
    </sheetView>
  </sheetViews>
  <sheetFormatPr baseColWidth="10" defaultColWidth="9.1640625" defaultRowHeight="16" customHeight="1"/>
  <cols>
    <col min="1" max="1" width="3.83203125" style="342" customWidth="1"/>
    <col min="2" max="2" width="9.1640625" style="342" customWidth="1"/>
    <col min="3" max="3" width="35.6640625" style="173" customWidth="1"/>
    <col min="4" max="4" width="13.83203125" style="173" customWidth="1"/>
    <col min="5" max="5" width="9.6640625" style="173" customWidth="1"/>
    <col min="6" max="6" width="10.6640625" style="173" customWidth="1"/>
    <col min="7" max="7" width="13.83203125" style="173" customWidth="1"/>
    <col min="8" max="8" width="11.6640625" style="173" customWidth="1"/>
    <col min="9" max="10" width="13.83203125" style="173" customWidth="1"/>
    <col min="11" max="11" width="14.83203125" style="173" customWidth="1"/>
    <col min="12" max="12" width="14.83203125" style="302" customWidth="1"/>
    <col min="13" max="13" width="17.83203125" style="173" customWidth="1"/>
    <col min="14" max="14" width="34.83203125" style="173" customWidth="1"/>
    <col min="15" max="15" width="12.6640625" style="173" customWidth="1"/>
    <col min="16" max="16" width="16.6640625" style="173" customWidth="1"/>
    <col min="17" max="17" width="14.6640625" style="173" customWidth="1"/>
    <col min="18" max="18" width="13.6640625" style="173" customWidth="1"/>
    <col min="19" max="19" width="9.6640625" style="173" customWidth="1"/>
    <col min="20" max="20" width="10.6640625" style="173" customWidth="1"/>
    <col min="21" max="21" width="7.6640625" style="173" customWidth="1"/>
    <col min="22" max="27" width="9.1640625" style="173"/>
    <col min="28" max="28" width="10.1640625" style="173" bestFit="1" customWidth="1"/>
    <col min="29" max="16384" width="9.1640625" style="173"/>
  </cols>
  <sheetData>
    <row r="1" spans="1:28" ht="18" customHeight="1">
      <c r="A1" s="345">
        <v>1</v>
      </c>
      <c r="B1" s="346" t="s">
        <v>180</v>
      </c>
      <c r="C1" s="256" t="s">
        <v>39</v>
      </c>
      <c r="D1" s="256" t="s">
        <v>181</v>
      </c>
      <c r="E1" s="256" t="s">
        <v>0</v>
      </c>
      <c r="F1" s="256" t="s">
        <v>40</v>
      </c>
      <c r="G1" s="256" t="s">
        <v>41</v>
      </c>
      <c r="H1" s="256" t="s">
        <v>42</v>
      </c>
      <c r="I1" s="256" t="s">
        <v>182</v>
      </c>
      <c r="J1" s="256" t="s">
        <v>43</v>
      </c>
      <c r="K1" s="256" t="s">
        <v>44</v>
      </c>
      <c r="L1" s="256" t="s">
        <v>45</v>
      </c>
      <c r="M1" s="256" t="s">
        <v>46</v>
      </c>
      <c r="N1" s="257" t="s">
        <v>183</v>
      </c>
      <c r="AB1" s="258">
        <f>DATE(EINSTELLUNG!$C$35,$A$1,1)</f>
        <v>46023</v>
      </c>
    </row>
    <row r="2" spans="1:28" ht="18" customHeight="1" thickBot="1">
      <c r="A2" s="345"/>
      <c r="B2" s="259"/>
      <c r="C2" s="261"/>
      <c r="D2" s="261"/>
      <c r="E2" s="261"/>
      <c r="F2" s="261"/>
      <c r="G2" s="261"/>
      <c r="H2" s="261"/>
      <c r="I2" s="261"/>
      <c r="J2" s="261"/>
      <c r="K2" s="261"/>
      <c r="L2" s="261"/>
      <c r="M2" s="261"/>
      <c r="N2" s="262"/>
      <c r="O2" s="263"/>
      <c r="P2" s="263"/>
      <c r="Q2" s="263"/>
      <c r="S2" s="343" t="s">
        <v>460</v>
      </c>
      <c r="T2" s="343"/>
      <c r="U2" s="343"/>
      <c r="V2" s="343"/>
      <c r="AB2" s="258">
        <f>EOMONTH(DATE(EINSTELLUNG!$C$35,$A$1,1),0)</f>
        <v>46053</v>
      </c>
    </row>
    <row r="3" spans="1:28" ht="18" customHeight="1">
      <c r="A3" s="347">
        <v>1</v>
      </c>
      <c r="B3" s="60">
        <v>400002</v>
      </c>
      <c r="C3" s="61" t="s">
        <v>464</v>
      </c>
      <c r="D3" s="62">
        <v>33359</v>
      </c>
      <c r="E3" s="63" t="s">
        <v>2</v>
      </c>
      <c r="F3" s="64">
        <v>171</v>
      </c>
      <c r="G3" s="265" t="str">
        <f>IF(OR(E3="",F3=""),"",PID_KVLohnLookup($A$1,E3,F3,LOHNTABELLE!$H$4))</f>
        <v>Nicht gefunden</v>
      </c>
      <c r="H3" s="266">
        <f>IF(AND(ISNUMBER(D3),ISNUMBER(F3)),ROUNDDOWN(MIN(IF(OR(ISBLANK(I3),I3=""),EOMONTH(DATE(EINSTELLUNG!$C$35,$A$1,1),0),I3)-MAX(D3,DATE(EINSTELLUNG!$C$35,$A$1,1))+1)/DAY(EOMONTH(DATE(EINSTELLUNG!$C$35,$A$1,1),0))*F3,2),"")</f>
        <v>82.74</v>
      </c>
      <c r="I3" s="65">
        <v>46037</v>
      </c>
      <c r="J3" s="66">
        <v>2</v>
      </c>
      <c r="K3" s="265">
        <f t="shared" ref="K3:K34" si="0">IFERROR(IF(OR(MONTH(D3)=1, MONTH(D3)=3, MONTH(D3)=5, MONTH(D3)=7, MONTH(D3)=8, MONTH(D3)=10, MONTH(D3)=12), (G3/31)*J3, IF(OR(MONTH(D3)=4, MONTH(D3)=6, MONTH(D3)=9, MONTH(D3)=11), (G3/30)*J3, (G3/DAY(EOMONTH(D3,0)))*J3)), 0)</f>
        <v>0</v>
      </c>
      <c r="L3" s="267"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t="s">
        <v>194</v>
      </c>
      <c r="O3" s="268" t="s">
        <v>47</v>
      </c>
      <c r="P3" s="268" t="s">
        <v>48</v>
      </c>
      <c r="Q3" s="268" t="s">
        <v>49</v>
      </c>
      <c r="R3" s="269" t="s">
        <v>50</v>
      </c>
      <c r="S3" s="270"/>
      <c r="T3" s="270"/>
      <c r="U3" s="270"/>
      <c r="V3" s="270"/>
      <c r="AB3" s="271"/>
    </row>
    <row r="4" spans="1:28" ht="22" customHeight="1">
      <c r="A4" s="347">
        <v>2</v>
      </c>
      <c r="B4" s="68">
        <v>401010</v>
      </c>
      <c r="C4" s="69" t="s">
        <v>224</v>
      </c>
      <c r="D4" s="70">
        <v>39388</v>
      </c>
      <c r="E4" s="71" t="s">
        <v>2</v>
      </c>
      <c r="F4" s="72">
        <v>144</v>
      </c>
      <c r="G4" s="273" t="str">
        <f>IF(OR(E4="",F4=""),"",PID_KVLohnLookup($A$1,E4,F4,LOHNTABELLE!$H$4))</f>
        <v>Nicht gefunden</v>
      </c>
      <c r="H4" s="274">
        <f>IF(AND(ISNUMBER(D4),ISNUMBER(F4)),ROUNDDOWN(MIN(IF(OR(ISBLANK(I4),I4=""),EOMONTH(DATE(EINSTELLUNG!$C$35,$A$1,1),0),I4)-MAX(D4,DATE(EINSTELLUNG!$C$35,$A$1,1))+1)/DAY(EOMONTH(DATE(EINSTELLUNG!$C$35,$A$1,1),0))*F4,2),"")</f>
        <v>144</v>
      </c>
      <c r="I4" s="73"/>
      <c r="J4" s="74"/>
      <c r="K4" s="273">
        <f t="shared" si="0"/>
        <v>0</v>
      </c>
      <c r="L4" s="275"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276"/>
      <c r="P4" s="276"/>
      <c r="Q4" s="276"/>
      <c r="R4" s="277"/>
      <c r="S4" s="270"/>
      <c r="T4" s="270"/>
      <c r="U4" s="270"/>
      <c r="V4" s="270"/>
    </row>
    <row r="5" spans="1:28" ht="22" customHeight="1">
      <c r="A5" s="347">
        <v>3</v>
      </c>
      <c r="B5" s="76">
        <v>401049</v>
      </c>
      <c r="C5" s="77" t="s">
        <v>225</v>
      </c>
      <c r="D5" s="78">
        <v>41130</v>
      </c>
      <c r="E5" s="79" t="s">
        <v>4</v>
      </c>
      <c r="F5" s="80">
        <v>173</v>
      </c>
      <c r="G5" s="273">
        <f>IF(OR(E5="",F5=""),"",PID_KVLohnLookup($A$1,E5,F5,LOHNTABELLE!$H$4))</f>
        <v>2123</v>
      </c>
      <c r="H5" s="274">
        <f>IF(AND(ISNUMBER(D5),ISNUMBER(F5)),ROUNDDOWN(MIN(IF(OR(ISBLANK(I5),I5=""),EOMONTH(DATE(EINSTELLUNG!$C$35,$A$1,1),0),I5)-MAX(D5,DATE(EINSTELLUNG!$C$35,$A$1,1))+1)/DAY(EOMONTH(DATE(EINSTELLUNG!$C$35,$A$1,1),0))*F5,2),"")</f>
        <v>173</v>
      </c>
      <c r="I5" s="81"/>
      <c r="J5" s="82"/>
      <c r="K5" s="273">
        <f t="shared" si="0"/>
        <v>0</v>
      </c>
      <c r="L5" s="275">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8" cm="1">
        <f t="array" ref="O5">SUMPRODUCT((F3:F82/4.310808)/5*2.08)</f>
        <v>725.95088438176754</v>
      </c>
      <c r="P5" s="279">
        <f>EINSTELLUNG!I6</f>
        <v>600</v>
      </c>
      <c r="Q5" s="279">
        <f>P5-O5</f>
        <v>-125.95088438176754</v>
      </c>
      <c r="R5" s="280">
        <f>IFERROR(Q5*Q42, 0)</f>
        <v>-1462.8743518917433</v>
      </c>
      <c r="S5" s="270"/>
      <c r="T5" s="270"/>
      <c r="U5" s="270"/>
      <c r="V5" s="270"/>
    </row>
    <row r="6" spans="1:28" ht="22" customHeight="1">
      <c r="A6" s="347">
        <v>4</v>
      </c>
      <c r="B6" s="68">
        <v>401047</v>
      </c>
      <c r="C6" s="69" t="s">
        <v>226</v>
      </c>
      <c r="D6" s="70">
        <v>41154</v>
      </c>
      <c r="E6" s="71" t="s">
        <v>4</v>
      </c>
      <c r="F6" s="72">
        <v>173</v>
      </c>
      <c r="G6" s="273">
        <f>IF(OR(E6="",F6=""),"",PID_KVLohnLookup($A$1,E6,F6,LOHNTABELLE!$H$4))</f>
        <v>2123</v>
      </c>
      <c r="H6" s="274">
        <f>IF(AND(ISNUMBER(D6),ISNUMBER(F6)),ROUNDDOWN(MIN(IF(OR(ISBLANK(I6),I6=""),EOMONTH(DATE(EINSTELLUNG!$C$35,$A$1,1),0),I6)-MAX(D6,DATE(EINSTELLUNG!$C$35,$A$1,1))+1)/DAY(EOMONTH(DATE(EINSTELLUNG!$C$35,$A$1,1),0))*F6,2),"")</f>
        <v>173</v>
      </c>
      <c r="I6" s="73"/>
      <c r="J6" s="74"/>
      <c r="K6" s="273">
        <f t="shared" si="0"/>
        <v>0</v>
      </c>
      <c r="L6" s="275">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281" t="str">
        <f>IF(Q5&lt;0, "Schlecht! Zu wenig Urlaub abgebaut.", IF(Q5&gt;0, "Gut! Mehr Urlaub abgebaut als aufgebaut.", ""))</f>
        <v>Schlecht! Zu wenig Urlaub abgebaut.</v>
      </c>
      <c r="P6" s="282"/>
      <c r="Q6" s="282"/>
      <c r="R6" s="283"/>
      <c r="S6" s="270"/>
      <c r="T6" s="270"/>
      <c r="U6" s="270"/>
      <c r="V6" s="270"/>
    </row>
    <row r="7" spans="1:28" ht="22" customHeight="1" thickBot="1">
      <c r="A7" s="347">
        <v>5</v>
      </c>
      <c r="B7" s="76">
        <v>401051</v>
      </c>
      <c r="C7" s="77" t="s">
        <v>227</v>
      </c>
      <c r="D7" s="78">
        <v>41176</v>
      </c>
      <c r="E7" s="79" t="s">
        <v>2</v>
      </c>
      <c r="F7" s="80">
        <v>173</v>
      </c>
      <c r="G7" s="273">
        <f>IF(OR(E7="",F7=""),"",PID_KVLohnLookup($A$1,E7,F7,LOHNTABELLE!$H$4))</f>
        <v>2021</v>
      </c>
      <c r="H7" s="274">
        <f>IF(AND(ISNUMBER(D7),ISNUMBER(F7)),ROUNDDOWN(MIN(IF(OR(ISBLANK(I7),I7=""),EOMONTH(DATE(EINSTELLUNG!$C$35,$A$1,1),0),I7)-MAX(D7,DATE(EINSTELLUNG!$C$35,$A$1,1))+1)/DAY(EOMONTH(DATE(EINSTELLUNG!$C$35,$A$1,1),0))*F7,2),"")</f>
        <v>173</v>
      </c>
      <c r="I7" s="81"/>
      <c r="J7" s="82"/>
      <c r="K7" s="273">
        <f t="shared" si="0"/>
        <v>0</v>
      </c>
      <c r="L7" s="275">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83"/>
      <c r="N7" s="99"/>
      <c r="O7" s="270"/>
      <c r="P7" s="270"/>
      <c r="Q7" s="270"/>
      <c r="R7" s="270"/>
      <c r="S7" s="270"/>
      <c r="T7" s="270"/>
      <c r="U7" s="270"/>
      <c r="V7" s="270"/>
    </row>
    <row r="8" spans="1:28" ht="22" customHeight="1">
      <c r="A8" s="347">
        <v>6</v>
      </c>
      <c r="B8" s="68">
        <v>401138</v>
      </c>
      <c r="C8" s="69" t="s">
        <v>228</v>
      </c>
      <c r="D8" s="70">
        <v>42006</v>
      </c>
      <c r="E8" s="71" t="s">
        <v>4</v>
      </c>
      <c r="F8" s="72">
        <v>173</v>
      </c>
      <c r="G8" s="273">
        <f>IF(OR(E8="",F8=""),"",PID_KVLohnLookup($A$1,E8,F8,LOHNTABELLE!$H$4))</f>
        <v>2123</v>
      </c>
      <c r="H8" s="274">
        <f>IF(AND(ISNUMBER(D8),ISNUMBER(F8)),ROUNDDOWN(MIN(IF(OR(ISBLANK(I8),I8=""),EOMONTH(DATE(EINSTELLUNG!$C$35,$A$1,1),0),I8)-MAX(D8,DATE(EINSTELLUNG!$C$35,$A$1,1))+1)/DAY(EOMONTH(DATE(EINSTELLUNG!$C$35,$A$1,1),0))*F8,2),"")</f>
        <v>173</v>
      </c>
      <c r="I8" s="73"/>
      <c r="J8" s="74"/>
      <c r="K8" s="273">
        <f t="shared" si="0"/>
        <v>0</v>
      </c>
      <c r="L8" s="275">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100"/>
      <c r="O8" s="284" t="s">
        <v>56</v>
      </c>
      <c r="P8" s="285"/>
      <c r="Q8" s="286">
        <f>SUM(H3:H82)</f>
        <v>7313.03</v>
      </c>
      <c r="R8" s="287"/>
      <c r="S8" s="270"/>
      <c r="T8" s="270"/>
      <c r="U8" s="270"/>
      <c r="V8" s="270"/>
    </row>
    <row r="9" spans="1:28" ht="22" customHeight="1">
      <c r="A9" s="347">
        <v>7</v>
      </c>
      <c r="B9" s="76">
        <v>401197</v>
      </c>
      <c r="C9" s="77" t="s">
        <v>229</v>
      </c>
      <c r="D9" s="78">
        <v>42644</v>
      </c>
      <c r="E9" s="79" t="s">
        <v>3</v>
      </c>
      <c r="F9" s="80">
        <v>173</v>
      </c>
      <c r="G9" s="273">
        <f>IF(OR(E9="",F9=""),"",PID_KVLohnLookup($A$1,E9,F9,LOHNTABELLE!$H$4))</f>
        <v>2082</v>
      </c>
      <c r="H9" s="274">
        <f>IF(AND(ISNUMBER(D9),ISNUMBER(F9)),ROUNDDOWN(MIN(IF(OR(ISBLANK(I9),I9=""),EOMONTH(DATE(EINSTELLUNG!$C$35,$A$1,1),0),I9)-MAX(D9,DATE(EINSTELLUNG!$C$35,$A$1,1))+1)/DAY(EOMONTH(DATE(EINSTELLUNG!$C$35,$A$1,1),0))*F9,2),"")</f>
        <v>173</v>
      </c>
      <c r="I9" s="81"/>
      <c r="J9" s="82"/>
      <c r="K9" s="273">
        <f t="shared" si="0"/>
        <v>0</v>
      </c>
      <c r="L9" s="275">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101"/>
      <c r="O9" s="288" t="s">
        <v>58</v>
      </c>
      <c r="P9" s="289"/>
      <c r="Q9" s="290">
        <f>EINSTELLUNG!L22</f>
        <v>1</v>
      </c>
      <c r="R9" s="291"/>
      <c r="S9" s="292">
        <f>IFERROR(Q9/Q8, 0)</f>
        <v>1.3674222586260415E-4</v>
      </c>
      <c r="T9" s="270"/>
      <c r="U9" s="270"/>
      <c r="V9" s="270"/>
    </row>
    <row r="10" spans="1:28" ht="22" customHeight="1">
      <c r="A10" s="347">
        <v>8</v>
      </c>
      <c r="B10" s="68">
        <v>401276</v>
      </c>
      <c r="C10" s="69" t="s">
        <v>472</v>
      </c>
      <c r="D10" s="70">
        <v>38899</v>
      </c>
      <c r="E10" s="71" t="s">
        <v>2</v>
      </c>
      <c r="F10" s="72">
        <v>55</v>
      </c>
      <c r="G10" s="273">
        <f>IF(OR(E10="",F10=""),"",PID_KVLohnLookup($A$1,E10,F10,LOHNTABELLE!$H$4))</f>
        <v>666</v>
      </c>
      <c r="H10" s="274">
        <f>IF(AND(ISNUMBER(D10),ISNUMBER(F10)),ROUNDDOWN(MIN(IF(OR(ISBLANK(I10),I10=""),EOMONTH(DATE(EINSTELLUNG!$C$35,$A$1,1),0),I10)-MAX(D10,DATE(EINSTELLUNG!$C$35,$A$1,1))+1)/DAY(EOMONTH(DATE(EINSTELLUNG!$C$35,$A$1,1),0))*F10,2),"")</f>
        <v>55</v>
      </c>
      <c r="I10" s="73"/>
      <c r="J10" s="74"/>
      <c r="K10" s="273">
        <f t="shared" si="0"/>
        <v>0</v>
      </c>
      <c r="L10" s="275">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666</v>
      </c>
      <c r="M10" s="75"/>
      <c r="N10" s="100"/>
      <c r="O10" s="288" t="s">
        <v>60</v>
      </c>
      <c r="P10" s="289"/>
      <c r="Q10" s="290">
        <f>EINSTELLUNG!I22</f>
        <v>150</v>
      </c>
      <c r="R10" s="291"/>
      <c r="S10" s="270"/>
      <c r="T10" s="270"/>
      <c r="U10" s="270"/>
      <c r="V10" s="270"/>
    </row>
    <row r="11" spans="1:28" ht="22" customHeight="1">
      <c r="A11" s="347">
        <v>9</v>
      </c>
      <c r="B11" s="76">
        <v>401307</v>
      </c>
      <c r="C11" s="77" t="s">
        <v>231</v>
      </c>
      <c r="D11" s="78">
        <v>43571</v>
      </c>
      <c r="E11" s="79" t="s">
        <v>2</v>
      </c>
      <c r="F11" s="80">
        <v>55</v>
      </c>
      <c r="G11" s="273">
        <f>IF(OR(E11="",F11=""),"",PID_KVLohnLookup($A$1,E11,F11,LOHNTABELLE!$H$4))</f>
        <v>666</v>
      </c>
      <c r="H11" s="274">
        <f>IF(AND(ISNUMBER(D11),ISNUMBER(F11)),ROUNDDOWN(MIN(IF(OR(ISBLANK(I11),I11=""),EOMONTH(DATE(EINSTELLUNG!$C$35,$A$1,1),0),I11)-MAX(D11,DATE(EINSTELLUNG!$C$35,$A$1,1))+1)/DAY(EOMONTH(DATE(EINSTELLUNG!$C$35,$A$1,1),0))*F11,2),"")</f>
        <v>55</v>
      </c>
      <c r="I11" s="81"/>
      <c r="J11" s="82"/>
      <c r="K11" s="273">
        <f t="shared" si="0"/>
        <v>0</v>
      </c>
      <c r="L11" s="275">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83"/>
      <c r="N11" s="101"/>
      <c r="O11" s="288" t="s">
        <v>62</v>
      </c>
      <c r="P11" s="289"/>
      <c r="Q11" s="290">
        <f>P5</f>
        <v>600</v>
      </c>
      <c r="R11" s="291"/>
      <c r="S11" s="270"/>
      <c r="T11" s="270"/>
      <c r="U11" s="270"/>
      <c r="V11" s="270"/>
    </row>
    <row r="12" spans="1:28" ht="22" customHeight="1">
      <c r="A12" s="347">
        <v>10</v>
      </c>
      <c r="B12" s="68">
        <v>401308</v>
      </c>
      <c r="C12" s="69" t="s">
        <v>232</v>
      </c>
      <c r="D12" s="70">
        <v>43579</v>
      </c>
      <c r="E12" s="71" t="s">
        <v>3</v>
      </c>
      <c r="F12" s="72">
        <v>173</v>
      </c>
      <c r="G12" s="273">
        <f>IF(OR(E12="",F12=""),"",PID_KVLohnLookup($A$1,E12,F12,LOHNTABELLE!$H$4))</f>
        <v>2082</v>
      </c>
      <c r="H12" s="274">
        <f>IF(AND(ISNUMBER(D12),ISNUMBER(F12)),ROUNDDOWN(MIN(IF(OR(ISBLANK(I12),I12=""),EOMONTH(DATE(EINSTELLUNG!$C$35,$A$1,1),0),I12)-MAX(D12,DATE(EINSTELLUNG!$C$35,$A$1,1))+1)/DAY(EOMONTH(DATE(EINSTELLUNG!$C$35,$A$1,1),0))*F12,2),"")</f>
        <v>173</v>
      </c>
      <c r="I12" s="73"/>
      <c r="J12" s="74"/>
      <c r="K12" s="273">
        <f t="shared" si="0"/>
        <v>0</v>
      </c>
      <c r="L12" s="275">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100"/>
      <c r="O12" s="288" t="s">
        <v>64</v>
      </c>
      <c r="P12" s="289"/>
      <c r="Q12" s="139">
        <v>300</v>
      </c>
      <c r="R12" s="140"/>
      <c r="S12" s="270"/>
      <c r="T12" s="270"/>
      <c r="U12" s="270"/>
      <c r="V12" s="270"/>
    </row>
    <row r="13" spans="1:28" ht="22" customHeight="1">
      <c r="A13" s="347">
        <v>11</v>
      </c>
      <c r="B13" s="76">
        <v>401394</v>
      </c>
      <c r="C13" s="77" t="s">
        <v>233</v>
      </c>
      <c r="D13" s="78">
        <v>44379</v>
      </c>
      <c r="E13" s="79" t="s">
        <v>2</v>
      </c>
      <c r="F13" s="80">
        <v>173</v>
      </c>
      <c r="G13" s="273">
        <f>IF(OR(E13="",F13=""),"",PID_KVLohnLookup($A$1,E13,F13,LOHNTABELLE!$H$4))</f>
        <v>2021</v>
      </c>
      <c r="H13" s="274">
        <f>IF(AND(ISNUMBER(D13),ISNUMBER(F13)),ROUNDDOWN(MIN(IF(OR(ISBLANK(I13),I13=""),EOMONTH(DATE(EINSTELLUNG!$C$35,$A$1,1),0),I13)-MAX(D13,DATE(EINSTELLUNG!$C$35,$A$1,1))+1)/DAY(EOMONTH(DATE(EINSTELLUNG!$C$35,$A$1,1),0))*F13,2),"")</f>
        <v>173</v>
      </c>
      <c r="I13" s="81"/>
      <c r="J13" s="82"/>
      <c r="K13" s="273">
        <f t="shared" si="0"/>
        <v>0</v>
      </c>
      <c r="L13" s="275">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83"/>
      <c r="N13" s="101"/>
      <c r="O13" s="288" t="s">
        <v>66</v>
      </c>
      <c r="P13" s="289"/>
      <c r="Q13" s="290">
        <f>Q8-Q9-Q10-Q11-Q12</f>
        <v>6262.03</v>
      </c>
      <c r="R13" s="291"/>
      <c r="S13" s="270"/>
      <c r="T13" s="270"/>
      <c r="U13" s="270"/>
      <c r="V13" s="270"/>
    </row>
    <row r="14" spans="1:28" ht="22" customHeight="1">
      <c r="A14" s="347">
        <v>12</v>
      </c>
      <c r="B14" s="68">
        <v>401389</v>
      </c>
      <c r="C14" s="69" t="s">
        <v>234</v>
      </c>
      <c r="D14" s="70">
        <v>44384</v>
      </c>
      <c r="E14" s="71" t="s">
        <v>4</v>
      </c>
      <c r="F14" s="72">
        <v>151.38</v>
      </c>
      <c r="G14" s="273">
        <f>IF(OR(E14="",F14=""),"",PID_KVLohnLookup($A$1,E14,F14,LOHNTABELLE!$H$4))</f>
        <v>1857.63</v>
      </c>
      <c r="H14" s="274">
        <f>IF(AND(ISNUMBER(D14),ISNUMBER(F14)),ROUNDDOWN(MIN(IF(OR(ISBLANK(I14),I14=""),EOMONTH(DATE(EINSTELLUNG!$C$35,$A$1,1),0),I14)-MAX(D14,DATE(EINSTELLUNG!$C$35,$A$1,1))+1)/DAY(EOMONTH(DATE(EINSTELLUNG!$C$35,$A$1,1),0))*F14,2),"")</f>
        <v>151.38</v>
      </c>
      <c r="I14" s="73"/>
      <c r="J14" s="74"/>
      <c r="K14" s="273">
        <f t="shared" si="0"/>
        <v>0</v>
      </c>
      <c r="L14" s="275">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75"/>
      <c r="N14" s="100"/>
      <c r="O14" s="288" t="s">
        <v>68</v>
      </c>
      <c r="P14" s="289"/>
      <c r="Q14" s="290">
        <f>EINSTELLUNG!L6</f>
        <v>9300</v>
      </c>
      <c r="R14" s="291"/>
      <c r="S14" s="270"/>
      <c r="T14" s="270"/>
      <c r="U14" s="270"/>
      <c r="V14" s="270"/>
    </row>
    <row r="15" spans="1:28" ht="22" customHeight="1" thickBot="1">
      <c r="A15" s="347">
        <v>13</v>
      </c>
      <c r="B15" s="76">
        <v>401432</v>
      </c>
      <c r="C15" s="77" t="s">
        <v>235</v>
      </c>
      <c r="D15" s="78">
        <v>44441</v>
      </c>
      <c r="E15" s="79" t="s">
        <v>2</v>
      </c>
      <c r="F15" s="80">
        <v>173</v>
      </c>
      <c r="G15" s="273">
        <f>IF(OR(E15="",F15=""),"",PID_KVLohnLookup($A$1,E15,F15,LOHNTABELLE!$H$4))</f>
        <v>2021</v>
      </c>
      <c r="H15" s="274">
        <f>IF(AND(ISNUMBER(D15),ISNUMBER(F15)),ROUNDDOWN(MIN(IF(OR(ISBLANK(I15),I15=""),EOMONTH(DATE(EINSTELLUNG!$C$35,$A$1,1),0),I15)-MAX(D15,DATE(EINSTELLUNG!$C$35,$A$1,1))+1)/DAY(EOMONTH(DATE(EINSTELLUNG!$C$35,$A$1,1),0))*F15,2),"")</f>
        <v>173</v>
      </c>
      <c r="I15" s="81"/>
      <c r="J15" s="82"/>
      <c r="K15" s="273">
        <f t="shared" si="0"/>
        <v>0</v>
      </c>
      <c r="L15" s="275">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83"/>
      <c r="N15" s="101"/>
      <c r="O15" s="293" t="s">
        <v>70</v>
      </c>
      <c r="P15" s="294"/>
      <c r="Q15" s="295">
        <f>Q13-Q14</f>
        <v>-3037.9700000000003</v>
      </c>
      <c r="R15" s="296"/>
      <c r="S15" s="297"/>
      <c r="T15" s="297"/>
      <c r="U15" s="297"/>
      <c r="V15" s="270"/>
    </row>
    <row r="16" spans="1:28" ht="22" customHeight="1" thickBot="1">
      <c r="A16" s="347">
        <v>14</v>
      </c>
      <c r="B16" s="68">
        <v>401558</v>
      </c>
      <c r="C16" s="69" t="s">
        <v>236</v>
      </c>
      <c r="D16" s="70">
        <v>44460</v>
      </c>
      <c r="E16" s="71" t="s">
        <v>2</v>
      </c>
      <c r="F16" s="72">
        <v>173</v>
      </c>
      <c r="G16" s="273">
        <f>IF(OR(E16="",F16=""),"",PID_KVLohnLookup($A$1,E16,F16,LOHNTABELLE!$H$4))</f>
        <v>2021</v>
      </c>
      <c r="H16" s="274">
        <f>IF(AND(ISNUMBER(D16),ISNUMBER(F16)),ROUNDDOWN(MIN(IF(OR(ISBLANK(I16),I16=""),EOMONTH(DATE(EINSTELLUNG!$C$35,$A$1,1),0),I16)-MAX(D16,DATE(EINSTELLUNG!$C$35,$A$1,1))+1)/DAY(EOMONTH(DATE(EINSTELLUNG!$C$35,$A$1,1),0))*F16,2),"")</f>
        <v>173</v>
      </c>
      <c r="I16" s="73"/>
      <c r="J16" s="74"/>
      <c r="K16" s="273">
        <f t="shared" si="0"/>
        <v>0</v>
      </c>
      <c r="L16" s="275">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100"/>
      <c r="O16" s="348" t="str">
        <f>IF(Q15&lt;0, "Schlecht! Zu wenig Stunden für Dienstplan.", IF(Q15&gt;0, "Du hast mehr als genug Stunden für Dienstplan.", ""))</f>
        <v>Schlecht! Zu wenig Stunden für Dienstplan.</v>
      </c>
      <c r="P16" s="299"/>
      <c r="Q16" s="299"/>
      <c r="R16" s="300"/>
      <c r="S16" s="301"/>
      <c r="T16" s="301"/>
      <c r="U16" s="301"/>
      <c r="V16" s="301"/>
      <c r="W16" s="302"/>
    </row>
    <row r="17" spans="1:29" ht="22" customHeight="1">
      <c r="A17" s="347">
        <v>15</v>
      </c>
      <c r="B17" s="76">
        <v>401476</v>
      </c>
      <c r="C17" s="77" t="s">
        <v>237</v>
      </c>
      <c r="D17" s="78">
        <v>44504</v>
      </c>
      <c r="E17" s="79" t="s">
        <v>2</v>
      </c>
      <c r="F17" s="80">
        <v>173</v>
      </c>
      <c r="G17" s="273">
        <f>IF(OR(E17="",F17=""),"",PID_KVLohnLookup($A$1,E17,F17,LOHNTABELLE!$H$4))</f>
        <v>2021</v>
      </c>
      <c r="H17" s="274">
        <f>IF(AND(ISNUMBER(D17),ISNUMBER(F17)),ROUNDDOWN(MIN(IF(OR(ISBLANK(I17),I17=""),EOMONTH(DATE(EINSTELLUNG!$C$35,$A$1,1),0),I17)-MAX(D17,DATE(EINSTELLUNG!$C$35,$A$1,1))+1)/DAY(EOMONTH(DATE(EINSTELLUNG!$C$35,$A$1,1),0))*F17,2),"")</f>
        <v>173</v>
      </c>
      <c r="I17" s="81"/>
      <c r="J17" s="82"/>
      <c r="K17" s="273">
        <f t="shared" si="0"/>
        <v>0</v>
      </c>
      <c r="L17" s="275">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83"/>
      <c r="N17" s="101"/>
      <c r="O17" s="284" t="s">
        <v>73</v>
      </c>
      <c r="P17" s="285"/>
      <c r="Q17" s="304">
        <f>SUM(L3:L82)</f>
        <v>84938.220752688168</v>
      </c>
      <c r="R17" s="305"/>
      <c r="S17" s="270"/>
      <c r="T17" s="270"/>
      <c r="U17" s="270"/>
      <c r="V17" s="270"/>
      <c r="W17" s="302"/>
    </row>
    <row r="18" spans="1:29" ht="22" customHeight="1">
      <c r="A18" s="347">
        <v>16</v>
      </c>
      <c r="B18" s="68">
        <v>401479</v>
      </c>
      <c r="C18" s="69" t="s">
        <v>238</v>
      </c>
      <c r="D18" s="70">
        <v>44511</v>
      </c>
      <c r="E18" s="71" t="s">
        <v>6</v>
      </c>
      <c r="F18" s="72">
        <v>173</v>
      </c>
      <c r="G18" s="273">
        <f>IF(OR(E18="",F18=""),"",PID_KVLohnLookup($A$1,E18,F18,LOHNTABELLE!$H$4))</f>
        <v>2160</v>
      </c>
      <c r="H18" s="274">
        <f>IF(AND(ISNUMBER(D18),ISNUMBER(F18)),ROUNDDOWN(MIN(IF(OR(ISBLANK(I18),I18=""),EOMONTH(DATE(EINSTELLUNG!$C$35,$A$1,1),0),I18)-MAX(D18,DATE(EINSTELLUNG!$C$35,$A$1,1))+1)/DAY(EOMONTH(DATE(EINSTELLUNG!$C$35,$A$1,1),0))*F18,2),"")</f>
        <v>173</v>
      </c>
      <c r="I18" s="73"/>
      <c r="J18" s="74"/>
      <c r="K18" s="273">
        <f t="shared" si="0"/>
        <v>0</v>
      </c>
      <c r="L18" s="275">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75"/>
      <c r="N18" s="100"/>
      <c r="O18" s="349" t="s">
        <v>451</v>
      </c>
      <c r="P18" s="307"/>
      <c r="Q18" s="308">
        <v>20</v>
      </c>
      <c r="R18" s="309"/>
      <c r="S18" s="270"/>
      <c r="T18" s="270"/>
      <c r="U18" s="270"/>
      <c r="V18" s="270"/>
    </row>
    <row r="19" spans="1:29" ht="22" customHeight="1">
      <c r="A19" s="347">
        <v>17</v>
      </c>
      <c r="B19" s="76">
        <v>401481</v>
      </c>
      <c r="C19" s="77" t="s">
        <v>239</v>
      </c>
      <c r="D19" s="78">
        <v>44531</v>
      </c>
      <c r="E19" s="79" t="s">
        <v>3</v>
      </c>
      <c r="F19" s="80">
        <v>173</v>
      </c>
      <c r="G19" s="273">
        <f>IF(OR(E19="",F19=""),"",PID_KVLohnLookup($A$1,E19,F19,LOHNTABELLE!$H$4))</f>
        <v>2082</v>
      </c>
      <c r="H19" s="274">
        <f>IF(AND(ISNUMBER(D19),ISNUMBER(F19)),ROUNDDOWN(MIN(IF(OR(ISBLANK(I19),I19=""),EOMONTH(DATE(EINSTELLUNG!$C$35,$A$1,1),0),I19)-MAX(D19,DATE(EINSTELLUNG!$C$35,$A$1,1))+1)/DAY(EOMONTH(DATE(EINSTELLUNG!$C$35,$A$1,1),0))*F19,2),"")</f>
        <v>173</v>
      </c>
      <c r="I19" s="81"/>
      <c r="J19" s="82"/>
      <c r="K19" s="273">
        <f t="shared" si="0"/>
        <v>0</v>
      </c>
      <c r="L19" s="275">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83"/>
      <c r="N19" s="101"/>
      <c r="O19" s="349" t="s">
        <v>296</v>
      </c>
      <c r="P19" s="307"/>
      <c r="Q19" s="308">
        <v>333</v>
      </c>
      <c r="R19" s="309"/>
      <c r="S19" s="270"/>
      <c r="T19" s="270"/>
      <c r="U19" s="270"/>
      <c r="V19" s="270"/>
    </row>
    <row r="20" spans="1:29" ht="22" customHeight="1">
      <c r="A20" s="347">
        <v>18</v>
      </c>
      <c r="B20" s="68">
        <v>401564</v>
      </c>
      <c r="C20" s="69" t="s">
        <v>240</v>
      </c>
      <c r="D20" s="70">
        <v>44824</v>
      </c>
      <c r="E20" s="71" t="s">
        <v>2</v>
      </c>
      <c r="F20" s="72">
        <v>151.38</v>
      </c>
      <c r="G20" s="273">
        <f>IF(OR(E20="",F20=""),"",PID_KVLohnLookup($A$1,E20,F20,LOHNTABELLE!$H$4))</f>
        <v>1768.38</v>
      </c>
      <c r="H20" s="274">
        <f>IF(AND(ISNUMBER(D20),ISNUMBER(F20)),ROUNDDOWN(MIN(IF(OR(ISBLANK(I20),I20=""),EOMONTH(DATE(EINSTELLUNG!$C$35,$A$1,1),0),I20)-MAX(D20,DATE(EINSTELLUNG!$C$35,$A$1,1))+1)/DAY(EOMONTH(DATE(EINSTELLUNG!$C$35,$A$1,1),0))*F20,2),"")</f>
        <v>151.38</v>
      </c>
      <c r="I20" s="73"/>
      <c r="J20" s="74"/>
      <c r="K20" s="273">
        <f t="shared" si="0"/>
        <v>0</v>
      </c>
      <c r="L20" s="275">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75"/>
      <c r="N20" s="100"/>
      <c r="O20" s="349" t="s">
        <v>296</v>
      </c>
      <c r="P20" s="307"/>
      <c r="Q20" s="308">
        <v>35</v>
      </c>
      <c r="R20" s="309"/>
      <c r="S20" s="270"/>
      <c r="T20" s="270"/>
      <c r="U20" s="270"/>
      <c r="V20" s="270"/>
    </row>
    <row r="21" spans="1:29" ht="22" customHeight="1">
      <c r="A21" s="347">
        <v>19</v>
      </c>
      <c r="B21" s="76">
        <v>401089</v>
      </c>
      <c r="C21" s="77" t="s">
        <v>241</v>
      </c>
      <c r="D21" s="78">
        <v>44868</v>
      </c>
      <c r="E21" s="79" t="s">
        <v>3</v>
      </c>
      <c r="F21" s="80">
        <v>173</v>
      </c>
      <c r="G21" s="273">
        <f>IF(OR(E21="",F21=""),"",PID_KVLohnLookup($A$1,E21,F21,LOHNTABELLE!$H$4))</f>
        <v>2082</v>
      </c>
      <c r="H21" s="274">
        <f>IF(AND(ISNUMBER(D21),ISNUMBER(F21)),ROUNDDOWN(MIN(IF(OR(ISBLANK(I21),I21=""),EOMONTH(DATE(EINSTELLUNG!$C$35,$A$1,1),0),I21)-MAX(D21,DATE(EINSTELLUNG!$C$35,$A$1,1))+1)/DAY(EOMONTH(DATE(EINSTELLUNG!$C$35,$A$1,1),0))*F21,2),"")</f>
        <v>173</v>
      </c>
      <c r="I21" s="81"/>
      <c r="J21" s="82"/>
      <c r="K21" s="273">
        <f t="shared" si="0"/>
        <v>0</v>
      </c>
      <c r="L21" s="275">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83"/>
      <c r="N21" s="101"/>
      <c r="O21" s="349" t="s">
        <v>296</v>
      </c>
      <c r="P21" s="307"/>
      <c r="Q21" s="308">
        <v>100</v>
      </c>
      <c r="R21" s="309"/>
      <c r="S21" s="270"/>
      <c r="T21" s="270"/>
      <c r="U21" s="270"/>
      <c r="V21" s="270"/>
    </row>
    <row r="22" spans="1:29" ht="22" customHeight="1">
      <c r="A22" s="347">
        <v>20</v>
      </c>
      <c r="B22" s="68">
        <v>401583</v>
      </c>
      <c r="C22" s="69" t="s">
        <v>242</v>
      </c>
      <c r="D22" s="70">
        <v>44900</v>
      </c>
      <c r="E22" s="71" t="s">
        <v>13</v>
      </c>
      <c r="F22" s="72">
        <v>173</v>
      </c>
      <c r="G22" s="273">
        <f>IF(OR(E22="",F22=""),"",PID_KVLohnLookup($A$1,E22,F22,LOHNTABELLE!$H$4))</f>
        <v>2328</v>
      </c>
      <c r="H22" s="274">
        <f>IF(AND(ISNUMBER(D22),ISNUMBER(F22)),ROUNDDOWN(MIN(IF(OR(ISBLANK(I22),I22=""),EOMONTH(DATE(EINSTELLUNG!$C$35,$A$1,1),0),I22)-MAX(D22,DATE(EINSTELLUNG!$C$35,$A$1,1))+1)/DAY(EOMONTH(DATE(EINSTELLUNG!$C$35,$A$1,1),0))*F22,2),"")</f>
        <v>173</v>
      </c>
      <c r="I22" s="73"/>
      <c r="J22" s="74"/>
      <c r="K22" s="273">
        <f t="shared" si="0"/>
        <v>0</v>
      </c>
      <c r="L22" s="275">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75"/>
      <c r="N22" s="100"/>
      <c r="O22" s="349" t="s">
        <v>296</v>
      </c>
      <c r="P22" s="307"/>
      <c r="Q22" s="308"/>
      <c r="R22" s="309"/>
      <c r="S22" s="270"/>
      <c r="T22" s="270"/>
      <c r="U22" s="270"/>
      <c r="V22" s="270"/>
    </row>
    <row r="23" spans="1:29" ht="22" customHeight="1">
      <c r="A23" s="347">
        <v>21</v>
      </c>
      <c r="B23" s="76">
        <v>401589</v>
      </c>
      <c r="C23" s="77" t="s">
        <v>243</v>
      </c>
      <c r="D23" s="78">
        <v>44926</v>
      </c>
      <c r="E23" s="79" t="s">
        <v>10</v>
      </c>
      <c r="F23" s="80">
        <v>173</v>
      </c>
      <c r="G23" s="273">
        <f>IF(OR(E23="",F23=""),"",PID_KVLohnLookup($A$1,E23,F23,LOHNTABELLE!$H$4))</f>
        <v>2300</v>
      </c>
      <c r="H23" s="274">
        <f>IF(AND(ISNUMBER(D23),ISNUMBER(F23)),ROUNDDOWN(MIN(IF(OR(ISBLANK(I23),I23=""),EOMONTH(DATE(EINSTELLUNG!$C$35,$A$1,1),0),I23)-MAX(D23,DATE(EINSTELLUNG!$C$35,$A$1,1))+1)/DAY(EOMONTH(DATE(EINSTELLUNG!$C$35,$A$1,1),0))*F23,2),"")</f>
        <v>173</v>
      </c>
      <c r="I23" s="81"/>
      <c r="J23" s="82"/>
      <c r="K23" s="273">
        <f t="shared" si="0"/>
        <v>0</v>
      </c>
      <c r="L23" s="275">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101"/>
      <c r="O23" s="349" t="s">
        <v>296</v>
      </c>
      <c r="P23" s="307"/>
      <c r="Q23" s="308">
        <v>5000</v>
      </c>
      <c r="R23" s="309"/>
      <c r="S23" s="270"/>
      <c r="T23" s="270"/>
      <c r="U23" s="270"/>
      <c r="V23" s="270"/>
      <c r="W23" s="302"/>
    </row>
    <row r="24" spans="1:29" ht="22" customHeight="1">
      <c r="A24" s="347">
        <v>22</v>
      </c>
      <c r="B24" s="68">
        <v>401602</v>
      </c>
      <c r="C24" s="69" t="s">
        <v>244</v>
      </c>
      <c r="D24" s="70">
        <v>45975</v>
      </c>
      <c r="E24" s="71" t="s">
        <v>2</v>
      </c>
      <c r="F24" s="72">
        <v>169</v>
      </c>
      <c r="G24" s="273">
        <f>IF(OR(E24="",F24=""),"",PID_KVLohnLookup($A$1,E24,F24,LOHNTABELLE!$H$4))</f>
        <v>2000</v>
      </c>
      <c r="H24" s="274">
        <f>IF(AND(ISNUMBER(D24),ISNUMBER(F24)),ROUNDDOWN(MIN(IF(OR(ISBLANK(I24),I24=""),EOMONTH(DATE(EINSTELLUNG!$C$35,$A$1,1),0),I24)-MAX(D24,DATE(EINSTELLUNG!$C$35,$A$1,1))+1)/DAY(EOMONTH(DATE(EINSTELLUNG!$C$35,$A$1,1),0))*F24,2),"")</f>
        <v>169</v>
      </c>
      <c r="I24" s="73"/>
      <c r="J24" s="74"/>
      <c r="K24" s="273">
        <f t="shared" si="0"/>
        <v>0</v>
      </c>
      <c r="L24" s="275">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75"/>
      <c r="N24" s="100"/>
      <c r="O24" s="349"/>
      <c r="P24" s="307"/>
      <c r="Q24" s="308"/>
      <c r="R24" s="309"/>
      <c r="S24" s="270"/>
      <c r="T24" s="270"/>
      <c r="U24" s="270"/>
      <c r="V24" s="270"/>
      <c r="W24" s="302"/>
    </row>
    <row r="25" spans="1:29" ht="22" customHeight="1">
      <c r="A25" s="347">
        <v>23</v>
      </c>
      <c r="B25" s="76">
        <v>401406</v>
      </c>
      <c r="C25" s="77" t="s">
        <v>473</v>
      </c>
      <c r="D25" s="78">
        <v>36850</v>
      </c>
      <c r="E25" s="79" t="s">
        <v>10</v>
      </c>
      <c r="F25" s="80">
        <v>151.38</v>
      </c>
      <c r="G25" s="273">
        <f>IF(OR(E25="",F25=""),"",PID_KVLohnLookup($A$1,E25,F25,LOHNTABELLE!$H$4))</f>
        <v>2012.5</v>
      </c>
      <c r="H25" s="274">
        <f>IF(AND(ISNUMBER(D25),ISNUMBER(F25)),ROUNDDOWN(MIN(IF(OR(ISBLANK(I25),I25=""),EOMONTH(DATE(EINSTELLUNG!$C$35,$A$1,1),0),I25)-MAX(D25,DATE(EINSTELLUNG!$C$35,$A$1,1))+1)/DAY(EOMONTH(DATE(EINSTELLUNG!$C$35,$A$1,1),0))*F25,2),"")</f>
        <v>151.38</v>
      </c>
      <c r="I25" s="81"/>
      <c r="J25" s="82"/>
      <c r="K25" s="273">
        <f t="shared" si="0"/>
        <v>0</v>
      </c>
      <c r="L25" s="275">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101"/>
      <c r="O25" s="349"/>
      <c r="P25" s="307"/>
      <c r="Q25" s="308"/>
      <c r="R25" s="309"/>
      <c r="S25" s="270"/>
      <c r="T25" s="270"/>
      <c r="U25" s="270"/>
      <c r="V25" s="270"/>
    </row>
    <row r="26" spans="1:29" ht="22" customHeight="1">
      <c r="A26" s="347">
        <v>24</v>
      </c>
      <c r="B26" s="68">
        <v>401626</v>
      </c>
      <c r="C26" s="69" t="s">
        <v>246</v>
      </c>
      <c r="D26" s="70">
        <v>45063</v>
      </c>
      <c r="E26" s="71" t="s">
        <v>2</v>
      </c>
      <c r="F26" s="72">
        <v>173</v>
      </c>
      <c r="G26" s="273">
        <f>IF(OR(E26="",F26=""),"",PID_KVLohnLookup($A$1,E26,F26,LOHNTABELLE!$H$4))</f>
        <v>2021</v>
      </c>
      <c r="H26" s="274">
        <f>IF(AND(ISNUMBER(D26),ISNUMBER(F26)),ROUNDDOWN(MIN(IF(OR(ISBLANK(I26),I26=""),EOMONTH(DATE(EINSTELLUNG!$C$35,$A$1,1),0),I26)-MAX(D26,DATE(EINSTELLUNG!$C$35,$A$1,1))+1)/DAY(EOMONTH(DATE(EINSTELLUNG!$C$35,$A$1,1),0))*F26,2),"")</f>
        <v>173</v>
      </c>
      <c r="I26" s="73"/>
      <c r="J26" s="74"/>
      <c r="K26" s="273">
        <f t="shared" si="0"/>
        <v>0</v>
      </c>
      <c r="L26" s="275">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100"/>
      <c r="O26" s="349"/>
      <c r="P26" s="307"/>
      <c r="Q26" s="308"/>
      <c r="R26" s="309"/>
      <c r="S26" s="270"/>
      <c r="T26" s="270"/>
      <c r="U26" s="270"/>
      <c r="V26" s="270"/>
    </row>
    <row r="27" spans="1:29" ht="22" customHeight="1">
      <c r="A27" s="347">
        <v>25</v>
      </c>
      <c r="B27" s="76">
        <v>401633</v>
      </c>
      <c r="C27" s="77" t="s">
        <v>247</v>
      </c>
      <c r="D27" s="78">
        <v>45089</v>
      </c>
      <c r="E27" s="79" t="s">
        <v>10</v>
      </c>
      <c r="F27" s="80">
        <v>173</v>
      </c>
      <c r="G27" s="273">
        <f>IF(OR(E27="",F27=""),"",PID_KVLohnLookup($A$1,E27,F27,LOHNTABELLE!$H$4))</f>
        <v>2300</v>
      </c>
      <c r="H27" s="274">
        <f>IF(AND(ISNUMBER(D27),ISNUMBER(F27)),ROUNDDOWN(MIN(IF(OR(ISBLANK(I27),I27=""),EOMONTH(DATE(EINSTELLUNG!$C$35,$A$1,1),0),I27)-MAX(D27,DATE(EINSTELLUNG!$C$35,$A$1,1))+1)/DAY(EOMONTH(DATE(EINSTELLUNG!$C$35,$A$1,1),0))*F27,2),"")</f>
        <v>173</v>
      </c>
      <c r="I27" s="81"/>
      <c r="J27" s="82"/>
      <c r="K27" s="273">
        <f t="shared" si="0"/>
        <v>0</v>
      </c>
      <c r="L27" s="275">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83"/>
      <c r="N27" s="101"/>
      <c r="O27" s="349"/>
      <c r="P27" s="307"/>
      <c r="Q27" s="308"/>
      <c r="R27" s="309"/>
      <c r="S27" s="310" t="s">
        <v>84</v>
      </c>
      <c r="T27" s="310"/>
      <c r="U27" s="310"/>
      <c r="V27" s="310"/>
    </row>
    <row r="28" spans="1:29" ht="22" customHeight="1">
      <c r="A28" s="347">
        <v>26</v>
      </c>
      <c r="B28" s="68">
        <v>401647</v>
      </c>
      <c r="C28" s="69" t="s">
        <v>248</v>
      </c>
      <c r="D28" s="70">
        <v>45182</v>
      </c>
      <c r="E28" s="71" t="s">
        <v>2</v>
      </c>
      <c r="F28" s="72">
        <v>173</v>
      </c>
      <c r="G28" s="273">
        <f>IF(OR(E28="",F28=""),"",PID_KVLohnLookup($A$1,E28,F28,LOHNTABELLE!$H$4))</f>
        <v>2021</v>
      </c>
      <c r="H28" s="274">
        <f>IF(AND(ISNUMBER(D28),ISNUMBER(F28)),ROUNDDOWN(MIN(IF(OR(ISBLANK(I28),I28=""),EOMONTH(DATE(EINSTELLUNG!$C$35,$A$1,1),0),I28)-MAX(D28,DATE(EINSTELLUNG!$C$35,$A$1,1))+1)/DAY(EOMONTH(DATE(EINSTELLUNG!$C$35,$A$1,1),0))*F28,2),"")</f>
        <v>173</v>
      </c>
      <c r="I28" s="73"/>
      <c r="J28" s="74"/>
      <c r="K28" s="273">
        <f t="shared" si="0"/>
        <v>0</v>
      </c>
      <c r="L28" s="275">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75"/>
      <c r="N28" s="100"/>
      <c r="O28" s="349"/>
      <c r="P28" s="307"/>
      <c r="Q28" s="308"/>
      <c r="R28" s="309"/>
      <c r="S28" s="270"/>
      <c r="T28" s="270"/>
      <c r="U28" s="270"/>
      <c r="V28" s="270"/>
    </row>
    <row r="29" spans="1:29" ht="22" customHeight="1" thickBot="1">
      <c r="A29" s="347">
        <v>27</v>
      </c>
      <c r="B29" s="76">
        <v>401661</v>
      </c>
      <c r="C29" s="77" t="s">
        <v>249</v>
      </c>
      <c r="D29" s="78">
        <v>45261</v>
      </c>
      <c r="E29" s="79" t="s">
        <v>2</v>
      </c>
      <c r="F29" s="80">
        <v>173</v>
      </c>
      <c r="G29" s="273">
        <f>IF(OR(E29="",F29=""),"",PID_KVLohnLookup($A$1,E29,F29,LOHNTABELLE!$H$4))</f>
        <v>2021</v>
      </c>
      <c r="H29" s="274">
        <f>IF(AND(ISNUMBER(D29),ISNUMBER(F29)),ROUNDDOWN(MIN(IF(OR(ISBLANK(I29),I29=""),EOMONTH(DATE(EINSTELLUNG!$C$35,$A$1,1),0),I29)-MAX(D29,DATE(EINSTELLUNG!$C$35,$A$1,1))+1)/DAY(EOMONTH(DATE(EINSTELLUNG!$C$35,$A$1,1),0))*F29,2),"")</f>
        <v>173</v>
      </c>
      <c r="I29" s="81"/>
      <c r="J29" s="82"/>
      <c r="K29" s="273">
        <f t="shared" si="0"/>
        <v>0</v>
      </c>
      <c r="L29" s="275">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101"/>
      <c r="O29" s="293" t="s">
        <v>87</v>
      </c>
      <c r="P29" s="294"/>
      <c r="Q29" s="312">
        <f>EINSTELLUNG!O6</f>
        <v>1250</v>
      </c>
      <c r="R29" s="313"/>
      <c r="S29" s="270"/>
      <c r="T29" s="270"/>
      <c r="U29" s="270"/>
      <c r="V29" s="270"/>
    </row>
    <row r="30" spans="1:29" ht="22" customHeight="1" thickBot="1">
      <c r="A30" s="347">
        <v>28</v>
      </c>
      <c r="B30" s="68">
        <v>401670</v>
      </c>
      <c r="C30" s="69" t="s">
        <v>250</v>
      </c>
      <c r="D30" s="70">
        <v>45358</v>
      </c>
      <c r="E30" s="71" t="s">
        <v>2</v>
      </c>
      <c r="F30" s="72">
        <v>173</v>
      </c>
      <c r="G30" s="273">
        <f>IF(OR(E30="",F30=""),"",PID_KVLohnLookup($A$1,E30,F30,LOHNTABELLE!$H$4))</f>
        <v>2021</v>
      </c>
      <c r="H30" s="274">
        <f>IF(AND(ISNUMBER(D30),ISNUMBER(F30)),ROUNDDOWN(MIN(IF(OR(ISBLANK(I30),I30=""),EOMONTH(DATE(EINSTELLUNG!$C$35,$A$1,1),0),I30)-MAX(D30,DATE(EINSTELLUNG!$C$35,$A$1,1))+1)/DAY(EOMONTH(DATE(EINSTELLUNG!$C$35,$A$1,1),0))*F30,2),"")</f>
        <v>173</v>
      </c>
      <c r="I30" s="73"/>
      <c r="J30" s="74"/>
      <c r="K30" s="273">
        <f t="shared" si="0"/>
        <v>0</v>
      </c>
      <c r="L30" s="275">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75"/>
      <c r="N30" s="98"/>
      <c r="O30" s="270"/>
      <c r="P30" s="270"/>
      <c r="Q30" s="270"/>
      <c r="R30" s="270"/>
      <c r="S30" s="270"/>
      <c r="T30" s="270"/>
      <c r="U30" s="270"/>
      <c r="V30" s="270"/>
      <c r="W30" s="314"/>
      <c r="X30" s="314"/>
      <c r="Y30" s="314"/>
      <c r="Z30" s="314"/>
      <c r="AA30" s="314"/>
      <c r="AB30" s="314"/>
      <c r="AC30" s="314"/>
    </row>
    <row r="31" spans="1:29" ht="22" customHeight="1" thickBot="1">
      <c r="A31" s="347">
        <v>29</v>
      </c>
      <c r="B31" s="76">
        <v>401678</v>
      </c>
      <c r="C31" s="77" t="s">
        <v>251</v>
      </c>
      <c r="D31" s="78">
        <v>45414</v>
      </c>
      <c r="E31" s="79" t="s">
        <v>2</v>
      </c>
      <c r="F31" s="80">
        <v>173</v>
      </c>
      <c r="G31" s="273">
        <f>IF(OR(E31="",F31=""),"",PID_KVLohnLookup($A$1,E31,F31,LOHNTABELLE!$H$4))</f>
        <v>2021</v>
      </c>
      <c r="H31" s="274">
        <f>IF(AND(ISNUMBER(D31),ISNUMBER(F31)),ROUNDDOWN(MIN(IF(OR(ISBLANK(I31),I31=""),EOMONTH(DATE(EINSTELLUNG!$C$35,$A$1,1),0),I31)-MAX(D31,DATE(EINSTELLUNG!$C$35,$A$1,1))+1)/DAY(EOMONTH(DATE(EINSTELLUNG!$C$35,$A$1,1),0))*F31,2),"")</f>
        <v>173</v>
      </c>
      <c r="I31" s="81"/>
      <c r="J31" s="82"/>
      <c r="K31" s="273">
        <f t="shared" si="0"/>
        <v>0</v>
      </c>
      <c r="L31" s="275">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101"/>
      <c r="O31" s="350">
        <v>0</v>
      </c>
      <c r="P31" s="316"/>
      <c r="Q31" s="317">
        <v>3.9215686274509803E-2</v>
      </c>
      <c r="R31" s="318"/>
      <c r="S31" s="270"/>
      <c r="T31" s="270"/>
      <c r="U31" s="270"/>
      <c r="V31" s="270"/>
    </row>
    <row r="32" spans="1:29" ht="18" thickBot="1">
      <c r="A32" s="347">
        <v>30</v>
      </c>
      <c r="B32" s="68">
        <v>401691</v>
      </c>
      <c r="C32" s="69" t="s">
        <v>252</v>
      </c>
      <c r="D32" s="70">
        <v>45539</v>
      </c>
      <c r="E32" s="71" t="s">
        <v>2</v>
      </c>
      <c r="F32" s="72">
        <v>173</v>
      </c>
      <c r="G32" s="273">
        <f>IF(OR(E32="",F32=""),"",PID_KVLohnLookup($A$1,E32,F32,LOHNTABELLE!$H$4))</f>
        <v>2021</v>
      </c>
      <c r="H32" s="274">
        <f>IF(AND(ISNUMBER(D32),ISNUMBER(F32)),ROUNDDOWN(MIN(IF(OR(ISBLANK(I32),I32=""),EOMONTH(DATE(EINSTELLUNG!$C$35,$A$1,1),0),I32)-MAX(D32,DATE(EINSTELLUNG!$C$35,$A$1,1))+1)/DAY(EOMONTH(DATE(EINSTELLUNG!$C$35,$A$1,1),0))*F32,2),"")</f>
        <v>139.51</v>
      </c>
      <c r="I32" s="73">
        <v>46047</v>
      </c>
      <c r="J32" s="74">
        <v>2</v>
      </c>
      <c r="K32" s="273">
        <f t="shared" si="0"/>
        <v>134.73333333333332</v>
      </c>
      <c r="L32" s="275">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75"/>
      <c r="N32" s="98" t="s">
        <v>186</v>
      </c>
      <c r="O32" s="270"/>
      <c r="P32" s="270"/>
      <c r="Q32" s="270"/>
      <c r="R32" s="270"/>
      <c r="S32" s="270"/>
      <c r="T32" s="270"/>
      <c r="U32" s="270"/>
      <c r="V32" s="270"/>
    </row>
    <row r="33" spans="1:22" ht="22" customHeight="1">
      <c r="A33" s="347">
        <v>31</v>
      </c>
      <c r="B33" s="76">
        <v>401690</v>
      </c>
      <c r="C33" s="77" t="s">
        <v>253</v>
      </c>
      <c r="D33" s="78">
        <v>45536</v>
      </c>
      <c r="E33" s="79" t="s">
        <v>2</v>
      </c>
      <c r="F33" s="80">
        <v>151.38</v>
      </c>
      <c r="G33" s="273">
        <f>IF(OR(E33="",F33=""),"",PID_KVLohnLookup($A$1,E33,F33,LOHNTABELLE!$H$4))</f>
        <v>1768.38</v>
      </c>
      <c r="H33" s="274">
        <f>IF(AND(ISNUMBER(D33),ISNUMBER(F33)),ROUNDDOWN(MIN(IF(OR(ISBLANK(I33),I33=""),EOMONTH(DATE(EINSTELLUNG!$C$35,$A$1,1),0),I33)-MAX(D33,DATE(EINSTELLUNG!$C$35,$A$1,1))+1)/DAY(EOMONTH(DATE(EINSTELLUNG!$C$35,$A$1,1),0))*F33,2),"")</f>
        <v>151.38</v>
      </c>
      <c r="I33" s="81"/>
      <c r="J33" s="82"/>
      <c r="K33" s="273">
        <f t="shared" si="0"/>
        <v>0</v>
      </c>
      <c r="L33" s="275">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83"/>
      <c r="N33" s="101"/>
      <c r="O33" s="351"/>
      <c r="P33" s="320"/>
      <c r="Q33" s="256" t="s">
        <v>93</v>
      </c>
      <c r="R33" s="256"/>
      <c r="S33" s="256" t="s">
        <v>94</v>
      </c>
      <c r="T33" s="256"/>
      <c r="U33" s="256" t="s">
        <v>95</v>
      </c>
      <c r="V33" s="257"/>
    </row>
    <row r="34" spans="1:22" ht="22" customHeight="1">
      <c r="A34" s="347">
        <v>32</v>
      </c>
      <c r="B34" s="68">
        <v>401703</v>
      </c>
      <c r="C34" s="69" t="s">
        <v>254</v>
      </c>
      <c r="D34" s="70">
        <v>45616</v>
      </c>
      <c r="E34" s="71" t="s">
        <v>2</v>
      </c>
      <c r="F34" s="72">
        <v>173</v>
      </c>
      <c r="G34" s="273">
        <f>IF(OR(E34="",F34=""),"",PID_KVLohnLookup($A$1,E34,F34,LOHNTABELLE!$H$4))</f>
        <v>2021</v>
      </c>
      <c r="H34" s="274">
        <f>IF(AND(ISNUMBER(D34),ISNUMBER(F34)),ROUNDDOWN(MIN(IF(OR(ISBLANK(I34),I34=""),EOMONTH(DATE(EINSTELLUNG!$C$35,$A$1,1),0),I34)-MAX(D34,DATE(EINSTELLUNG!$C$35,$A$1,1))+1)/DAY(EOMONTH(DATE(EINSTELLUNG!$C$35,$A$1,1),0))*F34,2),"")</f>
        <v>173</v>
      </c>
      <c r="I34" s="73"/>
      <c r="J34" s="74"/>
      <c r="K34" s="273">
        <f t="shared" si="0"/>
        <v>0</v>
      </c>
      <c r="L34" s="275">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100"/>
      <c r="O34" s="352"/>
      <c r="P34" s="322"/>
      <c r="Q34" s="323"/>
      <c r="R34" s="323"/>
      <c r="S34" s="323"/>
      <c r="T34" s="323"/>
      <c r="U34" s="323"/>
      <c r="V34" s="324"/>
    </row>
    <row r="35" spans="1:22" ht="22" customHeight="1">
      <c r="A35" s="347">
        <v>33</v>
      </c>
      <c r="B35" s="76">
        <v>401214</v>
      </c>
      <c r="C35" s="77" t="s">
        <v>255</v>
      </c>
      <c r="D35" s="78">
        <v>45636</v>
      </c>
      <c r="E35" s="79" t="s">
        <v>3</v>
      </c>
      <c r="F35" s="80">
        <v>173</v>
      </c>
      <c r="G35" s="273">
        <f>IF(OR(E35="",F35=""),"",PID_KVLohnLookup($A$1,E35,F35,LOHNTABELLE!$H$4))</f>
        <v>2082</v>
      </c>
      <c r="H35" s="274">
        <f>IF(AND(ISNUMBER(D35),ISNUMBER(F35)),ROUNDDOWN(MIN(IF(OR(ISBLANK(I35),I35=""),EOMONTH(DATE(EINSTELLUNG!$C$35,$A$1,1),0),I35)-MAX(D35,DATE(EINSTELLUNG!$C$35,$A$1,1))+1)/DAY(EOMONTH(DATE(EINSTELLUNG!$C$35,$A$1,1),0))*F35,2),"")</f>
        <v>173</v>
      </c>
      <c r="I35" s="81"/>
      <c r="J35" s="82"/>
      <c r="K35" s="273">
        <f t="shared" ref="K35:K82" si="1">IFERROR(IF(OR(MONTH(D35)=1, MONTH(D35)=3, MONTH(D35)=5, MONTH(D35)=7, MONTH(D35)=8, MONTH(D35)=10, MONTH(D35)=12), (G35/31)*J35, IF(OR(MONTH(D35)=4, MONTH(D35)=6, MONTH(D35)=9, MONTH(D35)=11), (G35/30)*J35, (G35/DAY(EOMONTH(D35,0)))*J35)), 0)</f>
        <v>0</v>
      </c>
      <c r="L35" s="275">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83"/>
      <c r="N35" s="101"/>
      <c r="O35" s="288" t="s">
        <v>98</v>
      </c>
      <c r="P35" s="289"/>
      <c r="Q35" s="326">
        <f>EINSTELLUNG!C6</f>
        <v>450000</v>
      </c>
      <c r="R35" s="326"/>
      <c r="S35" s="326">
        <f>EINSTELLUNG!C22</f>
        <v>450000</v>
      </c>
      <c r="T35" s="326"/>
      <c r="U35" s="326">
        <f>S35-Q35</f>
        <v>0</v>
      </c>
      <c r="V35" s="327"/>
    </row>
    <row r="36" spans="1:22" ht="22" customHeight="1">
      <c r="A36" s="347">
        <v>34</v>
      </c>
      <c r="B36" s="68">
        <v>401715</v>
      </c>
      <c r="C36" s="69" t="s">
        <v>256</v>
      </c>
      <c r="D36" s="70">
        <v>45755</v>
      </c>
      <c r="E36" s="71" t="s">
        <v>2</v>
      </c>
      <c r="F36" s="72">
        <v>173</v>
      </c>
      <c r="G36" s="273">
        <f>IF(OR(E36="",F36=""),"",PID_KVLohnLookup($A$1,E36,F36,LOHNTABELLE!$H$4))</f>
        <v>2021</v>
      </c>
      <c r="H36" s="274">
        <f>IF(AND(ISNUMBER(D36),ISNUMBER(F36)),ROUNDDOWN(MIN(IF(OR(ISBLANK(I36),I36=""),EOMONTH(DATE(EINSTELLUNG!$C$35,$A$1,1),0),I36)-MAX(D36,DATE(EINSTELLUNG!$C$35,$A$1,1))+1)/DAY(EOMONTH(DATE(EINSTELLUNG!$C$35,$A$1,1),0))*F36,2),"")</f>
        <v>173</v>
      </c>
      <c r="I36" s="73"/>
      <c r="J36" s="74"/>
      <c r="K36" s="273">
        <f t="shared" si="1"/>
        <v>0</v>
      </c>
      <c r="L36" s="275">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100"/>
      <c r="O36" s="288" t="s">
        <v>100</v>
      </c>
      <c r="P36" s="289"/>
      <c r="Q36" s="326">
        <f>EINSTELLUNG!D6</f>
        <v>100000</v>
      </c>
      <c r="R36" s="326"/>
      <c r="S36" s="326">
        <f ca="1">SumMergedCells(Q17:R29)</f>
        <v>91676.220799999996</v>
      </c>
      <c r="T36" s="326"/>
      <c r="U36" s="326">
        <f t="shared" ref="U36:U41" ca="1" si="2">S36-Q36</f>
        <v>-8323.7792000000045</v>
      </c>
      <c r="V36" s="327"/>
    </row>
    <row r="37" spans="1:22" ht="22" customHeight="1">
      <c r="A37" s="347">
        <v>35</v>
      </c>
      <c r="B37" s="76">
        <v>401716</v>
      </c>
      <c r="C37" s="77" t="s">
        <v>257</v>
      </c>
      <c r="D37" s="78">
        <v>45800</v>
      </c>
      <c r="E37" s="79" t="s">
        <v>2</v>
      </c>
      <c r="F37" s="80">
        <v>173</v>
      </c>
      <c r="G37" s="273">
        <f>IF(OR(E37="",F37=""),"",PID_KVLohnLookup($A$1,E37,F37,LOHNTABELLE!$H$4))</f>
        <v>2021</v>
      </c>
      <c r="H37" s="274">
        <f>IF(AND(ISNUMBER(D37),ISNUMBER(F37)),ROUNDDOWN(MIN(IF(OR(ISBLANK(I37),I37=""),EOMONTH(DATE(EINSTELLUNG!$C$35,$A$1,1),0),I37)-MAX(D37,DATE(EINSTELLUNG!$C$35,$A$1,1))+1)/DAY(EOMONTH(DATE(EINSTELLUNG!$C$35,$A$1,1),0))*F37,2),"")</f>
        <v>173</v>
      </c>
      <c r="I37" s="81"/>
      <c r="J37" s="82"/>
      <c r="K37" s="273">
        <f t="shared" si="1"/>
        <v>0</v>
      </c>
      <c r="L37" s="275">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101"/>
      <c r="O37" s="288" t="s">
        <v>102</v>
      </c>
      <c r="P37" s="289"/>
      <c r="Q37" s="328">
        <f>IF(ISERROR(Q36/Q35), 0, Q36/Q35)</f>
        <v>0.22222222222222221</v>
      </c>
      <c r="R37" s="328"/>
      <c r="S37" s="328">
        <f ca="1">IF(ISERROR(S36/S35), 0, S36/S35)</f>
        <v>0.20372493511111109</v>
      </c>
      <c r="T37" s="328"/>
      <c r="U37" s="328">
        <f t="shared" ca="1" si="2"/>
        <v>-1.8497287111111121E-2</v>
      </c>
      <c r="V37" s="329"/>
    </row>
    <row r="38" spans="1:22" ht="22" customHeight="1">
      <c r="A38" s="347">
        <v>36</v>
      </c>
      <c r="B38" s="68">
        <v>401717</v>
      </c>
      <c r="C38" s="69" t="s">
        <v>258</v>
      </c>
      <c r="D38" s="70">
        <v>45814</v>
      </c>
      <c r="E38" s="71" t="s">
        <v>2</v>
      </c>
      <c r="F38" s="72">
        <v>86.5</v>
      </c>
      <c r="G38" s="273">
        <f>IF(OR(E38="",F38=""),"",PID_KVLohnLookup($A$1,E38,F38,LOHNTABELLE!$H$4))</f>
        <v>1010.5</v>
      </c>
      <c r="H38" s="274">
        <f>IF(AND(ISNUMBER(D38),ISNUMBER(F38)),ROUNDDOWN(MIN(IF(OR(ISBLANK(I38),I38=""),EOMONTH(DATE(EINSTELLUNG!$C$35,$A$1,1),0),I38)-MAX(D38,DATE(EINSTELLUNG!$C$35,$A$1,1))+1)/DAY(EOMONTH(DATE(EINSTELLUNG!$C$35,$A$1,1),0))*F38,2),"")</f>
        <v>86.5</v>
      </c>
      <c r="I38" s="73"/>
      <c r="J38" s="74"/>
      <c r="K38" s="273">
        <f t="shared" si="1"/>
        <v>0</v>
      </c>
      <c r="L38" s="275">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75"/>
      <c r="N38" s="100"/>
      <c r="O38" s="288" t="s">
        <v>104</v>
      </c>
      <c r="P38" s="289"/>
      <c r="Q38" s="290">
        <f>EINSTELLUNG!F6</f>
        <v>30000</v>
      </c>
      <c r="R38" s="290"/>
      <c r="S38" s="290">
        <f>EINSTELLUNG!F22</f>
        <v>29000</v>
      </c>
      <c r="T38" s="290"/>
      <c r="U38" s="290">
        <f t="shared" si="2"/>
        <v>-1000</v>
      </c>
      <c r="V38" s="291"/>
    </row>
    <row r="39" spans="1:22" ht="22" customHeight="1">
      <c r="A39" s="347">
        <v>37</v>
      </c>
      <c r="B39" s="76">
        <v>401722</v>
      </c>
      <c r="C39" s="77" t="s">
        <v>259</v>
      </c>
      <c r="D39" s="78">
        <v>45848</v>
      </c>
      <c r="E39" s="79" t="s">
        <v>2</v>
      </c>
      <c r="F39" s="80">
        <v>86.5</v>
      </c>
      <c r="G39" s="273">
        <f>IF(OR(E39="",F39=""),"",PID_KVLohnLookup($A$1,E39,F39,LOHNTABELLE!$H$4))</f>
        <v>1010.5</v>
      </c>
      <c r="H39" s="274">
        <f>IF(AND(ISNUMBER(D39),ISNUMBER(F39)),ROUNDDOWN(MIN(IF(OR(ISBLANK(I39),I39=""),EOMONTH(DATE(EINSTELLUNG!$C$35,$A$1,1),0),I39)-MAX(D39,DATE(EINSTELLUNG!$C$35,$A$1,1))+1)/DAY(EOMONTH(DATE(EINSTELLUNG!$C$35,$A$1,1),0))*F39,2),"")</f>
        <v>86.5</v>
      </c>
      <c r="I39" s="81"/>
      <c r="J39" s="82"/>
      <c r="K39" s="273">
        <f t="shared" si="1"/>
        <v>0</v>
      </c>
      <c r="L39" s="275">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83"/>
      <c r="N39" s="101"/>
      <c r="O39" s="288" t="s">
        <v>106</v>
      </c>
      <c r="P39" s="289"/>
      <c r="Q39" s="326">
        <f>IF(Q38=0, 0, Q35/Q38)</f>
        <v>15</v>
      </c>
      <c r="R39" s="326"/>
      <c r="S39" s="326">
        <f>IF(S38=0, 0, S35/S38)</f>
        <v>15.517241379310345</v>
      </c>
      <c r="T39" s="326"/>
      <c r="U39" s="326">
        <f t="shared" si="2"/>
        <v>0.5172413793103452</v>
      </c>
      <c r="V39" s="327"/>
    </row>
    <row r="40" spans="1:22" ht="22" customHeight="1">
      <c r="A40" s="347">
        <v>38</v>
      </c>
      <c r="B40" s="68">
        <v>401723</v>
      </c>
      <c r="C40" s="69" t="s">
        <v>260</v>
      </c>
      <c r="D40" s="70">
        <v>45852</v>
      </c>
      <c r="E40" s="71" t="s">
        <v>2</v>
      </c>
      <c r="F40" s="72">
        <v>86.5</v>
      </c>
      <c r="G40" s="273">
        <f>IF(OR(E40="",F40=""),"",PID_KVLohnLookup($A$1,E40,F40,LOHNTABELLE!$H$4))</f>
        <v>1010.5</v>
      </c>
      <c r="H40" s="274">
        <f>IF(AND(ISNUMBER(D40),ISNUMBER(F40)),ROUNDDOWN(MIN(IF(OR(ISBLANK(I40),I40=""),EOMONTH(DATE(EINSTELLUNG!$C$35,$A$1,1),0),I40)-MAX(D40,DATE(EINSTELLUNG!$C$35,$A$1,1))+1)/DAY(EOMONTH(DATE(EINSTELLUNG!$C$35,$A$1,1),0))*F40,2),"")</f>
        <v>86.5</v>
      </c>
      <c r="I40" s="73"/>
      <c r="J40" s="74"/>
      <c r="K40" s="273">
        <f t="shared" si="1"/>
        <v>0</v>
      </c>
      <c r="L40" s="275">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100"/>
      <c r="O40" s="288" t="s">
        <v>108</v>
      </c>
      <c r="P40" s="289"/>
      <c r="Q40" s="326">
        <f>IF(Q13=0, 0, Q35/Q13)</f>
        <v>71.8616806371097</v>
      </c>
      <c r="R40" s="326"/>
      <c r="S40" s="326">
        <f>IF(Q13=0, 0, S35/Q13)</f>
        <v>71.8616806371097</v>
      </c>
      <c r="T40" s="326"/>
      <c r="U40" s="326">
        <f t="shared" si="2"/>
        <v>0</v>
      </c>
      <c r="V40" s="327"/>
    </row>
    <row r="41" spans="1:22" ht="22" customHeight="1">
      <c r="A41" s="347">
        <v>39</v>
      </c>
      <c r="B41" s="76">
        <v>401726</v>
      </c>
      <c r="C41" s="77" t="s">
        <v>261</v>
      </c>
      <c r="D41" s="78">
        <v>45870</v>
      </c>
      <c r="E41" s="79" t="s">
        <v>2</v>
      </c>
      <c r="F41" s="80">
        <v>86.5</v>
      </c>
      <c r="G41" s="273">
        <f>IF(OR(E41="",F41=""),"",PID_KVLohnLookup($A$1,E41,F41,LOHNTABELLE!$H$4))</f>
        <v>1010.5</v>
      </c>
      <c r="H41" s="274">
        <f>IF(AND(ISNUMBER(D41),ISNUMBER(F41)),ROUNDDOWN(MIN(IF(OR(ISBLANK(I41),I41=""),EOMONTH(DATE(EINSTELLUNG!$C$35,$A$1,1),0),I41)-MAX(D41,DATE(EINSTELLUNG!$C$35,$A$1,1))+1)/DAY(EOMONTH(DATE(EINSTELLUNG!$C$35,$A$1,1),0))*F41,2),"")</f>
        <v>86.5</v>
      </c>
      <c r="I41" s="81"/>
      <c r="J41" s="82"/>
      <c r="K41" s="273">
        <f t="shared" si="1"/>
        <v>0</v>
      </c>
      <c r="L41" s="275">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101"/>
      <c r="O41" s="288" t="s">
        <v>110</v>
      </c>
      <c r="P41" s="289"/>
      <c r="Q41" s="290">
        <f>IF(Q13=0, 0, Q38/Q13)</f>
        <v>4.7907787091406462</v>
      </c>
      <c r="R41" s="290"/>
      <c r="S41" s="290">
        <f>IF(Q13=0, 0, S38/Q13)</f>
        <v>4.6310860855026243</v>
      </c>
      <c r="T41" s="290"/>
      <c r="U41" s="290">
        <f t="shared" si="2"/>
        <v>-0.15969262363802184</v>
      </c>
      <c r="V41" s="291"/>
    </row>
    <row r="42" spans="1:22" ht="22" customHeight="1">
      <c r="A42" s="347">
        <v>40</v>
      </c>
      <c r="B42" s="68">
        <v>401731</v>
      </c>
      <c r="C42" s="69" t="s">
        <v>262</v>
      </c>
      <c r="D42" s="70">
        <v>45899</v>
      </c>
      <c r="E42" s="71" t="s">
        <v>2</v>
      </c>
      <c r="F42" s="72">
        <v>86.5</v>
      </c>
      <c r="G42" s="273">
        <f>IF(OR(E42="",F42=""),"",PID_KVLohnLookup($A$1,E42,F42,LOHNTABELLE!$H$4))</f>
        <v>1010.5</v>
      </c>
      <c r="H42" s="274">
        <f>IF(AND(ISNUMBER(D42),ISNUMBER(F42)),ROUNDDOWN(MIN(IF(OR(ISBLANK(I42),I42=""),EOMONTH(DATE(EINSTELLUNG!$C$35,$A$1,1),0),I42)-MAX(D42,DATE(EINSTELLUNG!$C$35,$A$1,1))+1)/DAY(EOMONTH(DATE(EINSTELLUNG!$C$35,$A$1,1),0))*F42,2),"")</f>
        <v>86.5</v>
      </c>
      <c r="I42" s="73"/>
      <c r="J42" s="74"/>
      <c r="K42" s="273">
        <f t="shared" si="1"/>
        <v>0</v>
      </c>
      <c r="L42" s="275">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100"/>
      <c r="O42" s="353" t="s">
        <v>112</v>
      </c>
      <c r="P42" s="331"/>
      <c r="Q42" s="332">
        <f>IFERROR(Q17/Q8, 0)</f>
        <v>11.614641366531817</v>
      </c>
      <c r="R42" s="332"/>
      <c r="S42" s="332"/>
      <c r="T42" s="332"/>
      <c r="U42" s="332"/>
      <c r="V42" s="333"/>
    </row>
    <row r="43" spans="1:22" ht="22" customHeight="1">
      <c r="A43" s="347">
        <v>41</v>
      </c>
      <c r="B43" s="76">
        <v>401730</v>
      </c>
      <c r="C43" s="77" t="s">
        <v>263</v>
      </c>
      <c r="D43" s="78">
        <v>45895</v>
      </c>
      <c r="E43" s="79" t="s">
        <v>2</v>
      </c>
      <c r="F43" s="80">
        <v>86.5</v>
      </c>
      <c r="G43" s="273">
        <f>IF(OR(E43="",F43=""),"",PID_KVLohnLookup($A$1,E43,F43,LOHNTABELLE!$H$4))</f>
        <v>1010.5</v>
      </c>
      <c r="H43" s="274">
        <f>IF(AND(ISNUMBER(D43),ISNUMBER(F43)),ROUNDDOWN(MIN(IF(OR(ISBLANK(I43),I43=""),EOMONTH(DATE(EINSTELLUNG!$C$35,$A$1,1),0),I43)-MAX(D43,DATE(EINSTELLUNG!$C$35,$A$1,1))+1)/DAY(EOMONTH(DATE(EINSTELLUNG!$C$35,$A$1,1),0))*F43,2),"")</f>
        <v>86.5</v>
      </c>
      <c r="I43" s="81"/>
      <c r="J43" s="82"/>
      <c r="K43" s="273">
        <f t="shared" si="1"/>
        <v>0</v>
      </c>
      <c r="L43" s="275">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101"/>
      <c r="O43" s="334"/>
      <c r="P43" s="334"/>
      <c r="Q43" s="334"/>
      <c r="R43" s="270"/>
      <c r="S43" s="270"/>
      <c r="T43" s="270"/>
      <c r="U43" s="270"/>
      <c r="V43" s="270"/>
    </row>
    <row r="44" spans="1:22" ht="22" customHeight="1">
      <c r="A44" s="347">
        <v>42</v>
      </c>
      <c r="B44" s="68">
        <v>401734</v>
      </c>
      <c r="C44" s="69" t="s">
        <v>264</v>
      </c>
      <c r="D44" s="70">
        <v>45904</v>
      </c>
      <c r="E44" s="71" t="s">
        <v>2</v>
      </c>
      <c r="F44" s="72">
        <v>86.5</v>
      </c>
      <c r="G44" s="273">
        <f>IF(OR(E44="",F44=""),"",PID_KVLohnLookup($A$1,E44,F44,LOHNTABELLE!$H$4))</f>
        <v>1010.5</v>
      </c>
      <c r="H44" s="274">
        <f>IF(AND(ISNUMBER(D44),ISNUMBER(F44)),ROUNDDOWN(MIN(IF(OR(ISBLANK(I44),I44=""),EOMONTH(DATE(EINSTELLUNG!$C$35,$A$1,1),0),I44)-MAX(D44,DATE(EINSTELLUNG!$C$35,$A$1,1))+1)/DAY(EOMONTH(DATE(EINSTELLUNG!$C$35,$A$1,1),0))*F44,2),"")</f>
        <v>86.5</v>
      </c>
      <c r="I44" s="73"/>
      <c r="J44" s="74"/>
      <c r="K44" s="273">
        <f t="shared" si="1"/>
        <v>0</v>
      </c>
      <c r="L44" s="275">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100"/>
      <c r="O44" s="335" t="s">
        <v>115</v>
      </c>
      <c r="P44" s="335"/>
      <c r="Q44" s="335"/>
      <c r="R44" s="335"/>
      <c r="S44" s="335"/>
      <c r="T44" s="335"/>
      <c r="U44" s="335"/>
      <c r="V44" s="335"/>
    </row>
    <row r="45" spans="1:22" ht="22" customHeight="1">
      <c r="A45" s="347">
        <v>43</v>
      </c>
      <c r="B45" s="76">
        <v>401736</v>
      </c>
      <c r="C45" s="77" t="s">
        <v>265</v>
      </c>
      <c r="D45" s="78">
        <v>45906</v>
      </c>
      <c r="E45" s="79" t="s">
        <v>2</v>
      </c>
      <c r="F45" s="80">
        <v>86.5</v>
      </c>
      <c r="G45" s="273">
        <f>IF(OR(E45="",F45=""),"",PID_KVLohnLookup($A$1,E45,F45,LOHNTABELLE!$H$4))</f>
        <v>1010.5</v>
      </c>
      <c r="H45" s="274">
        <f>IF(AND(ISNUMBER(D45),ISNUMBER(F45)),ROUNDDOWN(MIN(IF(OR(ISBLANK(I45),I45=""),EOMONTH(DATE(EINSTELLUNG!$C$35,$A$1,1),0),I45)-MAX(D45,DATE(EINSTELLUNG!$C$35,$A$1,1))+1)/DAY(EOMONTH(DATE(EINSTELLUNG!$C$35,$A$1,1),0))*F45,2),"")</f>
        <v>86.5</v>
      </c>
      <c r="I45" s="81"/>
      <c r="J45" s="82"/>
      <c r="K45" s="273">
        <f t="shared" si="1"/>
        <v>0</v>
      </c>
      <c r="L45" s="275">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101"/>
      <c r="O45" s="336"/>
      <c r="P45" s="336"/>
      <c r="Q45" s="336"/>
      <c r="R45" s="337"/>
      <c r="S45" s="337"/>
      <c r="T45" s="337"/>
      <c r="U45" s="337"/>
      <c r="V45" s="270"/>
    </row>
    <row r="46" spans="1:22" ht="22" customHeight="1">
      <c r="A46" s="347">
        <v>44</v>
      </c>
      <c r="B46" s="68">
        <v>401737</v>
      </c>
      <c r="C46" s="69" t="s">
        <v>266</v>
      </c>
      <c r="D46" s="70">
        <v>45906</v>
      </c>
      <c r="E46" s="71" t="s">
        <v>2</v>
      </c>
      <c r="F46" s="72">
        <v>86.5</v>
      </c>
      <c r="G46" s="273">
        <f>IF(OR(E46="",F46=""),"",PID_KVLohnLookup($A$1,E46,F46,LOHNTABELLE!$H$4))</f>
        <v>1010.5</v>
      </c>
      <c r="H46" s="274">
        <f>IF(AND(ISNUMBER(D46),ISNUMBER(F46)),ROUNDDOWN(MIN(IF(OR(ISBLANK(I46),I46=""),EOMONTH(DATE(EINSTELLUNG!$C$35,$A$1,1),0),I46)-MAX(D46,DATE(EINSTELLUNG!$C$35,$A$1,1))+1)/DAY(EOMONTH(DATE(EINSTELLUNG!$C$35,$A$1,1),0))*F46,2),"")</f>
        <v>86.5</v>
      </c>
      <c r="I46" s="73"/>
      <c r="J46" s="74"/>
      <c r="K46" s="273">
        <f t="shared" si="1"/>
        <v>0</v>
      </c>
      <c r="L46" s="275">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100"/>
      <c r="O46" s="270"/>
      <c r="P46" s="270"/>
      <c r="Q46" s="270"/>
      <c r="R46" s="270"/>
      <c r="S46" s="270"/>
      <c r="T46" s="270"/>
      <c r="U46" s="270"/>
      <c r="V46" s="270"/>
    </row>
    <row r="47" spans="1:22" ht="22" customHeight="1">
      <c r="A47" s="347">
        <v>45</v>
      </c>
      <c r="B47" s="76">
        <v>401738</v>
      </c>
      <c r="C47" s="77" t="s">
        <v>267</v>
      </c>
      <c r="D47" s="78">
        <v>45909</v>
      </c>
      <c r="E47" s="79" t="s">
        <v>2</v>
      </c>
      <c r="F47" s="80">
        <v>86.5</v>
      </c>
      <c r="G47" s="273">
        <f>IF(OR(E47="",F47=""),"",PID_KVLohnLookup($A$1,E47,F47,LOHNTABELLE!$H$4))</f>
        <v>1010.5</v>
      </c>
      <c r="H47" s="274">
        <f>IF(AND(ISNUMBER(D47),ISNUMBER(F47)),ROUNDDOWN(MIN(IF(OR(ISBLANK(I47),I47=""),EOMONTH(DATE(EINSTELLUNG!$C$35,$A$1,1),0),I47)-MAX(D47,DATE(EINSTELLUNG!$C$35,$A$1,1))+1)/DAY(EOMONTH(DATE(EINSTELLUNG!$C$35,$A$1,1),0))*F47,2),"")</f>
        <v>86.5</v>
      </c>
      <c r="I47" s="81"/>
      <c r="J47" s="82"/>
      <c r="K47" s="273">
        <f t="shared" si="1"/>
        <v>0</v>
      </c>
      <c r="L47" s="275">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101"/>
      <c r="O47" s="270"/>
      <c r="P47" s="270"/>
      <c r="Q47" s="270"/>
      <c r="R47" s="270"/>
      <c r="S47" s="270"/>
      <c r="T47" s="270"/>
      <c r="U47" s="270"/>
      <c r="V47" s="270"/>
    </row>
    <row r="48" spans="1:22" ht="22" customHeight="1">
      <c r="A48" s="347">
        <v>46</v>
      </c>
      <c r="B48" s="68">
        <v>401747</v>
      </c>
      <c r="C48" s="69" t="s">
        <v>268</v>
      </c>
      <c r="D48" s="73">
        <v>45941</v>
      </c>
      <c r="E48" s="71" t="s">
        <v>2</v>
      </c>
      <c r="F48" s="72">
        <v>86.5</v>
      </c>
      <c r="G48" s="273">
        <f>IF(OR(E48="",F48=""),"",PID_KVLohnLookup($A$1,E48,F48,LOHNTABELLE!$H$4))</f>
        <v>1010.5</v>
      </c>
      <c r="H48" s="274">
        <f>IF(AND(ISNUMBER(D48),ISNUMBER(F48)),ROUNDDOWN(MIN(IF(OR(ISBLANK(I48),I48=""),EOMONTH(DATE(EINSTELLUNG!$C$35,$A$1,1),0),I48)-MAX(D48,DATE(EINSTELLUNG!$C$35,$A$1,1))+1)/DAY(EOMONTH(DATE(EINSTELLUNG!$C$35,$A$1,1),0))*F48,2),"")</f>
        <v>86.5</v>
      </c>
      <c r="I48" s="73"/>
      <c r="J48" s="74"/>
      <c r="K48" s="273">
        <f t="shared" si="1"/>
        <v>0</v>
      </c>
      <c r="L48" s="275">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100"/>
      <c r="O48" s="270"/>
      <c r="P48" s="270"/>
      <c r="Q48" s="270"/>
      <c r="R48" s="270"/>
      <c r="S48" s="270"/>
      <c r="T48" s="270"/>
      <c r="U48" s="270"/>
      <c r="V48" s="270"/>
    </row>
    <row r="49" spans="1:22" ht="22" customHeight="1">
      <c r="A49" s="347">
        <v>47</v>
      </c>
      <c r="B49" s="76">
        <v>401748</v>
      </c>
      <c r="C49" s="77" t="s">
        <v>269</v>
      </c>
      <c r="D49" s="81">
        <v>45941</v>
      </c>
      <c r="E49" s="79" t="s">
        <v>2</v>
      </c>
      <c r="F49" s="80">
        <v>138.4</v>
      </c>
      <c r="G49" s="273">
        <f>IF(OR(E49="",F49=""),"",PID_KVLohnLookup($A$1,E49,F49,LOHNTABELLE!$H$4))</f>
        <v>1616.8</v>
      </c>
      <c r="H49" s="274">
        <f>IF(AND(ISNUMBER(D49),ISNUMBER(F49)),ROUNDDOWN(MIN(IF(OR(ISBLANK(I49),I49=""),EOMONTH(DATE(EINSTELLUNG!$C$35,$A$1,1),0),I49)-MAX(D49,DATE(EINSTELLUNG!$C$35,$A$1,1))+1)/DAY(EOMONTH(DATE(EINSTELLUNG!$C$35,$A$1,1),0))*F49,2),"")</f>
        <v>138.4</v>
      </c>
      <c r="I49" s="81"/>
      <c r="J49" s="82"/>
      <c r="K49" s="273">
        <f t="shared" si="1"/>
        <v>0</v>
      </c>
      <c r="L49" s="275">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83"/>
      <c r="N49" s="101"/>
      <c r="O49" s="270"/>
      <c r="P49" s="270"/>
      <c r="Q49" s="270"/>
      <c r="R49" s="270"/>
      <c r="S49" s="270"/>
      <c r="T49" s="270"/>
      <c r="U49" s="270"/>
      <c r="V49" s="270"/>
    </row>
    <row r="50" spans="1:22" ht="22" customHeight="1">
      <c r="A50" s="347">
        <v>48</v>
      </c>
      <c r="B50" s="68">
        <v>401746</v>
      </c>
      <c r="C50" s="84" t="s">
        <v>270</v>
      </c>
      <c r="D50" s="73">
        <v>45941</v>
      </c>
      <c r="E50" s="71" t="s">
        <v>2</v>
      </c>
      <c r="F50" s="72">
        <v>86.5</v>
      </c>
      <c r="G50" s="273">
        <f>IF(OR(E50="",F50=""),"",PID_KVLohnLookup($A$1,E50,F50,LOHNTABELLE!$H$4))</f>
        <v>1010.5</v>
      </c>
      <c r="H50" s="274">
        <f>IF(AND(ISNUMBER(D50),ISNUMBER(F50)),ROUNDDOWN(MIN(IF(OR(ISBLANK(I50),I50=""),EOMONTH(DATE(EINSTELLUNG!$C$35,$A$1,1),0),I50)-MAX(D50,DATE(EINSTELLUNG!$C$35,$A$1,1))+1)/DAY(EOMONTH(DATE(EINSTELLUNG!$C$35,$A$1,1),0))*F50,2),"")</f>
        <v>86.5</v>
      </c>
      <c r="I50" s="73"/>
      <c r="J50" s="74"/>
      <c r="K50" s="273">
        <f t="shared" si="1"/>
        <v>0</v>
      </c>
      <c r="L50" s="275">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100"/>
      <c r="O50" s="270"/>
      <c r="P50" s="270"/>
      <c r="Q50" s="270"/>
      <c r="R50" s="270"/>
      <c r="S50" s="270"/>
      <c r="T50" s="270"/>
      <c r="U50" s="270"/>
      <c r="V50" s="270"/>
    </row>
    <row r="51" spans="1:22" ht="22" customHeight="1">
      <c r="A51" s="347">
        <v>49</v>
      </c>
      <c r="B51" s="76">
        <v>401745</v>
      </c>
      <c r="C51" s="77" t="s">
        <v>271</v>
      </c>
      <c r="D51" s="81">
        <v>45934</v>
      </c>
      <c r="E51" s="79" t="s">
        <v>2</v>
      </c>
      <c r="F51" s="80">
        <v>86.5</v>
      </c>
      <c r="G51" s="273">
        <f>IF(OR(E51="",F51=""),"",PID_KVLohnLookup($A$1,E51,F51,LOHNTABELLE!$H$4))</f>
        <v>1010.5</v>
      </c>
      <c r="H51" s="274">
        <f>IF(AND(ISNUMBER(D51),ISNUMBER(F51)),ROUNDDOWN(MIN(IF(OR(ISBLANK(I51),I51=""),EOMONTH(DATE(EINSTELLUNG!$C$35,$A$1,1),0),I51)-MAX(D51,DATE(EINSTELLUNG!$C$35,$A$1,1))+1)/DAY(EOMONTH(DATE(EINSTELLUNG!$C$35,$A$1,1),0))*F51,2),"")</f>
        <v>86.5</v>
      </c>
      <c r="I51" s="81"/>
      <c r="J51" s="82"/>
      <c r="K51" s="273">
        <f t="shared" si="1"/>
        <v>0</v>
      </c>
      <c r="L51" s="275">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22" customHeight="1">
      <c r="A52" s="347">
        <v>50</v>
      </c>
      <c r="B52" s="68">
        <v>401751</v>
      </c>
      <c r="C52" s="69" t="s">
        <v>272</v>
      </c>
      <c r="D52" s="73">
        <v>45961</v>
      </c>
      <c r="E52" s="71" t="s">
        <v>2</v>
      </c>
      <c r="F52" s="72">
        <v>86.5</v>
      </c>
      <c r="G52" s="273">
        <f>IF(OR(E52="",F52=""),"",PID_KVLohnLookup($A$1,E52,F52,LOHNTABELLE!$H$4))</f>
        <v>1010.5</v>
      </c>
      <c r="H52" s="274">
        <f>IF(AND(ISNUMBER(D52),ISNUMBER(F52)),ROUNDDOWN(MIN(IF(OR(ISBLANK(I52),I52=""),EOMONTH(DATE(EINSTELLUNG!$C$35,$A$1,1),0),I52)-MAX(D52,DATE(EINSTELLUNG!$C$35,$A$1,1))+1)/DAY(EOMONTH(DATE(EINSTELLUNG!$C$35,$A$1,1),0))*F52,2),"")</f>
        <v>86.5</v>
      </c>
      <c r="I52" s="73"/>
      <c r="J52" s="74"/>
      <c r="K52" s="273">
        <f t="shared" si="1"/>
        <v>0</v>
      </c>
      <c r="L52" s="275">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347">
        <v>51</v>
      </c>
      <c r="B53" s="76">
        <v>401752</v>
      </c>
      <c r="C53" s="77" t="s">
        <v>273</v>
      </c>
      <c r="D53" s="81">
        <v>45986</v>
      </c>
      <c r="E53" s="79" t="s">
        <v>2</v>
      </c>
      <c r="F53" s="80">
        <v>173</v>
      </c>
      <c r="G53" s="273">
        <f>IF(OR(E53="",F53=""),"",PID_KVLohnLookup($A$1,E53,F53,LOHNTABELLE!$H$4))</f>
        <v>2021</v>
      </c>
      <c r="H53" s="274">
        <f>IF(AND(ISNUMBER(D53),ISNUMBER(F53)),ROUNDDOWN(MIN(IF(OR(ISBLANK(I53),I53=""),EOMONTH(DATE(EINSTELLUNG!$C$35,$A$1,1),0),I53)-MAX(D53,DATE(EINSTELLUNG!$C$35,$A$1,1))+1)/DAY(EOMONTH(DATE(EINSTELLUNG!$C$35,$A$1,1),0))*F53,2),"")</f>
        <v>173</v>
      </c>
      <c r="I53" s="81"/>
      <c r="J53" s="82"/>
      <c r="K53" s="273">
        <f t="shared" si="1"/>
        <v>0</v>
      </c>
      <c r="L53" s="275">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83"/>
      <c r="N53" s="99"/>
    </row>
    <row r="54" spans="1:22" ht="22" customHeight="1">
      <c r="A54" s="347">
        <v>52</v>
      </c>
      <c r="B54" s="68">
        <v>401754</v>
      </c>
      <c r="C54" s="69" t="s">
        <v>274</v>
      </c>
      <c r="D54" s="73">
        <v>46014</v>
      </c>
      <c r="E54" s="71" t="s">
        <v>2</v>
      </c>
      <c r="F54" s="72">
        <v>151.38</v>
      </c>
      <c r="G54" s="273">
        <f>IF(OR(E54="",F54=""),"",PID_KVLohnLookup($A$1,E54,F54,LOHNTABELLE!$H$4))</f>
        <v>1768.38</v>
      </c>
      <c r="H54" s="274">
        <f>IF(AND(ISNUMBER(D54),ISNUMBER(F54)),ROUNDDOWN(MIN(IF(OR(ISBLANK(I54),I54=""),EOMONTH(DATE(EINSTELLUNG!$C$35,$A$1,1),0),I54)-MAX(D54,DATE(EINSTELLUNG!$C$35,$A$1,1))+1)/DAY(EOMONTH(DATE(EINSTELLUNG!$C$35,$A$1,1),0))*F54,2),"")</f>
        <v>151.38</v>
      </c>
      <c r="I54" s="73"/>
      <c r="J54" s="74"/>
      <c r="K54" s="273">
        <f t="shared" si="1"/>
        <v>0</v>
      </c>
      <c r="L54" s="275">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75"/>
      <c r="N54" s="98"/>
    </row>
    <row r="55" spans="1:22" ht="22" customHeight="1">
      <c r="A55" s="347">
        <v>53</v>
      </c>
      <c r="B55" s="76">
        <v>401999</v>
      </c>
      <c r="C55" s="77" t="s">
        <v>423</v>
      </c>
      <c r="D55" s="81">
        <v>46041</v>
      </c>
      <c r="E55" s="79" t="s">
        <v>2</v>
      </c>
      <c r="F55" s="80">
        <v>151.38</v>
      </c>
      <c r="G55" s="273">
        <f>IF(OR(E55="",F55=""),"",PID_KVLohnLookup($A$1,E55,F55,LOHNTABELLE!$H$4))</f>
        <v>1768.38</v>
      </c>
      <c r="H55" s="274">
        <f>IF(AND(ISNUMBER(D55),ISNUMBER(F55)),ROUNDDOWN(MIN(IF(OR(ISBLANK(I55),I55=""),EOMONTH(DATE(EINSTELLUNG!$C$35,$A$1,1),0),I55)-MAX(D55,DATE(EINSTELLUNG!$C$35,$A$1,1))+1)/DAY(EOMONTH(DATE(EINSTELLUNG!$C$35,$A$1,1),0))*F55,2),"")</f>
        <v>63.48</v>
      </c>
      <c r="I55" s="81"/>
      <c r="J55" s="82"/>
      <c r="K55" s="273">
        <f t="shared" si="1"/>
        <v>0</v>
      </c>
      <c r="L55" s="275">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83"/>
      <c r="N55" s="99"/>
    </row>
    <row r="56" spans="1:22" ht="22" customHeight="1">
      <c r="A56" s="347">
        <v>54</v>
      </c>
      <c r="B56" s="68"/>
      <c r="C56" s="69"/>
      <c r="D56" s="73"/>
      <c r="E56" s="71"/>
      <c r="F56" s="72"/>
      <c r="G56" s="273" t="str">
        <f>IF(OR(E56="",F56=""),"",PID_KVLohnLookup($A$1,E56,F56,LOHNTABELLE!$H$4))</f>
        <v/>
      </c>
      <c r="H56" s="274" t="str">
        <f>IF(AND(ISNUMBER(D56),ISNUMBER(F56)),ROUNDDOWN(MIN(IF(OR(ISBLANK(I56),I56=""),EOMONTH(DATE(EINSTELLUNG!$C$35,$A$1,1),0),I56)-MAX(D56,DATE(EINSTELLUNG!$C$35,$A$1,1))+1)/DAY(EOMONTH(DATE(EINSTELLUNG!$C$35,$A$1,1),0))*F56,2),"")</f>
        <v/>
      </c>
      <c r="I56" s="73"/>
      <c r="J56" s="74"/>
      <c r="K56" s="273">
        <f t="shared" si="1"/>
        <v>0</v>
      </c>
      <c r="L56" s="275"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75"/>
      <c r="N56" s="98"/>
    </row>
    <row r="57" spans="1:22" ht="22" customHeight="1">
      <c r="A57" s="347">
        <v>55</v>
      </c>
      <c r="B57" s="76"/>
      <c r="C57" s="77"/>
      <c r="D57" s="81"/>
      <c r="E57" s="79"/>
      <c r="F57" s="80"/>
      <c r="G57" s="273" t="str">
        <f>IF(OR(E57="",F57=""),"",PID_KVLohnLookup($A$1,E57,F57,LOHNTABELLE!$H$4))</f>
        <v/>
      </c>
      <c r="H57" s="274" t="str">
        <f>IF(AND(ISNUMBER(D57),ISNUMBER(F57)),ROUNDDOWN(MIN(IF(OR(ISBLANK(I57),I57=""),EOMONTH(DATE(EINSTELLUNG!$C$35,$A$1,1),0),I57)-MAX(D57,DATE(EINSTELLUNG!$C$35,$A$1,1))+1)/DAY(EOMONTH(DATE(EINSTELLUNG!$C$35,$A$1,1),0))*F57,2),"")</f>
        <v/>
      </c>
      <c r="I57" s="81"/>
      <c r="J57" s="82"/>
      <c r="K57" s="273">
        <f t="shared" si="1"/>
        <v>0</v>
      </c>
      <c r="L57" s="275"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83"/>
      <c r="N57" s="99"/>
    </row>
    <row r="58" spans="1:22" ht="22" customHeight="1">
      <c r="A58" s="347">
        <v>56</v>
      </c>
      <c r="B58" s="68"/>
      <c r="C58" s="69"/>
      <c r="D58" s="73"/>
      <c r="E58" s="71"/>
      <c r="F58" s="72"/>
      <c r="G58" s="273" t="str">
        <f>IF(OR(E58="",F58=""),"",PID_KVLohnLookup($A$1,E58,F58,LOHNTABELLE!$H$4))</f>
        <v/>
      </c>
      <c r="H58" s="274" t="str">
        <f>IF(AND(ISNUMBER(D58),ISNUMBER(F58)),ROUNDDOWN(MIN(IF(OR(ISBLANK(I58),I58=""),EOMONTH(DATE(EINSTELLUNG!$C$35,$A$1,1),0),I58)-MAX(D58,DATE(EINSTELLUNG!$C$35,$A$1,1))+1)/DAY(EOMONTH(DATE(EINSTELLUNG!$C$35,$A$1,1),0))*F58,2),"")</f>
        <v/>
      </c>
      <c r="I58" s="73"/>
      <c r="J58" s="74"/>
      <c r="K58" s="273">
        <f t="shared" si="1"/>
        <v>0</v>
      </c>
      <c r="L58" s="275"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75"/>
      <c r="N58" s="98"/>
    </row>
    <row r="59" spans="1:22" ht="22" customHeight="1">
      <c r="A59" s="347">
        <v>57</v>
      </c>
      <c r="B59" s="76"/>
      <c r="C59" s="77"/>
      <c r="D59" s="81"/>
      <c r="E59" s="79"/>
      <c r="F59" s="80"/>
      <c r="G59" s="273" t="str">
        <f>IF(OR(E59="",F59=""),"",PID_KVLohnLookup($A$1,E59,F59,LOHNTABELLE!$H$4))</f>
        <v/>
      </c>
      <c r="H59" s="274" t="str">
        <f>IF(AND(ISNUMBER(D59),ISNUMBER(F59)),ROUNDDOWN(MIN(IF(OR(ISBLANK(I59),I59=""),EOMONTH(DATE(EINSTELLUNG!$C$35,$A$1,1),0),I59)-MAX(D59,DATE(EINSTELLUNG!$C$35,$A$1,1))+1)/DAY(EOMONTH(DATE(EINSTELLUNG!$C$35,$A$1,1),0))*F59,2),"")</f>
        <v/>
      </c>
      <c r="I59" s="81"/>
      <c r="J59" s="82"/>
      <c r="K59" s="273">
        <f t="shared" si="1"/>
        <v>0</v>
      </c>
      <c r="L59" s="275"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83"/>
      <c r="N59" s="99"/>
    </row>
    <row r="60" spans="1:22" ht="22" customHeight="1">
      <c r="A60" s="347">
        <v>58</v>
      </c>
      <c r="B60" s="68"/>
      <c r="C60" s="69"/>
      <c r="D60" s="73"/>
      <c r="E60" s="71"/>
      <c r="F60" s="72"/>
      <c r="G60" s="273" t="str">
        <f>IF(OR(E60="",F60=""),"",PID_KVLohnLookup($A$1,E60,F60,LOHNTABELLE!$H$4))</f>
        <v/>
      </c>
      <c r="H60" s="274" t="str">
        <f>IF(AND(ISNUMBER(D60),ISNUMBER(F60)),ROUNDDOWN(MIN(IF(OR(ISBLANK(I60),I60=""),EOMONTH(DATE(EINSTELLUNG!$C$35,$A$1,1),0),I60)-MAX(D60,DATE(EINSTELLUNG!$C$35,$A$1,1))+1)/DAY(EOMONTH(DATE(EINSTELLUNG!$C$35,$A$1,1),0))*F60,2),"")</f>
        <v/>
      </c>
      <c r="I60" s="73"/>
      <c r="J60" s="74"/>
      <c r="K60" s="273">
        <f t="shared" si="1"/>
        <v>0</v>
      </c>
      <c r="L60" s="275"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75"/>
      <c r="N60" s="98"/>
    </row>
    <row r="61" spans="1:22" ht="22" customHeight="1">
      <c r="A61" s="347">
        <v>59</v>
      </c>
      <c r="B61" s="76"/>
      <c r="C61" s="77"/>
      <c r="D61" s="81"/>
      <c r="E61" s="79"/>
      <c r="F61" s="80"/>
      <c r="G61" s="273" t="str">
        <f>IF(OR(E61="",F61=""),"",PID_KVLohnLookup($A$1,E61,F61,LOHNTABELLE!$H$4))</f>
        <v/>
      </c>
      <c r="H61" s="274" t="str">
        <f>IF(AND(ISNUMBER(D61),ISNUMBER(F61)),ROUNDDOWN(MIN(IF(OR(ISBLANK(I61),I61=""),EOMONTH(DATE(EINSTELLUNG!$C$35,$A$1,1),0),I61)-MAX(D61,DATE(EINSTELLUNG!$C$35,$A$1,1))+1)/DAY(EOMONTH(DATE(EINSTELLUNG!$C$35,$A$1,1),0))*F61,2),"")</f>
        <v/>
      </c>
      <c r="I61" s="81"/>
      <c r="J61" s="82"/>
      <c r="K61" s="273">
        <f t="shared" si="1"/>
        <v>0</v>
      </c>
      <c r="L61" s="275"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3"/>
      <c r="N61" s="99"/>
    </row>
    <row r="62" spans="1:22" ht="22" customHeight="1">
      <c r="A62" s="347">
        <v>60</v>
      </c>
      <c r="B62" s="68"/>
      <c r="C62" s="69"/>
      <c r="D62" s="73"/>
      <c r="E62" s="71"/>
      <c r="F62" s="72"/>
      <c r="G62" s="273" t="str">
        <f>IF(OR(E62="",F62=""),"",PID_KVLohnLookup($A$1,E62,F62,LOHNTABELLE!$H$4))</f>
        <v/>
      </c>
      <c r="H62" s="274" t="str">
        <f>IF(AND(ISNUMBER(D62),ISNUMBER(F62)),ROUNDDOWN(MIN(IF(OR(ISBLANK(I62),I62=""),EOMONTH(DATE(EINSTELLUNG!$C$35,$A$1,1),0),I62)-MAX(D62,DATE(EINSTELLUNG!$C$35,$A$1,1))+1)/DAY(EOMONTH(DATE(EINSTELLUNG!$C$35,$A$1,1),0))*F62,2),"")</f>
        <v/>
      </c>
      <c r="I62" s="73"/>
      <c r="J62" s="74"/>
      <c r="K62" s="273">
        <f t="shared" si="1"/>
        <v>0</v>
      </c>
      <c r="L62" s="275"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347">
        <v>61</v>
      </c>
      <c r="B63" s="76"/>
      <c r="C63" s="77"/>
      <c r="D63" s="81"/>
      <c r="E63" s="79"/>
      <c r="F63" s="80"/>
      <c r="G63" s="273" t="str">
        <f>IF(OR(E63="",F63=""),"",PID_KVLohnLookup($A$1,E63,F63,LOHNTABELLE!$H$4))</f>
        <v/>
      </c>
      <c r="H63" s="274" t="str">
        <f>IF(AND(ISNUMBER(D63),ISNUMBER(F63)),ROUNDDOWN(MIN(IF(OR(ISBLANK(I63),I63=""),EOMONTH(DATE(EINSTELLUNG!$C$35,$A$1,1),0),I63)-MAX(D63,DATE(EINSTELLUNG!$C$35,$A$1,1))+1)/DAY(EOMONTH(DATE(EINSTELLUNG!$C$35,$A$1,1),0))*F63,2),"")</f>
        <v/>
      </c>
      <c r="I63" s="81"/>
      <c r="J63" s="82"/>
      <c r="K63" s="273">
        <f t="shared" si="1"/>
        <v>0</v>
      </c>
      <c r="L63" s="275"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347">
        <v>62</v>
      </c>
      <c r="B64" s="68"/>
      <c r="C64" s="69"/>
      <c r="D64" s="73"/>
      <c r="E64" s="71"/>
      <c r="F64" s="72"/>
      <c r="G64" s="273" t="str">
        <f>IF(OR(E64="",F64=""),"",PID_KVLohnLookup($A$1,E64,F64,LOHNTABELLE!$H$4))</f>
        <v/>
      </c>
      <c r="H64" s="274" t="str">
        <f>IF(AND(ISNUMBER(D64),ISNUMBER(F64)),ROUNDDOWN(MIN(IF(OR(ISBLANK(I64),I64=""),EOMONTH(DATE(EINSTELLUNG!$C$35,$A$1,1),0),I64)-MAX(D64,DATE(EINSTELLUNG!$C$35,$A$1,1))+1)/DAY(EOMONTH(DATE(EINSTELLUNG!$C$35,$A$1,1),0))*F64,2),"")</f>
        <v/>
      </c>
      <c r="I64" s="73"/>
      <c r="J64" s="74"/>
      <c r="K64" s="273">
        <f t="shared" si="1"/>
        <v>0</v>
      </c>
      <c r="L64" s="275"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47">
        <v>63</v>
      </c>
      <c r="B65" s="76"/>
      <c r="C65" s="77"/>
      <c r="D65" s="81"/>
      <c r="E65" s="79"/>
      <c r="F65" s="80"/>
      <c r="G65" s="273" t="str">
        <f>IF(OR(E65="",F65=""),"",PID_KVLohnLookup($A$1,E65,F65,LOHNTABELLE!$H$4))</f>
        <v/>
      </c>
      <c r="H65" s="274" t="str">
        <f>IF(AND(ISNUMBER(D65),ISNUMBER(F65)),ROUNDDOWN(MIN(IF(OR(ISBLANK(I65),I65=""),EOMONTH(DATE(EINSTELLUNG!$C$35,$A$1,1),0),I65)-MAX(D65,DATE(EINSTELLUNG!$C$35,$A$1,1))+1)/DAY(EOMONTH(DATE(EINSTELLUNG!$C$35,$A$1,1),0))*F65,2),"")</f>
        <v/>
      </c>
      <c r="I65" s="81"/>
      <c r="J65" s="82"/>
      <c r="K65" s="273">
        <f t="shared" si="1"/>
        <v>0</v>
      </c>
      <c r="L65" s="275"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47">
        <v>64</v>
      </c>
      <c r="B66" s="68"/>
      <c r="C66" s="69"/>
      <c r="D66" s="73"/>
      <c r="E66" s="71"/>
      <c r="F66" s="72"/>
      <c r="G66" s="273" t="str">
        <f>IF(OR(E66="",F66=""),"",PID_KVLohnLookup($A$1,E66,F66,LOHNTABELLE!$H$4))</f>
        <v/>
      </c>
      <c r="H66" s="274" t="str">
        <f>IF(AND(ISNUMBER(D66),ISNUMBER(F66)),ROUNDDOWN(MIN(IF(OR(ISBLANK(I66),I66=""),EOMONTH(DATE(EINSTELLUNG!$C$35,$A$1,1),0),I66)-MAX(D66,DATE(EINSTELLUNG!$C$35,$A$1,1))+1)/DAY(EOMONTH(DATE(EINSTELLUNG!$C$35,$A$1,1),0))*F66,2),"")</f>
        <v/>
      </c>
      <c r="I66" s="73"/>
      <c r="J66" s="74"/>
      <c r="K66" s="273">
        <f t="shared" si="1"/>
        <v>0</v>
      </c>
      <c r="L66" s="275"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47">
        <v>65</v>
      </c>
      <c r="B67" s="76"/>
      <c r="C67" s="77"/>
      <c r="D67" s="81"/>
      <c r="E67" s="79"/>
      <c r="F67" s="80"/>
      <c r="G67" s="273" t="str">
        <f>IF(OR(E67="",F67=""),"",PID_KVLohnLookup($A$1,E67,F67,LOHNTABELLE!$H$4))</f>
        <v/>
      </c>
      <c r="H67" s="274" t="str">
        <f>IF(AND(ISNUMBER(D67),ISNUMBER(F67)),ROUNDDOWN(MIN(IF(OR(ISBLANK(I67),I67=""),EOMONTH(DATE(EINSTELLUNG!$C$35,$A$1,1),0),I67)-MAX(D67,DATE(EINSTELLUNG!$C$35,$A$1,1))+1)/DAY(EOMONTH(DATE(EINSTELLUNG!$C$35,$A$1,1),0))*F67,2),"")</f>
        <v/>
      </c>
      <c r="I67" s="81"/>
      <c r="J67" s="82"/>
      <c r="K67" s="273">
        <f t="shared" si="1"/>
        <v>0</v>
      </c>
      <c r="L67" s="275"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47">
        <v>66</v>
      </c>
      <c r="B68" s="68"/>
      <c r="C68" s="69"/>
      <c r="D68" s="73"/>
      <c r="E68" s="71"/>
      <c r="F68" s="72"/>
      <c r="G68" s="273" t="str">
        <f>IF(OR(E68="",F68=""),"",PID_KVLohnLookup($A$1,E68,F68,LOHNTABELLE!$H$4))</f>
        <v/>
      </c>
      <c r="H68" s="274" t="str">
        <f>IF(AND(ISNUMBER(D68),ISNUMBER(F68)),ROUNDDOWN(MIN(IF(OR(ISBLANK(I68),I68=""),EOMONTH(DATE(EINSTELLUNG!$C$35,$A$1,1),0),I68)-MAX(D68,DATE(EINSTELLUNG!$C$35,$A$1,1))+1)/DAY(EOMONTH(DATE(EINSTELLUNG!$C$35,$A$1,1),0))*F68,2),"")</f>
        <v/>
      </c>
      <c r="I68" s="73"/>
      <c r="J68" s="74"/>
      <c r="K68" s="273">
        <f t="shared" si="1"/>
        <v>0</v>
      </c>
      <c r="L68" s="275"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47">
        <v>67</v>
      </c>
      <c r="B69" s="76"/>
      <c r="C69" s="77"/>
      <c r="D69" s="81"/>
      <c r="E69" s="79"/>
      <c r="F69" s="80"/>
      <c r="G69" s="273" t="str">
        <f>IF(OR(E69="",F69=""),"",PID_KVLohnLookup($A$1,E69,F69,LOHNTABELLE!$H$4))</f>
        <v/>
      </c>
      <c r="H69" s="274" t="str">
        <f>IF(AND(ISNUMBER(D69),ISNUMBER(F69)),ROUNDDOWN(MIN(IF(OR(ISBLANK(I69),I69=""),EOMONTH(DATE(EINSTELLUNG!$C$35,$A$1,1),0),I69)-MAX(D69,DATE(EINSTELLUNG!$C$35,$A$1,1))+1)/DAY(EOMONTH(DATE(EINSTELLUNG!$C$35,$A$1,1),0))*F69,2),"")</f>
        <v/>
      </c>
      <c r="I69" s="81"/>
      <c r="J69" s="82"/>
      <c r="K69" s="273">
        <f t="shared" si="1"/>
        <v>0</v>
      </c>
      <c r="L69" s="275"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47">
        <v>68</v>
      </c>
      <c r="B70" s="68"/>
      <c r="C70" s="69"/>
      <c r="D70" s="73"/>
      <c r="E70" s="71"/>
      <c r="F70" s="72"/>
      <c r="G70" s="273" t="str">
        <f>IF(OR(E70="",F70=""),"",PID_KVLohnLookup($A$1,E70,F70,LOHNTABELLE!$H$4))</f>
        <v/>
      </c>
      <c r="H70" s="274" t="str">
        <f>IF(AND(ISNUMBER(D70),ISNUMBER(F70)),ROUNDDOWN(MIN(IF(OR(ISBLANK(I70),I70=""),EOMONTH(DATE(EINSTELLUNG!$C$35,$A$1,1),0),I70)-MAX(D70,DATE(EINSTELLUNG!$C$35,$A$1,1))+1)/DAY(EOMONTH(DATE(EINSTELLUNG!$C$35,$A$1,1),0))*F70,2),"")</f>
        <v/>
      </c>
      <c r="I70" s="73"/>
      <c r="J70" s="74"/>
      <c r="K70" s="273">
        <f t="shared" si="1"/>
        <v>0</v>
      </c>
      <c r="L70" s="275"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47">
        <v>69</v>
      </c>
      <c r="B71" s="76"/>
      <c r="C71" s="77"/>
      <c r="D71" s="81"/>
      <c r="E71" s="79"/>
      <c r="F71" s="80"/>
      <c r="G71" s="273" t="str">
        <f>IF(OR(E71="",F71=""),"",PID_KVLohnLookup($A$1,E71,F71,LOHNTABELLE!$H$4))</f>
        <v/>
      </c>
      <c r="H71" s="274" t="str">
        <f>IF(AND(ISNUMBER(D71),ISNUMBER(F71)),ROUNDDOWN(MIN(IF(OR(ISBLANK(I71),I71=""),EOMONTH(DATE(EINSTELLUNG!$C$35,$A$1,1),0),I71)-MAX(D71,DATE(EINSTELLUNG!$C$35,$A$1,1))+1)/DAY(EOMONTH(DATE(EINSTELLUNG!$C$35,$A$1,1),0))*F71,2),"")</f>
        <v/>
      </c>
      <c r="I71" s="81"/>
      <c r="J71" s="82"/>
      <c r="K71" s="273">
        <f t="shared" si="1"/>
        <v>0</v>
      </c>
      <c r="L71" s="275"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47">
        <v>70</v>
      </c>
      <c r="B72" s="68"/>
      <c r="C72" s="69"/>
      <c r="D72" s="73"/>
      <c r="E72" s="71"/>
      <c r="F72" s="72"/>
      <c r="G72" s="273" t="str">
        <f>IF(OR(E72="",F72=""),"",PID_KVLohnLookup($A$1,E72,F72,LOHNTABELLE!$H$4))</f>
        <v/>
      </c>
      <c r="H72" s="274" t="str">
        <f>IF(AND(ISNUMBER(D72),ISNUMBER(F72)),ROUNDDOWN(MIN(IF(OR(ISBLANK(I72),I72=""),EOMONTH(DATE(EINSTELLUNG!$C$35,$A$1,1),0),I72)-MAX(D72,DATE(EINSTELLUNG!$C$35,$A$1,1))+1)/DAY(EOMONTH(DATE(EINSTELLUNG!$C$35,$A$1,1),0))*F72,2),"")</f>
        <v/>
      </c>
      <c r="I72" s="73"/>
      <c r="J72" s="74"/>
      <c r="K72" s="273">
        <f t="shared" si="1"/>
        <v>0</v>
      </c>
      <c r="L72" s="275"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47">
        <v>71</v>
      </c>
      <c r="B73" s="76"/>
      <c r="C73" s="77"/>
      <c r="D73" s="81"/>
      <c r="E73" s="79"/>
      <c r="F73" s="80"/>
      <c r="G73" s="273" t="str">
        <f>IF(OR(E73="",F73=""),"",PID_KVLohnLookup($A$1,E73,F73,LOHNTABELLE!$H$4))</f>
        <v/>
      </c>
      <c r="H73" s="274" t="str">
        <f>IF(AND(ISNUMBER(D73),ISNUMBER(F73)),ROUNDDOWN(MIN(IF(OR(ISBLANK(I73),I73=""),EOMONTH(DATE(EINSTELLUNG!$C$35,$A$1,1),0),I73)-MAX(D73,DATE(EINSTELLUNG!$C$35,$A$1,1))+1)/DAY(EOMONTH(DATE(EINSTELLUNG!$C$35,$A$1,1),0))*F73,2),"")</f>
        <v/>
      </c>
      <c r="I73" s="81"/>
      <c r="J73" s="82"/>
      <c r="K73" s="273">
        <f t="shared" si="1"/>
        <v>0</v>
      </c>
      <c r="L73" s="275"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47">
        <v>72</v>
      </c>
      <c r="B74" s="68"/>
      <c r="C74" s="69"/>
      <c r="D74" s="73"/>
      <c r="E74" s="71"/>
      <c r="F74" s="72"/>
      <c r="G74" s="273" t="str">
        <f>IF(OR(E74="",F74=""),"",PID_KVLohnLookup($A$1,E74,F74,LOHNTABELLE!$H$4))</f>
        <v/>
      </c>
      <c r="H74" s="274" t="str">
        <f>IF(AND(ISNUMBER(D74),ISNUMBER(F74)),ROUNDDOWN(MIN(IF(OR(ISBLANK(I74),I74=""),EOMONTH(DATE(EINSTELLUNG!$C$35,$A$1,1),0),I74)-MAX(D74,DATE(EINSTELLUNG!$C$35,$A$1,1))+1)/DAY(EOMONTH(DATE(EINSTELLUNG!$C$35,$A$1,1),0))*F74,2),"")</f>
        <v/>
      </c>
      <c r="I74" s="73"/>
      <c r="J74" s="74"/>
      <c r="K74" s="273">
        <f t="shared" si="1"/>
        <v>0</v>
      </c>
      <c r="L74" s="275"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47">
        <v>73</v>
      </c>
      <c r="B75" s="76"/>
      <c r="C75" s="77"/>
      <c r="D75" s="81"/>
      <c r="E75" s="79"/>
      <c r="F75" s="80"/>
      <c r="G75" s="273" t="str">
        <f>IF(OR(E75="",F75=""),"",PID_KVLohnLookup($A$1,E75,F75,LOHNTABELLE!$H$4))</f>
        <v/>
      </c>
      <c r="H75" s="274" t="str">
        <f>IF(AND(ISNUMBER(D75),ISNUMBER(F75)),ROUNDDOWN(MIN(IF(OR(ISBLANK(I75),I75=""),EOMONTH(DATE(EINSTELLUNG!$C$35,$A$1,1),0),I75)-MAX(D75,DATE(EINSTELLUNG!$C$35,$A$1,1))+1)/DAY(EOMONTH(DATE(EINSTELLUNG!$C$35,$A$1,1),0))*F75,2),"")</f>
        <v/>
      </c>
      <c r="I75" s="81"/>
      <c r="J75" s="82"/>
      <c r="K75" s="273">
        <f t="shared" si="1"/>
        <v>0</v>
      </c>
      <c r="L75" s="275"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47">
        <v>74</v>
      </c>
      <c r="B76" s="68"/>
      <c r="C76" s="69"/>
      <c r="D76" s="73"/>
      <c r="E76" s="71"/>
      <c r="F76" s="72"/>
      <c r="G76" s="273" t="str">
        <f>IF(OR(E76="",F76=""),"",PID_KVLohnLookup($A$1,E76,F76,LOHNTABELLE!$H$4))</f>
        <v/>
      </c>
      <c r="H76" s="274" t="str">
        <f>IF(AND(ISNUMBER(D76),ISNUMBER(F76)),ROUNDDOWN(MIN(IF(OR(ISBLANK(I76),I76=""),EOMONTH(DATE(EINSTELLUNG!$C$35,$A$1,1),0),I76)-MAX(D76,DATE(EINSTELLUNG!$C$35,$A$1,1))+1)/DAY(EOMONTH(DATE(EINSTELLUNG!$C$35,$A$1,1),0))*F76,2),"")</f>
        <v/>
      </c>
      <c r="I76" s="73"/>
      <c r="J76" s="74"/>
      <c r="K76" s="273">
        <f t="shared" si="1"/>
        <v>0</v>
      </c>
      <c r="L76" s="275"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47">
        <v>75</v>
      </c>
      <c r="B77" s="76"/>
      <c r="C77" s="77"/>
      <c r="D77" s="81"/>
      <c r="E77" s="79"/>
      <c r="F77" s="80"/>
      <c r="G77" s="273" t="str">
        <f>IF(OR(E77="",F77=""),"",PID_KVLohnLookup($A$1,E77,F77,LOHNTABELLE!$H$4))</f>
        <v/>
      </c>
      <c r="H77" s="274" t="str">
        <f>IF(AND(ISNUMBER(D77),ISNUMBER(F77)),ROUNDDOWN(MIN(IF(OR(ISBLANK(I77),I77=""),EOMONTH(DATE(EINSTELLUNG!$C$35,$A$1,1),0),I77)-MAX(D77,DATE(EINSTELLUNG!$C$35,$A$1,1))+1)/DAY(EOMONTH(DATE(EINSTELLUNG!$C$35,$A$1,1),0))*F77,2),"")</f>
        <v/>
      </c>
      <c r="I77" s="81"/>
      <c r="J77" s="82"/>
      <c r="K77" s="273">
        <f t="shared" si="1"/>
        <v>0</v>
      </c>
      <c r="L77" s="275"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47">
        <v>76</v>
      </c>
      <c r="B78" s="68"/>
      <c r="C78" s="69"/>
      <c r="D78" s="73"/>
      <c r="E78" s="71"/>
      <c r="F78" s="72"/>
      <c r="G78" s="273" t="str">
        <f>IF(OR(E78="",F78=""),"",PID_KVLohnLookup($A$1,E78,F78,LOHNTABELLE!$H$4))</f>
        <v/>
      </c>
      <c r="H78" s="274" t="str">
        <f>IF(AND(ISNUMBER(D78),ISNUMBER(F78)),ROUNDDOWN(MIN(IF(OR(ISBLANK(I78),I78=""),EOMONTH(DATE(EINSTELLUNG!$C$35,$A$1,1),0),I78)-MAX(D78,DATE(EINSTELLUNG!$C$35,$A$1,1))+1)/DAY(EOMONTH(DATE(EINSTELLUNG!$C$35,$A$1,1),0))*F78,2),"")</f>
        <v/>
      </c>
      <c r="I78" s="73"/>
      <c r="J78" s="74"/>
      <c r="K78" s="273">
        <f t="shared" si="1"/>
        <v>0</v>
      </c>
      <c r="L78" s="275"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47">
        <v>77</v>
      </c>
      <c r="B79" s="76"/>
      <c r="C79" s="77"/>
      <c r="D79" s="81"/>
      <c r="E79" s="79"/>
      <c r="F79" s="80"/>
      <c r="G79" s="273" t="str">
        <f>IF(OR(E79="",F79=""),"",PID_KVLohnLookup($A$1,E79,F79,LOHNTABELLE!$H$4))</f>
        <v/>
      </c>
      <c r="H79" s="274" t="str">
        <f>IF(AND(ISNUMBER(D79),ISNUMBER(F79)),ROUNDDOWN(MIN(IF(OR(ISBLANK(I79),I79=""),EOMONTH(DATE(EINSTELLUNG!$C$35,$A$1,1),0),I79)-MAX(D79,DATE(EINSTELLUNG!$C$35,$A$1,1))+1)/DAY(EOMONTH(DATE(EINSTELLUNG!$C$35,$A$1,1),0))*F79,2),"")</f>
        <v/>
      </c>
      <c r="I79" s="81"/>
      <c r="J79" s="82"/>
      <c r="K79" s="273">
        <f t="shared" si="1"/>
        <v>0</v>
      </c>
      <c r="L79" s="275"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47">
        <v>78</v>
      </c>
      <c r="B80" s="68"/>
      <c r="C80" s="69"/>
      <c r="D80" s="73"/>
      <c r="E80" s="71"/>
      <c r="F80" s="72"/>
      <c r="G80" s="273" t="str">
        <f>IF(OR(E80="",F80=""),"",PID_KVLohnLookup($A$1,E80,F80,LOHNTABELLE!$H$4))</f>
        <v/>
      </c>
      <c r="H80" s="274" t="str">
        <f>IF(AND(ISNUMBER(D80),ISNUMBER(F80)),ROUNDDOWN(MIN(IF(OR(ISBLANK(I80),I80=""),EOMONTH(DATE(EINSTELLUNG!$C$35,$A$1,1),0),I80)-MAX(D80,DATE(EINSTELLUNG!$C$35,$A$1,1))+1)/DAY(EOMONTH(DATE(EINSTELLUNG!$C$35,$A$1,1),0))*F80,2),"")</f>
        <v/>
      </c>
      <c r="I80" s="73"/>
      <c r="J80" s="74"/>
      <c r="K80" s="273">
        <f t="shared" si="1"/>
        <v>0</v>
      </c>
      <c r="L80" s="275"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47">
        <v>79</v>
      </c>
      <c r="B81" s="76"/>
      <c r="C81" s="77"/>
      <c r="D81" s="81"/>
      <c r="E81" s="79"/>
      <c r="F81" s="80"/>
      <c r="G81" s="273" t="str">
        <f>IF(OR(E81="",F81=""),"",PID_KVLohnLookup($A$1,E81,F81,LOHNTABELLE!$H$4))</f>
        <v/>
      </c>
      <c r="H81" s="274" t="str">
        <f>IF(AND(ISNUMBER(D81),ISNUMBER(F81)),ROUNDDOWN(MIN(IF(OR(ISBLANK(I81),I81=""),EOMONTH(DATE(EINSTELLUNG!$C$35,$A$1,1),0),I81)-MAX(D81,DATE(EINSTELLUNG!$C$35,$A$1,1))+1)/DAY(EOMONTH(DATE(EINSTELLUNG!$C$35,$A$1,1),0))*F81,2),"")</f>
        <v/>
      </c>
      <c r="I81" s="81"/>
      <c r="J81" s="82"/>
      <c r="K81" s="273">
        <f t="shared" si="1"/>
        <v>0</v>
      </c>
      <c r="L81" s="275"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47">
        <v>80</v>
      </c>
      <c r="B82" s="85"/>
      <c r="C82" s="86"/>
      <c r="D82" s="87"/>
      <c r="E82" s="88"/>
      <c r="F82" s="89"/>
      <c r="G82" s="339" t="str">
        <f>IF(OR(E82="",F82=""),"",PID_KVLohnLookup($A$1,E82,F82,LOHNTABELLE!$H$4))</f>
        <v/>
      </c>
      <c r="H82" s="340" t="str">
        <f>IF(AND(ISNUMBER(D82),ISNUMBER(F82)),ROUNDDOWN(MIN(IF(OR(ISBLANK(I82),I82=""),EOMONTH(DATE(EINSTELLUNG!$C$35,$A$1,1),0),I82)-MAX(D82,DATE(EINSTELLUNG!$C$35,$A$1,1))+1)/DAY(EOMONTH(DATE(EINSTELLUNG!$C$35,$A$1,1),0))*F82,2),"")</f>
        <v/>
      </c>
      <c r="I82" s="87"/>
      <c r="J82" s="90"/>
      <c r="K82" s="339">
        <f t="shared" si="1"/>
        <v>0</v>
      </c>
      <c r="L82" s="3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253"/>
    </row>
    <row r="114" spans="11:14" ht="16" customHeight="1">
      <c r="K114" s="354"/>
      <c r="L114" s="354"/>
      <c r="M114" s="354"/>
      <c r="N114" s="355"/>
    </row>
    <row r="115" spans="11:14" ht="16" customHeight="1">
      <c r="K115" s="354"/>
      <c r="L115" s="354"/>
      <c r="M115" s="354"/>
      <c r="N115" s="355"/>
    </row>
    <row r="116" spans="11:14" ht="16" customHeight="1">
      <c r="K116" s="356"/>
      <c r="L116" s="356"/>
      <c r="M116" s="357"/>
      <c r="N116" s="357"/>
    </row>
    <row r="117" spans="11:14" ht="16" customHeight="1">
      <c r="K117" s="356"/>
      <c r="L117" s="356"/>
      <c r="M117" s="357"/>
      <c r="N117" s="357"/>
    </row>
    <row r="118" spans="11:14" ht="16" customHeight="1">
      <c r="K118" s="358"/>
      <c r="L118" s="358"/>
      <c r="M118" s="359"/>
      <c r="N118" s="359"/>
    </row>
    <row r="119" spans="11:14" ht="16" customHeight="1">
      <c r="K119" s="360"/>
      <c r="L119" s="360"/>
      <c r="M119" s="361"/>
      <c r="N119" s="361"/>
    </row>
    <row r="120" spans="11:14" ht="16" customHeight="1">
      <c r="K120" s="356"/>
      <c r="L120" s="356"/>
      <c r="M120" s="357"/>
      <c r="N120" s="357"/>
    </row>
    <row r="121" spans="11:14" ht="16" customHeight="1">
      <c r="K121" s="356"/>
      <c r="L121" s="356"/>
      <c r="M121" s="357"/>
      <c r="N121" s="357"/>
    </row>
    <row r="122" spans="11:14" ht="16" customHeight="1">
      <c r="K122" s="360"/>
      <c r="L122" s="360"/>
      <c r="M122" s="361"/>
      <c r="N122" s="361"/>
    </row>
    <row r="123" spans="11:14" ht="16" customHeight="1">
      <c r="K123" s="362"/>
      <c r="L123" s="362"/>
      <c r="M123" s="362"/>
      <c r="N123" s="362"/>
    </row>
  </sheetData>
  <sheetProtection algorithmName="SHA-512" hashValue="w/rPOPY/h/IgQtHL3Appl6lN8e8ZaBpgA5xvI3IAzq5SIYXQz44DSJ8htvPKllSpNWGnjioItuMkCsY8uKAZhg==" saltValue="nvZW7sW5YGdxY9cnzECbJQ=="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77F6F856-B772-4742-B951-957BB875DFFC}">
          <x14:formula1>
            <xm:f>KV_DROPDOWN_HELPER!$A$1:$A$15</xm:f>
          </x14:formula1>
          <xm:sqref>F3 F4 F7 F10 F11 F13 F15 F16 F17 F20 F24 F26 F28 F29 F30 F31 F32 F33 F34 F36 F37 F38 F39 F40 F41 F42 F43 F44 F45 F46 F47 F48 F49 F50 F51 F52 F53 F54 F55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activeCell="F3" sqref="F3"/>
    </sheetView>
  </sheetViews>
  <sheetFormatPr baseColWidth="10" defaultColWidth="9.1640625" defaultRowHeight="16" customHeight="1"/>
  <cols>
    <col min="1" max="1" width="4.5" style="342" customWidth="1"/>
    <col min="2" max="2" width="9.1640625" style="342" customWidth="1"/>
    <col min="3" max="3" width="35.6640625" style="173" customWidth="1"/>
    <col min="4" max="4" width="13.83203125" style="173" customWidth="1"/>
    <col min="5" max="5" width="9.6640625" style="173" customWidth="1"/>
    <col min="6" max="6" width="10.6640625" style="173" customWidth="1"/>
    <col min="7" max="7" width="13.83203125" style="173" customWidth="1"/>
    <col min="8" max="8" width="11.6640625" style="173" customWidth="1"/>
    <col min="9" max="10" width="13.83203125" style="173" customWidth="1"/>
    <col min="11" max="11" width="14.83203125" style="173" customWidth="1"/>
    <col min="12" max="12" width="14.83203125" style="302" customWidth="1"/>
    <col min="13" max="13" width="17.83203125" style="173" customWidth="1"/>
    <col min="14" max="14" width="34.83203125" style="173" customWidth="1"/>
    <col min="15" max="15" width="12.6640625" style="173" customWidth="1"/>
    <col min="16" max="16" width="16.6640625" style="173" customWidth="1"/>
    <col min="17" max="17" width="14.6640625" style="173" customWidth="1"/>
    <col min="18" max="18" width="13.6640625" style="173" customWidth="1"/>
    <col min="19" max="19" width="9.6640625" style="173" customWidth="1"/>
    <col min="20" max="20" width="10.6640625" style="173" customWidth="1"/>
    <col min="21" max="21" width="7.6640625" style="173" customWidth="1"/>
    <col min="22" max="27" width="9.1640625" style="173"/>
    <col min="28" max="28" width="10.1640625" style="173" bestFit="1" customWidth="1"/>
    <col min="29" max="16384" width="9.1640625" style="173"/>
  </cols>
  <sheetData>
    <row r="1" spans="1:28" ht="18" customHeight="1">
      <c r="A1" s="254">
        <v>2</v>
      </c>
      <c r="B1" s="255" t="s">
        <v>180</v>
      </c>
      <c r="C1" s="256" t="s">
        <v>39</v>
      </c>
      <c r="D1" s="256" t="s">
        <v>181</v>
      </c>
      <c r="E1" s="256" t="s">
        <v>0</v>
      </c>
      <c r="F1" s="256" t="s">
        <v>40</v>
      </c>
      <c r="G1" s="256" t="s">
        <v>41</v>
      </c>
      <c r="H1" s="256" t="s">
        <v>42</v>
      </c>
      <c r="I1" s="256" t="s">
        <v>182</v>
      </c>
      <c r="J1" s="256" t="s">
        <v>43</v>
      </c>
      <c r="K1" s="256" t="s">
        <v>44</v>
      </c>
      <c r="L1" s="256" t="s">
        <v>45</v>
      </c>
      <c r="M1" s="256" t="s">
        <v>46</v>
      </c>
      <c r="N1" s="257" t="s">
        <v>183</v>
      </c>
      <c r="AB1" s="258">
        <f>DATE(EINSTELLUNG!$C$35,$A$1,1)</f>
        <v>46054</v>
      </c>
    </row>
    <row r="2" spans="1:28" ht="18" customHeight="1" thickBot="1">
      <c r="A2" s="259"/>
      <c r="B2" s="260"/>
      <c r="C2" s="261"/>
      <c r="D2" s="261"/>
      <c r="E2" s="261"/>
      <c r="F2" s="261"/>
      <c r="G2" s="261"/>
      <c r="H2" s="261"/>
      <c r="I2" s="261"/>
      <c r="J2" s="261"/>
      <c r="K2" s="261"/>
      <c r="L2" s="261"/>
      <c r="M2" s="261"/>
      <c r="N2" s="262"/>
      <c r="O2" s="263"/>
      <c r="P2" s="263"/>
      <c r="Q2" s="263"/>
      <c r="S2" s="343" t="s">
        <v>460</v>
      </c>
      <c r="T2" s="343"/>
      <c r="U2" s="343"/>
      <c r="V2" s="343"/>
      <c r="AB2" s="258">
        <f>EOMONTH(DATE(EINSTELLUNG!$C$35,$A$1,1),0)</f>
        <v>46081</v>
      </c>
    </row>
    <row r="3" spans="1:28" ht="22" customHeight="1">
      <c r="A3" s="264" t="s">
        <v>467</v>
      </c>
      <c r="B3" s="127">
        <v>401010</v>
      </c>
      <c r="C3" s="61" t="s">
        <v>224</v>
      </c>
      <c r="D3" s="62">
        <v>39388</v>
      </c>
      <c r="E3" s="63" t="s">
        <v>2</v>
      </c>
      <c r="F3" s="92">
        <v>173</v>
      </c>
      <c r="G3" s="265">
        <f>IF(OR(E3="",F3=""),"",PID_KVLohnLookup($A$1,E3,F3,LOHNTABELLE!$H$4))</f>
        <v>2021</v>
      </c>
      <c r="H3" s="266">
        <f>IF(AND(ISNUMBER(D3),ISNUMBER(F3)),ROUNDDOWN(MIN(IF(OR(ISBLANK(I3),I3=""),EOMONTH(DATE(EINSTELLUNG!$C$35,$A$1,1),0),I3)-MAX(D3,DATE(EINSTELLUNG!$C$35,$A$1,1))+1)/DAY(EOMONTH(DATE(EINSTELLUNG!$C$35,$A$1,1),0))*F3,2),"")</f>
        <v>173</v>
      </c>
      <c r="I3" s="65"/>
      <c r="J3" s="66"/>
      <c r="K3" s="265">
        <f t="shared" ref="K3:K34" si="0">IFERROR(IF(OR(MONTH(D3)=1, MONTH(D3)=3, MONTH(D3)=5, MONTH(D3)=7, MONTH(D3)=8, MONTH(D3)=10, MONTH(D3)=12), (G3/31)*J3, IF(OR(MONTH(D3)=4, MONTH(D3)=6, MONTH(D3)=9, MONTH(D3)=11), (G3/30)*J3, (G3/DAY(EOMONTH(D3,0)))*J3)), 0)</f>
        <v>0</v>
      </c>
      <c r="L3" s="26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67"/>
      <c r="N3" s="97"/>
      <c r="O3" s="268" t="s">
        <v>47</v>
      </c>
      <c r="P3" s="268" t="s">
        <v>48</v>
      </c>
      <c r="Q3" s="268" t="s">
        <v>49</v>
      </c>
      <c r="R3" s="269" t="s">
        <v>50</v>
      </c>
      <c r="S3" s="270"/>
      <c r="T3" s="270"/>
      <c r="U3" s="270"/>
      <c r="V3" s="270"/>
      <c r="AB3" s="271"/>
    </row>
    <row r="4" spans="1:28" ht="22" customHeight="1">
      <c r="A4" s="272" t="s">
        <v>51</v>
      </c>
      <c r="B4" s="128">
        <v>401047</v>
      </c>
      <c r="C4" s="69" t="s">
        <v>226</v>
      </c>
      <c r="D4" s="70">
        <v>41154</v>
      </c>
      <c r="E4" s="71" t="s">
        <v>4</v>
      </c>
      <c r="F4" s="93">
        <v>173</v>
      </c>
      <c r="G4" s="273">
        <f>IF(OR(E4="",F4=""),"",PID_KVLohnLookup($A$1,E4,F4,LOHNTABELLE!$H$4))</f>
        <v>2123</v>
      </c>
      <c r="H4" s="274">
        <f>IF(AND(ISNUMBER(D4),ISNUMBER(F4)),ROUNDDOWN(MIN(IF(OR(ISBLANK(I4),I4=""),EOMONTH(DATE(EINSTELLUNG!$C$35,$A$1,1),0),I4)-MAX(D4,DATE(EINSTELLUNG!$C$35,$A$1,1))+1)/DAY(EOMONTH(DATE(EINSTELLUNG!$C$35,$A$1,1),0))*F4,2),"")</f>
        <v>173</v>
      </c>
      <c r="I4" s="73"/>
      <c r="J4" s="74"/>
      <c r="K4" s="273">
        <f t="shared" si="0"/>
        <v>0</v>
      </c>
      <c r="L4" s="275">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6"/>
      <c r="P4" s="276"/>
      <c r="Q4" s="276"/>
      <c r="R4" s="277"/>
      <c r="S4" s="270"/>
      <c r="T4" s="270"/>
      <c r="U4" s="270"/>
      <c r="V4" s="270"/>
    </row>
    <row r="5" spans="1:28" ht="22" customHeight="1">
      <c r="A5" s="272" t="s">
        <v>52</v>
      </c>
      <c r="B5" s="129">
        <v>401049</v>
      </c>
      <c r="C5" s="77" t="s">
        <v>225</v>
      </c>
      <c r="D5" s="78">
        <v>41130</v>
      </c>
      <c r="E5" s="79" t="s">
        <v>4</v>
      </c>
      <c r="F5" s="80">
        <v>173</v>
      </c>
      <c r="G5" s="273">
        <f>IF(OR(E5="",F5=""),"",PID_KVLohnLookup($A$1,E5,F5,LOHNTABELLE!$H$4))</f>
        <v>2123</v>
      </c>
      <c r="H5" s="274">
        <f>IF(AND(ISNUMBER(D5),ISNUMBER(F5)),ROUNDDOWN(MIN(IF(OR(ISBLANK(I5),I5=""),EOMONTH(DATE(EINSTELLUNG!$C$35,$A$1,1),0),I5)-MAX(D5,DATE(EINSTELLUNG!$C$35,$A$1,1))+1)/DAY(EOMONTH(DATE(EINSTELLUNG!$C$35,$A$1,1),0))*F5,2),"")</f>
        <v>173</v>
      </c>
      <c r="I5" s="81"/>
      <c r="J5" s="82"/>
      <c r="K5" s="273">
        <f t="shared" si="0"/>
        <v>0</v>
      </c>
      <c r="L5" s="275">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8" cm="1">
        <f t="array" ref="O5">SUMPRODUCT((F3:F82/4.310808)/5*2.08)</f>
        <v>887.3295957509589</v>
      </c>
      <c r="P5" s="279">
        <f>EINSTELLUNG!I7</f>
        <v>600</v>
      </c>
      <c r="Q5" s="279">
        <f>P5-O5</f>
        <v>-287.3295957509589</v>
      </c>
      <c r="R5" s="280">
        <f>IFERROR(Q5*Q42, 0)</f>
        <v>-3439.969137224422</v>
      </c>
      <c r="S5" s="270"/>
      <c r="T5" s="270"/>
      <c r="U5" s="270"/>
      <c r="V5" s="270"/>
    </row>
    <row r="6" spans="1:28" ht="22" customHeight="1">
      <c r="A6" s="272" t="s">
        <v>53</v>
      </c>
      <c r="B6" s="128">
        <v>401051</v>
      </c>
      <c r="C6" s="69" t="s">
        <v>227</v>
      </c>
      <c r="D6" s="70">
        <v>41176</v>
      </c>
      <c r="E6" s="71" t="s">
        <v>4</v>
      </c>
      <c r="F6" s="72">
        <v>173</v>
      </c>
      <c r="G6" s="273">
        <f>IF(OR(E6="",F6=""),"",PID_KVLohnLookup($A$1,E6,F6,LOHNTABELLE!$H$4))</f>
        <v>2123</v>
      </c>
      <c r="H6" s="274">
        <f>IF(AND(ISNUMBER(D6),ISNUMBER(F6)),ROUNDDOWN(MIN(IF(OR(ISBLANK(I6),I6=""),EOMONTH(DATE(EINSTELLUNG!$C$35,$A$1,1),0),I6)-MAX(D6,DATE(EINSTELLUNG!$C$35,$A$1,1))+1)/DAY(EOMONTH(DATE(EINSTELLUNG!$C$35,$A$1,1),0))*F6,2),"")</f>
        <v>173</v>
      </c>
      <c r="I6" s="73"/>
      <c r="J6" s="74"/>
      <c r="K6" s="273">
        <f t="shared" si="0"/>
        <v>0</v>
      </c>
      <c r="L6" s="275">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281" t="str">
        <f>IF(Q5&lt;0, "Schlecht! Zu wenig Urlaub abgebaut.", IF(Q5&gt;0, "Gut! Mehr Urlaub abgebaut als aufgebaut.", ""))</f>
        <v>Schlecht! Zu wenig Urlaub abgebaut.</v>
      </c>
      <c r="P6" s="282"/>
      <c r="Q6" s="282"/>
      <c r="R6" s="283"/>
      <c r="S6" s="270"/>
      <c r="T6" s="270"/>
      <c r="U6" s="270"/>
      <c r="V6" s="270"/>
    </row>
    <row r="7" spans="1:28" ht="22" customHeight="1" thickBot="1">
      <c r="A7" s="272" t="s">
        <v>54</v>
      </c>
      <c r="B7" s="129">
        <v>401089</v>
      </c>
      <c r="C7" s="77" t="s">
        <v>241</v>
      </c>
      <c r="D7" s="78">
        <v>44868</v>
      </c>
      <c r="E7" s="79" t="s">
        <v>3</v>
      </c>
      <c r="F7" s="80">
        <v>173</v>
      </c>
      <c r="G7" s="273">
        <f>IF(OR(E7="",F7=""),"",PID_KVLohnLookup($A$1,E7,F7,LOHNTABELLE!$H$4))</f>
        <v>2082</v>
      </c>
      <c r="H7" s="274">
        <f>IF(AND(ISNUMBER(D7),ISNUMBER(F7)),ROUNDDOWN(MIN(IF(OR(ISBLANK(I7),I7=""),EOMONTH(DATE(EINSTELLUNG!$C$35,$A$1,1),0),I7)-MAX(D7,DATE(EINSTELLUNG!$C$35,$A$1,1))+1)/DAY(EOMONTH(DATE(EINSTELLUNG!$C$35,$A$1,1),0))*F7,2),"")</f>
        <v>173</v>
      </c>
      <c r="I7" s="81"/>
      <c r="J7" s="82"/>
      <c r="K7" s="273">
        <f t="shared" si="0"/>
        <v>0</v>
      </c>
      <c r="L7" s="275">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270"/>
      <c r="P7" s="270"/>
      <c r="Q7" s="270"/>
      <c r="R7" s="270"/>
      <c r="S7" s="270"/>
      <c r="T7" s="270"/>
      <c r="U7" s="270"/>
      <c r="V7" s="270"/>
    </row>
    <row r="8" spans="1:28" ht="22" customHeight="1">
      <c r="A8" s="272" t="s">
        <v>55</v>
      </c>
      <c r="B8" s="128">
        <v>401138</v>
      </c>
      <c r="C8" s="69" t="s">
        <v>228</v>
      </c>
      <c r="D8" s="70">
        <v>42006</v>
      </c>
      <c r="E8" s="71" t="s">
        <v>4</v>
      </c>
      <c r="F8" s="72">
        <v>173</v>
      </c>
      <c r="G8" s="273">
        <f>IF(OR(E8="",F8=""),"",PID_KVLohnLookup($A$1,E8,F8,LOHNTABELLE!$H$4))</f>
        <v>2123</v>
      </c>
      <c r="H8" s="274">
        <f>IF(AND(ISNUMBER(D8),ISNUMBER(F8)),ROUNDDOWN(MIN(IF(OR(ISBLANK(I8),I8=""),EOMONTH(DATE(EINSTELLUNG!$C$35,$A$1,1),0),I8)-MAX(D8,DATE(EINSTELLUNG!$C$35,$A$1,1))+1)/DAY(EOMONTH(DATE(EINSTELLUNG!$C$35,$A$1,1),0))*F8,2),"")</f>
        <v>173</v>
      </c>
      <c r="I8" s="73"/>
      <c r="J8" s="74"/>
      <c r="K8" s="273">
        <f t="shared" si="0"/>
        <v>0</v>
      </c>
      <c r="L8" s="275">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284" t="s">
        <v>56</v>
      </c>
      <c r="P8" s="285"/>
      <c r="Q8" s="286">
        <f>SUM(H3:H82)</f>
        <v>9054.4</v>
      </c>
      <c r="R8" s="287"/>
      <c r="S8" s="270"/>
      <c r="T8" s="270"/>
      <c r="U8" s="270"/>
      <c r="V8" s="270"/>
    </row>
    <row r="9" spans="1:28" ht="22" customHeight="1">
      <c r="A9" s="272" t="s">
        <v>57</v>
      </c>
      <c r="B9" s="129">
        <v>401197</v>
      </c>
      <c r="C9" s="77" t="s">
        <v>229</v>
      </c>
      <c r="D9" s="78">
        <v>42644</v>
      </c>
      <c r="E9" s="79" t="s">
        <v>3</v>
      </c>
      <c r="F9" s="80">
        <v>173</v>
      </c>
      <c r="G9" s="273">
        <f>IF(OR(E9="",F9=""),"",PID_KVLohnLookup($A$1,E9,F9,LOHNTABELLE!$H$4))</f>
        <v>2082</v>
      </c>
      <c r="H9" s="274">
        <f>IF(AND(ISNUMBER(D9),ISNUMBER(F9)),ROUNDDOWN(MIN(IF(OR(ISBLANK(I9),I9=""),EOMONTH(DATE(EINSTELLUNG!$C$35,$A$1,1),0),I9)-MAX(D9,DATE(EINSTELLUNG!$C$35,$A$1,1))+1)/DAY(EOMONTH(DATE(EINSTELLUNG!$C$35,$A$1,1),0))*F9,2),"")</f>
        <v>173</v>
      </c>
      <c r="I9" s="81"/>
      <c r="J9" s="82"/>
      <c r="K9" s="273">
        <f t="shared" si="0"/>
        <v>0</v>
      </c>
      <c r="L9" s="275">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8" t="s">
        <v>58</v>
      </c>
      <c r="P9" s="289"/>
      <c r="Q9" s="290">
        <f>EINSTELLUNG!L23</f>
        <v>2</v>
      </c>
      <c r="R9" s="291"/>
      <c r="S9" s="363">
        <f>IFERROR(Q9/Q8, 0)</f>
        <v>2.2088708252341403E-4</v>
      </c>
      <c r="T9" s="270"/>
      <c r="U9" s="270"/>
      <c r="V9" s="270"/>
    </row>
    <row r="10" spans="1:28" ht="22" customHeight="1">
      <c r="A10" s="272" t="s">
        <v>59</v>
      </c>
      <c r="B10" s="128">
        <v>401214</v>
      </c>
      <c r="C10" s="69" t="s">
        <v>255</v>
      </c>
      <c r="D10" s="70">
        <v>45636</v>
      </c>
      <c r="E10" s="71" t="s">
        <v>3</v>
      </c>
      <c r="F10" s="72">
        <v>173</v>
      </c>
      <c r="G10" s="273">
        <f>IF(OR(E10="",F10=""),"",PID_KVLohnLookup($A$1,E10,F10,LOHNTABELLE!$H$4))</f>
        <v>2082</v>
      </c>
      <c r="H10" s="274">
        <f>IF(AND(ISNUMBER(D10),ISNUMBER(F10)),ROUNDDOWN(MIN(IF(OR(ISBLANK(I10),I10=""),EOMONTH(DATE(EINSTELLUNG!$C$35,$A$1,1),0),I10)-MAX(D10,DATE(EINSTELLUNG!$C$35,$A$1,1))+1)/DAY(EOMONTH(DATE(EINSTELLUNG!$C$35,$A$1,1),0))*F10,2),"")</f>
        <v>173</v>
      </c>
      <c r="I10" s="73"/>
      <c r="J10" s="74"/>
      <c r="K10" s="273">
        <f t="shared" si="0"/>
        <v>0</v>
      </c>
      <c r="L10" s="275">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288" t="s">
        <v>60</v>
      </c>
      <c r="P10" s="289"/>
      <c r="Q10" s="290">
        <f>EINSTELLUNG!I23</f>
        <v>0</v>
      </c>
      <c r="R10" s="291"/>
      <c r="S10" s="270"/>
      <c r="T10" s="270"/>
      <c r="U10" s="270"/>
      <c r="V10" s="270"/>
    </row>
    <row r="11" spans="1:28" ht="22" customHeight="1">
      <c r="A11" s="272" t="s">
        <v>61</v>
      </c>
      <c r="B11" s="129">
        <v>401276</v>
      </c>
      <c r="C11" s="94" t="s">
        <v>230</v>
      </c>
      <c r="D11" s="81">
        <v>43252</v>
      </c>
      <c r="E11" s="79" t="s">
        <v>3</v>
      </c>
      <c r="F11" s="80">
        <v>173</v>
      </c>
      <c r="G11" s="273">
        <f>IF(OR(E11="",F11=""),"",PID_KVLohnLookup($A$1,E11,F11,LOHNTABELLE!$H$4))</f>
        <v>2082</v>
      </c>
      <c r="H11" s="274">
        <f>IF(AND(ISNUMBER(D11),ISNUMBER(F11)),ROUNDDOWN(MIN(IF(OR(ISBLANK(I11),I11=""),EOMONTH(DATE(EINSTELLUNG!$C$35,$A$1,1),0),I11)-MAX(D11,DATE(EINSTELLUNG!$C$35,$A$1,1))+1)/DAY(EOMONTH(DATE(EINSTELLUNG!$C$35,$A$1,1),0))*F11,2),"")</f>
        <v>173</v>
      </c>
      <c r="I11" s="81"/>
      <c r="J11" s="82"/>
      <c r="K11" s="273">
        <f t="shared" si="0"/>
        <v>0</v>
      </c>
      <c r="L11" s="275">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288" t="s">
        <v>62</v>
      </c>
      <c r="P11" s="289"/>
      <c r="Q11" s="290">
        <f>P5</f>
        <v>600</v>
      </c>
      <c r="R11" s="291"/>
      <c r="S11" s="270"/>
      <c r="T11" s="270"/>
      <c r="U11" s="270"/>
      <c r="V11" s="270"/>
    </row>
    <row r="12" spans="1:28" ht="22" customHeight="1">
      <c r="A12" s="272" t="s">
        <v>63</v>
      </c>
      <c r="B12" s="128">
        <v>401276</v>
      </c>
      <c r="C12" s="69" t="s">
        <v>472</v>
      </c>
      <c r="D12" s="70">
        <v>38899</v>
      </c>
      <c r="E12" s="71" t="s">
        <v>3</v>
      </c>
      <c r="F12" s="72">
        <v>173</v>
      </c>
      <c r="G12" s="273">
        <f>IF(OR(E12="",F12=""),"",PID_KVLohnLookup($A$1,E12,F12,LOHNTABELLE!$H$4))</f>
        <v>2082</v>
      </c>
      <c r="H12" s="274">
        <f>IF(AND(ISNUMBER(D12),ISNUMBER(F12)),ROUNDDOWN(MIN(IF(OR(ISBLANK(I12),I12=""),EOMONTH(DATE(EINSTELLUNG!$C$35,$A$1,1),0),I12)-MAX(D12,DATE(EINSTELLUNG!$C$35,$A$1,1))+1)/DAY(EOMONTH(DATE(EINSTELLUNG!$C$35,$A$1,1),0))*F12,2),"")</f>
        <v>173</v>
      </c>
      <c r="I12" s="73"/>
      <c r="J12" s="74"/>
      <c r="K12" s="273">
        <f t="shared" si="0"/>
        <v>0</v>
      </c>
      <c r="L12" s="275">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288" t="s">
        <v>66</v>
      </c>
      <c r="P12" s="289"/>
      <c r="Q12" s="364">
        <v>7976.6399999999994</v>
      </c>
      <c r="R12" s="365"/>
      <c r="S12" s="270"/>
      <c r="T12" s="270"/>
      <c r="U12" s="270"/>
      <c r="V12" s="270"/>
    </row>
    <row r="13" spans="1:28" ht="22" customHeight="1">
      <c r="A13" s="272" t="s">
        <v>65</v>
      </c>
      <c r="B13" s="129">
        <v>401307</v>
      </c>
      <c r="C13" s="77" t="s">
        <v>231</v>
      </c>
      <c r="D13" s="78">
        <v>43571</v>
      </c>
      <c r="E13" s="79" t="s">
        <v>3</v>
      </c>
      <c r="F13" s="80">
        <v>173</v>
      </c>
      <c r="G13" s="273">
        <f>IF(OR(E13="",F13=""),"",PID_KVLohnLookup($A$1,E13,F13,LOHNTABELLE!$H$4))</f>
        <v>2082</v>
      </c>
      <c r="H13" s="274">
        <f>IF(AND(ISNUMBER(D13),ISNUMBER(F13)),ROUNDDOWN(MIN(IF(OR(ISBLANK(I13),I13=""),EOMONTH(DATE(EINSTELLUNG!$C$35,$A$1,1),0),I13)-MAX(D13,DATE(EINSTELLUNG!$C$35,$A$1,1))+1)/DAY(EOMONTH(DATE(EINSTELLUNG!$C$35,$A$1,1),0))*F13,2),"")</f>
        <v>173</v>
      </c>
      <c r="I13" s="81"/>
      <c r="J13" s="82"/>
      <c r="K13" s="273">
        <f t="shared" si="0"/>
        <v>0</v>
      </c>
      <c r="L13" s="275">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288" t="s">
        <v>68</v>
      </c>
      <c r="P13" s="289"/>
      <c r="Q13" s="290">
        <f>EINSTELLUNG!L7</f>
        <v>9300</v>
      </c>
      <c r="R13" s="291"/>
      <c r="S13" s="270"/>
      <c r="T13" s="270"/>
      <c r="U13" s="270"/>
      <c r="V13" s="270"/>
    </row>
    <row r="14" spans="1:28" ht="22" customHeight="1" thickBot="1">
      <c r="A14" s="272" t="s">
        <v>67</v>
      </c>
      <c r="B14" s="128">
        <v>401308</v>
      </c>
      <c r="C14" s="69" t="s">
        <v>232</v>
      </c>
      <c r="D14" s="73">
        <v>43579</v>
      </c>
      <c r="E14" s="71" t="s">
        <v>3</v>
      </c>
      <c r="F14" s="72">
        <v>173</v>
      </c>
      <c r="G14" s="273">
        <f>IF(OR(E14="",F14=""),"",PID_KVLohnLookup($A$1,E14,F14,LOHNTABELLE!$H$4))</f>
        <v>2082</v>
      </c>
      <c r="H14" s="274">
        <f>IF(AND(ISNUMBER(D14),ISNUMBER(F14)),ROUNDDOWN(MIN(IF(OR(ISBLANK(I14),I14=""),EOMONTH(DATE(EINSTELLUNG!$C$35,$A$1,1),0),I14)-MAX(D14,DATE(EINSTELLUNG!$C$35,$A$1,1))+1)/DAY(EOMONTH(DATE(EINSTELLUNG!$C$35,$A$1,1),0))*F14,2),"")</f>
        <v>173</v>
      </c>
      <c r="I14" s="73"/>
      <c r="J14" s="74"/>
      <c r="K14" s="273">
        <f t="shared" si="0"/>
        <v>0</v>
      </c>
      <c r="L14" s="275">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75"/>
      <c r="N14" s="98"/>
      <c r="O14" s="293" t="s">
        <v>70</v>
      </c>
      <c r="P14" s="294"/>
      <c r="Q14" s="295">
        <f>Q12-Q13</f>
        <v>-1323.3600000000006</v>
      </c>
      <c r="R14" s="296"/>
      <c r="S14" s="270"/>
      <c r="T14" s="270"/>
      <c r="U14" s="270"/>
      <c r="V14" s="270"/>
    </row>
    <row r="15" spans="1:28" ht="22" customHeight="1">
      <c r="A15" s="272" t="s">
        <v>69</v>
      </c>
      <c r="B15" s="129">
        <v>401389</v>
      </c>
      <c r="C15" s="77" t="s">
        <v>234</v>
      </c>
      <c r="D15" s="78">
        <v>44384</v>
      </c>
      <c r="E15" s="79" t="s">
        <v>11</v>
      </c>
      <c r="F15" s="80">
        <v>173</v>
      </c>
      <c r="G15" s="273">
        <f>IF(OR(E15="",F15=""),"",PID_KVLohnLookup($A$1,E15,F15,LOHNTABELLE!$H$4))</f>
        <v>2300</v>
      </c>
      <c r="H15" s="274">
        <f>IF(AND(ISNUMBER(D15),ISNUMBER(F15)),ROUNDDOWN(MIN(IF(OR(ISBLANK(I15),I15=""),EOMONTH(DATE(EINSTELLUNG!$C$35,$A$1,1),0),I15)-MAX(D15,DATE(EINSTELLUNG!$C$35,$A$1,1))+1)/DAY(EOMONTH(DATE(EINSTELLUNG!$C$35,$A$1,1),0))*F15,2),"")</f>
        <v>173</v>
      </c>
      <c r="I15" s="81"/>
      <c r="J15" s="82"/>
      <c r="K15" s="273">
        <f t="shared" si="0"/>
        <v>0</v>
      </c>
      <c r="L15" s="275">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83"/>
      <c r="N15" s="99"/>
      <c r="O15" s="366" t="str">
        <f>IF(Q14&lt;0, "Schlecht! Zu wenig Stunden für Dienstplan.", IF(Q14&gt;0, "Du hast mehr als genug Stunden für Dienstplan.", ""))</f>
        <v>Schlecht! Zu wenig Stunden für Dienstplan.</v>
      </c>
      <c r="P15" s="367"/>
      <c r="Q15" s="367"/>
      <c r="R15" s="367"/>
      <c r="S15" s="297"/>
      <c r="T15" s="297"/>
      <c r="U15" s="297"/>
      <c r="V15" s="270"/>
    </row>
    <row r="16" spans="1:28" ht="22" customHeight="1" thickBot="1">
      <c r="A16" s="272" t="s">
        <v>71</v>
      </c>
      <c r="B16" s="128">
        <v>401394</v>
      </c>
      <c r="C16" s="69" t="s">
        <v>233</v>
      </c>
      <c r="D16" s="70">
        <v>44379</v>
      </c>
      <c r="E16" s="71" t="s">
        <v>2</v>
      </c>
      <c r="F16" s="72">
        <v>173</v>
      </c>
      <c r="G16" s="273">
        <f>IF(OR(E16="",F16=""),"",PID_KVLohnLookup($A$1,E16,F16,LOHNTABELLE!$H$4))</f>
        <v>2021</v>
      </c>
      <c r="H16" s="274">
        <f>IF(AND(ISNUMBER(D16),ISNUMBER(F16)),ROUNDDOWN(MIN(IF(OR(ISBLANK(I16),I16=""),EOMONTH(DATE(EINSTELLUNG!$C$35,$A$1,1),0),I16)-MAX(D16,DATE(EINSTELLUNG!$C$35,$A$1,1))+1)/DAY(EOMONTH(DATE(EINSTELLUNG!$C$35,$A$1,1),0))*F16,2),"")</f>
        <v>173</v>
      </c>
      <c r="I16" s="73"/>
      <c r="J16" s="74"/>
      <c r="K16" s="273">
        <f t="shared" si="0"/>
        <v>0</v>
      </c>
      <c r="L16" s="275">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98"/>
      <c r="O16" s="368"/>
      <c r="P16" s="369"/>
      <c r="Q16" s="369"/>
      <c r="R16" s="370"/>
      <c r="S16" s="301"/>
      <c r="T16" s="301"/>
      <c r="U16" s="301"/>
      <c r="V16" s="301"/>
      <c r="W16" s="302"/>
    </row>
    <row r="17" spans="1:29" ht="22" customHeight="1">
      <c r="A17" s="272" t="s">
        <v>72</v>
      </c>
      <c r="B17" s="129">
        <v>401406</v>
      </c>
      <c r="C17" s="77" t="s">
        <v>473</v>
      </c>
      <c r="D17" s="78">
        <v>36850</v>
      </c>
      <c r="E17" s="79" t="s">
        <v>10</v>
      </c>
      <c r="F17" s="80">
        <v>151.38</v>
      </c>
      <c r="G17" s="273">
        <f>IF(OR(E17="",F17=""),"",PID_KVLohnLookup($A$1,E17,F17,LOHNTABELLE!$H$4))</f>
        <v>2012.5</v>
      </c>
      <c r="H17" s="274">
        <f>IF(AND(ISNUMBER(D17),ISNUMBER(F17)),ROUNDDOWN(MIN(IF(OR(ISBLANK(I17),I17=""),EOMONTH(DATE(EINSTELLUNG!$C$35,$A$1,1),0),I17)-MAX(D17,DATE(EINSTELLUNG!$C$35,$A$1,1))+1)/DAY(EOMONTH(DATE(EINSTELLUNG!$C$35,$A$1,1),0))*F17,2),"")</f>
        <v>151.38</v>
      </c>
      <c r="I17" s="81"/>
      <c r="J17" s="82"/>
      <c r="K17" s="273">
        <f t="shared" si="0"/>
        <v>0</v>
      </c>
      <c r="L17" s="275">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303" t="s">
        <v>73</v>
      </c>
      <c r="P17" s="285"/>
      <c r="Q17" s="304">
        <f>SUM(L3:L82)</f>
        <v>108401.14285714287</v>
      </c>
      <c r="R17" s="305"/>
      <c r="S17" s="270"/>
      <c r="T17" s="270"/>
      <c r="U17" s="270"/>
      <c r="V17" s="270"/>
      <c r="W17" s="302"/>
    </row>
    <row r="18" spans="1:29" ht="22" customHeight="1">
      <c r="A18" s="272" t="s">
        <v>74</v>
      </c>
      <c r="B18" s="128">
        <v>401432</v>
      </c>
      <c r="C18" s="69" t="s">
        <v>235</v>
      </c>
      <c r="D18" s="73">
        <v>44441</v>
      </c>
      <c r="E18" s="71" t="s">
        <v>2</v>
      </c>
      <c r="F18" s="72">
        <v>173</v>
      </c>
      <c r="G18" s="273">
        <f>IF(OR(E18="",F18=""),"",PID_KVLohnLookup($A$1,E18,F18,LOHNTABELLE!$H$4))</f>
        <v>2021</v>
      </c>
      <c r="H18" s="274">
        <f>IF(AND(ISNUMBER(D18),ISNUMBER(F18)),ROUNDDOWN(MIN(IF(OR(ISBLANK(I18),I18=""),EOMONTH(DATE(EINSTELLUNG!$C$35,$A$1,1),0),I18)-MAX(D18,DATE(EINSTELLUNG!$C$35,$A$1,1))+1)/DAY(EOMONTH(DATE(EINSTELLUNG!$C$35,$A$1,1),0))*F18,2),"")</f>
        <v>173</v>
      </c>
      <c r="I18" s="73"/>
      <c r="J18" s="74"/>
      <c r="K18" s="273">
        <f t="shared" si="0"/>
        <v>0</v>
      </c>
      <c r="L18" s="275">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75"/>
      <c r="N18" s="98"/>
      <c r="O18" s="306" t="s">
        <v>451</v>
      </c>
      <c r="P18" s="307"/>
      <c r="Q18" s="308">
        <v>20</v>
      </c>
      <c r="R18" s="309"/>
      <c r="S18" s="270"/>
      <c r="T18" s="270"/>
      <c r="U18" s="270"/>
      <c r="V18" s="270"/>
    </row>
    <row r="19" spans="1:29" ht="22" customHeight="1">
      <c r="A19" s="272" t="s">
        <v>75</v>
      </c>
      <c r="B19" s="129">
        <v>401476</v>
      </c>
      <c r="C19" s="77" t="s">
        <v>237</v>
      </c>
      <c r="D19" s="78">
        <v>44504</v>
      </c>
      <c r="E19" s="79" t="s">
        <v>2</v>
      </c>
      <c r="F19" s="80">
        <v>173</v>
      </c>
      <c r="G19" s="273">
        <f>IF(OR(E19="",F19=""),"",PID_KVLohnLookup($A$1,E19,F19,LOHNTABELLE!$H$4))</f>
        <v>2021</v>
      </c>
      <c r="H19" s="274">
        <f>IF(AND(ISNUMBER(D19),ISNUMBER(F19)),ROUNDDOWN(MIN(IF(OR(ISBLANK(I19),I19=""),EOMONTH(DATE(EINSTELLUNG!$C$35,$A$1,1),0),I19)-MAX(D19,DATE(EINSTELLUNG!$C$35,$A$1,1))+1)/DAY(EOMONTH(DATE(EINSTELLUNG!$C$35,$A$1,1),0))*F19,2),"")</f>
        <v>173</v>
      </c>
      <c r="I19" s="81"/>
      <c r="J19" s="82"/>
      <c r="K19" s="273">
        <f t="shared" si="0"/>
        <v>0</v>
      </c>
      <c r="L19" s="275">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306" t="s">
        <v>296</v>
      </c>
      <c r="P19" s="307"/>
      <c r="Q19" s="308">
        <v>333</v>
      </c>
      <c r="R19" s="309"/>
      <c r="S19" s="270"/>
      <c r="T19" s="270"/>
      <c r="U19" s="270"/>
      <c r="V19" s="270"/>
    </row>
    <row r="20" spans="1:29" ht="22" customHeight="1">
      <c r="A20" s="272" t="s">
        <v>76</v>
      </c>
      <c r="B20" s="128">
        <v>401479</v>
      </c>
      <c r="C20" s="69" t="s">
        <v>238</v>
      </c>
      <c r="D20" s="70">
        <v>44511</v>
      </c>
      <c r="E20" s="71" t="s">
        <v>6</v>
      </c>
      <c r="F20" s="72">
        <v>173</v>
      </c>
      <c r="G20" s="273">
        <f>IF(OR(E20="",F20=""),"",PID_KVLohnLookup($A$1,E20,F20,LOHNTABELLE!$H$4))</f>
        <v>2160</v>
      </c>
      <c r="H20" s="274">
        <f>IF(AND(ISNUMBER(D20),ISNUMBER(F20)),ROUNDDOWN(MIN(IF(OR(ISBLANK(I20),I20=""),EOMONTH(DATE(EINSTELLUNG!$C$35,$A$1,1),0),I20)-MAX(D20,DATE(EINSTELLUNG!$C$35,$A$1,1))+1)/DAY(EOMONTH(DATE(EINSTELLUNG!$C$35,$A$1,1),0))*F20,2),"")</f>
        <v>173</v>
      </c>
      <c r="I20" s="73"/>
      <c r="J20" s="74"/>
      <c r="K20" s="273">
        <f t="shared" si="0"/>
        <v>0</v>
      </c>
      <c r="L20" s="275">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75"/>
      <c r="N20" s="98"/>
      <c r="O20" s="306" t="s">
        <v>296</v>
      </c>
      <c r="P20" s="307"/>
      <c r="Q20" s="308">
        <v>35</v>
      </c>
      <c r="R20" s="309"/>
      <c r="S20" s="270"/>
      <c r="T20" s="270"/>
      <c r="U20" s="270"/>
      <c r="V20" s="270"/>
    </row>
    <row r="21" spans="1:29" ht="22" customHeight="1">
      <c r="A21" s="272" t="s">
        <v>77</v>
      </c>
      <c r="B21" s="129">
        <v>401481</v>
      </c>
      <c r="C21" s="77" t="s">
        <v>239</v>
      </c>
      <c r="D21" s="78">
        <v>44531</v>
      </c>
      <c r="E21" s="79" t="s">
        <v>2</v>
      </c>
      <c r="F21" s="80">
        <v>173</v>
      </c>
      <c r="G21" s="273">
        <f>IF(OR(E21="",F21=""),"",PID_KVLohnLookup($A$1,E21,F21,LOHNTABELLE!$H$4))</f>
        <v>2021</v>
      </c>
      <c r="H21" s="274">
        <f>IF(AND(ISNUMBER(D21),ISNUMBER(F21)),ROUNDDOWN(MIN(IF(OR(ISBLANK(I21),I21=""),EOMONTH(DATE(EINSTELLUNG!$C$35,$A$1,1),0),I21)-MAX(D21,DATE(EINSTELLUNG!$C$35,$A$1,1))+1)/DAY(EOMONTH(DATE(EINSTELLUNG!$C$35,$A$1,1),0))*F21,2),"")</f>
        <v>173</v>
      </c>
      <c r="I21" s="81"/>
      <c r="J21" s="82"/>
      <c r="K21" s="273">
        <f t="shared" si="0"/>
        <v>0</v>
      </c>
      <c r="L21" s="275">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83"/>
      <c r="N21" s="99"/>
      <c r="O21" s="306" t="s">
        <v>296</v>
      </c>
      <c r="P21" s="307"/>
      <c r="Q21" s="308">
        <v>100</v>
      </c>
      <c r="R21" s="309"/>
      <c r="S21" s="270"/>
      <c r="T21" s="270"/>
      <c r="U21" s="270"/>
      <c r="V21" s="270"/>
    </row>
    <row r="22" spans="1:29" ht="22" customHeight="1">
      <c r="A22" s="272" t="s">
        <v>78</v>
      </c>
      <c r="B22" s="128">
        <v>401558</v>
      </c>
      <c r="C22" s="69" t="s">
        <v>236</v>
      </c>
      <c r="D22" s="70">
        <v>44460</v>
      </c>
      <c r="E22" s="71" t="s">
        <v>2</v>
      </c>
      <c r="F22" s="72">
        <v>173</v>
      </c>
      <c r="G22" s="273">
        <f>IF(OR(E22="",F22=""),"",PID_KVLohnLookup($A$1,E22,F22,LOHNTABELLE!$H$4))</f>
        <v>2021</v>
      </c>
      <c r="H22" s="274">
        <f>IF(AND(ISNUMBER(D22),ISNUMBER(F22)),ROUNDDOWN(MIN(IF(OR(ISBLANK(I22),I22=""),EOMONTH(DATE(EINSTELLUNG!$C$35,$A$1,1),0),I22)-MAX(D22,DATE(EINSTELLUNG!$C$35,$A$1,1))+1)/DAY(EOMONTH(DATE(EINSTELLUNG!$C$35,$A$1,1),0))*F22,2),"")</f>
        <v>173</v>
      </c>
      <c r="I22" s="73"/>
      <c r="J22" s="74"/>
      <c r="K22" s="273">
        <f t="shared" si="0"/>
        <v>0</v>
      </c>
      <c r="L22" s="275">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306" t="s">
        <v>296</v>
      </c>
      <c r="P22" s="307"/>
      <c r="Q22" s="308"/>
      <c r="R22" s="309"/>
      <c r="S22" s="270"/>
      <c r="T22" s="270"/>
      <c r="U22" s="270"/>
      <c r="V22" s="270"/>
    </row>
    <row r="23" spans="1:29" ht="22" customHeight="1">
      <c r="A23" s="272" t="s">
        <v>79</v>
      </c>
      <c r="B23" s="129">
        <v>401564</v>
      </c>
      <c r="C23" s="77" t="s">
        <v>240</v>
      </c>
      <c r="D23" s="78">
        <v>44824</v>
      </c>
      <c r="E23" s="79" t="s">
        <v>2</v>
      </c>
      <c r="F23" s="80">
        <v>173</v>
      </c>
      <c r="G23" s="273">
        <f>IF(OR(E23="",F23=""),"",PID_KVLohnLookup($A$1,E23,F23,LOHNTABELLE!$H$4))</f>
        <v>2021</v>
      </c>
      <c r="H23" s="274">
        <f>IF(AND(ISNUMBER(D23),ISNUMBER(F23)),ROUNDDOWN(MIN(IF(OR(ISBLANK(I23),I23=""),EOMONTH(DATE(EINSTELLUNG!$C$35,$A$1,1),0),I23)-MAX(D23,DATE(EINSTELLUNG!$C$35,$A$1,1))+1)/DAY(EOMONTH(DATE(EINSTELLUNG!$C$35,$A$1,1),0))*F23,2),"")</f>
        <v>173</v>
      </c>
      <c r="I23" s="81"/>
      <c r="J23" s="82"/>
      <c r="K23" s="273">
        <f t="shared" si="0"/>
        <v>0</v>
      </c>
      <c r="L23" s="275">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306" t="s">
        <v>296</v>
      </c>
      <c r="P23" s="307"/>
      <c r="Q23" s="308">
        <v>5000</v>
      </c>
      <c r="R23" s="309"/>
      <c r="S23" s="270"/>
      <c r="T23" s="270"/>
      <c r="U23" s="270"/>
      <c r="V23" s="270"/>
      <c r="W23" s="302"/>
    </row>
    <row r="24" spans="1:29" ht="22" customHeight="1">
      <c r="A24" s="272" t="s">
        <v>80</v>
      </c>
      <c r="B24" s="128">
        <v>401583</v>
      </c>
      <c r="C24" s="69" t="s">
        <v>242</v>
      </c>
      <c r="D24" s="70">
        <v>44900</v>
      </c>
      <c r="E24" s="71" t="s">
        <v>10</v>
      </c>
      <c r="F24" s="72">
        <v>173</v>
      </c>
      <c r="G24" s="273">
        <f>IF(OR(E24="",F24=""),"",PID_KVLohnLookup($A$1,E24,F24,LOHNTABELLE!$H$4))</f>
        <v>2300</v>
      </c>
      <c r="H24" s="274">
        <f>IF(AND(ISNUMBER(D24),ISNUMBER(F24)),ROUNDDOWN(MIN(IF(OR(ISBLANK(I24),I24=""),EOMONTH(DATE(EINSTELLUNG!$C$35,$A$1,1),0),I24)-MAX(D24,DATE(EINSTELLUNG!$C$35,$A$1,1))+1)/DAY(EOMONTH(DATE(EINSTELLUNG!$C$35,$A$1,1),0))*F24,2),"")</f>
        <v>173</v>
      </c>
      <c r="I24" s="73"/>
      <c r="J24" s="74"/>
      <c r="K24" s="273">
        <f t="shared" si="0"/>
        <v>0</v>
      </c>
      <c r="L24" s="275">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306"/>
      <c r="P24" s="307"/>
      <c r="Q24" s="308"/>
      <c r="R24" s="309"/>
      <c r="S24" s="270"/>
      <c r="T24" s="270"/>
      <c r="U24" s="270"/>
      <c r="V24" s="270"/>
      <c r="W24" s="302"/>
    </row>
    <row r="25" spans="1:29" ht="22" customHeight="1">
      <c r="A25" s="272" t="s">
        <v>81</v>
      </c>
      <c r="B25" s="129">
        <v>401589</v>
      </c>
      <c r="C25" s="77" t="s">
        <v>243</v>
      </c>
      <c r="D25" s="78">
        <v>44926</v>
      </c>
      <c r="E25" s="79" t="s">
        <v>10</v>
      </c>
      <c r="F25" s="80">
        <v>173</v>
      </c>
      <c r="G25" s="273">
        <f>IF(OR(E25="",F25=""),"",PID_KVLohnLookup($A$1,E25,F25,LOHNTABELLE!$H$4))</f>
        <v>2300</v>
      </c>
      <c r="H25" s="274">
        <f>IF(AND(ISNUMBER(D25),ISNUMBER(F25)),ROUNDDOWN(MIN(IF(OR(ISBLANK(I25),I25=""),EOMONTH(DATE(EINSTELLUNG!$C$35,$A$1,1),0),I25)-MAX(D25,DATE(EINSTELLUNG!$C$35,$A$1,1))+1)/DAY(EOMONTH(DATE(EINSTELLUNG!$C$35,$A$1,1),0))*F25,2),"")</f>
        <v>173</v>
      </c>
      <c r="I25" s="81"/>
      <c r="J25" s="82"/>
      <c r="K25" s="273">
        <f t="shared" si="0"/>
        <v>0</v>
      </c>
      <c r="L25" s="275">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83"/>
      <c r="N25" s="99"/>
      <c r="O25" s="306"/>
      <c r="P25" s="307"/>
      <c r="Q25" s="308"/>
      <c r="R25" s="309"/>
      <c r="S25" s="270"/>
      <c r="T25" s="270"/>
      <c r="U25" s="270"/>
      <c r="V25" s="270"/>
    </row>
    <row r="26" spans="1:29" ht="22" customHeight="1">
      <c r="A26" s="272" t="s">
        <v>82</v>
      </c>
      <c r="B26" s="128">
        <v>401602</v>
      </c>
      <c r="C26" s="69" t="s">
        <v>244</v>
      </c>
      <c r="D26" s="70">
        <v>45975</v>
      </c>
      <c r="E26" s="71" t="s">
        <v>2</v>
      </c>
      <c r="F26" s="72">
        <v>173</v>
      </c>
      <c r="G26" s="273">
        <f>IF(OR(E26="",F26=""),"",PID_KVLohnLookup($A$1,E26,F26,LOHNTABELLE!$H$4))</f>
        <v>2021</v>
      </c>
      <c r="H26" s="274">
        <f>IF(AND(ISNUMBER(D26),ISNUMBER(F26)),ROUNDDOWN(MIN(IF(OR(ISBLANK(I26),I26=""),EOMONTH(DATE(EINSTELLUNG!$C$35,$A$1,1),0),I26)-MAX(D26,DATE(EINSTELLUNG!$C$35,$A$1,1))+1)/DAY(EOMONTH(DATE(EINSTELLUNG!$C$35,$A$1,1),0))*F26,2),"")</f>
        <v>173</v>
      </c>
      <c r="I26" s="73"/>
      <c r="J26" s="74"/>
      <c r="K26" s="273">
        <f t="shared" si="0"/>
        <v>0</v>
      </c>
      <c r="L26" s="275">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98"/>
      <c r="O26" s="306"/>
      <c r="P26" s="307"/>
      <c r="Q26" s="308"/>
      <c r="R26" s="309"/>
      <c r="S26" s="270"/>
      <c r="T26" s="270"/>
      <c r="U26" s="270"/>
      <c r="V26" s="270"/>
    </row>
    <row r="27" spans="1:29" ht="22" customHeight="1">
      <c r="A27" s="272" t="s">
        <v>83</v>
      </c>
      <c r="B27" s="129">
        <v>401605</v>
      </c>
      <c r="C27" s="77" t="s">
        <v>245</v>
      </c>
      <c r="D27" s="81">
        <v>44986</v>
      </c>
      <c r="E27" s="79" t="s">
        <v>2</v>
      </c>
      <c r="F27" s="80">
        <v>173</v>
      </c>
      <c r="G27" s="273">
        <f>IF(OR(E27="",F27=""),"",PID_KVLohnLookup($A$1,E27,F27,LOHNTABELLE!$H$4))</f>
        <v>2021</v>
      </c>
      <c r="H27" s="274">
        <f>IF(AND(ISNUMBER(D27),ISNUMBER(F27)),ROUNDDOWN(MIN(IF(OR(ISBLANK(I27),I27=""),EOMONTH(DATE(EINSTELLUNG!$C$35,$A$1,1),0),I27)-MAX(D27,DATE(EINSTELLUNG!$C$35,$A$1,1))+1)/DAY(EOMONTH(DATE(EINSTELLUNG!$C$35,$A$1,1),0))*F27,2),"")</f>
        <v>173</v>
      </c>
      <c r="I27" s="81"/>
      <c r="J27" s="82"/>
      <c r="K27" s="273">
        <f t="shared" si="0"/>
        <v>0</v>
      </c>
      <c r="L27" s="275">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83"/>
      <c r="N27" s="99"/>
      <c r="O27" s="306"/>
      <c r="P27" s="307"/>
      <c r="Q27" s="308"/>
      <c r="R27" s="309"/>
      <c r="S27" s="310" t="s">
        <v>84</v>
      </c>
      <c r="T27" s="310"/>
      <c r="U27" s="310"/>
      <c r="V27" s="310"/>
    </row>
    <row r="28" spans="1:29" ht="22" customHeight="1">
      <c r="A28" s="272" t="s">
        <v>85</v>
      </c>
      <c r="B28" s="128">
        <v>401605</v>
      </c>
      <c r="C28" s="69" t="s">
        <v>473</v>
      </c>
      <c r="D28" s="73">
        <v>36850</v>
      </c>
      <c r="E28" s="71" t="s">
        <v>10</v>
      </c>
      <c r="F28" s="72">
        <v>151.38</v>
      </c>
      <c r="G28" s="273">
        <f>IF(OR(E28="",F28=""),"",PID_KVLohnLookup($A$1,E28,F28,LOHNTABELLE!$H$4))</f>
        <v>2012.5</v>
      </c>
      <c r="H28" s="274">
        <f>IF(AND(ISNUMBER(D28),ISNUMBER(F28)),ROUNDDOWN(MIN(IF(OR(ISBLANK(I28),I28=""),EOMONTH(DATE(EINSTELLUNG!$C$35,$A$1,1),0),I28)-MAX(D28,DATE(EINSTELLUNG!$C$35,$A$1,1))+1)/DAY(EOMONTH(DATE(EINSTELLUNG!$C$35,$A$1,1),0))*F28,2),"")</f>
        <v>151.38</v>
      </c>
      <c r="I28" s="73"/>
      <c r="J28" s="74"/>
      <c r="K28" s="273">
        <f t="shared" si="0"/>
        <v>0</v>
      </c>
      <c r="L28" s="275">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306"/>
      <c r="P28" s="307"/>
      <c r="Q28" s="308"/>
      <c r="R28" s="309"/>
      <c r="S28" s="270"/>
      <c r="T28" s="270"/>
      <c r="U28" s="270"/>
      <c r="V28" s="270"/>
    </row>
    <row r="29" spans="1:29" ht="22" customHeight="1" thickBot="1">
      <c r="A29" s="272" t="s">
        <v>86</v>
      </c>
      <c r="B29" s="129">
        <v>401626</v>
      </c>
      <c r="C29" s="77" t="s">
        <v>246</v>
      </c>
      <c r="D29" s="78">
        <v>45063</v>
      </c>
      <c r="E29" s="79" t="s">
        <v>2</v>
      </c>
      <c r="F29" s="80">
        <v>173</v>
      </c>
      <c r="G29" s="273">
        <f>IF(OR(E29="",F29=""),"",PID_KVLohnLookup($A$1,E29,F29,LOHNTABELLE!$H$4))</f>
        <v>2021</v>
      </c>
      <c r="H29" s="274">
        <f>IF(AND(ISNUMBER(D29),ISNUMBER(F29)),ROUNDDOWN(MIN(IF(OR(ISBLANK(I29),I29=""),EOMONTH(DATE(EINSTELLUNG!$C$35,$A$1,1),0),I29)-MAX(D29,DATE(EINSTELLUNG!$C$35,$A$1,1))+1)/DAY(EOMONTH(DATE(EINSTELLUNG!$C$35,$A$1,1),0))*F29,2),"")</f>
        <v>173</v>
      </c>
      <c r="I29" s="81"/>
      <c r="J29" s="82"/>
      <c r="K29" s="273">
        <f t="shared" si="0"/>
        <v>0</v>
      </c>
      <c r="L29" s="275">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99"/>
      <c r="O29" s="311" t="s">
        <v>87</v>
      </c>
      <c r="P29" s="294"/>
      <c r="Q29" s="312">
        <f>EINSTELLUNG!O7</f>
        <v>1250</v>
      </c>
      <c r="R29" s="313"/>
      <c r="S29" s="270"/>
      <c r="T29" s="270"/>
      <c r="U29" s="270"/>
      <c r="V29" s="270"/>
    </row>
    <row r="30" spans="1:29" ht="22" customHeight="1" thickBot="1">
      <c r="A30" s="272" t="s">
        <v>88</v>
      </c>
      <c r="B30" s="128">
        <v>401633</v>
      </c>
      <c r="C30" s="69" t="s">
        <v>247</v>
      </c>
      <c r="D30" s="73">
        <v>45089</v>
      </c>
      <c r="E30" s="71" t="s">
        <v>10</v>
      </c>
      <c r="F30" s="72">
        <v>173</v>
      </c>
      <c r="G30" s="273">
        <f>IF(OR(E30="",F30=""),"",PID_KVLohnLookup($A$1,E30,F30,LOHNTABELLE!$H$4))</f>
        <v>2300</v>
      </c>
      <c r="H30" s="274">
        <f>IF(AND(ISNUMBER(D30),ISNUMBER(F30)),ROUNDDOWN(MIN(IF(OR(ISBLANK(I30),I30=""),EOMONTH(DATE(EINSTELLUNG!$C$35,$A$1,1),0),I30)-MAX(D30,DATE(EINSTELLUNG!$C$35,$A$1,1))+1)/DAY(EOMONTH(DATE(EINSTELLUNG!$C$35,$A$1,1),0))*F30,2),"")</f>
        <v>173</v>
      </c>
      <c r="I30" s="73"/>
      <c r="J30" s="74"/>
      <c r="K30" s="273">
        <f t="shared" si="0"/>
        <v>0</v>
      </c>
      <c r="L30" s="275">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75"/>
      <c r="N30" s="98"/>
      <c r="O30" s="270"/>
      <c r="P30" s="270"/>
      <c r="Q30" s="270"/>
      <c r="R30" s="270"/>
      <c r="S30" s="270"/>
      <c r="T30" s="270"/>
      <c r="U30" s="270"/>
      <c r="V30" s="270"/>
      <c r="W30" s="314"/>
      <c r="X30" s="314"/>
      <c r="Y30" s="314"/>
      <c r="Z30" s="314"/>
      <c r="AA30" s="314"/>
      <c r="AB30" s="314"/>
      <c r="AC30" s="314"/>
    </row>
    <row r="31" spans="1:29" ht="22" customHeight="1" thickBot="1">
      <c r="A31" s="272" t="s">
        <v>89</v>
      </c>
      <c r="B31" s="129">
        <v>401647</v>
      </c>
      <c r="C31" s="77" t="s">
        <v>248</v>
      </c>
      <c r="D31" s="78">
        <v>45182</v>
      </c>
      <c r="E31" s="79" t="s">
        <v>2</v>
      </c>
      <c r="F31" s="80">
        <v>173</v>
      </c>
      <c r="G31" s="273">
        <f>IF(OR(E31="",F31=""),"",PID_KVLohnLookup($A$1,E31,F31,LOHNTABELLE!$H$4))</f>
        <v>2021</v>
      </c>
      <c r="H31" s="274">
        <f>IF(AND(ISNUMBER(D31),ISNUMBER(F31)),ROUNDDOWN(MIN(IF(OR(ISBLANK(I31),I31=""),EOMONTH(DATE(EINSTELLUNG!$C$35,$A$1,1),0),I31)-MAX(D31,DATE(EINSTELLUNG!$C$35,$A$1,1))+1)/DAY(EOMONTH(DATE(EINSTELLUNG!$C$35,$A$1,1),0))*F31,2),"")</f>
        <v>173</v>
      </c>
      <c r="I31" s="81"/>
      <c r="J31" s="82"/>
      <c r="K31" s="273">
        <f t="shared" si="0"/>
        <v>0</v>
      </c>
      <c r="L31" s="275">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99"/>
      <c r="O31" s="315">
        <v>0</v>
      </c>
      <c r="P31" s="316"/>
      <c r="Q31" s="317">
        <v>1.6393442622950821E-2</v>
      </c>
      <c r="R31" s="318"/>
      <c r="S31" s="270"/>
      <c r="T31" s="270"/>
      <c r="U31" s="270"/>
      <c r="V31" s="270"/>
    </row>
    <row r="32" spans="1:29" ht="22" customHeight="1" thickBot="1">
      <c r="A32" s="272" t="s">
        <v>91</v>
      </c>
      <c r="B32" s="128">
        <v>401661</v>
      </c>
      <c r="C32" s="69" t="s">
        <v>249</v>
      </c>
      <c r="D32" s="70">
        <v>45261</v>
      </c>
      <c r="E32" s="71" t="s">
        <v>2</v>
      </c>
      <c r="F32" s="72">
        <v>173</v>
      </c>
      <c r="G32" s="273">
        <f>IF(OR(E32="",F32=""),"",PID_KVLohnLookup($A$1,E32,F32,LOHNTABELLE!$H$4))</f>
        <v>2021</v>
      </c>
      <c r="H32" s="274">
        <f>IF(AND(ISNUMBER(D32),ISNUMBER(F32)),ROUNDDOWN(MIN(IF(OR(ISBLANK(I32),I32=""),EOMONTH(DATE(EINSTELLUNG!$C$35,$A$1,1),0),I32)-MAX(D32,DATE(EINSTELLUNG!$C$35,$A$1,1))+1)/DAY(EOMONTH(DATE(EINSTELLUNG!$C$35,$A$1,1),0))*F32,2),"")</f>
        <v>173</v>
      </c>
      <c r="I32" s="73"/>
      <c r="J32" s="74"/>
      <c r="K32" s="273">
        <f t="shared" si="0"/>
        <v>0</v>
      </c>
      <c r="L32" s="275">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75"/>
      <c r="N32" s="98"/>
      <c r="O32" s="270"/>
      <c r="P32" s="270"/>
      <c r="Q32" s="270"/>
      <c r="R32" s="270"/>
      <c r="S32" s="270"/>
      <c r="T32" s="270"/>
      <c r="U32" s="270"/>
      <c r="V32" s="270"/>
    </row>
    <row r="33" spans="1:22" ht="22" customHeight="1">
      <c r="A33" s="272" t="s">
        <v>92</v>
      </c>
      <c r="B33" s="129">
        <v>401670</v>
      </c>
      <c r="C33" s="77" t="s">
        <v>250</v>
      </c>
      <c r="D33" s="81">
        <v>45358</v>
      </c>
      <c r="E33" s="79" t="s">
        <v>2</v>
      </c>
      <c r="F33" s="80">
        <v>173</v>
      </c>
      <c r="G33" s="273">
        <f>IF(OR(E33="",F33=""),"",PID_KVLohnLookup($A$1,E33,F33,LOHNTABELLE!$H$4))</f>
        <v>2021</v>
      </c>
      <c r="H33" s="274">
        <f>IF(AND(ISNUMBER(D33),ISNUMBER(F33)),ROUNDDOWN(MIN(IF(OR(ISBLANK(I33),I33=""),EOMONTH(DATE(EINSTELLUNG!$C$35,$A$1,1),0),I33)-MAX(D33,DATE(EINSTELLUNG!$C$35,$A$1,1))+1)/DAY(EOMONTH(DATE(EINSTELLUNG!$C$35,$A$1,1),0))*F33,2),"")</f>
        <v>173</v>
      </c>
      <c r="I33" s="81"/>
      <c r="J33" s="82"/>
      <c r="K33" s="273">
        <f t="shared" si="0"/>
        <v>0</v>
      </c>
      <c r="L33" s="275">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83"/>
      <c r="N33" s="99"/>
      <c r="O33" s="319"/>
      <c r="P33" s="320"/>
      <c r="Q33" s="256" t="s">
        <v>93</v>
      </c>
      <c r="R33" s="256"/>
      <c r="S33" s="256" t="s">
        <v>94</v>
      </c>
      <c r="T33" s="256"/>
      <c r="U33" s="256" t="s">
        <v>95</v>
      </c>
      <c r="V33" s="257"/>
    </row>
    <row r="34" spans="1:22" ht="22" customHeight="1">
      <c r="A34" s="272" t="s">
        <v>96</v>
      </c>
      <c r="B34" s="128">
        <v>401678</v>
      </c>
      <c r="C34" s="69" t="s">
        <v>251</v>
      </c>
      <c r="D34" s="70">
        <v>45414</v>
      </c>
      <c r="E34" s="71" t="s">
        <v>2</v>
      </c>
      <c r="F34" s="72">
        <v>173</v>
      </c>
      <c r="G34" s="273">
        <f>IF(OR(E34="",F34=""),"",PID_KVLohnLookup($A$1,E34,F34,LOHNTABELLE!$H$4))</f>
        <v>2021</v>
      </c>
      <c r="H34" s="274">
        <f>IF(AND(ISNUMBER(D34),ISNUMBER(F34)),ROUNDDOWN(MIN(IF(OR(ISBLANK(I34),I34=""),EOMONTH(DATE(EINSTELLUNG!$C$35,$A$1,1),0),I34)-MAX(D34,DATE(EINSTELLUNG!$C$35,$A$1,1))+1)/DAY(EOMONTH(DATE(EINSTELLUNG!$C$35,$A$1,1),0))*F34,2),"")</f>
        <v>173</v>
      </c>
      <c r="I34" s="73"/>
      <c r="J34" s="74"/>
      <c r="K34" s="273">
        <f t="shared" si="0"/>
        <v>0</v>
      </c>
      <c r="L34" s="275">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98"/>
      <c r="O34" s="321"/>
      <c r="P34" s="322"/>
      <c r="Q34" s="323"/>
      <c r="R34" s="323"/>
      <c r="S34" s="323"/>
      <c r="T34" s="323"/>
      <c r="U34" s="323"/>
      <c r="V34" s="324"/>
    </row>
    <row r="35" spans="1:22" ht="22" customHeight="1">
      <c r="A35" s="272" t="s">
        <v>97</v>
      </c>
      <c r="B35" s="129">
        <v>401690</v>
      </c>
      <c r="C35" s="77" t="s">
        <v>253</v>
      </c>
      <c r="D35" s="78">
        <v>45536</v>
      </c>
      <c r="E35" s="79" t="s">
        <v>2</v>
      </c>
      <c r="F35" s="80">
        <v>173</v>
      </c>
      <c r="G35" s="273">
        <f>IF(OR(E35="",F35=""),"",PID_KVLohnLookup($A$1,E35,F35,LOHNTABELLE!$H$4))</f>
        <v>2021</v>
      </c>
      <c r="H35" s="274">
        <f>IF(AND(ISNUMBER(D35),ISNUMBER(F35)),ROUNDDOWN(MIN(IF(OR(ISBLANK(I35),I35=""),EOMONTH(DATE(EINSTELLUNG!$C$35,$A$1,1),0),I35)-MAX(D35,DATE(EINSTELLUNG!$C$35,$A$1,1))+1)/DAY(EOMONTH(DATE(EINSTELLUNG!$C$35,$A$1,1),0))*F35,2),"")</f>
        <v>173</v>
      </c>
      <c r="I35" s="81"/>
      <c r="J35" s="82"/>
      <c r="K35" s="273">
        <f t="shared" ref="K35:K66" si="1">IFERROR(IF(OR(MONTH(D35)=1, MONTH(D35)=3, MONTH(D35)=5, MONTH(D35)=7, MONTH(D35)=8, MONTH(D35)=10, MONTH(D35)=12), (G35/31)*J35, IF(OR(MONTH(D35)=4, MONTH(D35)=6, MONTH(D35)=9, MONTH(D35)=11), (G35/30)*J35, (G35/DAY(EOMONTH(D35,0)))*J35)), 0)</f>
        <v>0</v>
      </c>
      <c r="L35" s="275">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83"/>
      <c r="N35" s="99"/>
      <c r="O35" s="325" t="s">
        <v>98</v>
      </c>
      <c r="P35" s="289"/>
      <c r="Q35" s="326">
        <f>EINSTELLUNG!C7</f>
        <v>400000</v>
      </c>
      <c r="R35" s="326"/>
      <c r="S35" s="326">
        <f>EINSTELLUNG!C23</f>
        <v>425000</v>
      </c>
      <c r="T35" s="326"/>
      <c r="U35" s="326">
        <f>S35-Q35</f>
        <v>25000</v>
      </c>
      <c r="V35" s="327"/>
    </row>
    <row r="36" spans="1:22" ht="22" customHeight="1">
      <c r="A36" s="272" t="s">
        <v>99</v>
      </c>
      <c r="B36" s="128">
        <v>401703</v>
      </c>
      <c r="C36" s="69" t="s">
        <v>254</v>
      </c>
      <c r="D36" s="70">
        <v>45616</v>
      </c>
      <c r="E36" s="71" t="s">
        <v>2</v>
      </c>
      <c r="F36" s="72">
        <v>173</v>
      </c>
      <c r="G36" s="273">
        <f>IF(OR(E36="",F36=""),"",PID_KVLohnLookup($A$1,E36,F36,LOHNTABELLE!$H$4))</f>
        <v>2021</v>
      </c>
      <c r="H36" s="274">
        <f>IF(AND(ISNUMBER(D36),ISNUMBER(F36)),ROUNDDOWN(MIN(IF(OR(ISBLANK(I36),I36=""),EOMONTH(DATE(EINSTELLUNG!$C$35,$A$1,1),0),I36)-MAX(D36,DATE(EINSTELLUNG!$C$35,$A$1,1))+1)/DAY(EOMONTH(DATE(EINSTELLUNG!$C$35,$A$1,1),0))*F36,2),"")</f>
        <v>173</v>
      </c>
      <c r="I36" s="73"/>
      <c r="J36" s="74"/>
      <c r="K36" s="273">
        <f t="shared" si="1"/>
        <v>0</v>
      </c>
      <c r="L36" s="275">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98"/>
      <c r="O36" s="325" t="s">
        <v>100</v>
      </c>
      <c r="P36" s="289"/>
      <c r="Q36" s="326">
        <f>EINSTELLUNG!D7</f>
        <v>100000</v>
      </c>
      <c r="R36" s="326"/>
      <c r="S36" s="326">
        <f ca="1">SumMergedCells(Q17:R29)</f>
        <v>115139.14290000001</v>
      </c>
      <c r="T36" s="326"/>
      <c r="U36" s="326">
        <f t="shared" ref="U36:U41" ca="1" si="2">S36-Q36</f>
        <v>15139.142900000006</v>
      </c>
      <c r="V36" s="327"/>
    </row>
    <row r="37" spans="1:22" ht="22" customHeight="1">
      <c r="A37" s="272" t="s">
        <v>101</v>
      </c>
      <c r="B37" s="129">
        <v>401715</v>
      </c>
      <c r="C37" s="77" t="s">
        <v>256</v>
      </c>
      <c r="D37" s="78">
        <v>45755</v>
      </c>
      <c r="E37" s="79" t="s">
        <v>2</v>
      </c>
      <c r="F37" s="80">
        <v>173</v>
      </c>
      <c r="G37" s="273">
        <f>IF(OR(E37="",F37=""),"",PID_KVLohnLookup($A$1,E37,F37,LOHNTABELLE!$H$4))</f>
        <v>2021</v>
      </c>
      <c r="H37" s="274">
        <f>IF(AND(ISNUMBER(D37),ISNUMBER(F37)),ROUNDDOWN(MIN(IF(OR(ISBLANK(I37),I37=""),EOMONTH(DATE(EINSTELLUNG!$C$35,$A$1,1),0),I37)-MAX(D37,DATE(EINSTELLUNG!$C$35,$A$1,1))+1)/DAY(EOMONTH(DATE(EINSTELLUNG!$C$35,$A$1,1),0))*F37,2),"")</f>
        <v>173</v>
      </c>
      <c r="I37" s="81"/>
      <c r="J37" s="82"/>
      <c r="K37" s="273">
        <f t="shared" si="1"/>
        <v>0</v>
      </c>
      <c r="L37" s="275">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99"/>
      <c r="O37" s="325" t="s">
        <v>102</v>
      </c>
      <c r="P37" s="289"/>
      <c r="Q37" s="328">
        <f>IF(ISERROR(Q36/Q35), 0, Q36/Q35)</f>
        <v>0.25</v>
      </c>
      <c r="R37" s="328"/>
      <c r="S37" s="328">
        <f ca="1">IF(ISERROR(S36/S35), 0, S36/S35)</f>
        <v>0.27091563035294119</v>
      </c>
      <c r="T37" s="328"/>
      <c r="U37" s="328">
        <f t="shared" ca="1" si="2"/>
        <v>2.0915630352941195E-2</v>
      </c>
      <c r="V37" s="329"/>
    </row>
    <row r="38" spans="1:22" ht="22" customHeight="1">
      <c r="A38" s="272" t="s">
        <v>103</v>
      </c>
      <c r="B38" s="128">
        <v>401716</v>
      </c>
      <c r="C38" s="69" t="s">
        <v>257</v>
      </c>
      <c r="D38" s="70">
        <v>45800</v>
      </c>
      <c r="E38" s="71" t="s">
        <v>2</v>
      </c>
      <c r="F38" s="72">
        <v>173</v>
      </c>
      <c r="G38" s="273">
        <f>IF(OR(E38="",F38=""),"",PID_KVLohnLookup($A$1,E38,F38,LOHNTABELLE!$H$4))</f>
        <v>2021</v>
      </c>
      <c r="H38" s="274">
        <f>IF(AND(ISNUMBER(D38),ISNUMBER(F38)),ROUNDDOWN(MIN(IF(OR(ISBLANK(I38),I38=""),EOMONTH(DATE(EINSTELLUNG!$C$35,$A$1,1),0),I38)-MAX(D38,DATE(EINSTELLUNG!$C$35,$A$1,1))+1)/DAY(EOMONTH(DATE(EINSTELLUNG!$C$35,$A$1,1),0))*F38,2),"")</f>
        <v>173</v>
      </c>
      <c r="I38" s="73"/>
      <c r="J38" s="74"/>
      <c r="K38" s="273">
        <f t="shared" si="1"/>
        <v>0</v>
      </c>
      <c r="L38" s="275">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75"/>
      <c r="N38" s="98"/>
      <c r="O38" s="325" t="s">
        <v>104</v>
      </c>
      <c r="P38" s="289"/>
      <c r="Q38" s="290">
        <f>EINSTELLUNG!F7</f>
        <v>30000</v>
      </c>
      <c r="R38" s="290"/>
      <c r="S38" s="290">
        <f>EINSTELLUNG!F23</f>
        <v>29000</v>
      </c>
      <c r="T38" s="290"/>
      <c r="U38" s="290">
        <f t="shared" si="2"/>
        <v>-1000</v>
      </c>
      <c r="V38" s="291"/>
    </row>
    <row r="39" spans="1:22" ht="22" customHeight="1">
      <c r="A39" s="272" t="s">
        <v>105</v>
      </c>
      <c r="B39" s="129">
        <v>401717</v>
      </c>
      <c r="C39" s="77" t="s">
        <v>258</v>
      </c>
      <c r="D39" s="78">
        <v>45814</v>
      </c>
      <c r="E39" s="79" t="s">
        <v>2</v>
      </c>
      <c r="F39" s="80">
        <v>173</v>
      </c>
      <c r="G39" s="273">
        <f>IF(OR(E39="",F39=""),"",PID_KVLohnLookup($A$1,E39,F39,LOHNTABELLE!$H$4))</f>
        <v>2021</v>
      </c>
      <c r="H39" s="274">
        <f>IF(AND(ISNUMBER(D39),ISNUMBER(F39)),ROUNDDOWN(MIN(IF(OR(ISBLANK(I39),I39=""),EOMONTH(DATE(EINSTELLUNG!$C$35,$A$1,1),0),I39)-MAX(D39,DATE(EINSTELLUNG!$C$35,$A$1,1))+1)/DAY(EOMONTH(DATE(EINSTELLUNG!$C$35,$A$1,1),0))*F39,2),"")</f>
        <v>173</v>
      </c>
      <c r="I39" s="81"/>
      <c r="J39" s="82"/>
      <c r="K39" s="273">
        <f t="shared" si="1"/>
        <v>0</v>
      </c>
      <c r="L39" s="275">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83"/>
      <c r="N39" s="99"/>
      <c r="O39" s="325" t="s">
        <v>106</v>
      </c>
      <c r="P39" s="289"/>
      <c r="Q39" s="326">
        <f>IF(Q38=0, 0, Q35/Q38)</f>
        <v>13.333333333333334</v>
      </c>
      <c r="R39" s="326"/>
      <c r="S39" s="326">
        <f>IF(S38=0, 0, S35/S38)</f>
        <v>14.655172413793103</v>
      </c>
      <c r="T39" s="326"/>
      <c r="U39" s="326">
        <f t="shared" si="2"/>
        <v>1.3218390804597693</v>
      </c>
      <c r="V39" s="327"/>
    </row>
    <row r="40" spans="1:22" ht="22" customHeight="1">
      <c r="A40" s="272" t="s">
        <v>107</v>
      </c>
      <c r="B40" s="128">
        <v>401722</v>
      </c>
      <c r="C40" s="69" t="s">
        <v>259</v>
      </c>
      <c r="D40" s="70">
        <v>45848</v>
      </c>
      <c r="E40" s="71" t="s">
        <v>2</v>
      </c>
      <c r="F40" s="72">
        <v>86.5</v>
      </c>
      <c r="G40" s="273">
        <f>IF(OR(E40="",F40=""),"",PID_KVLohnLookup($A$1,E40,F40,LOHNTABELLE!$H$4))</f>
        <v>1010.5</v>
      </c>
      <c r="H40" s="274">
        <f>IF(AND(ISNUMBER(D40),ISNUMBER(F40)),ROUNDDOWN(MIN(IF(OR(ISBLANK(I40),I40=""),EOMONTH(DATE(EINSTELLUNG!$C$35,$A$1,1),0),I40)-MAX(D40,DATE(EINSTELLUNG!$C$35,$A$1,1))+1)/DAY(EOMONTH(DATE(EINSTELLUNG!$C$35,$A$1,1),0))*F40,2),"")</f>
        <v>86.5</v>
      </c>
      <c r="I40" s="73"/>
      <c r="J40" s="74"/>
      <c r="K40" s="273">
        <f t="shared" si="1"/>
        <v>0</v>
      </c>
      <c r="L40" s="275">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325" t="s">
        <v>108</v>
      </c>
      <c r="P40" s="289"/>
      <c r="Q40" s="326">
        <f>IF(Q12=0, 0, Q35/Q12)</f>
        <v>50.146427568500023</v>
      </c>
      <c r="R40" s="326"/>
      <c r="S40" s="326">
        <f>IF(Q12=0, 0, S35/Q12)</f>
        <v>53.280579291531275</v>
      </c>
      <c r="T40" s="326"/>
      <c r="U40" s="326">
        <f t="shared" si="2"/>
        <v>3.1341517230312519</v>
      </c>
      <c r="V40" s="327"/>
    </row>
    <row r="41" spans="1:22" ht="22" customHeight="1">
      <c r="A41" s="272" t="s">
        <v>109</v>
      </c>
      <c r="B41" s="129">
        <v>401723</v>
      </c>
      <c r="C41" s="77" t="s">
        <v>260</v>
      </c>
      <c r="D41" s="78">
        <v>45852</v>
      </c>
      <c r="E41" s="79" t="s">
        <v>2</v>
      </c>
      <c r="F41" s="80">
        <v>86.5</v>
      </c>
      <c r="G41" s="273">
        <f>IF(OR(E41="",F41=""),"",PID_KVLohnLookup($A$1,E41,F41,LOHNTABELLE!$H$4))</f>
        <v>1010.5</v>
      </c>
      <c r="H41" s="274">
        <f>IF(AND(ISNUMBER(D41),ISNUMBER(F41)),ROUNDDOWN(MIN(IF(OR(ISBLANK(I41),I41=""),EOMONTH(DATE(EINSTELLUNG!$C$35,$A$1,1),0),I41)-MAX(D41,DATE(EINSTELLUNG!$C$35,$A$1,1))+1)/DAY(EOMONTH(DATE(EINSTELLUNG!$C$35,$A$1,1),0))*F41,2),"")</f>
        <v>86.5</v>
      </c>
      <c r="I41" s="81"/>
      <c r="J41" s="82"/>
      <c r="K41" s="273">
        <f t="shared" si="1"/>
        <v>0</v>
      </c>
      <c r="L41" s="275">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325" t="s">
        <v>110</v>
      </c>
      <c r="P41" s="289"/>
      <c r="Q41" s="290">
        <f>IF(Q12=0, 0, Q38/Q12)</f>
        <v>3.7609820676375016</v>
      </c>
      <c r="R41" s="290"/>
      <c r="S41" s="290">
        <f>IF(Q12=0, 0, S38/Q12)</f>
        <v>3.6356159987162515</v>
      </c>
      <c r="T41" s="290"/>
      <c r="U41" s="290">
        <f t="shared" si="2"/>
        <v>-0.12536606892125013</v>
      </c>
      <c r="V41" s="291"/>
    </row>
    <row r="42" spans="1:22" ht="22" customHeight="1">
      <c r="A42" s="272" t="s">
        <v>111</v>
      </c>
      <c r="B42" s="128">
        <v>401726</v>
      </c>
      <c r="C42" s="69" t="s">
        <v>261</v>
      </c>
      <c r="D42" s="70">
        <v>45870</v>
      </c>
      <c r="E42" s="71" t="s">
        <v>2</v>
      </c>
      <c r="F42" s="72">
        <v>86.5</v>
      </c>
      <c r="G42" s="273">
        <f>IF(OR(E42="",F42=""),"",PID_KVLohnLookup($A$1,E42,F42,LOHNTABELLE!$H$4))</f>
        <v>1010.5</v>
      </c>
      <c r="H42" s="274">
        <f>IF(AND(ISNUMBER(D42),ISNUMBER(F42)),ROUNDDOWN(MIN(IF(OR(ISBLANK(I42),I42=""),EOMONTH(DATE(EINSTELLUNG!$C$35,$A$1,1),0),I42)-MAX(D42,DATE(EINSTELLUNG!$C$35,$A$1,1))+1)/DAY(EOMONTH(DATE(EINSTELLUNG!$C$35,$A$1,1),0))*F42,2),"")</f>
        <v>86.5</v>
      </c>
      <c r="I42" s="73"/>
      <c r="J42" s="74"/>
      <c r="K42" s="273">
        <f t="shared" si="1"/>
        <v>0</v>
      </c>
      <c r="L42" s="275">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330" t="s">
        <v>112</v>
      </c>
      <c r="P42" s="331"/>
      <c r="Q42" s="332">
        <f>IFERROR(Q17/Q8, 0)</f>
        <v>11.972206093959056</v>
      </c>
      <c r="R42" s="332"/>
      <c r="S42" s="332"/>
      <c r="T42" s="332"/>
      <c r="U42" s="332"/>
      <c r="V42" s="333"/>
    </row>
    <row r="43" spans="1:22" ht="22" customHeight="1">
      <c r="A43" s="272" t="s">
        <v>113</v>
      </c>
      <c r="B43" s="129">
        <v>401730</v>
      </c>
      <c r="C43" s="77" t="s">
        <v>263</v>
      </c>
      <c r="D43" s="78">
        <v>45895</v>
      </c>
      <c r="E43" s="79" t="s">
        <v>2</v>
      </c>
      <c r="F43" s="80">
        <v>86.5</v>
      </c>
      <c r="G43" s="273">
        <f>IF(OR(E43="",F43=""),"",PID_KVLohnLookup($A$1,E43,F43,LOHNTABELLE!$H$4))</f>
        <v>1010.5</v>
      </c>
      <c r="H43" s="274">
        <f>IF(AND(ISNUMBER(D43),ISNUMBER(F43)),ROUNDDOWN(MIN(IF(OR(ISBLANK(I43),I43=""),EOMONTH(DATE(EINSTELLUNG!$C$35,$A$1,1),0),I43)-MAX(D43,DATE(EINSTELLUNG!$C$35,$A$1,1))+1)/DAY(EOMONTH(DATE(EINSTELLUNG!$C$35,$A$1,1),0))*F43,2),"")</f>
        <v>86.5</v>
      </c>
      <c r="I43" s="81"/>
      <c r="J43" s="82"/>
      <c r="K43" s="273">
        <f t="shared" si="1"/>
        <v>0</v>
      </c>
      <c r="L43" s="275">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99"/>
      <c r="O43" s="334"/>
      <c r="P43" s="334"/>
      <c r="Q43" s="334"/>
      <c r="R43" s="270"/>
      <c r="S43" s="270"/>
      <c r="T43" s="270"/>
      <c r="U43" s="270"/>
      <c r="V43" s="270"/>
    </row>
    <row r="44" spans="1:22" ht="22" customHeight="1">
      <c r="A44" s="272" t="s">
        <v>114</v>
      </c>
      <c r="B44" s="128">
        <v>401731</v>
      </c>
      <c r="C44" s="69" t="s">
        <v>262</v>
      </c>
      <c r="D44" s="70">
        <v>45899</v>
      </c>
      <c r="E44" s="71" t="s">
        <v>2</v>
      </c>
      <c r="F44" s="72">
        <v>86.5</v>
      </c>
      <c r="G44" s="273">
        <f>IF(OR(E44="",F44=""),"",PID_KVLohnLookup($A$1,E44,F44,LOHNTABELLE!$H$4))</f>
        <v>1010.5</v>
      </c>
      <c r="H44" s="274">
        <f>IF(AND(ISNUMBER(D44),ISNUMBER(F44)),ROUNDDOWN(MIN(IF(OR(ISBLANK(I44),I44=""),EOMONTH(DATE(EINSTELLUNG!$C$35,$A$1,1),0),I44)-MAX(D44,DATE(EINSTELLUNG!$C$35,$A$1,1))+1)/DAY(EOMONTH(DATE(EINSTELLUNG!$C$35,$A$1,1),0))*F44,2),"")</f>
        <v>86.5</v>
      </c>
      <c r="I44" s="73"/>
      <c r="J44" s="74"/>
      <c r="K44" s="273">
        <f t="shared" si="1"/>
        <v>0</v>
      </c>
      <c r="L44" s="275">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335" t="s">
        <v>115</v>
      </c>
      <c r="P44" s="335"/>
      <c r="Q44" s="335"/>
      <c r="R44" s="335"/>
      <c r="S44" s="335"/>
      <c r="T44" s="335"/>
      <c r="U44" s="335"/>
      <c r="V44" s="335"/>
    </row>
    <row r="45" spans="1:22" ht="22" customHeight="1">
      <c r="A45" s="272" t="s">
        <v>116</v>
      </c>
      <c r="B45" s="129">
        <v>401734</v>
      </c>
      <c r="C45" s="77" t="s">
        <v>264</v>
      </c>
      <c r="D45" s="78">
        <v>45904</v>
      </c>
      <c r="E45" s="79" t="s">
        <v>2</v>
      </c>
      <c r="F45" s="80">
        <v>86.5</v>
      </c>
      <c r="G45" s="273">
        <f>IF(OR(E45="",F45=""),"",PID_KVLohnLookup($A$1,E45,F45,LOHNTABELLE!$H$4))</f>
        <v>1010.5</v>
      </c>
      <c r="H45" s="274">
        <f>IF(AND(ISNUMBER(D45),ISNUMBER(F45)),ROUNDDOWN(MIN(IF(OR(ISBLANK(I45),I45=""),EOMONTH(DATE(EINSTELLUNG!$C$35,$A$1,1),0),I45)-MAX(D45,DATE(EINSTELLUNG!$C$35,$A$1,1))+1)/DAY(EOMONTH(DATE(EINSTELLUNG!$C$35,$A$1,1),0))*F45,2),"")</f>
        <v>86.5</v>
      </c>
      <c r="I45" s="81"/>
      <c r="J45" s="82"/>
      <c r="K45" s="273">
        <f t="shared" si="1"/>
        <v>0</v>
      </c>
      <c r="L45" s="275">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99"/>
      <c r="O45" s="336"/>
      <c r="P45" s="336"/>
      <c r="Q45" s="336"/>
      <c r="R45" s="337"/>
      <c r="S45" s="337"/>
      <c r="T45" s="337"/>
      <c r="U45" s="337"/>
      <c r="V45" s="270"/>
    </row>
    <row r="46" spans="1:22" ht="22" customHeight="1">
      <c r="A46" s="272" t="s">
        <v>117</v>
      </c>
      <c r="B46" s="128">
        <v>401736</v>
      </c>
      <c r="C46" s="69" t="s">
        <v>265</v>
      </c>
      <c r="D46" s="70">
        <v>45906</v>
      </c>
      <c r="E46" s="71" t="s">
        <v>2</v>
      </c>
      <c r="F46" s="72">
        <v>86.5</v>
      </c>
      <c r="G46" s="273">
        <f>IF(OR(E46="",F46=""),"",PID_KVLohnLookup($A$1,E46,F46,LOHNTABELLE!$H$4))</f>
        <v>1010.5</v>
      </c>
      <c r="H46" s="274">
        <f>IF(AND(ISNUMBER(D46),ISNUMBER(F46)),ROUNDDOWN(MIN(IF(OR(ISBLANK(I46),I46=""),EOMONTH(DATE(EINSTELLUNG!$C$35,$A$1,1),0),I46)-MAX(D46,DATE(EINSTELLUNG!$C$35,$A$1,1))+1)/DAY(EOMONTH(DATE(EINSTELLUNG!$C$35,$A$1,1),0))*F46,2),"")</f>
        <v>86.5</v>
      </c>
      <c r="I46" s="73"/>
      <c r="J46" s="74"/>
      <c r="K46" s="273">
        <f t="shared" si="1"/>
        <v>0</v>
      </c>
      <c r="L46" s="275">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270"/>
      <c r="P46" s="270"/>
      <c r="Q46" s="270"/>
      <c r="R46" s="270"/>
      <c r="S46" s="270"/>
      <c r="T46" s="270"/>
      <c r="U46" s="270"/>
      <c r="V46" s="270"/>
    </row>
    <row r="47" spans="1:22" ht="22" customHeight="1">
      <c r="A47" s="272" t="s">
        <v>118</v>
      </c>
      <c r="B47" s="129">
        <v>401737</v>
      </c>
      <c r="C47" s="77" t="s">
        <v>266</v>
      </c>
      <c r="D47" s="78">
        <v>45906</v>
      </c>
      <c r="E47" s="79" t="s">
        <v>2</v>
      </c>
      <c r="F47" s="80">
        <v>86.5</v>
      </c>
      <c r="G47" s="273">
        <f>IF(OR(E47="",F47=""),"",PID_KVLohnLookup($A$1,E47,F47,LOHNTABELLE!$H$4))</f>
        <v>1010.5</v>
      </c>
      <c r="H47" s="274">
        <f>IF(AND(ISNUMBER(D47),ISNUMBER(F47)),ROUNDDOWN(MIN(IF(OR(ISBLANK(I47),I47=""),EOMONTH(DATE(EINSTELLUNG!$C$35,$A$1,1),0),I47)-MAX(D47,DATE(EINSTELLUNG!$C$35,$A$1,1))+1)/DAY(EOMONTH(DATE(EINSTELLUNG!$C$35,$A$1,1),0))*F47,2),"")</f>
        <v>86.5</v>
      </c>
      <c r="I47" s="81"/>
      <c r="J47" s="82"/>
      <c r="K47" s="273">
        <f t="shared" si="1"/>
        <v>0</v>
      </c>
      <c r="L47" s="275">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270"/>
      <c r="P47" s="270"/>
      <c r="Q47" s="270"/>
      <c r="R47" s="270"/>
      <c r="S47" s="270"/>
      <c r="T47" s="270"/>
      <c r="U47" s="270"/>
      <c r="V47" s="270"/>
    </row>
    <row r="48" spans="1:22" ht="22" customHeight="1">
      <c r="A48" s="272" t="s">
        <v>119</v>
      </c>
      <c r="B48" s="128">
        <v>401738</v>
      </c>
      <c r="C48" s="69" t="s">
        <v>267</v>
      </c>
      <c r="D48" s="70">
        <v>45909</v>
      </c>
      <c r="E48" s="71" t="s">
        <v>2</v>
      </c>
      <c r="F48" s="72">
        <v>86.5</v>
      </c>
      <c r="G48" s="273">
        <f>IF(OR(E48="",F48=""),"",PID_KVLohnLookup($A$1,E48,F48,LOHNTABELLE!$H$4))</f>
        <v>1010.5</v>
      </c>
      <c r="H48" s="274">
        <f>IF(AND(ISNUMBER(D48),ISNUMBER(F48)),ROUNDDOWN(MIN(IF(OR(ISBLANK(I48),I48=""),EOMONTH(DATE(EINSTELLUNG!$C$35,$A$1,1),0),I48)-MAX(D48,DATE(EINSTELLUNG!$C$35,$A$1,1))+1)/DAY(EOMONTH(DATE(EINSTELLUNG!$C$35,$A$1,1),0))*F48,2),"")</f>
        <v>86.5</v>
      </c>
      <c r="I48" s="73"/>
      <c r="J48" s="74"/>
      <c r="K48" s="273">
        <f t="shared" si="1"/>
        <v>0</v>
      </c>
      <c r="L48" s="275">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270"/>
      <c r="P48" s="270"/>
      <c r="Q48" s="270"/>
      <c r="R48" s="270"/>
      <c r="S48" s="270"/>
      <c r="T48" s="270"/>
      <c r="U48" s="270"/>
      <c r="V48" s="270"/>
    </row>
    <row r="49" spans="1:22" ht="22" customHeight="1">
      <c r="A49" s="272" t="s">
        <v>120</v>
      </c>
      <c r="B49" s="129">
        <v>401745</v>
      </c>
      <c r="C49" s="77" t="s">
        <v>271</v>
      </c>
      <c r="D49" s="78">
        <v>45934</v>
      </c>
      <c r="E49" s="79" t="s">
        <v>2</v>
      </c>
      <c r="F49" s="80">
        <v>86.5</v>
      </c>
      <c r="G49" s="273">
        <f>IF(OR(E49="",F49=""),"",PID_KVLohnLookup($A$1,E49,F49,LOHNTABELLE!$H$4))</f>
        <v>1010.5</v>
      </c>
      <c r="H49" s="274">
        <f>IF(AND(ISNUMBER(D49),ISNUMBER(F49)),ROUNDDOWN(MIN(IF(OR(ISBLANK(I49),I49=""),EOMONTH(DATE(EINSTELLUNG!$C$35,$A$1,1),0),I49)-MAX(D49,DATE(EINSTELLUNG!$C$35,$A$1,1))+1)/DAY(EOMONTH(DATE(EINSTELLUNG!$C$35,$A$1,1),0))*F49,2),"")</f>
        <v>86.5</v>
      </c>
      <c r="I49" s="81"/>
      <c r="J49" s="82"/>
      <c r="K49" s="273">
        <f t="shared" si="1"/>
        <v>0</v>
      </c>
      <c r="L49" s="275">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270"/>
      <c r="P49" s="270"/>
      <c r="Q49" s="270"/>
      <c r="R49" s="270"/>
      <c r="S49" s="270"/>
      <c r="T49" s="270"/>
      <c r="U49" s="270"/>
      <c r="V49" s="270"/>
    </row>
    <row r="50" spans="1:22" ht="22" customHeight="1">
      <c r="A50" s="272" t="s">
        <v>121</v>
      </c>
      <c r="B50" s="128">
        <v>401746</v>
      </c>
      <c r="C50" s="69" t="s">
        <v>270</v>
      </c>
      <c r="D50" s="70">
        <v>45941</v>
      </c>
      <c r="E50" s="71" t="s">
        <v>2</v>
      </c>
      <c r="F50" s="72">
        <v>86.5</v>
      </c>
      <c r="G50" s="273">
        <f>IF(OR(E50="",F50=""),"",PID_KVLohnLookup($A$1,E50,F50,LOHNTABELLE!$H$4))</f>
        <v>1010.5</v>
      </c>
      <c r="H50" s="274">
        <f>IF(AND(ISNUMBER(D50),ISNUMBER(F50)),ROUNDDOWN(MIN(IF(OR(ISBLANK(I50),I50=""),EOMONTH(DATE(EINSTELLUNG!$C$35,$A$1,1),0),I50)-MAX(D50,DATE(EINSTELLUNG!$C$35,$A$1,1))+1)/DAY(EOMONTH(DATE(EINSTELLUNG!$C$35,$A$1,1),0))*F50,2),"")</f>
        <v>86.5</v>
      </c>
      <c r="I50" s="73"/>
      <c r="J50" s="74"/>
      <c r="K50" s="273">
        <f t="shared" si="1"/>
        <v>0</v>
      </c>
      <c r="L50" s="275">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270"/>
      <c r="P50" s="270"/>
      <c r="Q50" s="270"/>
      <c r="R50" s="270"/>
      <c r="S50" s="270"/>
      <c r="T50" s="270"/>
      <c r="U50" s="270"/>
      <c r="V50" s="270"/>
    </row>
    <row r="51" spans="1:22" ht="22" customHeight="1">
      <c r="A51" s="272" t="s">
        <v>122</v>
      </c>
      <c r="B51" s="129">
        <v>401747</v>
      </c>
      <c r="C51" s="77" t="s">
        <v>268</v>
      </c>
      <c r="D51" s="78">
        <v>45941</v>
      </c>
      <c r="E51" s="79" t="s">
        <v>2</v>
      </c>
      <c r="F51" s="80">
        <v>138.4</v>
      </c>
      <c r="G51" s="273">
        <f>IF(OR(E51="",F51=""),"",PID_KVLohnLookup($A$1,E51,F51,LOHNTABELLE!$H$4))</f>
        <v>1616.8</v>
      </c>
      <c r="H51" s="274">
        <f>IF(AND(ISNUMBER(D51),ISNUMBER(F51)),ROUNDDOWN(MIN(IF(OR(ISBLANK(I51),I51=""),EOMONTH(DATE(EINSTELLUNG!$C$35,$A$1,1),0),I51)-MAX(D51,DATE(EINSTELLUNG!$C$35,$A$1,1))+1)/DAY(EOMONTH(DATE(EINSTELLUNG!$C$35,$A$1,1),0))*F51,2),"")</f>
        <v>138.4</v>
      </c>
      <c r="I51" s="81"/>
      <c r="J51" s="82"/>
      <c r="K51" s="273">
        <f t="shared" si="1"/>
        <v>0</v>
      </c>
      <c r="L51" s="275">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1616.8</v>
      </c>
      <c r="M51" s="83"/>
      <c r="N51" s="99"/>
    </row>
    <row r="52" spans="1:22" ht="22" customHeight="1">
      <c r="A52" s="272" t="s">
        <v>123</v>
      </c>
      <c r="B52" s="128">
        <v>401748</v>
      </c>
      <c r="C52" s="69" t="s">
        <v>269</v>
      </c>
      <c r="D52" s="70">
        <v>45941</v>
      </c>
      <c r="E52" s="71" t="s">
        <v>2</v>
      </c>
      <c r="F52" s="72">
        <v>86.5</v>
      </c>
      <c r="G52" s="273">
        <f>IF(OR(E52="",F52=""),"",PID_KVLohnLookup($A$1,E52,F52,LOHNTABELLE!$H$4))</f>
        <v>1010.5</v>
      </c>
      <c r="H52" s="274">
        <f>IF(AND(ISNUMBER(D52),ISNUMBER(F52)),ROUNDDOWN(MIN(IF(OR(ISBLANK(I52),I52=""),EOMONTH(DATE(EINSTELLUNG!$C$35,$A$1,1),0),I52)-MAX(D52,DATE(EINSTELLUNG!$C$35,$A$1,1))+1)/DAY(EOMONTH(DATE(EINSTELLUNG!$C$35,$A$1,1),0))*F52,2),"")</f>
        <v>86.5</v>
      </c>
      <c r="I52" s="73"/>
      <c r="J52" s="74"/>
      <c r="K52" s="273">
        <f t="shared" si="1"/>
        <v>0</v>
      </c>
      <c r="L52" s="275">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272" t="s">
        <v>124</v>
      </c>
      <c r="B53" s="129">
        <v>401751</v>
      </c>
      <c r="C53" s="77" t="s">
        <v>272</v>
      </c>
      <c r="D53" s="78">
        <v>45961</v>
      </c>
      <c r="E53" s="79" t="s">
        <v>2</v>
      </c>
      <c r="F53" s="80">
        <v>86.5</v>
      </c>
      <c r="G53" s="273">
        <f>IF(OR(E53="",F53=""),"",PID_KVLohnLookup($A$1,E53,F53,LOHNTABELLE!$H$4))</f>
        <v>1010.5</v>
      </c>
      <c r="H53" s="274">
        <f>IF(AND(ISNUMBER(D53),ISNUMBER(F53)),ROUNDDOWN(MIN(IF(OR(ISBLANK(I53),I53=""),EOMONTH(DATE(EINSTELLUNG!$C$35,$A$1,1),0),I53)-MAX(D53,DATE(EINSTELLUNG!$C$35,$A$1,1))+1)/DAY(EOMONTH(DATE(EINSTELLUNG!$C$35,$A$1,1),0))*F53,2),"")</f>
        <v>86.5</v>
      </c>
      <c r="I53" s="81"/>
      <c r="J53" s="82"/>
      <c r="K53" s="273">
        <f t="shared" si="1"/>
        <v>0</v>
      </c>
      <c r="L53" s="275">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272" t="s">
        <v>125</v>
      </c>
      <c r="B54" s="128">
        <v>401752</v>
      </c>
      <c r="C54" s="69" t="s">
        <v>273</v>
      </c>
      <c r="D54" s="73">
        <v>45986</v>
      </c>
      <c r="E54" s="71" t="s">
        <v>2</v>
      </c>
      <c r="F54" s="72">
        <v>86.5</v>
      </c>
      <c r="G54" s="273">
        <f>IF(OR(E54="",F54=""),"",PID_KVLohnLookup($A$1,E54,F54,LOHNTABELLE!$H$4))</f>
        <v>1010.5</v>
      </c>
      <c r="H54" s="274">
        <f>IF(AND(ISNUMBER(D54),ISNUMBER(F54)),ROUNDDOWN(MIN(IF(OR(ISBLANK(I54),I54=""),EOMONTH(DATE(EINSTELLUNG!$C$35,$A$1,1),0),I54)-MAX(D54,DATE(EINSTELLUNG!$C$35,$A$1,1))+1)/DAY(EOMONTH(DATE(EINSTELLUNG!$C$35,$A$1,1),0))*F54,2),"")</f>
        <v>86.5</v>
      </c>
      <c r="I54" s="73"/>
      <c r="J54" s="74"/>
      <c r="K54" s="273">
        <f t="shared" si="1"/>
        <v>0</v>
      </c>
      <c r="L54" s="275">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22" customHeight="1">
      <c r="A55" s="272" t="s">
        <v>126</v>
      </c>
      <c r="B55" s="129">
        <v>401754</v>
      </c>
      <c r="C55" s="77" t="s">
        <v>274</v>
      </c>
      <c r="D55" s="78">
        <v>46014</v>
      </c>
      <c r="E55" s="79" t="s">
        <v>2</v>
      </c>
      <c r="F55" s="80">
        <v>86.5</v>
      </c>
      <c r="G55" s="273">
        <f>IF(OR(E55="",F55=""),"",PID_KVLohnLookup($A$1,E55,F55,LOHNTABELLE!$H$4))</f>
        <v>1010.5</v>
      </c>
      <c r="H55" s="274">
        <f>IF(AND(ISNUMBER(D55),ISNUMBER(F55)),ROUNDDOWN(MIN(IF(OR(ISBLANK(I55),I55=""),EOMONTH(DATE(EINSTELLUNG!$C$35,$A$1,1),0),I55)-MAX(D55,DATE(EINSTELLUNG!$C$35,$A$1,1))+1)/DAY(EOMONTH(DATE(EINSTELLUNG!$C$35,$A$1,1),0))*F55,2),"")</f>
        <v>86.5</v>
      </c>
      <c r="I55" s="81"/>
      <c r="J55" s="82"/>
      <c r="K55" s="273">
        <f t="shared" si="1"/>
        <v>0</v>
      </c>
      <c r="L55" s="275">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1010.5</v>
      </c>
      <c r="M55" s="83"/>
      <c r="N55" s="99"/>
    </row>
    <row r="56" spans="1:22" ht="22" customHeight="1">
      <c r="A56" s="272" t="s">
        <v>127</v>
      </c>
      <c r="B56" s="128">
        <v>401999</v>
      </c>
      <c r="C56" s="69" t="s">
        <v>423</v>
      </c>
      <c r="D56" s="73">
        <v>46041</v>
      </c>
      <c r="E56" s="71" t="s">
        <v>2</v>
      </c>
      <c r="F56" s="72">
        <v>151.38</v>
      </c>
      <c r="G56" s="273">
        <f>IF(OR(E56="",F56=""),"",PID_KVLohnLookup($A$1,E56,F56,LOHNTABELLE!$H$4))</f>
        <v>1768.38</v>
      </c>
      <c r="H56" s="274">
        <f>IF(AND(ISNUMBER(D56),ISNUMBER(F56)),ROUNDDOWN(MIN(IF(OR(ISBLANK(I56),I56=""),EOMONTH(DATE(EINSTELLUNG!$C$35,$A$1,1),0),I56)-MAX(D56,DATE(EINSTELLUNG!$C$35,$A$1,1))+1)/DAY(EOMONTH(DATE(EINSTELLUNG!$C$35,$A$1,1),0))*F56,2),"")</f>
        <v>151.38</v>
      </c>
      <c r="I56" s="73"/>
      <c r="J56" s="74"/>
      <c r="K56" s="273">
        <f t="shared" si="1"/>
        <v>0</v>
      </c>
      <c r="L56" s="275">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75"/>
      <c r="N56" s="98"/>
    </row>
    <row r="57" spans="1:22" ht="22" customHeight="1">
      <c r="A57" s="272" t="s">
        <v>128</v>
      </c>
      <c r="B57" s="129">
        <v>402405</v>
      </c>
      <c r="C57" s="77" t="s">
        <v>301</v>
      </c>
      <c r="D57" s="81">
        <v>46054</v>
      </c>
      <c r="E57" s="79" t="s">
        <v>2</v>
      </c>
      <c r="F57" s="80">
        <v>173</v>
      </c>
      <c r="G57" s="273">
        <f>IF(OR(E57="",F57=""),"",PID_KVLohnLookup($A$1,E57,F57,LOHNTABELLE!$H$4))</f>
        <v>2021</v>
      </c>
      <c r="H57" s="274">
        <f>IF(AND(ISNUMBER(D57),ISNUMBER(F57)),ROUNDDOWN(MIN(IF(OR(ISBLANK(I57),I57=""),EOMONTH(DATE(EINSTELLUNG!$C$35,$A$1,1),0),I57)-MAX(D57,DATE(EINSTELLUNG!$C$35,$A$1,1))+1)/DAY(EOMONTH(DATE(EINSTELLUNG!$C$35,$A$1,1),0))*F57,2),"")</f>
        <v>173</v>
      </c>
      <c r="I57" s="81"/>
      <c r="J57" s="82"/>
      <c r="K57" s="273">
        <f t="shared" si="1"/>
        <v>0</v>
      </c>
      <c r="L57" s="275">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83"/>
      <c r="N57" s="99"/>
    </row>
    <row r="58" spans="1:22" ht="22" customHeight="1">
      <c r="A58" s="272" t="s">
        <v>129</v>
      </c>
      <c r="B58" s="128">
        <v>500600</v>
      </c>
      <c r="C58" s="69" t="s">
        <v>305</v>
      </c>
      <c r="D58" s="73">
        <v>46054</v>
      </c>
      <c r="E58" s="71" t="s">
        <v>2</v>
      </c>
      <c r="F58" s="72">
        <v>173</v>
      </c>
      <c r="G58" s="273">
        <f>IF(OR(E58="",F58=""),"",PID_KVLohnLookup($A$1,E58,F58,LOHNTABELLE!$H$4))</f>
        <v>2021</v>
      </c>
      <c r="H58" s="274">
        <f>IF(AND(ISNUMBER(D58),ISNUMBER(F58)),ROUNDDOWN(MIN(IF(OR(ISBLANK(I58),I58=""),EOMONTH(DATE(EINSTELLUNG!$C$35,$A$1,1),0),I58)-MAX(D58,DATE(EINSTELLUNG!$C$35,$A$1,1))+1)/DAY(EOMONTH(DATE(EINSTELLUNG!$C$35,$A$1,1),0))*F58,2),"")</f>
        <v>173</v>
      </c>
      <c r="I58" s="73"/>
      <c r="J58" s="74"/>
      <c r="K58" s="273">
        <f t="shared" si="1"/>
        <v>0</v>
      </c>
      <c r="L58" s="275">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272" t="s">
        <v>130</v>
      </c>
      <c r="B59" s="129">
        <v>503000</v>
      </c>
      <c r="C59" s="77" t="s">
        <v>302</v>
      </c>
      <c r="D59" s="81">
        <v>42401</v>
      </c>
      <c r="E59" s="79" t="s">
        <v>2</v>
      </c>
      <c r="F59" s="80">
        <v>173</v>
      </c>
      <c r="G59" s="273">
        <f>IF(OR(E59="",F59=""),"",PID_KVLohnLookup($A$1,E59,F59,LOHNTABELLE!$H$4))</f>
        <v>2021</v>
      </c>
      <c r="H59" s="274">
        <f>IF(AND(ISNUMBER(D59),ISNUMBER(F59)),ROUNDDOWN(MIN(IF(OR(ISBLANK(I59),I59=""),EOMONTH(DATE(EINSTELLUNG!$C$35,$A$1,1),0),I59)-MAX(D59,DATE(EINSTELLUNG!$C$35,$A$1,1))+1)/DAY(EOMONTH(DATE(EINSTELLUNG!$C$35,$A$1,1),0))*F59,2),"")</f>
        <v>173</v>
      </c>
      <c r="I59" s="81"/>
      <c r="J59" s="82"/>
      <c r="K59" s="273">
        <f t="shared" si="1"/>
        <v>0</v>
      </c>
      <c r="L59" s="275">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18" customHeight="1">
      <c r="A60" s="272" t="s">
        <v>131</v>
      </c>
      <c r="B60" s="128">
        <v>504000</v>
      </c>
      <c r="C60" s="69" t="s">
        <v>303</v>
      </c>
      <c r="D60" s="73">
        <v>46054</v>
      </c>
      <c r="E60" s="71" t="s">
        <v>3</v>
      </c>
      <c r="F60" s="72">
        <v>138.4</v>
      </c>
      <c r="G60" s="273">
        <f>IF(OR(E60="",F60=""),"",PID_KVLohnLookup($A$1,E60,F60,LOHNTABELLE!$H$4))</f>
        <v>1665.6</v>
      </c>
      <c r="H60" s="274">
        <f>IF(AND(ISNUMBER(D60),ISNUMBER(F60)),ROUNDDOWN(MIN(IF(OR(ISBLANK(I60),I60=""),EOMONTH(DATE(EINSTELLUNG!$C$35,$A$1,1),0),I60)-MAX(D60,DATE(EINSTELLUNG!$C$35,$A$1,1))+1)/DAY(EOMONTH(DATE(EINSTELLUNG!$C$35,$A$1,1),0))*F60,2),"")</f>
        <v>138.4</v>
      </c>
      <c r="I60" s="73"/>
      <c r="J60" s="74"/>
      <c r="K60" s="273">
        <f t="shared" si="1"/>
        <v>0</v>
      </c>
      <c r="L60" s="275">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75"/>
      <c r="N60" s="98"/>
    </row>
    <row r="61" spans="1:22" ht="22" customHeight="1">
      <c r="A61" s="272" t="s">
        <v>132</v>
      </c>
      <c r="B61" s="129">
        <v>505000</v>
      </c>
      <c r="C61" s="77" t="s">
        <v>304</v>
      </c>
      <c r="D61" s="81">
        <v>46054</v>
      </c>
      <c r="E61" s="79" t="s">
        <v>2</v>
      </c>
      <c r="F61" s="80">
        <v>138.4</v>
      </c>
      <c r="G61" s="273">
        <f>IF(OR(E61="",F61=""),"",PID_KVLohnLookup($A$1,E61,F61,LOHNTABELLE!$H$4))</f>
        <v>1616.8</v>
      </c>
      <c r="H61" s="274">
        <f>IF(AND(ISNUMBER(D61),ISNUMBER(F61)),ROUNDDOWN(MIN(IF(OR(ISBLANK(I61),I61=""),EOMONTH(DATE(EINSTELLUNG!$C$35,$A$1,1),0),I61)-MAX(D61,DATE(EINSTELLUNG!$C$35,$A$1,1))+1)/DAY(EOMONTH(DATE(EINSTELLUNG!$C$35,$A$1,1),0))*F61,2),"")</f>
        <v>138.4</v>
      </c>
      <c r="I61" s="81"/>
      <c r="J61" s="82"/>
      <c r="K61" s="273">
        <f t="shared" si="1"/>
        <v>0</v>
      </c>
      <c r="L61" s="275">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83"/>
      <c r="N61" s="99"/>
    </row>
    <row r="62" spans="1:22" ht="22" customHeight="1">
      <c r="A62" s="272" t="s">
        <v>133</v>
      </c>
      <c r="B62" s="128">
        <v>525025</v>
      </c>
      <c r="C62" s="69" t="s">
        <v>425</v>
      </c>
      <c r="D62" s="73">
        <v>46040</v>
      </c>
      <c r="E62" s="71" t="s">
        <v>2</v>
      </c>
      <c r="F62" s="72">
        <v>129.75</v>
      </c>
      <c r="G62" s="273">
        <f>IF(OR(E62="",F62=""),"",PID_KVLohnLookup($A$1,E62,F62,LOHNTABELLE!$H$4))</f>
        <v>1515.75</v>
      </c>
      <c r="H62" s="274">
        <f>IF(AND(ISNUMBER(D62),ISNUMBER(F62)),ROUNDDOWN(MIN(IF(OR(ISBLANK(I62),I62=""),EOMONTH(DATE(EINSTELLUNG!$C$35,$A$1,1),0),I62)-MAX(D62,DATE(EINSTELLUNG!$C$35,$A$1,1))+1)/DAY(EOMONTH(DATE(EINSTELLUNG!$C$35,$A$1,1),0))*F62,2),"")</f>
        <v>129.75</v>
      </c>
      <c r="I62" s="73"/>
      <c r="J62" s="74"/>
      <c r="K62" s="273">
        <f t="shared" si="1"/>
        <v>0</v>
      </c>
      <c r="L62" s="275">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75"/>
      <c r="N62" s="98"/>
    </row>
    <row r="63" spans="1:22" ht="18" customHeight="1">
      <c r="A63" s="272" t="s">
        <v>134</v>
      </c>
      <c r="B63" s="129">
        <v>600000</v>
      </c>
      <c r="C63" s="77" t="s">
        <v>306</v>
      </c>
      <c r="D63" s="81">
        <v>46054</v>
      </c>
      <c r="E63" s="79" t="s">
        <v>2</v>
      </c>
      <c r="F63" s="80">
        <v>151.38</v>
      </c>
      <c r="G63" s="273">
        <f>IF(OR(E63="",F63=""),"",PID_KVLohnLookup($A$1,E63,F63,LOHNTABELLE!$H$4))</f>
        <v>1768.38</v>
      </c>
      <c r="H63" s="274">
        <f>IF(AND(ISNUMBER(D63),ISNUMBER(F63)),ROUNDDOWN(MIN(IF(OR(ISBLANK(I63),I63=""),EOMONTH(DATE(EINSTELLUNG!$C$35,$A$1,1),0),I63)-MAX(D63,DATE(EINSTELLUNG!$C$35,$A$1,1))+1)/DAY(EOMONTH(DATE(EINSTELLUNG!$C$35,$A$1,1),0))*F63,2),"")</f>
        <v>10.81</v>
      </c>
      <c r="I63" s="81">
        <v>46055</v>
      </c>
      <c r="J63" s="82"/>
      <c r="K63" s="273">
        <f t="shared" si="1"/>
        <v>0</v>
      </c>
      <c r="L63" s="275">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83"/>
      <c r="N63" s="99" t="s">
        <v>184</v>
      </c>
    </row>
    <row r="64" spans="1:22" ht="22" customHeight="1">
      <c r="A64" s="272" t="s">
        <v>135</v>
      </c>
      <c r="B64" s="128">
        <v>700000</v>
      </c>
      <c r="C64" s="69" t="s">
        <v>312</v>
      </c>
      <c r="D64" s="73">
        <v>46054</v>
      </c>
      <c r="E64" s="71" t="s">
        <v>2</v>
      </c>
      <c r="F64" s="72">
        <v>173</v>
      </c>
      <c r="G64" s="273">
        <f>IF(OR(E64="",F64=""),"",PID_KVLohnLookup($A$1,E64,F64,LOHNTABELLE!$H$4))</f>
        <v>2021</v>
      </c>
      <c r="H64" s="274">
        <f>IF(AND(ISNUMBER(D64),ISNUMBER(F64)),ROUNDDOWN(MIN(IF(OR(ISBLANK(I64),I64=""),EOMONTH(DATE(EINSTELLUNG!$C$35,$A$1,1),0),I64)-MAX(D64,DATE(EINSTELLUNG!$C$35,$A$1,1))+1)/DAY(EOMONTH(DATE(EINSTELLUNG!$C$35,$A$1,1),0))*F64,2),"")</f>
        <v>173</v>
      </c>
      <c r="I64" s="73"/>
      <c r="J64" s="74"/>
      <c r="K64" s="273">
        <f t="shared" si="1"/>
        <v>0</v>
      </c>
      <c r="L64" s="275">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75"/>
      <c r="N64" s="98"/>
    </row>
    <row r="65" spans="1:14" ht="22" customHeight="1">
      <c r="A65" s="272" t="s">
        <v>136</v>
      </c>
      <c r="B65" s="129"/>
      <c r="C65" s="77"/>
      <c r="D65" s="81"/>
      <c r="E65" s="79"/>
      <c r="F65" s="80"/>
      <c r="G65" s="273" t="str">
        <f>IF(OR(E65="",F65=""),"",PID_KVLohnLookup($A$1,E65,F65,LOHNTABELLE!$H$4))</f>
        <v/>
      </c>
      <c r="H65" s="274" t="str">
        <f>IF(AND(ISNUMBER(D65),ISNUMBER(F65)),ROUNDDOWN(MIN(IF(OR(ISBLANK(I65),I65=""),EOMONTH(DATE(EINSTELLUNG!$C$35,$A$1,1),0),I65)-MAX(D65,DATE(EINSTELLUNG!$C$35,$A$1,1))+1)/DAY(EOMONTH(DATE(EINSTELLUNG!$C$35,$A$1,1),0))*F65,2),"")</f>
        <v/>
      </c>
      <c r="I65" s="81"/>
      <c r="J65" s="82"/>
      <c r="K65" s="273">
        <f t="shared" si="1"/>
        <v>0</v>
      </c>
      <c r="L65" s="275"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272" t="s">
        <v>137</v>
      </c>
      <c r="B66" s="128"/>
      <c r="C66" s="69"/>
      <c r="D66" s="73"/>
      <c r="E66" s="71"/>
      <c r="F66" s="72"/>
      <c r="G66" s="273" t="str">
        <f>IF(OR(E66="",F66=""),"",PID_KVLohnLookup($A$1,E66,F66,LOHNTABELLE!$H$4))</f>
        <v/>
      </c>
      <c r="H66" s="274" t="str">
        <f>IF(AND(ISNUMBER(D66),ISNUMBER(F66)),ROUNDDOWN(MIN(IF(OR(ISBLANK(I66),I66=""),EOMONTH(DATE(EINSTELLUNG!$C$35,$A$1,1),0),I66)-MAX(D66,DATE(EINSTELLUNG!$C$35,$A$1,1))+1)/DAY(EOMONTH(DATE(EINSTELLUNG!$C$35,$A$1,1),0))*F66,2),"")</f>
        <v/>
      </c>
      <c r="I66" s="73"/>
      <c r="J66" s="74"/>
      <c r="K66" s="273">
        <f t="shared" si="1"/>
        <v>0</v>
      </c>
      <c r="L66" s="275"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72" t="s">
        <v>138</v>
      </c>
      <c r="B67" s="129"/>
      <c r="C67" s="77"/>
      <c r="D67" s="81"/>
      <c r="E67" s="79"/>
      <c r="F67" s="80"/>
      <c r="G67" s="273" t="str">
        <f>IF(OR(E67="",F67=""),"",PID_KVLohnLookup($A$1,E67,F67,LOHNTABELLE!$H$4))</f>
        <v/>
      </c>
      <c r="H67" s="274" t="str">
        <f>IF(AND(ISNUMBER(D67),ISNUMBER(F67)),ROUNDDOWN(MIN(IF(OR(ISBLANK(I67),I67=""),EOMONTH(DATE(EINSTELLUNG!$C$35,$A$1,1),0),I67)-MAX(D67,DATE(EINSTELLUNG!$C$35,$A$1,1))+1)/DAY(EOMONTH(DATE(EINSTELLUNG!$C$35,$A$1,1),0))*F67,2),"")</f>
        <v/>
      </c>
      <c r="I67" s="81"/>
      <c r="J67" s="82"/>
      <c r="K67" s="273">
        <f t="shared" ref="K67:K82" si="3">IFERROR(IF(OR(MONTH(D67)=1, MONTH(D67)=3, MONTH(D67)=5, MONTH(D67)=7, MONTH(D67)=8, MONTH(D67)=10, MONTH(D67)=12), (G67/31)*J67, IF(OR(MONTH(D67)=4, MONTH(D67)=6, MONTH(D67)=9, MONTH(D67)=11), (G67/30)*J67, (G67/DAY(EOMONTH(D67,0)))*J67)), 0)</f>
        <v>0</v>
      </c>
      <c r="L67" s="275"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72" t="s">
        <v>139</v>
      </c>
      <c r="B68" s="128"/>
      <c r="C68" s="69"/>
      <c r="D68" s="73"/>
      <c r="E68" s="71"/>
      <c r="F68" s="72"/>
      <c r="G68" s="273" t="str">
        <f>IF(OR(E68="",F68=""),"",PID_KVLohnLookup($A$1,E68,F68,LOHNTABELLE!$H$4))</f>
        <v/>
      </c>
      <c r="H68" s="274" t="str">
        <f>IF(AND(ISNUMBER(D68),ISNUMBER(F68)),ROUNDDOWN(MIN(IF(OR(ISBLANK(I68),I68=""),EOMONTH(DATE(EINSTELLUNG!$C$35,$A$1,1),0),I68)-MAX(D68,DATE(EINSTELLUNG!$C$35,$A$1,1))+1)/DAY(EOMONTH(DATE(EINSTELLUNG!$C$35,$A$1,1),0))*F68,2),"")</f>
        <v/>
      </c>
      <c r="I68" s="73"/>
      <c r="J68" s="74"/>
      <c r="K68" s="273">
        <f t="shared" si="3"/>
        <v>0</v>
      </c>
      <c r="L68" s="275"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72" t="s">
        <v>140</v>
      </c>
      <c r="B69" s="129"/>
      <c r="C69" s="77"/>
      <c r="D69" s="81"/>
      <c r="E69" s="79"/>
      <c r="F69" s="80"/>
      <c r="G69" s="273" t="str">
        <f>IF(OR(E69="",F69=""),"",PID_KVLohnLookup($A$1,E69,F69,LOHNTABELLE!$H$4))</f>
        <v/>
      </c>
      <c r="H69" s="274" t="str">
        <f>IF(AND(ISNUMBER(D69),ISNUMBER(F69)),ROUNDDOWN(MIN(IF(OR(ISBLANK(I69),I69=""),EOMONTH(DATE(EINSTELLUNG!$C$35,$A$1,1),0),I69)-MAX(D69,DATE(EINSTELLUNG!$C$35,$A$1,1))+1)/DAY(EOMONTH(DATE(EINSTELLUNG!$C$35,$A$1,1),0))*F69,2),"")</f>
        <v/>
      </c>
      <c r="I69" s="81"/>
      <c r="J69" s="82"/>
      <c r="K69" s="273">
        <f t="shared" si="3"/>
        <v>0</v>
      </c>
      <c r="L69" s="275"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72" t="s">
        <v>141</v>
      </c>
      <c r="B70" s="128"/>
      <c r="C70" s="69"/>
      <c r="D70" s="73"/>
      <c r="E70" s="71"/>
      <c r="F70" s="72"/>
      <c r="G70" s="273" t="str">
        <f>IF(OR(E70="",F70=""),"",PID_KVLohnLookup($A$1,E70,F70,LOHNTABELLE!$H$4))</f>
        <v/>
      </c>
      <c r="H70" s="274" t="str">
        <f>IF(AND(ISNUMBER(D70),ISNUMBER(F70)),ROUNDDOWN(MIN(IF(OR(ISBLANK(I70),I70=""),EOMONTH(DATE(EINSTELLUNG!$C$35,$A$1,1),0),I70)-MAX(D70,DATE(EINSTELLUNG!$C$35,$A$1,1))+1)/DAY(EOMONTH(DATE(EINSTELLUNG!$C$35,$A$1,1),0))*F70,2),"")</f>
        <v/>
      </c>
      <c r="I70" s="73"/>
      <c r="J70" s="74"/>
      <c r="K70" s="273">
        <f t="shared" si="3"/>
        <v>0</v>
      </c>
      <c r="L70" s="275"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72" t="s">
        <v>142</v>
      </c>
      <c r="B71" s="129"/>
      <c r="C71" s="77"/>
      <c r="D71" s="81"/>
      <c r="E71" s="79"/>
      <c r="F71" s="80"/>
      <c r="G71" s="273" t="str">
        <f>IF(OR(E71="",F71=""),"",PID_KVLohnLookup($A$1,E71,F71,LOHNTABELLE!$H$4))</f>
        <v/>
      </c>
      <c r="H71" s="274" t="str">
        <f>IF(AND(ISNUMBER(D71),ISNUMBER(F71)),ROUNDDOWN(MIN(IF(OR(ISBLANK(I71),I71=""),EOMONTH(DATE(EINSTELLUNG!$C$35,$A$1,1),0),I71)-MAX(D71,DATE(EINSTELLUNG!$C$35,$A$1,1))+1)/DAY(EOMONTH(DATE(EINSTELLUNG!$C$35,$A$1,1),0))*F71,2),"")</f>
        <v/>
      </c>
      <c r="I71" s="81"/>
      <c r="J71" s="82"/>
      <c r="K71" s="273">
        <f t="shared" si="3"/>
        <v>0</v>
      </c>
      <c r="L71" s="275"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72" t="s">
        <v>143</v>
      </c>
      <c r="B72" s="128"/>
      <c r="C72" s="69"/>
      <c r="D72" s="73"/>
      <c r="E72" s="71"/>
      <c r="F72" s="72"/>
      <c r="G72" s="273" t="str">
        <f>IF(OR(E72="",F72=""),"",PID_KVLohnLookup($A$1,E72,F72,LOHNTABELLE!$H$4))</f>
        <v/>
      </c>
      <c r="H72" s="274" t="str">
        <f>IF(AND(ISNUMBER(D72),ISNUMBER(F72)),ROUNDDOWN(MIN(IF(OR(ISBLANK(I72),I72=""),EOMONTH(DATE(EINSTELLUNG!$C$35,$A$1,1),0),I72)-MAX(D72,DATE(EINSTELLUNG!$C$35,$A$1,1))+1)/DAY(EOMONTH(DATE(EINSTELLUNG!$C$35,$A$1,1),0))*F72,2),"")</f>
        <v/>
      </c>
      <c r="I72" s="73"/>
      <c r="J72" s="74"/>
      <c r="K72" s="273">
        <f t="shared" si="3"/>
        <v>0</v>
      </c>
      <c r="L72" s="275"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72" t="s">
        <v>144</v>
      </c>
      <c r="B73" s="129"/>
      <c r="C73" s="77"/>
      <c r="D73" s="81"/>
      <c r="E73" s="79"/>
      <c r="F73" s="80"/>
      <c r="G73" s="273" t="str">
        <f>IF(OR(E73="",F73=""),"",PID_KVLohnLookup($A$1,E73,F73,LOHNTABELLE!$H$4))</f>
        <v/>
      </c>
      <c r="H73" s="274" t="str">
        <f>IF(AND(ISNUMBER(D73),ISNUMBER(F73)),ROUNDDOWN(MIN(IF(OR(ISBLANK(I73),I73=""),EOMONTH(DATE(EINSTELLUNG!$C$35,$A$1,1),0),I73)-MAX(D73,DATE(EINSTELLUNG!$C$35,$A$1,1))+1)/DAY(EOMONTH(DATE(EINSTELLUNG!$C$35,$A$1,1),0))*F73,2),"")</f>
        <v/>
      </c>
      <c r="I73" s="81"/>
      <c r="J73" s="82"/>
      <c r="K73" s="273">
        <f t="shared" si="3"/>
        <v>0</v>
      </c>
      <c r="L73" s="275"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72" t="s">
        <v>145</v>
      </c>
      <c r="B74" s="128"/>
      <c r="C74" s="69"/>
      <c r="D74" s="73"/>
      <c r="E74" s="71"/>
      <c r="F74" s="72"/>
      <c r="G74" s="273" t="str">
        <f>IF(OR(E74="",F74=""),"",PID_KVLohnLookup($A$1,E74,F74,LOHNTABELLE!$H$4))</f>
        <v/>
      </c>
      <c r="H74" s="274" t="str">
        <f>IF(AND(ISNUMBER(D74),ISNUMBER(F74)),ROUNDDOWN(MIN(IF(OR(ISBLANK(I74),I74=""),EOMONTH(DATE(EINSTELLUNG!$C$35,$A$1,1),0),I74)-MAX(D74,DATE(EINSTELLUNG!$C$35,$A$1,1))+1)/DAY(EOMONTH(DATE(EINSTELLUNG!$C$35,$A$1,1),0))*F74,2),"")</f>
        <v/>
      </c>
      <c r="I74" s="73"/>
      <c r="J74" s="74"/>
      <c r="K74" s="273">
        <f t="shared" si="3"/>
        <v>0</v>
      </c>
      <c r="L74" s="275"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72" t="s">
        <v>146</v>
      </c>
      <c r="B75" s="129"/>
      <c r="C75" s="77"/>
      <c r="D75" s="81"/>
      <c r="E75" s="79"/>
      <c r="F75" s="80"/>
      <c r="G75" s="273" t="str">
        <f>IF(OR(E75="",F75=""),"",PID_KVLohnLookup($A$1,E75,F75,LOHNTABELLE!$H$4))</f>
        <v/>
      </c>
      <c r="H75" s="274" t="str">
        <f>IF(AND(ISNUMBER(D75),ISNUMBER(F75)),ROUNDDOWN(MIN(IF(OR(ISBLANK(I75),I75=""),EOMONTH(DATE(EINSTELLUNG!$C$35,$A$1,1),0),I75)-MAX(D75,DATE(EINSTELLUNG!$C$35,$A$1,1))+1)/DAY(EOMONTH(DATE(EINSTELLUNG!$C$35,$A$1,1),0))*F75,2),"")</f>
        <v/>
      </c>
      <c r="I75" s="81"/>
      <c r="J75" s="82"/>
      <c r="K75" s="273">
        <f t="shared" si="3"/>
        <v>0</v>
      </c>
      <c r="L75" s="275"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72" t="s">
        <v>147</v>
      </c>
      <c r="B76" s="128"/>
      <c r="C76" s="69"/>
      <c r="D76" s="73"/>
      <c r="E76" s="71"/>
      <c r="F76" s="72"/>
      <c r="G76" s="273" t="str">
        <f>IF(OR(E76="",F76=""),"",PID_KVLohnLookup($A$1,E76,F76,LOHNTABELLE!$H$4))</f>
        <v/>
      </c>
      <c r="H76" s="274" t="str">
        <f>IF(AND(ISNUMBER(D76),ISNUMBER(F76)),ROUNDDOWN(MIN(IF(OR(ISBLANK(I76),I76=""),EOMONTH(DATE(EINSTELLUNG!$C$35,$A$1,1),0),I76)-MAX(D76,DATE(EINSTELLUNG!$C$35,$A$1,1))+1)/DAY(EOMONTH(DATE(EINSTELLUNG!$C$35,$A$1,1),0))*F76,2),"")</f>
        <v/>
      </c>
      <c r="I76" s="73"/>
      <c r="J76" s="74"/>
      <c r="K76" s="273">
        <f t="shared" si="3"/>
        <v>0</v>
      </c>
      <c r="L76" s="275"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72" t="s">
        <v>148</v>
      </c>
      <c r="B77" s="129"/>
      <c r="C77" s="77"/>
      <c r="D77" s="81"/>
      <c r="E77" s="79"/>
      <c r="F77" s="80"/>
      <c r="G77" s="273" t="str">
        <f>IF(OR(E77="",F77=""),"",PID_KVLohnLookup($A$1,E77,F77,LOHNTABELLE!$H$4))</f>
        <v/>
      </c>
      <c r="H77" s="274" t="str">
        <f>IF(AND(ISNUMBER(D77),ISNUMBER(F77)),ROUNDDOWN(MIN(IF(OR(ISBLANK(I77),I77=""),EOMONTH(DATE(EINSTELLUNG!$C$35,$A$1,1),0),I77)-MAX(D77,DATE(EINSTELLUNG!$C$35,$A$1,1))+1)/DAY(EOMONTH(DATE(EINSTELLUNG!$C$35,$A$1,1),0))*F77,2),"")</f>
        <v/>
      </c>
      <c r="I77" s="81"/>
      <c r="J77" s="82"/>
      <c r="K77" s="273">
        <f t="shared" si="3"/>
        <v>0</v>
      </c>
      <c r="L77" s="275"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72" t="s">
        <v>149</v>
      </c>
      <c r="B78" s="128"/>
      <c r="C78" s="69"/>
      <c r="D78" s="73"/>
      <c r="E78" s="71"/>
      <c r="F78" s="72"/>
      <c r="G78" s="273" t="str">
        <f>IF(OR(E78="",F78=""),"",PID_KVLohnLookup($A$1,E78,F78,LOHNTABELLE!$H$4))</f>
        <v/>
      </c>
      <c r="H78" s="274" t="str">
        <f>IF(AND(ISNUMBER(D78),ISNUMBER(F78)),ROUNDDOWN(MIN(IF(OR(ISBLANK(I78),I78=""),EOMONTH(DATE(EINSTELLUNG!$C$35,$A$1,1),0),I78)-MAX(D78,DATE(EINSTELLUNG!$C$35,$A$1,1))+1)/DAY(EOMONTH(DATE(EINSTELLUNG!$C$35,$A$1,1),0))*F78,2),"")</f>
        <v/>
      </c>
      <c r="I78" s="73"/>
      <c r="J78" s="74"/>
      <c r="K78" s="273">
        <f t="shared" si="3"/>
        <v>0</v>
      </c>
      <c r="L78" s="275"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72" t="s">
        <v>150</v>
      </c>
      <c r="B79" s="129"/>
      <c r="C79" s="77"/>
      <c r="D79" s="81"/>
      <c r="E79" s="79"/>
      <c r="F79" s="80"/>
      <c r="G79" s="273" t="str">
        <f>IF(OR(E79="",F79=""),"",PID_KVLohnLookup($A$1,E79,F79,LOHNTABELLE!$H$4))</f>
        <v/>
      </c>
      <c r="H79" s="274" t="str">
        <f>IF(AND(ISNUMBER(D79),ISNUMBER(F79)),ROUNDDOWN(MIN(IF(OR(ISBLANK(I79),I79=""),EOMONTH(DATE(EINSTELLUNG!$C$35,$A$1,1),0),I79)-MAX(D79,DATE(EINSTELLUNG!$C$35,$A$1,1))+1)/DAY(EOMONTH(DATE(EINSTELLUNG!$C$35,$A$1,1),0))*F79,2),"")</f>
        <v/>
      </c>
      <c r="I79" s="81"/>
      <c r="J79" s="82"/>
      <c r="K79" s="273">
        <f t="shared" si="3"/>
        <v>0</v>
      </c>
      <c r="L79" s="275"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72" t="s">
        <v>151</v>
      </c>
      <c r="B80" s="128"/>
      <c r="C80" s="69"/>
      <c r="D80" s="73"/>
      <c r="E80" s="71"/>
      <c r="F80" s="72"/>
      <c r="G80" s="273" t="str">
        <f>IF(OR(E80="",F80=""),"",PID_KVLohnLookup($A$1,E80,F80,LOHNTABELLE!$H$4))</f>
        <v/>
      </c>
      <c r="H80" s="274" t="str">
        <f>IF(AND(ISNUMBER(D80),ISNUMBER(F80)),ROUNDDOWN(MIN(IF(OR(ISBLANK(I80),I80=""),EOMONTH(DATE(EINSTELLUNG!$C$35,$A$1,1),0),I80)-MAX(D80,DATE(EINSTELLUNG!$C$35,$A$1,1))+1)/DAY(EOMONTH(DATE(EINSTELLUNG!$C$35,$A$1,1),0))*F80,2),"")</f>
        <v/>
      </c>
      <c r="I80" s="73"/>
      <c r="J80" s="74"/>
      <c r="K80" s="273">
        <f t="shared" si="3"/>
        <v>0</v>
      </c>
      <c r="L80" s="275"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5" ht="22" customHeight="1">
      <c r="A81" s="272" t="s">
        <v>152</v>
      </c>
      <c r="B81" s="129"/>
      <c r="C81" s="77"/>
      <c r="D81" s="81"/>
      <c r="E81" s="79"/>
      <c r="F81" s="80"/>
      <c r="G81" s="273" t="str">
        <f>IF(OR(E81="",F81=""),"",PID_KVLohnLookup($A$1,E81,F81,LOHNTABELLE!$H$4))</f>
        <v/>
      </c>
      <c r="H81" s="274" t="str">
        <f>IF(AND(ISNUMBER(D81),ISNUMBER(F81)),ROUNDDOWN(MIN(IF(OR(ISBLANK(I81),I81=""),EOMONTH(DATE(EINSTELLUNG!$C$35,$A$1,1),0),I81)-MAX(D81,DATE(EINSTELLUNG!$C$35,$A$1,1))+1)/DAY(EOMONTH(DATE(EINSTELLUNG!$C$35,$A$1,1),0))*F81,2),"")</f>
        <v/>
      </c>
      <c r="I81" s="81"/>
      <c r="J81" s="82"/>
      <c r="K81" s="273">
        <f t="shared" si="3"/>
        <v>0</v>
      </c>
      <c r="L81" s="275"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5" ht="22" customHeight="1" thickBot="1">
      <c r="A82" s="338" t="s">
        <v>153</v>
      </c>
      <c r="B82" s="130"/>
      <c r="C82" s="86"/>
      <c r="D82" s="87"/>
      <c r="E82" s="88"/>
      <c r="F82" s="89"/>
      <c r="G82" s="339" t="str">
        <f>IF(OR(E82="",F82=""),"",PID_KVLohnLookup($A$1,E82,F82,LOHNTABELLE!$H$4))</f>
        <v/>
      </c>
      <c r="H82" s="340" t="str">
        <f>IF(AND(ISNUMBER(D82),ISNUMBER(F82)),ROUNDDOWN(MIN(IF(OR(ISBLANK(I82),I82=""),EOMONTH(DATE(EINSTELLUNG!$C$35,$A$1,1),0),I82)-MAX(D82,DATE(EINSTELLUNG!$C$35,$A$1,1))+1)/DAY(EOMONTH(DATE(EINSTELLUNG!$C$35,$A$1,1),0))*F82,2),"")</f>
        <v/>
      </c>
      <c r="I82" s="87"/>
      <c r="J82" s="90"/>
      <c r="K82" s="339">
        <f t="shared" si="3"/>
        <v>0</v>
      </c>
      <c r="L82" s="3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4" spans="1:15" ht="16" customHeight="1">
      <c r="O84" s="371"/>
    </row>
    <row r="85" spans="1:15" ht="16" customHeight="1">
      <c r="O85" s="371"/>
    </row>
    <row r="86" spans="1:15" ht="16" customHeight="1">
      <c r="O86" s="371"/>
    </row>
    <row r="100" spans="26:26" ht="16" customHeight="1">
      <c r="Z100" s="253"/>
    </row>
  </sheetData>
  <sheetProtection algorithmName="SHA-512" hashValue="OP7A6U939cy0ch2/ZX187BUHqZTG75EyThuBe2jp0bc6HL3bioAoW3gNe3RdJ/NCv1OA5hqQW3/dTlg2lXVP0Q==" saltValue="GGym2qss7nsaPvUsI/R8D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F6 F8</xm:sqref>
        </x14:dataValidation>
        <x14:dataValidation type="list" allowBlank="1" showInputMessage="1" showErrorMessage="1" xr:uid="{AE47C2C6-94F2-6342-8F83-EA9DF4EE263A}">
          <x14:formula1>
            <xm:f>KV_DROPDOWN_HELPER!$CE$1:$CE$13</xm:f>
          </x14:formula1>
          <xm:sqref>F7 F9 F10 F11 F12 F13 F14 F60</xm:sqref>
        </x14:dataValidation>
        <x14:dataValidation type="list" allowBlank="1" showInputMessage="1" showErrorMessage="1" xr:uid="{1A20B3B2-4BA1-7041-BBD7-C0F06E54E7BA}">
          <x14:formula1>
            <xm:f>KV_DROPDOWN_HELPER!$CF$1:$CF$13</xm:f>
          </x14:formula1>
          <xm:sqref>F15</xm:sqref>
        </x14:dataValidation>
        <x14:dataValidation type="list" allowBlank="1" showInputMessage="1" showErrorMessage="1" xr:uid="{DBD76976-62DB-B347-A999-54E1745F2E90}">
          <x14:formula1>
            <xm:f>KV_DROPDOWN_HELPER!$CH$1:$CH$13</xm:f>
          </x14:formula1>
          <xm:sqref>F20</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F17 F24 F25 F28 F30</xm:sqref>
        </x14:dataValidation>
        <x14:dataValidation type="list" allowBlank="1" showInputMessage="1" showErrorMessage="1" xr:uid="{7C783097-1AF6-2746-B284-CE6AB6472DC4}">
          <x14:formula1>
            <xm:f>KV_DROPDOWN_HELPER!$CC$1:$CC$15</xm:f>
          </x14:formula1>
          <xm:sqref>F3 F16 F18 F19 F21 F22 F23 F26 F27 F29 F31 F32 F33 F34 F35 F36 F37 F38 F39 F40 F41 F42 F43 F44 F45 F46 F47 F48 F49 F50 F51 F52 F53 F54 F55 F56 F57 F58 F59 F61 F62 F63 F64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F14" sqref="F14"/>
    </sheetView>
  </sheetViews>
  <sheetFormatPr baseColWidth="10" defaultColWidth="9.1640625" defaultRowHeight="16" customHeight="1"/>
  <cols>
    <col min="1" max="1" width="4.5" style="342" customWidth="1"/>
    <col min="2" max="2" width="9.1640625" style="342" customWidth="1"/>
    <col min="3" max="3" width="35.6640625" style="173" customWidth="1"/>
    <col min="4" max="4" width="13.83203125" style="173" customWidth="1"/>
    <col min="5" max="5" width="9.6640625" style="173" customWidth="1"/>
    <col min="6" max="6" width="10.6640625" style="173" customWidth="1"/>
    <col min="7" max="7" width="13.83203125" style="173" customWidth="1"/>
    <col min="8" max="8" width="11.6640625" style="173" customWidth="1"/>
    <col min="9" max="10" width="13.83203125" style="173" customWidth="1"/>
    <col min="11" max="11" width="14.83203125" style="173" customWidth="1"/>
    <col min="12" max="12" width="14.83203125" style="302" customWidth="1"/>
    <col min="13" max="13" width="17.83203125" style="173" customWidth="1"/>
    <col min="14" max="14" width="34.83203125" style="173" customWidth="1"/>
    <col min="15" max="15" width="12.6640625" style="173" customWidth="1"/>
    <col min="16" max="16" width="16.6640625" style="173" customWidth="1"/>
    <col min="17" max="17" width="14.6640625" style="173" customWidth="1"/>
    <col min="18" max="18" width="13.6640625" style="173" customWidth="1"/>
    <col min="19" max="19" width="9.6640625" style="173" customWidth="1"/>
    <col min="20" max="20" width="10.6640625" style="173" customWidth="1"/>
    <col min="21" max="21" width="7.6640625" style="173" customWidth="1"/>
    <col min="22" max="27" width="9.1640625" style="173"/>
    <col min="28" max="28" width="10.1640625" style="173" bestFit="1" customWidth="1"/>
    <col min="29" max="16384" width="9.1640625" style="173"/>
  </cols>
  <sheetData>
    <row r="1" spans="1:28" ht="18" customHeight="1">
      <c r="A1" s="254">
        <v>3</v>
      </c>
      <c r="B1" s="255" t="s">
        <v>180</v>
      </c>
      <c r="C1" s="256" t="s">
        <v>39</v>
      </c>
      <c r="D1" s="256" t="s">
        <v>181</v>
      </c>
      <c r="E1" s="256" t="s">
        <v>0</v>
      </c>
      <c r="F1" s="256" t="s">
        <v>40</v>
      </c>
      <c r="G1" s="256" t="s">
        <v>41</v>
      </c>
      <c r="H1" s="256" t="s">
        <v>42</v>
      </c>
      <c r="I1" s="256" t="s">
        <v>182</v>
      </c>
      <c r="J1" s="256" t="s">
        <v>43</v>
      </c>
      <c r="K1" s="256" t="s">
        <v>44</v>
      </c>
      <c r="L1" s="256" t="s">
        <v>45</v>
      </c>
      <c r="M1" s="256" t="s">
        <v>46</v>
      </c>
      <c r="N1" s="257" t="s">
        <v>183</v>
      </c>
      <c r="AB1" s="258">
        <f>DATE(EINSTELLUNG!$C$35,$A$1,1)</f>
        <v>46082</v>
      </c>
    </row>
    <row r="2" spans="1:28" ht="18" customHeight="1" thickBot="1">
      <c r="A2" s="259"/>
      <c r="B2" s="260"/>
      <c r="C2" s="261"/>
      <c r="D2" s="261"/>
      <c r="E2" s="261"/>
      <c r="F2" s="261"/>
      <c r="G2" s="261"/>
      <c r="H2" s="261"/>
      <c r="I2" s="261"/>
      <c r="J2" s="261"/>
      <c r="K2" s="261"/>
      <c r="L2" s="261"/>
      <c r="M2" s="261"/>
      <c r="N2" s="262"/>
      <c r="O2" s="263"/>
      <c r="P2" s="263"/>
      <c r="Q2" s="263"/>
      <c r="S2" s="343" t="s">
        <v>460</v>
      </c>
      <c r="T2" s="343"/>
      <c r="U2" s="343"/>
      <c r="V2" s="343"/>
      <c r="AB2" s="258">
        <f>EOMONTH(DATE(EINSTELLUNG!$C$35,$A$1,1),0)</f>
        <v>46112</v>
      </c>
    </row>
    <row r="3" spans="1:28" ht="22" customHeight="1">
      <c r="A3" s="264" t="s">
        <v>467</v>
      </c>
      <c r="B3" s="127">
        <v>401010</v>
      </c>
      <c r="C3" s="61" t="s">
        <v>224</v>
      </c>
      <c r="D3" s="62">
        <v>39388</v>
      </c>
      <c r="E3" s="63" t="s">
        <v>5</v>
      </c>
      <c r="F3" s="92">
        <v>173</v>
      </c>
      <c r="G3" s="265">
        <f>IF(OR(E3="",F3=""),"",PID_KVLohnLookup($A$1,E3,F3,LOHNTABELLE!$H$4))</f>
        <v>2183</v>
      </c>
      <c r="H3" s="266">
        <f>IF(AND(ISNUMBER(D3),ISNUMBER(F3)),ROUNDDOWN(MIN(IF(OR(ISBLANK(I3),I3=""),EOMONTH(DATE(EINSTELLUNG!$C$35,$A$1,1),0),I3)-MAX(D3,DATE(EINSTELLUNG!$C$35,$A$1,1))+1)/DAY(EOMONTH(DATE(EINSTELLUNG!$C$35,$A$1,1),0))*F3,2),"")</f>
        <v>173</v>
      </c>
      <c r="I3" s="65"/>
      <c r="J3" s="66"/>
      <c r="K3" s="265">
        <f t="shared" ref="K3:K34" si="0">IFERROR(IF(OR(MONTH(D3)=1, MONTH(D3)=3, MONTH(D3)=5, MONTH(D3)=7, MONTH(D3)=8, MONTH(D3)=10, MONTH(D3)=12), (G3/31)*J3, IF(OR(MONTH(D3)=4, MONTH(D3)=6, MONTH(D3)=9, MONTH(D3)=11), (G3/30)*J3, (G3/DAY(EOMONTH(D3,0)))*J3)), 0)</f>
        <v>0</v>
      </c>
      <c r="L3" s="26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8" t="s">
        <v>47</v>
      </c>
      <c r="P3" s="268" t="s">
        <v>48</v>
      </c>
      <c r="Q3" s="268" t="s">
        <v>49</v>
      </c>
      <c r="R3" s="269" t="s">
        <v>50</v>
      </c>
      <c r="S3" s="270"/>
      <c r="T3" s="270"/>
      <c r="U3" s="270"/>
      <c r="V3" s="270"/>
      <c r="AB3" s="271"/>
    </row>
    <row r="4" spans="1:28" ht="22" customHeight="1">
      <c r="A4" s="272" t="s">
        <v>51</v>
      </c>
      <c r="B4" s="128">
        <v>401047</v>
      </c>
      <c r="C4" s="69" t="s">
        <v>226</v>
      </c>
      <c r="D4" s="70">
        <v>41154</v>
      </c>
      <c r="E4" s="71" t="s">
        <v>4</v>
      </c>
      <c r="F4" s="93">
        <v>173</v>
      </c>
      <c r="G4" s="273">
        <f>IF(OR(E4="",F4=""),"",PID_KVLohnLookup($A$1,E4,F4,LOHNTABELLE!$H$4))</f>
        <v>2123</v>
      </c>
      <c r="H4" s="274">
        <f>IF(AND(ISNUMBER(D4),ISNUMBER(F4)),ROUNDDOWN(MIN(IF(OR(ISBLANK(I4),I4=""),EOMONTH(DATE(EINSTELLUNG!$C$35,$A$1,1),0),I4)-MAX(D4,DATE(EINSTELLUNG!$C$35,$A$1,1))+1)/DAY(EOMONTH(DATE(EINSTELLUNG!$C$35,$A$1,1),0))*F4,2),"")</f>
        <v>173</v>
      </c>
      <c r="I4" s="73"/>
      <c r="J4" s="74"/>
      <c r="K4" s="273">
        <f t="shared" si="0"/>
        <v>0</v>
      </c>
      <c r="L4" s="275">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6"/>
      <c r="P4" s="276"/>
      <c r="Q4" s="276"/>
      <c r="R4" s="277"/>
      <c r="S4" s="270"/>
      <c r="T4" s="270"/>
      <c r="U4" s="270"/>
      <c r="V4" s="270"/>
    </row>
    <row r="5" spans="1:28" ht="22" customHeight="1">
      <c r="A5" s="272" t="s">
        <v>52</v>
      </c>
      <c r="B5" s="129">
        <v>401049</v>
      </c>
      <c r="C5" s="77" t="s">
        <v>225</v>
      </c>
      <c r="D5" s="78">
        <v>41130</v>
      </c>
      <c r="E5" s="79" t="s">
        <v>4</v>
      </c>
      <c r="F5" s="80">
        <v>173</v>
      </c>
      <c r="G5" s="273">
        <f>IF(OR(E5="",F5=""),"",PID_KVLohnLookup($A$1,E5,F5,LOHNTABELLE!$H$4))</f>
        <v>2123</v>
      </c>
      <c r="H5" s="274">
        <f>IF(AND(ISNUMBER(D5),ISNUMBER(F5)),ROUNDDOWN(MIN(IF(OR(ISBLANK(I5),I5=""),EOMONTH(DATE(EINSTELLUNG!$C$35,$A$1,1),0),I5)-MAX(D5,DATE(EINSTELLUNG!$C$35,$A$1,1))+1)/DAY(EOMONTH(DATE(EINSTELLUNG!$C$35,$A$1,1),0))*F5,2),"")</f>
        <v>173</v>
      </c>
      <c r="I5" s="81"/>
      <c r="J5" s="82"/>
      <c r="K5" s="273">
        <f t="shared" si="0"/>
        <v>0</v>
      </c>
      <c r="L5" s="275">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8" cm="1">
        <f t="array" ref="O5">SUMPRODUCT((F3:F82/4.310808)/5*2.08)</f>
        <v>911.59975577664341</v>
      </c>
      <c r="P5" s="279">
        <f>EINSTELLUNG!I8</f>
        <v>600</v>
      </c>
      <c r="Q5" s="279">
        <f>P5-O5</f>
        <v>-311.59975577664341</v>
      </c>
      <c r="R5" s="280">
        <f>IFERROR(Q5*Q42, 0)</f>
        <v>-3730.372331291599</v>
      </c>
      <c r="S5" s="270"/>
      <c r="T5" s="270"/>
      <c r="U5" s="270"/>
      <c r="V5" s="270"/>
    </row>
    <row r="6" spans="1:28" ht="22" customHeight="1">
      <c r="A6" s="272" t="s">
        <v>53</v>
      </c>
      <c r="B6" s="128">
        <v>401051</v>
      </c>
      <c r="C6" s="69" t="s">
        <v>227</v>
      </c>
      <c r="D6" s="70">
        <v>41176</v>
      </c>
      <c r="E6" s="71" t="s">
        <v>4</v>
      </c>
      <c r="F6" s="72">
        <v>173</v>
      </c>
      <c r="G6" s="273">
        <f>IF(OR(E6="",F6=""),"",PID_KVLohnLookup($A$1,E6,F6,LOHNTABELLE!$H$4))</f>
        <v>2123</v>
      </c>
      <c r="H6" s="274">
        <f>IF(AND(ISNUMBER(D6),ISNUMBER(F6)),ROUNDDOWN(MIN(IF(OR(ISBLANK(I6),I6=""),EOMONTH(DATE(EINSTELLUNG!$C$35,$A$1,1),0),I6)-MAX(D6,DATE(EINSTELLUNG!$C$35,$A$1,1))+1)/DAY(EOMONTH(DATE(EINSTELLUNG!$C$35,$A$1,1),0))*F6,2),"")</f>
        <v>173</v>
      </c>
      <c r="I6" s="73"/>
      <c r="J6" s="74"/>
      <c r="K6" s="273">
        <f t="shared" si="0"/>
        <v>0</v>
      </c>
      <c r="L6" s="275">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281" t="str">
        <f>IF(Q5&lt;0, "Schlecht! Zu wenig Urlaub abgebaut.", IF(Q5&gt;0, "Gut! Mehr Urlaub abgebaut als aufgebaut.", ""))</f>
        <v>Schlecht! Zu wenig Urlaub abgebaut.</v>
      </c>
      <c r="P6" s="282"/>
      <c r="Q6" s="282"/>
      <c r="R6" s="283"/>
      <c r="S6" s="270"/>
      <c r="T6" s="270"/>
      <c r="U6" s="270"/>
      <c r="V6" s="270"/>
    </row>
    <row r="7" spans="1:28" ht="22" customHeight="1" thickBot="1">
      <c r="A7" s="272" t="s">
        <v>54</v>
      </c>
      <c r="B7" s="129">
        <v>401089</v>
      </c>
      <c r="C7" s="77" t="s">
        <v>241</v>
      </c>
      <c r="D7" s="78">
        <v>44868</v>
      </c>
      <c r="E7" s="79" t="s">
        <v>3</v>
      </c>
      <c r="F7" s="80">
        <v>173</v>
      </c>
      <c r="G7" s="273">
        <f>IF(OR(E7="",F7=""),"",PID_KVLohnLookup($A$1,E7,F7,LOHNTABELLE!$H$4))</f>
        <v>2082</v>
      </c>
      <c r="H7" s="274">
        <f>IF(AND(ISNUMBER(D7),ISNUMBER(F7)),ROUNDDOWN(MIN(IF(OR(ISBLANK(I7),I7=""),EOMONTH(DATE(EINSTELLUNG!$C$35,$A$1,1),0),I7)-MAX(D7,DATE(EINSTELLUNG!$C$35,$A$1,1))+1)/DAY(EOMONTH(DATE(EINSTELLUNG!$C$35,$A$1,1),0))*F7,2),"")</f>
        <v>173</v>
      </c>
      <c r="I7" s="81"/>
      <c r="J7" s="82"/>
      <c r="K7" s="273">
        <f t="shared" si="0"/>
        <v>0</v>
      </c>
      <c r="L7" s="275">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270"/>
      <c r="P7" s="270"/>
      <c r="Q7" s="270"/>
      <c r="R7" s="270"/>
      <c r="S7" s="270"/>
      <c r="T7" s="270"/>
      <c r="U7" s="270"/>
      <c r="V7" s="270"/>
    </row>
    <row r="8" spans="1:28" ht="22" customHeight="1">
      <c r="A8" s="272" t="s">
        <v>55</v>
      </c>
      <c r="B8" s="128">
        <v>401138</v>
      </c>
      <c r="C8" s="69" t="s">
        <v>228</v>
      </c>
      <c r="D8" s="70">
        <v>42006</v>
      </c>
      <c r="E8" s="71" t="s">
        <v>4</v>
      </c>
      <c r="F8" s="72">
        <v>173</v>
      </c>
      <c r="G8" s="273">
        <f>IF(OR(E8="",F8=""),"",PID_KVLohnLookup($A$1,E8,F8,LOHNTABELLE!$H$4))</f>
        <v>2123</v>
      </c>
      <c r="H8" s="274">
        <f>IF(AND(ISNUMBER(D8),ISNUMBER(F8)),ROUNDDOWN(MIN(IF(OR(ISBLANK(I8),I8=""),EOMONTH(DATE(EINSTELLUNG!$C$35,$A$1,1),0),I8)-MAX(D8,DATE(EINSTELLUNG!$C$35,$A$1,1))+1)/DAY(EOMONTH(DATE(EINSTELLUNG!$C$35,$A$1,1),0))*F8,2),"")</f>
        <v>173</v>
      </c>
      <c r="I8" s="73"/>
      <c r="J8" s="74"/>
      <c r="K8" s="273">
        <f t="shared" si="0"/>
        <v>0</v>
      </c>
      <c r="L8" s="275">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284" t="s">
        <v>56</v>
      </c>
      <c r="P8" s="285"/>
      <c r="Q8" s="286">
        <f>SUM(H3:H82)</f>
        <v>9323.69</v>
      </c>
      <c r="R8" s="287"/>
      <c r="S8" s="270"/>
      <c r="T8" s="270"/>
      <c r="U8" s="270"/>
      <c r="V8" s="270"/>
    </row>
    <row r="9" spans="1:28" ht="22" customHeight="1">
      <c r="A9" s="272" t="s">
        <v>57</v>
      </c>
      <c r="B9" s="129">
        <v>401197</v>
      </c>
      <c r="C9" s="77" t="s">
        <v>229</v>
      </c>
      <c r="D9" s="78">
        <v>42644</v>
      </c>
      <c r="E9" s="79" t="s">
        <v>3</v>
      </c>
      <c r="F9" s="80">
        <v>173</v>
      </c>
      <c r="G9" s="273">
        <f>IF(OR(E9="",F9=""),"",PID_KVLohnLookup($A$1,E9,F9,LOHNTABELLE!$H$4))</f>
        <v>2082</v>
      </c>
      <c r="H9" s="274">
        <f>IF(AND(ISNUMBER(D9),ISNUMBER(F9)),ROUNDDOWN(MIN(IF(OR(ISBLANK(I9),I9=""),EOMONTH(DATE(EINSTELLUNG!$C$35,$A$1,1),0),I9)-MAX(D9,DATE(EINSTELLUNG!$C$35,$A$1,1))+1)/DAY(EOMONTH(DATE(EINSTELLUNG!$C$35,$A$1,1),0))*F9,2),"")</f>
        <v>173</v>
      </c>
      <c r="I9" s="81"/>
      <c r="J9" s="82"/>
      <c r="K9" s="273">
        <f t="shared" si="0"/>
        <v>0</v>
      </c>
      <c r="L9" s="275">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8" t="s">
        <v>58</v>
      </c>
      <c r="P9" s="289"/>
      <c r="Q9" s="290">
        <f>EINSTELLUNG!L24</f>
        <v>3</v>
      </c>
      <c r="R9" s="291"/>
      <c r="S9" s="292">
        <f>IFERROR(Q9/Q8, 0)</f>
        <v>3.2176101951051565E-4</v>
      </c>
      <c r="T9" s="270"/>
      <c r="U9" s="270"/>
      <c r="V9" s="270"/>
    </row>
    <row r="10" spans="1:28" ht="22" customHeight="1">
      <c r="A10" s="272" t="s">
        <v>59</v>
      </c>
      <c r="B10" s="128">
        <v>401214</v>
      </c>
      <c r="C10" s="69" t="s">
        <v>255</v>
      </c>
      <c r="D10" s="70">
        <v>45636</v>
      </c>
      <c r="E10" s="71" t="s">
        <v>3</v>
      </c>
      <c r="F10" s="72">
        <v>173</v>
      </c>
      <c r="G10" s="273">
        <f>IF(OR(E10="",F10=""),"",PID_KVLohnLookup($A$1,E10,F10,LOHNTABELLE!$H$4))</f>
        <v>2082</v>
      </c>
      <c r="H10" s="274">
        <f>IF(AND(ISNUMBER(D10),ISNUMBER(F10)),ROUNDDOWN(MIN(IF(OR(ISBLANK(I10),I10=""),EOMONTH(DATE(EINSTELLUNG!$C$35,$A$1,1),0),I10)-MAX(D10,DATE(EINSTELLUNG!$C$35,$A$1,1))+1)/DAY(EOMONTH(DATE(EINSTELLUNG!$C$35,$A$1,1),0))*F10,2),"")</f>
        <v>173</v>
      </c>
      <c r="I10" s="73"/>
      <c r="J10" s="74"/>
      <c r="K10" s="273">
        <f t="shared" si="0"/>
        <v>0</v>
      </c>
      <c r="L10" s="275">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288" t="s">
        <v>60</v>
      </c>
      <c r="P10" s="289"/>
      <c r="Q10" s="290">
        <f>EINSTELLUNG!I24</f>
        <v>0</v>
      </c>
      <c r="R10" s="291"/>
      <c r="S10" s="270"/>
      <c r="T10" s="270"/>
      <c r="U10" s="270"/>
      <c r="V10" s="270"/>
    </row>
    <row r="11" spans="1:28" ht="22" customHeight="1">
      <c r="A11" s="272" t="s">
        <v>61</v>
      </c>
      <c r="B11" s="129">
        <v>401276</v>
      </c>
      <c r="C11" s="94" t="s">
        <v>230</v>
      </c>
      <c r="D11" s="81">
        <v>43252</v>
      </c>
      <c r="E11" s="79" t="s">
        <v>3</v>
      </c>
      <c r="F11" s="80">
        <v>173</v>
      </c>
      <c r="G11" s="273">
        <f>IF(OR(E11="",F11=""),"",PID_KVLohnLookup($A$1,E11,F11,LOHNTABELLE!$H$4))</f>
        <v>2082</v>
      </c>
      <c r="H11" s="274">
        <f>IF(AND(ISNUMBER(D11),ISNUMBER(F11)),ROUNDDOWN(MIN(IF(OR(ISBLANK(I11),I11=""),EOMONTH(DATE(EINSTELLUNG!$C$35,$A$1,1),0),I11)-MAX(D11,DATE(EINSTELLUNG!$C$35,$A$1,1))+1)/DAY(EOMONTH(DATE(EINSTELLUNG!$C$35,$A$1,1),0))*F11,2),"")</f>
        <v>173</v>
      </c>
      <c r="I11" s="81"/>
      <c r="J11" s="82"/>
      <c r="K11" s="273">
        <f t="shared" si="0"/>
        <v>0</v>
      </c>
      <c r="L11" s="275">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288" t="s">
        <v>62</v>
      </c>
      <c r="P11" s="289"/>
      <c r="Q11" s="290">
        <f>P5</f>
        <v>600</v>
      </c>
      <c r="R11" s="291"/>
      <c r="S11" s="270"/>
      <c r="T11" s="270"/>
      <c r="U11" s="270"/>
      <c r="V11" s="270"/>
    </row>
    <row r="12" spans="1:28" ht="22" customHeight="1">
      <c r="A12" s="272" t="s">
        <v>63</v>
      </c>
      <c r="B12" s="128">
        <v>401276</v>
      </c>
      <c r="C12" s="69" t="s">
        <v>472</v>
      </c>
      <c r="D12" s="70">
        <v>38899</v>
      </c>
      <c r="E12" s="71" t="s">
        <v>3</v>
      </c>
      <c r="F12" s="72">
        <v>173</v>
      </c>
      <c r="G12" s="273">
        <f>IF(OR(E12="",F12=""),"",PID_KVLohnLookup($A$1,E12,F12,LOHNTABELLE!$H$4))</f>
        <v>2082</v>
      </c>
      <c r="H12" s="274">
        <f>IF(AND(ISNUMBER(D12),ISNUMBER(F12)),ROUNDDOWN(MIN(IF(OR(ISBLANK(I12),I12=""),EOMONTH(DATE(EINSTELLUNG!$C$35,$A$1,1),0),I12)-MAX(D12,DATE(EINSTELLUNG!$C$35,$A$1,1))+1)/DAY(EOMONTH(DATE(EINSTELLUNG!$C$35,$A$1,1),0))*F12,2),"")</f>
        <v>173</v>
      </c>
      <c r="I12" s="73"/>
      <c r="J12" s="74"/>
      <c r="K12" s="273">
        <f t="shared" si="0"/>
        <v>0</v>
      </c>
      <c r="L12" s="275">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288" t="s">
        <v>64</v>
      </c>
      <c r="P12" s="289"/>
      <c r="Q12" s="139">
        <v>-445</v>
      </c>
      <c r="R12" s="140"/>
      <c r="S12" s="270"/>
      <c r="T12" s="270"/>
      <c r="U12" s="270"/>
      <c r="V12" s="270"/>
    </row>
    <row r="13" spans="1:28" ht="22" customHeight="1">
      <c r="A13" s="272" t="s">
        <v>65</v>
      </c>
      <c r="B13" s="129">
        <v>401307</v>
      </c>
      <c r="C13" s="77" t="s">
        <v>231</v>
      </c>
      <c r="D13" s="78">
        <v>43571</v>
      </c>
      <c r="E13" s="79" t="s">
        <v>2</v>
      </c>
      <c r="F13" s="80">
        <v>169</v>
      </c>
      <c r="G13" s="273">
        <f>IF(OR(E13="",F13=""),"",PID_KVLohnLookup($A$1,E13,F13,LOHNTABELLE!$H$4))</f>
        <v>2000</v>
      </c>
      <c r="H13" s="274">
        <f>IF(AND(ISNUMBER(D13),ISNUMBER(F13)),ROUNDDOWN(MIN(IF(OR(ISBLANK(I13),I13=""),EOMONTH(DATE(EINSTELLUNG!$C$35,$A$1,1),0),I13)-MAX(D13,DATE(EINSTELLUNG!$C$35,$A$1,1))+1)/DAY(EOMONTH(DATE(EINSTELLUNG!$C$35,$A$1,1),0))*F13,2),"")</f>
        <v>169</v>
      </c>
      <c r="I13" s="81"/>
      <c r="J13" s="82"/>
      <c r="K13" s="273">
        <f t="shared" si="0"/>
        <v>0</v>
      </c>
      <c r="L13" s="275">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2000</v>
      </c>
      <c r="M13" s="83"/>
      <c r="N13" s="99"/>
      <c r="O13" s="288" t="s">
        <v>66</v>
      </c>
      <c r="P13" s="289"/>
      <c r="Q13" s="290">
        <f>Q8-Q9-Q10-Q11-Q12</f>
        <v>9165.69</v>
      </c>
      <c r="R13" s="291"/>
      <c r="S13" s="270"/>
      <c r="T13" s="270"/>
      <c r="U13" s="270"/>
      <c r="V13" s="270"/>
    </row>
    <row r="14" spans="1:28" ht="22" customHeight="1">
      <c r="A14" s="272" t="s">
        <v>67</v>
      </c>
      <c r="B14" s="128">
        <v>401308</v>
      </c>
      <c r="C14" s="69" t="s">
        <v>232</v>
      </c>
      <c r="D14" s="73">
        <v>43579</v>
      </c>
      <c r="E14" s="71" t="s">
        <v>2</v>
      </c>
      <c r="F14" s="72">
        <v>173</v>
      </c>
      <c r="G14" s="273">
        <f>IF(OR(E14="",F14=""),"",PID_KVLohnLookup($A$1,E14,F14,LOHNTABELLE!$H$4))</f>
        <v>2021</v>
      </c>
      <c r="H14" s="274">
        <f>IF(AND(ISNUMBER(D14),ISNUMBER(F14)),ROUNDDOWN(MIN(IF(OR(ISBLANK(I14),I14=""),EOMONTH(DATE(EINSTELLUNG!$C$35,$A$1,1),0),I14)-MAX(D14,DATE(EINSTELLUNG!$C$35,$A$1,1))+1)/DAY(EOMONTH(DATE(EINSTELLUNG!$C$35,$A$1,1),0))*F14,2),"")</f>
        <v>173</v>
      </c>
      <c r="I14" s="73"/>
      <c r="J14" s="74"/>
      <c r="K14" s="273">
        <f t="shared" si="0"/>
        <v>0</v>
      </c>
      <c r="L14" s="275">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75"/>
      <c r="N14" s="98"/>
      <c r="O14" s="288" t="s">
        <v>68</v>
      </c>
      <c r="P14" s="289"/>
      <c r="Q14" s="290">
        <f>EINSTELLUNG!L8</f>
        <v>9300</v>
      </c>
      <c r="R14" s="291"/>
      <c r="S14" s="270"/>
      <c r="T14" s="270"/>
      <c r="U14" s="270"/>
      <c r="V14" s="270"/>
    </row>
    <row r="15" spans="1:28" ht="22" customHeight="1" thickBot="1">
      <c r="A15" s="272" t="s">
        <v>69</v>
      </c>
      <c r="B15" s="129">
        <v>401389</v>
      </c>
      <c r="C15" s="77" t="s">
        <v>234</v>
      </c>
      <c r="D15" s="78">
        <v>44384</v>
      </c>
      <c r="E15" s="79" t="s">
        <v>2</v>
      </c>
      <c r="F15" s="80">
        <v>173</v>
      </c>
      <c r="G15" s="273">
        <f>IF(OR(E15="",F15=""),"",PID_KVLohnLookup($A$1,E15,F15,LOHNTABELLE!$H$4))</f>
        <v>2021</v>
      </c>
      <c r="H15" s="274">
        <f>IF(AND(ISNUMBER(D15),ISNUMBER(F15)),ROUNDDOWN(MIN(IF(OR(ISBLANK(I15),I15=""),EOMONTH(DATE(EINSTELLUNG!$C$35,$A$1,1),0),I15)-MAX(D15,DATE(EINSTELLUNG!$C$35,$A$1,1))+1)/DAY(EOMONTH(DATE(EINSTELLUNG!$C$35,$A$1,1),0))*F15,2),"")</f>
        <v>173</v>
      </c>
      <c r="I15" s="81"/>
      <c r="J15" s="82"/>
      <c r="K15" s="273">
        <f t="shared" si="0"/>
        <v>0</v>
      </c>
      <c r="L15" s="275">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83"/>
      <c r="N15" s="99"/>
      <c r="O15" s="293" t="s">
        <v>70</v>
      </c>
      <c r="P15" s="294"/>
      <c r="Q15" s="295">
        <f>Q13-Q14</f>
        <v>-134.30999999999949</v>
      </c>
      <c r="R15" s="296"/>
      <c r="S15" s="297"/>
      <c r="T15" s="297"/>
      <c r="U15" s="297"/>
      <c r="V15" s="270"/>
    </row>
    <row r="16" spans="1:28" ht="22" customHeight="1" thickBot="1">
      <c r="A16" s="272" t="s">
        <v>71</v>
      </c>
      <c r="B16" s="128">
        <v>401394</v>
      </c>
      <c r="C16" s="69" t="s">
        <v>233</v>
      </c>
      <c r="D16" s="70">
        <v>44379</v>
      </c>
      <c r="E16" s="71" t="s">
        <v>2</v>
      </c>
      <c r="F16" s="72">
        <v>173</v>
      </c>
      <c r="G16" s="273">
        <f>IF(OR(E16="",F16=""),"",PID_KVLohnLookup($A$1,E16,F16,LOHNTABELLE!$H$4))</f>
        <v>2021</v>
      </c>
      <c r="H16" s="274">
        <f>IF(AND(ISNUMBER(D16),ISNUMBER(F16)),ROUNDDOWN(MIN(IF(OR(ISBLANK(I16),I16=""),EOMONTH(DATE(EINSTELLUNG!$C$35,$A$1,1),0),I16)-MAX(D16,DATE(EINSTELLUNG!$C$35,$A$1,1))+1)/DAY(EOMONTH(DATE(EINSTELLUNG!$C$35,$A$1,1),0))*F16,2),"")</f>
        <v>173</v>
      </c>
      <c r="I16" s="73"/>
      <c r="J16" s="74"/>
      <c r="K16" s="273">
        <f t="shared" si="0"/>
        <v>0</v>
      </c>
      <c r="L16" s="275">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98"/>
      <c r="O16" s="298" t="str">
        <f>IF(Q15&lt;0, "Schlecht! Zu wenig Stunden für Dienstplan.", IF(Q15&gt;0, "Du hast mehr als genug Stunden für Dienstplan.", ""))</f>
        <v>Schlecht! Zu wenig Stunden für Dienstplan.</v>
      </c>
      <c r="P16" s="299"/>
      <c r="Q16" s="299"/>
      <c r="R16" s="300"/>
      <c r="S16" s="301"/>
      <c r="T16" s="301"/>
      <c r="U16" s="301"/>
      <c r="V16" s="301"/>
      <c r="W16" s="302"/>
    </row>
    <row r="17" spans="1:29" ht="22" customHeight="1">
      <c r="A17" s="272" t="s">
        <v>72</v>
      </c>
      <c r="B17" s="129">
        <v>401406</v>
      </c>
      <c r="C17" s="77" t="s">
        <v>473</v>
      </c>
      <c r="D17" s="78">
        <v>36850</v>
      </c>
      <c r="E17" s="79" t="s">
        <v>10</v>
      </c>
      <c r="F17" s="80">
        <v>151.38</v>
      </c>
      <c r="G17" s="273">
        <f>IF(OR(E17="",F17=""),"",PID_KVLohnLookup($A$1,E17,F17,LOHNTABELLE!$H$4))</f>
        <v>2012.5</v>
      </c>
      <c r="H17" s="274">
        <f>IF(AND(ISNUMBER(D17),ISNUMBER(F17)),ROUNDDOWN(MIN(IF(OR(ISBLANK(I17),I17=""),EOMONTH(DATE(EINSTELLUNG!$C$35,$A$1,1),0),I17)-MAX(D17,DATE(EINSTELLUNG!$C$35,$A$1,1))+1)/DAY(EOMONTH(DATE(EINSTELLUNG!$C$35,$A$1,1),0))*F17,2),"")</f>
        <v>151.38</v>
      </c>
      <c r="I17" s="81"/>
      <c r="J17" s="82"/>
      <c r="K17" s="273">
        <f t="shared" si="0"/>
        <v>0</v>
      </c>
      <c r="L17" s="275">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303" t="s">
        <v>73</v>
      </c>
      <c r="P17" s="285"/>
      <c r="Q17" s="304">
        <f>SUM(L3:L82)</f>
        <v>111620.22612903228</v>
      </c>
      <c r="R17" s="305"/>
      <c r="S17" s="270"/>
      <c r="T17" s="270"/>
      <c r="U17" s="270"/>
      <c r="V17" s="270"/>
      <c r="W17" s="302"/>
    </row>
    <row r="18" spans="1:29" ht="22" customHeight="1">
      <c r="A18" s="272" t="s">
        <v>74</v>
      </c>
      <c r="B18" s="128">
        <v>401432</v>
      </c>
      <c r="C18" s="69" t="s">
        <v>235</v>
      </c>
      <c r="D18" s="73">
        <v>44441</v>
      </c>
      <c r="E18" s="71" t="s">
        <v>2</v>
      </c>
      <c r="F18" s="72">
        <v>169</v>
      </c>
      <c r="G18" s="273">
        <f>IF(OR(E18="",F18=""),"",PID_KVLohnLookup($A$1,E18,F18,LOHNTABELLE!$H$4))</f>
        <v>2000</v>
      </c>
      <c r="H18" s="274">
        <f>IF(AND(ISNUMBER(D18),ISNUMBER(F18)),ROUNDDOWN(MIN(IF(OR(ISBLANK(I18),I18=""),EOMONTH(DATE(EINSTELLUNG!$C$35,$A$1,1),0),I18)-MAX(D18,DATE(EINSTELLUNG!$C$35,$A$1,1))+1)/DAY(EOMONTH(DATE(EINSTELLUNG!$C$35,$A$1,1),0))*F18,2),"")</f>
        <v>169</v>
      </c>
      <c r="I18" s="73"/>
      <c r="J18" s="74"/>
      <c r="K18" s="273">
        <f t="shared" si="0"/>
        <v>0</v>
      </c>
      <c r="L18" s="275">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2000</v>
      </c>
      <c r="M18" s="75"/>
      <c r="N18" s="98"/>
      <c r="O18" s="306" t="s">
        <v>451</v>
      </c>
      <c r="P18" s="307"/>
      <c r="Q18" s="308">
        <v>20</v>
      </c>
      <c r="R18" s="309"/>
      <c r="S18" s="270"/>
      <c r="T18" s="270"/>
      <c r="U18" s="270"/>
      <c r="V18" s="270"/>
    </row>
    <row r="19" spans="1:29" ht="22" customHeight="1">
      <c r="A19" s="272" t="s">
        <v>75</v>
      </c>
      <c r="B19" s="129">
        <v>401476</v>
      </c>
      <c r="C19" s="77" t="s">
        <v>237</v>
      </c>
      <c r="D19" s="78">
        <v>44504</v>
      </c>
      <c r="E19" s="79" t="s">
        <v>2</v>
      </c>
      <c r="F19" s="80">
        <v>173</v>
      </c>
      <c r="G19" s="273">
        <f>IF(OR(E19="",F19=""),"",PID_KVLohnLookup($A$1,E19,F19,LOHNTABELLE!$H$4))</f>
        <v>2021</v>
      </c>
      <c r="H19" s="274">
        <f>IF(AND(ISNUMBER(D19),ISNUMBER(F19)),ROUNDDOWN(MIN(IF(OR(ISBLANK(I19),I19=""),EOMONTH(DATE(EINSTELLUNG!$C$35,$A$1,1),0),I19)-MAX(D19,DATE(EINSTELLUNG!$C$35,$A$1,1))+1)/DAY(EOMONTH(DATE(EINSTELLUNG!$C$35,$A$1,1),0))*F19,2),"")</f>
        <v>173</v>
      </c>
      <c r="I19" s="81"/>
      <c r="J19" s="82"/>
      <c r="K19" s="273">
        <f t="shared" si="0"/>
        <v>0</v>
      </c>
      <c r="L19" s="275">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306" t="s">
        <v>296</v>
      </c>
      <c r="P19" s="307"/>
      <c r="Q19" s="308">
        <v>333</v>
      </c>
      <c r="R19" s="309"/>
      <c r="S19" s="270"/>
      <c r="T19" s="270"/>
      <c r="U19" s="270"/>
      <c r="V19" s="270"/>
    </row>
    <row r="20" spans="1:29" ht="22" customHeight="1">
      <c r="A20" s="272" t="s">
        <v>76</v>
      </c>
      <c r="B20" s="128">
        <v>401479</v>
      </c>
      <c r="C20" s="69" t="s">
        <v>238</v>
      </c>
      <c r="D20" s="70">
        <v>44511</v>
      </c>
      <c r="E20" s="71" t="s">
        <v>6</v>
      </c>
      <c r="F20" s="72">
        <v>173</v>
      </c>
      <c r="G20" s="273">
        <f>IF(OR(E20="",F20=""),"",PID_KVLohnLookup($A$1,E20,F20,LOHNTABELLE!$H$4))</f>
        <v>2160</v>
      </c>
      <c r="H20" s="274">
        <f>IF(AND(ISNUMBER(D20),ISNUMBER(F20)),ROUNDDOWN(MIN(IF(OR(ISBLANK(I20),I20=""),EOMONTH(DATE(EINSTELLUNG!$C$35,$A$1,1),0),I20)-MAX(D20,DATE(EINSTELLUNG!$C$35,$A$1,1))+1)/DAY(EOMONTH(DATE(EINSTELLUNG!$C$35,$A$1,1),0))*F20,2),"")</f>
        <v>173</v>
      </c>
      <c r="I20" s="73"/>
      <c r="J20" s="74"/>
      <c r="K20" s="273">
        <f t="shared" si="0"/>
        <v>0</v>
      </c>
      <c r="L20" s="275">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75"/>
      <c r="N20" s="98"/>
      <c r="O20" s="306" t="s">
        <v>296</v>
      </c>
      <c r="P20" s="307"/>
      <c r="Q20" s="308">
        <v>35</v>
      </c>
      <c r="R20" s="309"/>
      <c r="S20" s="270"/>
      <c r="T20" s="270"/>
      <c r="U20" s="270"/>
      <c r="V20" s="270"/>
    </row>
    <row r="21" spans="1:29" ht="22" customHeight="1">
      <c r="A21" s="272" t="s">
        <v>77</v>
      </c>
      <c r="B21" s="129">
        <v>401481</v>
      </c>
      <c r="C21" s="77" t="s">
        <v>239</v>
      </c>
      <c r="D21" s="78">
        <v>44531</v>
      </c>
      <c r="E21" s="79" t="s">
        <v>2</v>
      </c>
      <c r="F21" s="80">
        <v>173</v>
      </c>
      <c r="G21" s="273">
        <f>IF(OR(E21="",F21=""),"",PID_KVLohnLookup($A$1,E21,F21,LOHNTABELLE!$H$4))</f>
        <v>2021</v>
      </c>
      <c r="H21" s="274">
        <f>IF(AND(ISNUMBER(D21),ISNUMBER(F21)),ROUNDDOWN(MIN(IF(OR(ISBLANK(I21),I21=""),EOMONTH(DATE(EINSTELLUNG!$C$35,$A$1,1),0),I21)-MAX(D21,DATE(EINSTELLUNG!$C$35,$A$1,1))+1)/DAY(EOMONTH(DATE(EINSTELLUNG!$C$35,$A$1,1),0))*F21,2),"")</f>
        <v>173</v>
      </c>
      <c r="I21" s="81"/>
      <c r="J21" s="82"/>
      <c r="K21" s="273">
        <f t="shared" si="0"/>
        <v>0</v>
      </c>
      <c r="L21" s="275">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83"/>
      <c r="N21" s="99"/>
      <c r="O21" s="306" t="s">
        <v>296</v>
      </c>
      <c r="P21" s="307"/>
      <c r="Q21" s="308">
        <v>100</v>
      </c>
      <c r="R21" s="309"/>
      <c r="S21" s="270"/>
      <c r="T21" s="270"/>
      <c r="U21" s="270"/>
      <c r="V21" s="270"/>
    </row>
    <row r="22" spans="1:29" ht="22" customHeight="1">
      <c r="A22" s="272" t="s">
        <v>78</v>
      </c>
      <c r="B22" s="128">
        <v>401558</v>
      </c>
      <c r="C22" s="69" t="s">
        <v>236</v>
      </c>
      <c r="D22" s="70">
        <v>44460</v>
      </c>
      <c r="E22" s="71" t="s">
        <v>2</v>
      </c>
      <c r="F22" s="72">
        <v>173</v>
      </c>
      <c r="G22" s="273">
        <f>IF(OR(E22="",F22=""),"",PID_KVLohnLookup($A$1,E22,F22,LOHNTABELLE!$H$4))</f>
        <v>2021</v>
      </c>
      <c r="H22" s="274">
        <f>IF(AND(ISNUMBER(D22),ISNUMBER(F22)),ROUNDDOWN(MIN(IF(OR(ISBLANK(I22),I22=""),EOMONTH(DATE(EINSTELLUNG!$C$35,$A$1,1),0),I22)-MAX(D22,DATE(EINSTELLUNG!$C$35,$A$1,1))+1)/DAY(EOMONTH(DATE(EINSTELLUNG!$C$35,$A$1,1),0))*F22,2),"")</f>
        <v>173</v>
      </c>
      <c r="I22" s="73"/>
      <c r="J22" s="74"/>
      <c r="K22" s="273">
        <f t="shared" si="0"/>
        <v>0</v>
      </c>
      <c r="L22" s="275">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306" t="s">
        <v>296</v>
      </c>
      <c r="P22" s="307"/>
      <c r="Q22" s="308"/>
      <c r="R22" s="309"/>
      <c r="S22" s="270"/>
      <c r="T22" s="270"/>
      <c r="U22" s="270"/>
      <c r="V22" s="270"/>
    </row>
    <row r="23" spans="1:29" ht="22" customHeight="1">
      <c r="A23" s="272" t="s">
        <v>79</v>
      </c>
      <c r="B23" s="129">
        <v>401564</v>
      </c>
      <c r="C23" s="77" t="s">
        <v>240</v>
      </c>
      <c r="D23" s="78">
        <v>44824</v>
      </c>
      <c r="E23" s="79" t="s">
        <v>2</v>
      </c>
      <c r="F23" s="80">
        <v>173</v>
      </c>
      <c r="G23" s="273">
        <f>IF(OR(E23="",F23=""),"",PID_KVLohnLookup($A$1,E23,F23,LOHNTABELLE!$H$4))</f>
        <v>2021</v>
      </c>
      <c r="H23" s="274">
        <f>IF(AND(ISNUMBER(D23),ISNUMBER(F23)),ROUNDDOWN(MIN(IF(OR(ISBLANK(I23),I23=""),EOMONTH(DATE(EINSTELLUNG!$C$35,$A$1,1),0),I23)-MAX(D23,DATE(EINSTELLUNG!$C$35,$A$1,1))+1)/DAY(EOMONTH(DATE(EINSTELLUNG!$C$35,$A$1,1),0))*F23,2),"")</f>
        <v>173</v>
      </c>
      <c r="I23" s="81"/>
      <c r="J23" s="82"/>
      <c r="K23" s="273">
        <f t="shared" si="0"/>
        <v>0</v>
      </c>
      <c r="L23" s="275">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306" t="s">
        <v>296</v>
      </c>
      <c r="P23" s="307"/>
      <c r="Q23" s="308">
        <v>5000</v>
      </c>
      <c r="R23" s="309"/>
      <c r="S23" s="270"/>
      <c r="T23" s="270"/>
      <c r="U23" s="270"/>
      <c r="V23" s="270"/>
      <c r="W23" s="302"/>
    </row>
    <row r="24" spans="1:29" ht="22" customHeight="1">
      <c r="A24" s="272" t="s">
        <v>80</v>
      </c>
      <c r="B24" s="128">
        <v>401583</v>
      </c>
      <c r="C24" s="69" t="s">
        <v>242</v>
      </c>
      <c r="D24" s="70">
        <v>44900</v>
      </c>
      <c r="E24" s="71" t="s">
        <v>10</v>
      </c>
      <c r="F24" s="72">
        <v>173</v>
      </c>
      <c r="G24" s="273">
        <f>IF(OR(E24="",F24=""),"",PID_KVLohnLookup($A$1,E24,F24,LOHNTABELLE!$H$4))</f>
        <v>2300</v>
      </c>
      <c r="H24" s="274">
        <f>IF(AND(ISNUMBER(D24),ISNUMBER(F24)),ROUNDDOWN(MIN(IF(OR(ISBLANK(I24),I24=""),EOMONTH(DATE(EINSTELLUNG!$C$35,$A$1,1),0),I24)-MAX(D24,DATE(EINSTELLUNG!$C$35,$A$1,1))+1)/DAY(EOMONTH(DATE(EINSTELLUNG!$C$35,$A$1,1),0))*F24,2),"")</f>
        <v>173</v>
      </c>
      <c r="I24" s="73"/>
      <c r="J24" s="74"/>
      <c r="K24" s="273">
        <f t="shared" si="0"/>
        <v>0</v>
      </c>
      <c r="L24" s="275">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306"/>
      <c r="P24" s="307"/>
      <c r="Q24" s="308"/>
      <c r="R24" s="309"/>
      <c r="S24" s="270"/>
      <c r="T24" s="270"/>
      <c r="U24" s="270"/>
      <c r="V24" s="270"/>
      <c r="W24" s="302"/>
    </row>
    <row r="25" spans="1:29" ht="22" customHeight="1">
      <c r="A25" s="272" t="s">
        <v>81</v>
      </c>
      <c r="B25" s="129">
        <v>401589</v>
      </c>
      <c r="C25" s="77" t="s">
        <v>243</v>
      </c>
      <c r="D25" s="78">
        <v>44926</v>
      </c>
      <c r="E25" s="79" t="s">
        <v>10</v>
      </c>
      <c r="F25" s="80">
        <v>173</v>
      </c>
      <c r="G25" s="273">
        <f>IF(OR(E25="",F25=""),"",PID_KVLohnLookup($A$1,E25,F25,LOHNTABELLE!$H$4))</f>
        <v>2300</v>
      </c>
      <c r="H25" s="274">
        <f>IF(AND(ISNUMBER(D25),ISNUMBER(F25)),ROUNDDOWN(MIN(IF(OR(ISBLANK(I25),I25=""),EOMONTH(DATE(EINSTELLUNG!$C$35,$A$1,1),0),I25)-MAX(D25,DATE(EINSTELLUNG!$C$35,$A$1,1))+1)/DAY(EOMONTH(DATE(EINSTELLUNG!$C$35,$A$1,1),0))*F25,2),"")</f>
        <v>173</v>
      </c>
      <c r="I25" s="81"/>
      <c r="J25" s="82"/>
      <c r="K25" s="273">
        <f t="shared" si="0"/>
        <v>0</v>
      </c>
      <c r="L25" s="275">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83"/>
      <c r="N25" s="99"/>
      <c r="O25" s="306"/>
      <c r="P25" s="307"/>
      <c r="Q25" s="308"/>
      <c r="R25" s="309"/>
      <c r="S25" s="270"/>
      <c r="T25" s="270"/>
      <c r="U25" s="270"/>
      <c r="V25" s="270"/>
    </row>
    <row r="26" spans="1:29" ht="22" customHeight="1">
      <c r="A26" s="272" t="s">
        <v>82</v>
      </c>
      <c r="B26" s="128">
        <v>401602</v>
      </c>
      <c r="C26" s="69" t="s">
        <v>244</v>
      </c>
      <c r="D26" s="70">
        <v>45975</v>
      </c>
      <c r="E26" s="71" t="s">
        <v>2</v>
      </c>
      <c r="F26" s="72">
        <v>173</v>
      </c>
      <c r="G26" s="273">
        <f>IF(OR(E26="",F26=""),"",PID_KVLohnLookup($A$1,E26,F26,LOHNTABELLE!$H$4))</f>
        <v>2021</v>
      </c>
      <c r="H26" s="274">
        <f>IF(AND(ISNUMBER(D26),ISNUMBER(F26)),ROUNDDOWN(MIN(IF(OR(ISBLANK(I26),I26=""),EOMONTH(DATE(EINSTELLUNG!$C$35,$A$1,1),0),I26)-MAX(D26,DATE(EINSTELLUNG!$C$35,$A$1,1))+1)/DAY(EOMONTH(DATE(EINSTELLUNG!$C$35,$A$1,1),0))*F26,2),"")</f>
        <v>173</v>
      </c>
      <c r="I26" s="73"/>
      <c r="J26" s="74"/>
      <c r="K26" s="273">
        <f t="shared" si="0"/>
        <v>0</v>
      </c>
      <c r="L26" s="275">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98"/>
      <c r="O26" s="306"/>
      <c r="P26" s="307"/>
      <c r="Q26" s="308"/>
      <c r="R26" s="309"/>
      <c r="S26" s="270"/>
      <c r="T26" s="270"/>
      <c r="U26" s="270"/>
      <c r="V26" s="270"/>
    </row>
    <row r="27" spans="1:29" ht="22" customHeight="1">
      <c r="A27" s="272" t="s">
        <v>83</v>
      </c>
      <c r="B27" s="129">
        <v>401605</v>
      </c>
      <c r="C27" s="77" t="s">
        <v>245</v>
      </c>
      <c r="D27" s="81">
        <v>44986</v>
      </c>
      <c r="E27" s="79" t="s">
        <v>2</v>
      </c>
      <c r="F27" s="80">
        <v>173</v>
      </c>
      <c r="G27" s="273">
        <f>IF(OR(E27="",F27=""),"",PID_KVLohnLookup($A$1,E27,F27,LOHNTABELLE!$H$4))</f>
        <v>2021</v>
      </c>
      <c r="H27" s="274">
        <f>IF(AND(ISNUMBER(D27),ISNUMBER(F27)),ROUNDDOWN(MIN(IF(OR(ISBLANK(I27),I27=""),EOMONTH(DATE(EINSTELLUNG!$C$35,$A$1,1),0),I27)-MAX(D27,DATE(EINSTELLUNG!$C$35,$A$1,1))+1)/DAY(EOMONTH(DATE(EINSTELLUNG!$C$35,$A$1,1),0))*F27,2),"")</f>
        <v>173</v>
      </c>
      <c r="I27" s="81"/>
      <c r="J27" s="82"/>
      <c r="K27" s="273">
        <f t="shared" si="0"/>
        <v>0</v>
      </c>
      <c r="L27" s="275">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83"/>
      <c r="N27" s="99"/>
      <c r="O27" s="306"/>
      <c r="P27" s="307"/>
      <c r="Q27" s="308"/>
      <c r="R27" s="309"/>
      <c r="S27" s="310" t="s">
        <v>84</v>
      </c>
      <c r="T27" s="310"/>
      <c r="U27" s="310"/>
      <c r="V27" s="310"/>
    </row>
    <row r="28" spans="1:29" ht="22" customHeight="1">
      <c r="A28" s="272" t="s">
        <v>85</v>
      </c>
      <c r="B28" s="128">
        <v>401605</v>
      </c>
      <c r="C28" s="69" t="s">
        <v>473</v>
      </c>
      <c r="D28" s="73">
        <v>36850</v>
      </c>
      <c r="E28" s="71" t="s">
        <v>10</v>
      </c>
      <c r="F28" s="72">
        <v>151.38</v>
      </c>
      <c r="G28" s="273">
        <f>IF(OR(E28="",F28=""),"",PID_KVLohnLookup($A$1,E28,F28,LOHNTABELLE!$H$4))</f>
        <v>2012.5</v>
      </c>
      <c r="H28" s="274">
        <f>IF(AND(ISNUMBER(D28),ISNUMBER(F28)),ROUNDDOWN(MIN(IF(OR(ISBLANK(I28),I28=""),EOMONTH(DATE(EINSTELLUNG!$C$35,$A$1,1),0),I28)-MAX(D28,DATE(EINSTELLUNG!$C$35,$A$1,1))+1)/DAY(EOMONTH(DATE(EINSTELLUNG!$C$35,$A$1,1),0))*F28,2),"")</f>
        <v>151.38</v>
      </c>
      <c r="I28" s="73"/>
      <c r="J28" s="74"/>
      <c r="K28" s="273">
        <f t="shared" si="0"/>
        <v>0</v>
      </c>
      <c r="L28" s="275">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306"/>
      <c r="P28" s="307"/>
      <c r="Q28" s="308"/>
      <c r="R28" s="309"/>
      <c r="S28" s="270"/>
      <c r="T28" s="270"/>
      <c r="U28" s="270"/>
      <c r="V28" s="270"/>
    </row>
    <row r="29" spans="1:29" ht="22" customHeight="1" thickBot="1">
      <c r="A29" s="272" t="s">
        <v>86</v>
      </c>
      <c r="B29" s="129">
        <v>401626</v>
      </c>
      <c r="C29" s="77" t="s">
        <v>246</v>
      </c>
      <c r="D29" s="78">
        <v>45063</v>
      </c>
      <c r="E29" s="79" t="s">
        <v>2</v>
      </c>
      <c r="F29" s="80">
        <v>173</v>
      </c>
      <c r="G29" s="273">
        <f>IF(OR(E29="",F29=""),"",PID_KVLohnLookup($A$1,E29,F29,LOHNTABELLE!$H$4))</f>
        <v>2021</v>
      </c>
      <c r="H29" s="274">
        <f>IF(AND(ISNUMBER(D29),ISNUMBER(F29)),ROUNDDOWN(MIN(IF(OR(ISBLANK(I29),I29=""),EOMONTH(DATE(EINSTELLUNG!$C$35,$A$1,1),0),I29)-MAX(D29,DATE(EINSTELLUNG!$C$35,$A$1,1))+1)/DAY(EOMONTH(DATE(EINSTELLUNG!$C$35,$A$1,1),0))*F29,2),"")</f>
        <v>173</v>
      </c>
      <c r="I29" s="81"/>
      <c r="J29" s="82"/>
      <c r="K29" s="273">
        <f t="shared" si="0"/>
        <v>0</v>
      </c>
      <c r="L29" s="275">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99"/>
      <c r="O29" s="311" t="s">
        <v>87</v>
      </c>
      <c r="P29" s="294"/>
      <c r="Q29" s="312">
        <f>EINSTELLUNG!O8</f>
        <v>1250</v>
      </c>
      <c r="R29" s="313"/>
      <c r="S29" s="270"/>
      <c r="T29" s="270"/>
      <c r="U29" s="270"/>
      <c r="V29" s="270"/>
    </row>
    <row r="30" spans="1:29" ht="22" customHeight="1" thickBot="1">
      <c r="A30" s="272" t="s">
        <v>88</v>
      </c>
      <c r="B30" s="128">
        <v>401633</v>
      </c>
      <c r="C30" s="69" t="s">
        <v>247</v>
      </c>
      <c r="D30" s="73">
        <v>45089</v>
      </c>
      <c r="E30" s="71" t="s">
        <v>10</v>
      </c>
      <c r="F30" s="72">
        <v>173</v>
      </c>
      <c r="G30" s="273">
        <f>IF(OR(E30="",F30=""),"",PID_KVLohnLookup($A$1,E30,F30,LOHNTABELLE!$H$4))</f>
        <v>2300</v>
      </c>
      <c r="H30" s="274">
        <f>IF(AND(ISNUMBER(D30),ISNUMBER(F30)),ROUNDDOWN(MIN(IF(OR(ISBLANK(I30),I30=""),EOMONTH(DATE(EINSTELLUNG!$C$35,$A$1,1),0),I30)-MAX(D30,DATE(EINSTELLUNG!$C$35,$A$1,1))+1)/DAY(EOMONTH(DATE(EINSTELLUNG!$C$35,$A$1,1),0))*F30,2),"")</f>
        <v>173</v>
      </c>
      <c r="I30" s="73"/>
      <c r="J30" s="74"/>
      <c r="K30" s="273">
        <f t="shared" si="0"/>
        <v>0</v>
      </c>
      <c r="L30" s="275">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75"/>
      <c r="N30" s="98"/>
      <c r="O30" s="270"/>
      <c r="P30" s="270"/>
      <c r="Q30" s="270"/>
      <c r="R30" s="270"/>
      <c r="S30" s="270"/>
      <c r="T30" s="270"/>
      <c r="U30" s="270"/>
      <c r="V30" s="270"/>
      <c r="W30" s="314"/>
      <c r="X30" s="314"/>
      <c r="Y30" s="314"/>
      <c r="Z30" s="314"/>
      <c r="AA30" s="314"/>
      <c r="AB30" s="314"/>
      <c r="AC30" s="314"/>
    </row>
    <row r="31" spans="1:29" ht="22" customHeight="1" thickBot="1">
      <c r="A31" s="272" t="s">
        <v>89</v>
      </c>
      <c r="B31" s="129">
        <v>401647</v>
      </c>
      <c r="C31" s="77" t="s">
        <v>248</v>
      </c>
      <c r="D31" s="78">
        <v>45182</v>
      </c>
      <c r="E31" s="79" t="s">
        <v>2</v>
      </c>
      <c r="F31" s="80">
        <v>173</v>
      </c>
      <c r="G31" s="273">
        <f>IF(OR(E31="",F31=""),"",PID_KVLohnLookup($A$1,E31,F31,LOHNTABELLE!$H$4))</f>
        <v>2021</v>
      </c>
      <c r="H31" s="274">
        <f>IF(AND(ISNUMBER(D31),ISNUMBER(F31)),ROUNDDOWN(MIN(IF(OR(ISBLANK(I31),I31=""),EOMONTH(DATE(EINSTELLUNG!$C$35,$A$1,1),0),I31)-MAX(D31,DATE(EINSTELLUNG!$C$35,$A$1,1))+1)/DAY(EOMONTH(DATE(EINSTELLUNG!$C$35,$A$1,1),0))*F31,2),"")</f>
        <v>173</v>
      </c>
      <c r="I31" s="81"/>
      <c r="J31" s="82"/>
      <c r="K31" s="273">
        <f t="shared" si="0"/>
        <v>0</v>
      </c>
      <c r="L31" s="275">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99"/>
      <c r="O31" s="315">
        <v>0</v>
      </c>
      <c r="P31" s="316"/>
      <c r="Q31" s="317">
        <v>0</v>
      </c>
      <c r="R31" s="318"/>
      <c r="S31" s="270"/>
      <c r="T31" s="270"/>
      <c r="U31" s="270"/>
      <c r="V31" s="270"/>
    </row>
    <row r="32" spans="1:29" ht="22" customHeight="1" thickBot="1">
      <c r="A32" s="272" t="s">
        <v>91</v>
      </c>
      <c r="B32" s="128">
        <v>401661</v>
      </c>
      <c r="C32" s="69" t="s">
        <v>249</v>
      </c>
      <c r="D32" s="70">
        <v>45261</v>
      </c>
      <c r="E32" s="71" t="s">
        <v>2</v>
      </c>
      <c r="F32" s="72">
        <v>173</v>
      </c>
      <c r="G32" s="273">
        <f>IF(OR(E32="",F32=""),"",PID_KVLohnLookup($A$1,E32,F32,LOHNTABELLE!$H$4))</f>
        <v>2021</v>
      </c>
      <c r="H32" s="274">
        <f>IF(AND(ISNUMBER(D32),ISNUMBER(F32)),ROUNDDOWN(MIN(IF(OR(ISBLANK(I32),I32=""),EOMONTH(DATE(EINSTELLUNG!$C$35,$A$1,1),0),I32)-MAX(D32,DATE(EINSTELLUNG!$C$35,$A$1,1))+1)/DAY(EOMONTH(DATE(EINSTELLUNG!$C$35,$A$1,1),0))*F32,2),"")</f>
        <v>173</v>
      </c>
      <c r="I32" s="73"/>
      <c r="J32" s="74"/>
      <c r="K32" s="273">
        <f t="shared" si="0"/>
        <v>0</v>
      </c>
      <c r="L32" s="275">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75"/>
      <c r="N32" s="98"/>
      <c r="O32" s="270"/>
      <c r="P32" s="270"/>
      <c r="Q32" s="270"/>
      <c r="R32" s="270"/>
      <c r="S32" s="270"/>
      <c r="T32" s="270"/>
      <c r="U32" s="270"/>
      <c r="V32" s="270"/>
    </row>
    <row r="33" spans="1:22" ht="22" customHeight="1">
      <c r="A33" s="272" t="s">
        <v>92</v>
      </c>
      <c r="B33" s="129">
        <v>401670</v>
      </c>
      <c r="C33" s="77" t="s">
        <v>250</v>
      </c>
      <c r="D33" s="81">
        <v>45358</v>
      </c>
      <c r="E33" s="79" t="s">
        <v>2</v>
      </c>
      <c r="F33" s="80">
        <v>173</v>
      </c>
      <c r="G33" s="273">
        <f>IF(OR(E33="",F33=""),"",PID_KVLohnLookup($A$1,E33,F33,LOHNTABELLE!$H$4))</f>
        <v>2021</v>
      </c>
      <c r="H33" s="274">
        <f>IF(AND(ISNUMBER(D33),ISNUMBER(F33)),ROUNDDOWN(MIN(IF(OR(ISBLANK(I33),I33=""),EOMONTH(DATE(EINSTELLUNG!$C$35,$A$1,1),0),I33)-MAX(D33,DATE(EINSTELLUNG!$C$35,$A$1,1))+1)/DAY(EOMONTH(DATE(EINSTELLUNG!$C$35,$A$1,1),0))*F33,2),"")</f>
        <v>173</v>
      </c>
      <c r="I33" s="81"/>
      <c r="J33" s="82"/>
      <c r="K33" s="273">
        <f t="shared" si="0"/>
        <v>0</v>
      </c>
      <c r="L33" s="275">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83"/>
      <c r="N33" s="99"/>
      <c r="O33" s="319"/>
      <c r="P33" s="320"/>
      <c r="Q33" s="256">
        <f>EINSTELLUNG!B3</f>
        <v>0</v>
      </c>
      <c r="R33" s="256"/>
      <c r="S33" s="256" t="str">
        <f>EINSTELLUNG!B19</f>
        <v>Projection/Aktuell Zahlen</v>
      </c>
      <c r="T33" s="256"/>
      <c r="U33" s="256" t="s">
        <v>95</v>
      </c>
      <c r="V33" s="257"/>
    </row>
    <row r="34" spans="1:22" ht="22" customHeight="1">
      <c r="A34" s="272" t="s">
        <v>96</v>
      </c>
      <c r="B34" s="128">
        <v>401678</v>
      </c>
      <c r="C34" s="69" t="s">
        <v>251</v>
      </c>
      <c r="D34" s="70">
        <v>45414</v>
      </c>
      <c r="E34" s="71" t="s">
        <v>2</v>
      </c>
      <c r="F34" s="72">
        <v>173</v>
      </c>
      <c r="G34" s="273">
        <f>IF(OR(E34="",F34=""),"",PID_KVLohnLookup($A$1,E34,F34,LOHNTABELLE!$H$4))</f>
        <v>2021</v>
      </c>
      <c r="H34" s="274">
        <f>IF(AND(ISNUMBER(D34),ISNUMBER(F34)),ROUNDDOWN(MIN(IF(OR(ISBLANK(I34),I34=""),EOMONTH(DATE(EINSTELLUNG!$C$35,$A$1,1),0),I34)-MAX(D34,DATE(EINSTELLUNG!$C$35,$A$1,1))+1)/DAY(EOMONTH(DATE(EINSTELLUNG!$C$35,$A$1,1),0))*F34,2),"")</f>
        <v>173</v>
      </c>
      <c r="I34" s="73"/>
      <c r="J34" s="74"/>
      <c r="K34" s="273">
        <f t="shared" si="0"/>
        <v>0</v>
      </c>
      <c r="L34" s="275">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98"/>
      <c r="O34" s="321"/>
      <c r="P34" s="322"/>
      <c r="Q34" s="323"/>
      <c r="R34" s="323"/>
      <c r="S34" s="323"/>
      <c r="T34" s="323"/>
      <c r="U34" s="323"/>
      <c r="V34" s="324"/>
    </row>
    <row r="35" spans="1:22" ht="22" customHeight="1">
      <c r="A35" s="272" t="s">
        <v>97</v>
      </c>
      <c r="B35" s="129">
        <v>401690</v>
      </c>
      <c r="C35" s="77" t="s">
        <v>253</v>
      </c>
      <c r="D35" s="78">
        <v>45536</v>
      </c>
      <c r="E35" s="79" t="s">
        <v>2</v>
      </c>
      <c r="F35" s="80">
        <v>173</v>
      </c>
      <c r="G35" s="273">
        <f>IF(OR(E35="",F35=""),"",PID_KVLohnLookup($A$1,E35,F35,LOHNTABELLE!$H$4))</f>
        <v>2021</v>
      </c>
      <c r="H35" s="274">
        <f>IF(AND(ISNUMBER(D35),ISNUMBER(F35)),ROUNDDOWN(MIN(IF(OR(ISBLANK(I35),I35=""),EOMONTH(DATE(EINSTELLUNG!$C$35,$A$1,1),0),I35)-MAX(D35,DATE(EINSTELLUNG!$C$35,$A$1,1))+1)/DAY(EOMONTH(DATE(EINSTELLUNG!$C$35,$A$1,1),0))*F35,2),"")</f>
        <v>173</v>
      </c>
      <c r="I35" s="81"/>
      <c r="J35" s="82"/>
      <c r="K35" s="273">
        <f t="shared" ref="K35:K66" si="1">IFERROR(IF(OR(MONTH(D35)=1, MONTH(D35)=3, MONTH(D35)=5, MONTH(D35)=7, MONTH(D35)=8, MONTH(D35)=10, MONTH(D35)=12), (G35/31)*J35, IF(OR(MONTH(D35)=4, MONTH(D35)=6, MONTH(D35)=9, MONTH(D35)=11), (G35/30)*J35, (G35/DAY(EOMONTH(D35,0)))*J35)), 0)</f>
        <v>0</v>
      </c>
      <c r="L35" s="275">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83"/>
      <c r="N35" s="99"/>
      <c r="O35" s="325" t="s">
        <v>98</v>
      </c>
      <c r="P35" s="289"/>
      <c r="Q35" s="326">
        <f>EINSTELLUNG!C8</f>
        <v>400000</v>
      </c>
      <c r="R35" s="326"/>
      <c r="S35" s="326">
        <f>EINSTELLUNG!C24</f>
        <v>430000</v>
      </c>
      <c r="T35" s="326"/>
      <c r="U35" s="326">
        <f>S35-Q35</f>
        <v>30000</v>
      </c>
      <c r="V35" s="327"/>
    </row>
    <row r="36" spans="1:22" ht="22" customHeight="1">
      <c r="A36" s="272" t="s">
        <v>99</v>
      </c>
      <c r="B36" s="128">
        <v>401703</v>
      </c>
      <c r="C36" s="69" t="s">
        <v>254</v>
      </c>
      <c r="D36" s="70">
        <v>45616</v>
      </c>
      <c r="E36" s="71" t="s">
        <v>2</v>
      </c>
      <c r="F36" s="72">
        <v>173</v>
      </c>
      <c r="G36" s="273">
        <f>IF(OR(E36="",F36=""),"",PID_KVLohnLookup($A$1,E36,F36,LOHNTABELLE!$H$4))</f>
        <v>2021</v>
      </c>
      <c r="H36" s="274">
        <f>IF(AND(ISNUMBER(D36),ISNUMBER(F36)),ROUNDDOWN(MIN(IF(OR(ISBLANK(I36),I36=""),EOMONTH(DATE(EINSTELLUNG!$C$35,$A$1,1),0),I36)-MAX(D36,DATE(EINSTELLUNG!$C$35,$A$1,1))+1)/DAY(EOMONTH(DATE(EINSTELLUNG!$C$35,$A$1,1),0))*F36,2),"")</f>
        <v>173</v>
      </c>
      <c r="I36" s="73"/>
      <c r="J36" s="74"/>
      <c r="K36" s="273">
        <f t="shared" si="1"/>
        <v>0</v>
      </c>
      <c r="L36" s="275">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98"/>
      <c r="O36" s="325" t="s">
        <v>100</v>
      </c>
      <c r="P36" s="289"/>
      <c r="Q36" s="326">
        <f>EINSTELLUNG!D8</f>
        <v>100000</v>
      </c>
      <c r="R36" s="326"/>
      <c r="S36" s="326">
        <f ca="1">SumMergedCells(Q17:R29)</f>
        <v>118358.2261</v>
      </c>
      <c r="T36" s="326"/>
      <c r="U36" s="326">
        <f t="shared" ref="U36:U41" ca="1" si="2">S36-Q36</f>
        <v>18358.2261</v>
      </c>
      <c r="V36" s="327"/>
    </row>
    <row r="37" spans="1:22" ht="22" customHeight="1">
      <c r="A37" s="272" t="s">
        <v>101</v>
      </c>
      <c r="B37" s="129">
        <v>401715</v>
      </c>
      <c r="C37" s="77" t="s">
        <v>256</v>
      </c>
      <c r="D37" s="78">
        <v>45755</v>
      </c>
      <c r="E37" s="79" t="s">
        <v>2</v>
      </c>
      <c r="F37" s="80">
        <v>173</v>
      </c>
      <c r="G37" s="273">
        <f>IF(OR(E37="",F37=""),"",PID_KVLohnLookup($A$1,E37,F37,LOHNTABELLE!$H$4))</f>
        <v>2021</v>
      </c>
      <c r="H37" s="274">
        <f>IF(AND(ISNUMBER(D37),ISNUMBER(F37)),ROUNDDOWN(MIN(IF(OR(ISBLANK(I37),I37=""),EOMONTH(DATE(EINSTELLUNG!$C$35,$A$1,1),0),I37)-MAX(D37,DATE(EINSTELLUNG!$C$35,$A$1,1))+1)/DAY(EOMONTH(DATE(EINSTELLUNG!$C$35,$A$1,1),0))*F37,2),"")</f>
        <v>173</v>
      </c>
      <c r="I37" s="81"/>
      <c r="J37" s="82"/>
      <c r="K37" s="273">
        <f t="shared" si="1"/>
        <v>0</v>
      </c>
      <c r="L37" s="275">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99"/>
      <c r="O37" s="325" t="s">
        <v>102</v>
      </c>
      <c r="P37" s="289"/>
      <c r="Q37" s="328">
        <f>IF(ISERROR(Q36/Q35), 0, Q36/Q35)</f>
        <v>0.25</v>
      </c>
      <c r="R37" s="328"/>
      <c r="S37" s="328">
        <f ca="1">IF(ISERROR(S36/S35), 0, S36/S35)</f>
        <v>0.27525168860465116</v>
      </c>
      <c r="T37" s="328"/>
      <c r="U37" s="328">
        <f t="shared" ca="1" si="2"/>
        <v>2.5251688604651157E-2</v>
      </c>
      <c r="V37" s="329"/>
    </row>
    <row r="38" spans="1:22" ht="22" customHeight="1">
      <c r="A38" s="272" t="s">
        <v>103</v>
      </c>
      <c r="B38" s="128">
        <v>401716</v>
      </c>
      <c r="C38" s="69" t="s">
        <v>257</v>
      </c>
      <c r="D38" s="70">
        <v>45800</v>
      </c>
      <c r="E38" s="71" t="s">
        <v>2</v>
      </c>
      <c r="F38" s="72">
        <v>173</v>
      </c>
      <c r="G38" s="273">
        <f>IF(OR(E38="",F38=""),"",PID_KVLohnLookup($A$1,E38,F38,LOHNTABELLE!$H$4))</f>
        <v>2021</v>
      </c>
      <c r="H38" s="274">
        <f>IF(AND(ISNUMBER(D38),ISNUMBER(F38)),ROUNDDOWN(MIN(IF(OR(ISBLANK(I38),I38=""),EOMONTH(DATE(EINSTELLUNG!$C$35,$A$1,1),0),I38)-MAX(D38,DATE(EINSTELLUNG!$C$35,$A$1,1))+1)/DAY(EOMONTH(DATE(EINSTELLUNG!$C$35,$A$1,1),0))*F38,2),"")</f>
        <v>173</v>
      </c>
      <c r="I38" s="73"/>
      <c r="J38" s="74"/>
      <c r="K38" s="273">
        <f t="shared" si="1"/>
        <v>0</v>
      </c>
      <c r="L38" s="275">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75"/>
      <c r="N38" s="98"/>
      <c r="O38" s="325" t="s">
        <v>104</v>
      </c>
      <c r="P38" s="289"/>
      <c r="Q38" s="290">
        <f>EINSTELLUNG!F8</f>
        <v>30000</v>
      </c>
      <c r="R38" s="290"/>
      <c r="S38" s="290">
        <f>EINSTELLUNG!F24</f>
        <v>29000</v>
      </c>
      <c r="T38" s="290"/>
      <c r="U38" s="290">
        <f t="shared" si="2"/>
        <v>-1000</v>
      </c>
      <c r="V38" s="291"/>
    </row>
    <row r="39" spans="1:22" ht="22" customHeight="1">
      <c r="A39" s="272" t="s">
        <v>105</v>
      </c>
      <c r="B39" s="129">
        <v>401717</v>
      </c>
      <c r="C39" s="77" t="s">
        <v>258</v>
      </c>
      <c r="D39" s="78">
        <v>45814</v>
      </c>
      <c r="E39" s="79" t="s">
        <v>2</v>
      </c>
      <c r="F39" s="80">
        <v>173</v>
      </c>
      <c r="G39" s="273">
        <f>IF(OR(E39="",F39=""),"",PID_KVLohnLookup($A$1,E39,F39,LOHNTABELLE!$H$4))</f>
        <v>2021</v>
      </c>
      <c r="H39" s="274">
        <f>IF(AND(ISNUMBER(D39),ISNUMBER(F39)),ROUNDDOWN(MIN(IF(OR(ISBLANK(I39),I39=""),EOMONTH(DATE(EINSTELLUNG!$C$35,$A$1,1),0),I39)-MAX(D39,DATE(EINSTELLUNG!$C$35,$A$1,1))+1)/DAY(EOMONTH(DATE(EINSTELLUNG!$C$35,$A$1,1),0))*F39,2),"")</f>
        <v>173</v>
      </c>
      <c r="I39" s="81"/>
      <c r="J39" s="82"/>
      <c r="K39" s="273">
        <f t="shared" si="1"/>
        <v>0</v>
      </c>
      <c r="L39" s="275">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83"/>
      <c r="N39" s="99"/>
      <c r="O39" s="325" t="s">
        <v>106</v>
      </c>
      <c r="P39" s="289"/>
      <c r="Q39" s="326">
        <f>IF(Q38=0, 0, Q35/Q38)</f>
        <v>13.333333333333334</v>
      </c>
      <c r="R39" s="326"/>
      <c r="S39" s="326">
        <f>IF(S38=0, 0, S35/S38)</f>
        <v>14.827586206896552</v>
      </c>
      <c r="T39" s="326"/>
      <c r="U39" s="326">
        <f t="shared" si="2"/>
        <v>1.4942528735632177</v>
      </c>
      <c r="V39" s="327"/>
    </row>
    <row r="40" spans="1:22" ht="22" customHeight="1">
      <c r="A40" s="272" t="s">
        <v>107</v>
      </c>
      <c r="B40" s="128">
        <v>401722</v>
      </c>
      <c r="C40" s="69" t="s">
        <v>259</v>
      </c>
      <c r="D40" s="70">
        <v>45848</v>
      </c>
      <c r="E40" s="71" t="s">
        <v>2</v>
      </c>
      <c r="F40" s="72">
        <v>86.5</v>
      </c>
      <c r="G40" s="273">
        <f>IF(OR(E40="",F40=""),"",PID_KVLohnLookup($A$1,E40,F40,LOHNTABELLE!$H$4))</f>
        <v>1010.5</v>
      </c>
      <c r="H40" s="274">
        <f>IF(AND(ISNUMBER(D40),ISNUMBER(F40)),ROUNDDOWN(MIN(IF(OR(ISBLANK(I40),I40=""),EOMONTH(DATE(EINSTELLUNG!$C$35,$A$1,1),0),I40)-MAX(D40,DATE(EINSTELLUNG!$C$35,$A$1,1))+1)/DAY(EOMONTH(DATE(EINSTELLUNG!$C$35,$A$1,1),0))*F40,2),"")</f>
        <v>86.5</v>
      </c>
      <c r="I40" s="73"/>
      <c r="J40" s="74"/>
      <c r="K40" s="273">
        <f t="shared" si="1"/>
        <v>0</v>
      </c>
      <c r="L40" s="275">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325" t="s">
        <v>108</v>
      </c>
      <c r="P40" s="289"/>
      <c r="Q40" s="326">
        <f>IF(Q13=0, 0, Q35/Q13)</f>
        <v>43.641013387971881</v>
      </c>
      <c r="R40" s="326"/>
      <c r="S40" s="326">
        <f>IF(Q13=0, 0, S35/Q13)</f>
        <v>46.914089392069769</v>
      </c>
      <c r="T40" s="326"/>
      <c r="U40" s="326">
        <f t="shared" si="2"/>
        <v>3.2730760040978879</v>
      </c>
      <c r="V40" s="327"/>
    </row>
    <row r="41" spans="1:22" ht="22" customHeight="1">
      <c r="A41" s="272" t="s">
        <v>109</v>
      </c>
      <c r="B41" s="129">
        <v>401723</v>
      </c>
      <c r="C41" s="77" t="s">
        <v>260</v>
      </c>
      <c r="D41" s="78">
        <v>45852</v>
      </c>
      <c r="E41" s="79" t="s">
        <v>2</v>
      </c>
      <c r="F41" s="80">
        <v>86.5</v>
      </c>
      <c r="G41" s="273">
        <f>IF(OR(E41="",F41=""),"",PID_KVLohnLookup($A$1,E41,F41,LOHNTABELLE!$H$4))</f>
        <v>1010.5</v>
      </c>
      <c r="H41" s="274">
        <f>IF(AND(ISNUMBER(D41),ISNUMBER(F41)),ROUNDDOWN(MIN(IF(OR(ISBLANK(I41),I41=""),EOMONTH(DATE(EINSTELLUNG!$C$35,$A$1,1),0),I41)-MAX(D41,DATE(EINSTELLUNG!$C$35,$A$1,1))+1)/DAY(EOMONTH(DATE(EINSTELLUNG!$C$35,$A$1,1),0))*F41,2),"")</f>
        <v>86.5</v>
      </c>
      <c r="I41" s="81"/>
      <c r="J41" s="82"/>
      <c r="K41" s="273">
        <f t="shared" si="1"/>
        <v>0</v>
      </c>
      <c r="L41" s="275">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325" t="s">
        <v>110</v>
      </c>
      <c r="P41" s="289"/>
      <c r="Q41" s="290">
        <f>IF(Q13=0, 0, Q38/Q13)</f>
        <v>3.273076004097891</v>
      </c>
      <c r="R41" s="290"/>
      <c r="S41" s="290">
        <f>IF(Q13=0, 0, S38/Q13)</f>
        <v>3.1639734706279614</v>
      </c>
      <c r="T41" s="290"/>
      <c r="U41" s="290">
        <f t="shared" si="2"/>
        <v>-0.1091025334699296</v>
      </c>
      <c r="V41" s="291"/>
    </row>
    <row r="42" spans="1:22" ht="22" customHeight="1">
      <c r="A42" s="272" t="s">
        <v>111</v>
      </c>
      <c r="B42" s="128">
        <v>401726</v>
      </c>
      <c r="C42" s="69" t="s">
        <v>261</v>
      </c>
      <c r="D42" s="70">
        <v>45870</v>
      </c>
      <c r="E42" s="71" t="s">
        <v>2</v>
      </c>
      <c r="F42" s="72">
        <v>86.5</v>
      </c>
      <c r="G42" s="273">
        <f>IF(OR(E42="",F42=""),"",PID_KVLohnLookup($A$1,E42,F42,LOHNTABELLE!$H$4))</f>
        <v>1010.5</v>
      </c>
      <c r="H42" s="274">
        <f>IF(AND(ISNUMBER(D42),ISNUMBER(F42)),ROUNDDOWN(MIN(IF(OR(ISBLANK(I42),I42=""),EOMONTH(DATE(EINSTELLUNG!$C$35,$A$1,1),0),I42)-MAX(D42,DATE(EINSTELLUNG!$C$35,$A$1,1))+1)/DAY(EOMONTH(DATE(EINSTELLUNG!$C$35,$A$1,1),0))*F42,2),"")</f>
        <v>86.5</v>
      </c>
      <c r="I42" s="73"/>
      <c r="J42" s="74"/>
      <c r="K42" s="273">
        <f t="shared" si="1"/>
        <v>0</v>
      </c>
      <c r="L42" s="275">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330" t="s">
        <v>112</v>
      </c>
      <c r="P42" s="331"/>
      <c r="Q42" s="332">
        <f>IFERROR(Q17/Q8, 0)</f>
        <v>11.971679252423909</v>
      </c>
      <c r="R42" s="332"/>
      <c r="S42" s="332"/>
      <c r="T42" s="332"/>
      <c r="U42" s="332"/>
      <c r="V42" s="333"/>
    </row>
    <row r="43" spans="1:22" ht="22" customHeight="1">
      <c r="A43" s="272" t="s">
        <v>113</v>
      </c>
      <c r="B43" s="129">
        <v>401730</v>
      </c>
      <c r="C43" s="77" t="s">
        <v>263</v>
      </c>
      <c r="D43" s="78">
        <v>45895</v>
      </c>
      <c r="E43" s="79" t="s">
        <v>2</v>
      </c>
      <c r="F43" s="80">
        <v>151.38</v>
      </c>
      <c r="G43" s="273">
        <f>IF(OR(E43="",F43=""),"",PID_KVLohnLookup($A$1,E43,F43,LOHNTABELLE!$H$4))</f>
        <v>1768.38</v>
      </c>
      <c r="H43" s="274">
        <f>IF(AND(ISNUMBER(D43),ISNUMBER(F43)),ROUNDDOWN(MIN(IF(OR(ISBLANK(I43),I43=""),EOMONTH(DATE(EINSTELLUNG!$C$35,$A$1,1),0),I43)-MAX(D43,DATE(EINSTELLUNG!$C$35,$A$1,1))+1)/DAY(EOMONTH(DATE(EINSTELLUNG!$C$35,$A$1,1),0))*F43,2),"")</f>
        <v>151.38</v>
      </c>
      <c r="I43" s="81"/>
      <c r="J43" s="82"/>
      <c r="K43" s="273">
        <f t="shared" si="1"/>
        <v>0</v>
      </c>
      <c r="L43" s="275">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1768.38</v>
      </c>
      <c r="M43" s="83"/>
      <c r="N43" s="99"/>
      <c r="O43" s="334"/>
      <c r="P43" s="334"/>
      <c r="Q43" s="334"/>
      <c r="R43" s="270"/>
      <c r="S43" s="270"/>
      <c r="T43" s="270"/>
      <c r="U43" s="270"/>
      <c r="V43" s="270"/>
    </row>
    <row r="44" spans="1:22" ht="22" customHeight="1">
      <c r="A44" s="272" t="s">
        <v>114</v>
      </c>
      <c r="B44" s="128">
        <v>401731</v>
      </c>
      <c r="C44" s="69" t="s">
        <v>262</v>
      </c>
      <c r="D44" s="70">
        <v>45899</v>
      </c>
      <c r="E44" s="71" t="s">
        <v>2</v>
      </c>
      <c r="F44" s="72">
        <v>86.5</v>
      </c>
      <c r="G44" s="273">
        <f>IF(OR(E44="",F44=""),"",PID_KVLohnLookup($A$1,E44,F44,LOHNTABELLE!$H$4))</f>
        <v>1010.5</v>
      </c>
      <c r="H44" s="274">
        <f>IF(AND(ISNUMBER(D44),ISNUMBER(F44)),ROUNDDOWN(MIN(IF(OR(ISBLANK(I44),I44=""),EOMONTH(DATE(EINSTELLUNG!$C$35,$A$1,1),0),I44)-MAX(D44,DATE(EINSTELLUNG!$C$35,$A$1,1))+1)/DAY(EOMONTH(DATE(EINSTELLUNG!$C$35,$A$1,1),0))*F44,2),"")</f>
        <v>86.5</v>
      </c>
      <c r="I44" s="73"/>
      <c r="J44" s="74"/>
      <c r="K44" s="273">
        <f t="shared" si="1"/>
        <v>0</v>
      </c>
      <c r="L44" s="275">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335" t="s">
        <v>115</v>
      </c>
      <c r="P44" s="335"/>
      <c r="Q44" s="335"/>
      <c r="R44" s="335"/>
      <c r="S44" s="335"/>
      <c r="T44" s="335"/>
      <c r="U44" s="335"/>
      <c r="V44" s="335"/>
    </row>
    <row r="45" spans="1:22" ht="22" customHeight="1">
      <c r="A45" s="272" t="s">
        <v>116</v>
      </c>
      <c r="B45" s="129">
        <v>401734</v>
      </c>
      <c r="C45" s="77" t="s">
        <v>264</v>
      </c>
      <c r="D45" s="78">
        <v>45904</v>
      </c>
      <c r="E45" s="79" t="s">
        <v>2</v>
      </c>
      <c r="F45" s="80">
        <v>138.4</v>
      </c>
      <c r="G45" s="273">
        <f>IF(OR(E45="",F45=""),"",PID_KVLohnLookup($A$1,E45,F45,LOHNTABELLE!$H$4))</f>
        <v>1616.8</v>
      </c>
      <c r="H45" s="274">
        <f>IF(AND(ISNUMBER(D45),ISNUMBER(F45)),ROUNDDOWN(MIN(IF(OR(ISBLANK(I45),I45=""),EOMONTH(DATE(EINSTELLUNG!$C$35,$A$1,1),0),I45)-MAX(D45,DATE(EINSTELLUNG!$C$35,$A$1,1))+1)/DAY(EOMONTH(DATE(EINSTELLUNG!$C$35,$A$1,1),0))*F45,2),"")</f>
        <v>138.4</v>
      </c>
      <c r="I45" s="81"/>
      <c r="J45" s="82"/>
      <c r="K45" s="273">
        <f t="shared" si="1"/>
        <v>0</v>
      </c>
      <c r="L45" s="275">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1616.8</v>
      </c>
      <c r="M45" s="83"/>
      <c r="N45" s="99"/>
      <c r="O45" s="336"/>
      <c r="P45" s="336"/>
      <c r="Q45" s="336"/>
      <c r="R45" s="337"/>
      <c r="S45" s="337"/>
      <c r="T45" s="337"/>
      <c r="U45" s="337"/>
      <c r="V45" s="270"/>
    </row>
    <row r="46" spans="1:22" ht="22" customHeight="1">
      <c r="A46" s="272" t="s">
        <v>117</v>
      </c>
      <c r="B46" s="128">
        <v>401736</v>
      </c>
      <c r="C46" s="69" t="s">
        <v>265</v>
      </c>
      <c r="D46" s="70">
        <v>45906</v>
      </c>
      <c r="E46" s="71" t="s">
        <v>2</v>
      </c>
      <c r="F46" s="72">
        <v>86.5</v>
      </c>
      <c r="G46" s="273">
        <f>IF(OR(E46="",F46=""),"",PID_KVLohnLookup($A$1,E46,F46,LOHNTABELLE!$H$4))</f>
        <v>1010.5</v>
      </c>
      <c r="H46" s="274">
        <f>IF(AND(ISNUMBER(D46),ISNUMBER(F46)),ROUNDDOWN(MIN(IF(OR(ISBLANK(I46),I46=""),EOMONTH(DATE(EINSTELLUNG!$C$35,$A$1,1),0),I46)-MAX(D46,DATE(EINSTELLUNG!$C$35,$A$1,1))+1)/DAY(EOMONTH(DATE(EINSTELLUNG!$C$35,$A$1,1),0))*F46,2),"")</f>
        <v>86.5</v>
      </c>
      <c r="I46" s="73"/>
      <c r="J46" s="74"/>
      <c r="K46" s="273">
        <f t="shared" si="1"/>
        <v>0</v>
      </c>
      <c r="L46" s="275">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270"/>
      <c r="P46" s="270"/>
      <c r="Q46" s="270"/>
      <c r="R46" s="270"/>
      <c r="S46" s="270"/>
      <c r="T46" s="270"/>
      <c r="U46" s="270"/>
      <c r="V46" s="270"/>
    </row>
    <row r="47" spans="1:22" ht="22" customHeight="1">
      <c r="A47" s="272" t="s">
        <v>118</v>
      </c>
      <c r="B47" s="129">
        <v>401737</v>
      </c>
      <c r="C47" s="77" t="s">
        <v>266</v>
      </c>
      <c r="D47" s="78">
        <v>45906</v>
      </c>
      <c r="E47" s="79" t="s">
        <v>2</v>
      </c>
      <c r="F47" s="80">
        <v>86.5</v>
      </c>
      <c r="G47" s="273">
        <f>IF(OR(E47="",F47=""),"",PID_KVLohnLookup($A$1,E47,F47,LOHNTABELLE!$H$4))</f>
        <v>1010.5</v>
      </c>
      <c r="H47" s="274">
        <f>IF(AND(ISNUMBER(D47),ISNUMBER(F47)),ROUNDDOWN(MIN(IF(OR(ISBLANK(I47),I47=""),EOMONTH(DATE(EINSTELLUNG!$C$35,$A$1,1),0),I47)-MAX(D47,DATE(EINSTELLUNG!$C$35,$A$1,1))+1)/DAY(EOMONTH(DATE(EINSTELLUNG!$C$35,$A$1,1),0))*F47,2),"")</f>
        <v>86.5</v>
      </c>
      <c r="I47" s="81"/>
      <c r="J47" s="82"/>
      <c r="K47" s="273">
        <f t="shared" si="1"/>
        <v>0</v>
      </c>
      <c r="L47" s="275">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270"/>
      <c r="P47" s="270"/>
      <c r="Q47" s="270"/>
      <c r="R47" s="270"/>
      <c r="S47" s="270"/>
      <c r="T47" s="270"/>
      <c r="U47" s="270"/>
      <c r="V47" s="270"/>
    </row>
    <row r="48" spans="1:22" ht="22" customHeight="1">
      <c r="A48" s="272" t="s">
        <v>119</v>
      </c>
      <c r="B48" s="128">
        <v>401738</v>
      </c>
      <c r="C48" s="69" t="s">
        <v>267</v>
      </c>
      <c r="D48" s="70">
        <v>45909</v>
      </c>
      <c r="E48" s="71" t="s">
        <v>2</v>
      </c>
      <c r="F48" s="72">
        <v>86.5</v>
      </c>
      <c r="G48" s="273">
        <f>IF(OR(E48="",F48=""),"",PID_KVLohnLookup($A$1,E48,F48,LOHNTABELLE!$H$4))</f>
        <v>1010.5</v>
      </c>
      <c r="H48" s="274">
        <f>IF(AND(ISNUMBER(D48),ISNUMBER(F48)),ROUNDDOWN(MIN(IF(OR(ISBLANK(I48),I48=""),EOMONTH(DATE(EINSTELLUNG!$C$35,$A$1,1),0),I48)-MAX(D48,DATE(EINSTELLUNG!$C$35,$A$1,1))+1)/DAY(EOMONTH(DATE(EINSTELLUNG!$C$35,$A$1,1),0))*F48,2),"")</f>
        <v>86.5</v>
      </c>
      <c r="I48" s="73"/>
      <c r="J48" s="74"/>
      <c r="K48" s="273">
        <f t="shared" si="1"/>
        <v>0</v>
      </c>
      <c r="L48" s="275">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270"/>
      <c r="P48" s="270"/>
      <c r="Q48" s="270"/>
      <c r="R48" s="270"/>
      <c r="S48" s="270"/>
      <c r="T48" s="270"/>
      <c r="U48" s="270"/>
      <c r="V48" s="270"/>
    </row>
    <row r="49" spans="1:22" ht="22" customHeight="1">
      <c r="A49" s="272" t="s">
        <v>120</v>
      </c>
      <c r="B49" s="129">
        <v>401745</v>
      </c>
      <c r="C49" s="77" t="s">
        <v>271</v>
      </c>
      <c r="D49" s="78">
        <v>45934</v>
      </c>
      <c r="E49" s="79" t="s">
        <v>2</v>
      </c>
      <c r="F49" s="80">
        <v>86.5</v>
      </c>
      <c r="G49" s="273">
        <f>IF(OR(E49="",F49=""),"",PID_KVLohnLookup($A$1,E49,F49,LOHNTABELLE!$H$4))</f>
        <v>1010.5</v>
      </c>
      <c r="H49" s="274">
        <f>IF(AND(ISNUMBER(D49),ISNUMBER(F49)),ROUNDDOWN(MIN(IF(OR(ISBLANK(I49),I49=""),EOMONTH(DATE(EINSTELLUNG!$C$35,$A$1,1),0),I49)-MAX(D49,DATE(EINSTELLUNG!$C$35,$A$1,1))+1)/DAY(EOMONTH(DATE(EINSTELLUNG!$C$35,$A$1,1),0))*F49,2),"")</f>
        <v>86.5</v>
      </c>
      <c r="I49" s="81"/>
      <c r="J49" s="82"/>
      <c r="K49" s="273">
        <f t="shared" si="1"/>
        <v>0</v>
      </c>
      <c r="L49" s="275">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270"/>
      <c r="P49" s="270"/>
      <c r="Q49" s="270"/>
      <c r="R49" s="270"/>
      <c r="S49" s="270"/>
      <c r="T49" s="270"/>
      <c r="U49" s="270"/>
      <c r="V49" s="270"/>
    </row>
    <row r="50" spans="1:22" ht="22" customHeight="1">
      <c r="A50" s="272" t="s">
        <v>121</v>
      </c>
      <c r="B50" s="128">
        <v>401746</v>
      </c>
      <c r="C50" s="69" t="s">
        <v>270</v>
      </c>
      <c r="D50" s="70">
        <v>45941</v>
      </c>
      <c r="E50" s="71" t="s">
        <v>2</v>
      </c>
      <c r="F50" s="72">
        <v>86.5</v>
      </c>
      <c r="G50" s="273">
        <f>IF(OR(E50="",F50=""),"",PID_KVLohnLookup($A$1,E50,F50,LOHNTABELLE!$H$4))</f>
        <v>1010.5</v>
      </c>
      <c r="H50" s="274">
        <f>IF(AND(ISNUMBER(D50),ISNUMBER(F50)),ROUNDDOWN(MIN(IF(OR(ISBLANK(I50),I50=""),EOMONTH(DATE(EINSTELLUNG!$C$35,$A$1,1),0),I50)-MAX(D50,DATE(EINSTELLUNG!$C$35,$A$1,1))+1)/DAY(EOMONTH(DATE(EINSTELLUNG!$C$35,$A$1,1),0))*F50,2),"")</f>
        <v>86.5</v>
      </c>
      <c r="I50" s="73"/>
      <c r="J50" s="74"/>
      <c r="K50" s="273">
        <f t="shared" si="1"/>
        <v>0</v>
      </c>
      <c r="L50" s="275">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270"/>
      <c r="P50" s="270"/>
      <c r="Q50" s="270"/>
      <c r="R50" s="270"/>
      <c r="S50" s="270"/>
      <c r="T50" s="270"/>
      <c r="U50" s="270"/>
      <c r="V50" s="270"/>
    </row>
    <row r="51" spans="1:22" ht="22" customHeight="1">
      <c r="A51" s="272" t="s">
        <v>122</v>
      </c>
      <c r="B51" s="129">
        <v>401747</v>
      </c>
      <c r="C51" s="77" t="s">
        <v>268</v>
      </c>
      <c r="D51" s="78">
        <v>45941</v>
      </c>
      <c r="E51" s="79" t="s">
        <v>2</v>
      </c>
      <c r="F51" s="80">
        <v>86.5</v>
      </c>
      <c r="G51" s="273">
        <f>IF(OR(E51="",F51=""),"",PID_KVLohnLookup($A$1,E51,F51,LOHNTABELLE!$H$4))</f>
        <v>1010.5</v>
      </c>
      <c r="H51" s="274">
        <f>IF(AND(ISNUMBER(D51),ISNUMBER(F51)),ROUNDDOWN(MIN(IF(OR(ISBLANK(I51),I51=""),EOMONTH(DATE(EINSTELLUNG!$C$35,$A$1,1),0),I51)-MAX(D51,DATE(EINSTELLUNG!$C$35,$A$1,1))+1)/DAY(EOMONTH(DATE(EINSTELLUNG!$C$35,$A$1,1),0))*F51,2),"")</f>
        <v>86.5</v>
      </c>
      <c r="I51" s="81"/>
      <c r="J51" s="82"/>
      <c r="K51" s="273">
        <f t="shared" si="1"/>
        <v>0</v>
      </c>
      <c r="L51" s="275">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18" customHeight="1">
      <c r="A52" s="272" t="s">
        <v>123</v>
      </c>
      <c r="B52" s="128">
        <v>401748</v>
      </c>
      <c r="C52" s="69" t="s">
        <v>269</v>
      </c>
      <c r="D52" s="70">
        <v>45941</v>
      </c>
      <c r="E52" s="71" t="s">
        <v>2</v>
      </c>
      <c r="F52" s="72">
        <v>86.5</v>
      </c>
      <c r="G52" s="273">
        <f>IF(OR(E52="",F52=""),"",PID_KVLohnLookup($A$1,E52,F52,LOHNTABELLE!$H$4))</f>
        <v>1010.5</v>
      </c>
      <c r="H52" s="274">
        <f>IF(AND(ISNUMBER(D52),ISNUMBER(F52)),ROUNDDOWN(MIN(IF(OR(ISBLANK(I52),I52=""),EOMONTH(DATE(EINSTELLUNG!$C$35,$A$1,1),0),I52)-MAX(D52,DATE(EINSTELLUNG!$C$35,$A$1,1))+1)/DAY(EOMONTH(DATE(EINSTELLUNG!$C$35,$A$1,1),0))*F52,2),"")</f>
        <v>86.5</v>
      </c>
      <c r="I52" s="73"/>
      <c r="J52" s="74"/>
      <c r="K52" s="273">
        <f t="shared" si="1"/>
        <v>0</v>
      </c>
      <c r="L52" s="275">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272" t="s">
        <v>124</v>
      </c>
      <c r="B53" s="129">
        <v>401751</v>
      </c>
      <c r="C53" s="77" t="s">
        <v>272</v>
      </c>
      <c r="D53" s="78">
        <v>45961</v>
      </c>
      <c r="E53" s="79" t="s">
        <v>2</v>
      </c>
      <c r="F53" s="80">
        <v>86.5</v>
      </c>
      <c r="G53" s="273">
        <f>IF(OR(E53="",F53=""),"",PID_KVLohnLookup($A$1,E53,F53,LOHNTABELLE!$H$4))</f>
        <v>1010.5</v>
      </c>
      <c r="H53" s="274">
        <f>IF(AND(ISNUMBER(D53),ISNUMBER(F53)),ROUNDDOWN(MIN(IF(OR(ISBLANK(I53),I53=""),EOMONTH(DATE(EINSTELLUNG!$C$35,$A$1,1),0),I53)-MAX(D53,DATE(EINSTELLUNG!$C$35,$A$1,1))+1)/DAY(EOMONTH(DATE(EINSTELLUNG!$C$35,$A$1,1),0))*F53,2),"")</f>
        <v>86.5</v>
      </c>
      <c r="I53" s="81"/>
      <c r="J53" s="82"/>
      <c r="K53" s="273">
        <f t="shared" si="1"/>
        <v>0</v>
      </c>
      <c r="L53" s="275">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272" t="s">
        <v>125</v>
      </c>
      <c r="B54" s="128">
        <v>401752</v>
      </c>
      <c r="C54" s="69" t="s">
        <v>273</v>
      </c>
      <c r="D54" s="73">
        <v>45986</v>
      </c>
      <c r="E54" s="71" t="s">
        <v>2</v>
      </c>
      <c r="F54" s="72">
        <v>86.5</v>
      </c>
      <c r="G54" s="273">
        <f>IF(OR(E54="",F54=""),"",PID_KVLohnLookup($A$1,E54,F54,LOHNTABELLE!$H$4))</f>
        <v>1010.5</v>
      </c>
      <c r="H54" s="274">
        <f>IF(AND(ISNUMBER(D54),ISNUMBER(F54)),ROUNDDOWN(MIN(IF(OR(ISBLANK(I54),I54=""),EOMONTH(DATE(EINSTELLUNG!$C$35,$A$1,1),0),I54)-MAX(D54,DATE(EINSTELLUNG!$C$35,$A$1,1))+1)/DAY(EOMONTH(DATE(EINSTELLUNG!$C$35,$A$1,1),0))*F54,2),"")</f>
        <v>86.5</v>
      </c>
      <c r="I54" s="73"/>
      <c r="J54" s="74"/>
      <c r="K54" s="273">
        <f t="shared" si="1"/>
        <v>0</v>
      </c>
      <c r="L54" s="275">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18" customHeight="1">
      <c r="A55" s="272" t="s">
        <v>126</v>
      </c>
      <c r="B55" s="129">
        <v>401754</v>
      </c>
      <c r="C55" s="77" t="s">
        <v>274</v>
      </c>
      <c r="D55" s="78">
        <v>46014</v>
      </c>
      <c r="E55" s="79" t="s">
        <v>2</v>
      </c>
      <c r="F55" s="80">
        <v>86.5</v>
      </c>
      <c r="G55" s="273">
        <f>IF(OR(E55="",F55=""),"",PID_KVLohnLookup($A$1,E55,F55,LOHNTABELLE!$H$4))</f>
        <v>1010.5</v>
      </c>
      <c r="H55" s="274">
        <f>IF(AND(ISNUMBER(D55),ISNUMBER(F55)),ROUNDDOWN(MIN(IF(OR(ISBLANK(I55),I55=""),EOMONTH(DATE(EINSTELLUNG!$C$35,$A$1,1),0),I55)-MAX(D55,DATE(EINSTELLUNG!$C$35,$A$1,1))+1)/DAY(EOMONTH(DATE(EINSTELLUNG!$C$35,$A$1,1),0))*F55,2),"")</f>
        <v>41.85</v>
      </c>
      <c r="I55" s="81">
        <v>46096</v>
      </c>
      <c r="J55" s="82">
        <v>8</v>
      </c>
      <c r="K55" s="273">
        <f t="shared" si="1"/>
        <v>260.77419354838707</v>
      </c>
      <c r="L55" s="275">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749.72580645161281</v>
      </c>
      <c r="M55" s="83"/>
      <c r="N55" s="99" t="s">
        <v>194</v>
      </c>
    </row>
    <row r="56" spans="1:22" ht="22" customHeight="1">
      <c r="A56" s="272" t="s">
        <v>127</v>
      </c>
      <c r="B56" s="128">
        <v>401999</v>
      </c>
      <c r="C56" s="69" t="s">
        <v>423</v>
      </c>
      <c r="D56" s="73">
        <v>46041</v>
      </c>
      <c r="E56" s="71" t="s">
        <v>2</v>
      </c>
      <c r="F56" s="72">
        <v>151.38</v>
      </c>
      <c r="G56" s="273">
        <f>IF(OR(E56="",F56=""),"",PID_KVLohnLookup($A$1,E56,F56,LOHNTABELLE!$H$4))</f>
        <v>1768.38</v>
      </c>
      <c r="H56" s="274">
        <f>IF(AND(ISNUMBER(D56),ISNUMBER(F56)),ROUNDDOWN(MIN(IF(OR(ISBLANK(I56),I56=""),EOMONTH(DATE(EINSTELLUNG!$C$35,$A$1,1),0),I56)-MAX(D56,DATE(EINSTELLUNG!$C$35,$A$1,1))+1)/DAY(EOMONTH(DATE(EINSTELLUNG!$C$35,$A$1,1),0))*F56,2),"")</f>
        <v>151.38</v>
      </c>
      <c r="I56" s="73"/>
      <c r="J56" s="74"/>
      <c r="K56" s="273">
        <f t="shared" si="1"/>
        <v>0</v>
      </c>
      <c r="L56" s="275">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75"/>
      <c r="N56" s="98"/>
    </row>
    <row r="57" spans="1:22" ht="22" customHeight="1">
      <c r="A57" s="272" t="s">
        <v>128</v>
      </c>
      <c r="B57" s="129">
        <v>401999</v>
      </c>
      <c r="C57" s="77" t="s">
        <v>295</v>
      </c>
      <c r="D57" s="81">
        <v>46082</v>
      </c>
      <c r="E57" s="79" t="s">
        <v>2</v>
      </c>
      <c r="F57" s="80">
        <v>173</v>
      </c>
      <c r="G57" s="273">
        <f>IF(OR(E57="",F57=""),"",PID_KVLohnLookup($A$1,E57,F57,LOHNTABELLE!$H$4))</f>
        <v>2021</v>
      </c>
      <c r="H57" s="274">
        <f>IF(AND(ISNUMBER(D57),ISNUMBER(F57)),ROUNDDOWN(MIN(IF(OR(ISBLANK(I57),I57=""),EOMONTH(DATE(EINSTELLUNG!$C$35,$A$1,1),0),I57)-MAX(D57,DATE(EINSTELLUNG!$C$35,$A$1,1))+1)/DAY(EOMONTH(DATE(EINSTELLUNG!$C$35,$A$1,1),0))*F57,2),"")</f>
        <v>173</v>
      </c>
      <c r="I57" s="81"/>
      <c r="J57" s="82"/>
      <c r="K57" s="273">
        <f t="shared" si="1"/>
        <v>0</v>
      </c>
      <c r="L57" s="275">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83"/>
      <c r="N57" s="99"/>
    </row>
    <row r="58" spans="1:22" ht="22" customHeight="1">
      <c r="A58" s="272" t="s">
        <v>129</v>
      </c>
      <c r="B58" s="128">
        <v>402405</v>
      </c>
      <c r="C58" s="69" t="s">
        <v>301</v>
      </c>
      <c r="D58" s="73">
        <v>46054</v>
      </c>
      <c r="E58" s="71" t="s">
        <v>2</v>
      </c>
      <c r="F58" s="72">
        <v>173</v>
      </c>
      <c r="G58" s="273">
        <f>IF(OR(E58="",F58=""),"",PID_KVLohnLookup($A$1,E58,F58,LOHNTABELLE!$H$4))</f>
        <v>2021</v>
      </c>
      <c r="H58" s="274">
        <f>IF(AND(ISNUMBER(D58),ISNUMBER(F58)),ROUNDDOWN(MIN(IF(OR(ISBLANK(I58),I58=""),EOMONTH(DATE(EINSTELLUNG!$C$35,$A$1,1),0),I58)-MAX(D58,DATE(EINSTELLUNG!$C$35,$A$1,1))+1)/DAY(EOMONTH(DATE(EINSTELLUNG!$C$35,$A$1,1),0))*F58,2),"")</f>
        <v>173</v>
      </c>
      <c r="I58" s="73"/>
      <c r="J58" s="74"/>
      <c r="K58" s="273">
        <f t="shared" si="1"/>
        <v>0</v>
      </c>
      <c r="L58" s="275">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272" t="s">
        <v>130</v>
      </c>
      <c r="B59" s="129">
        <v>500600</v>
      </c>
      <c r="C59" s="77" t="s">
        <v>305</v>
      </c>
      <c r="D59" s="81">
        <v>46054</v>
      </c>
      <c r="E59" s="79" t="s">
        <v>2</v>
      </c>
      <c r="F59" s="80">
        <v>173</v>
      </c>
      <c r="G59" s="273">
        <f>IF(OR(E59="",F59=""),"",PID_KVLohnLookup($A$1,E59,F59,LOHNTABELLE!$H$4))</f>
        <v>2021</v>
      </c>
      <c r="H59" s="274">
        <f>IF(AND(ISNUMBER(D59),ISNUMBER(F59)),ROUNDDOWN(MIN(IF(OR(ISBLANK(I59),I59=""),EOMONTH(DATE(EINSTELLUNG!$C$35,$A$1,1),0),I59)-MAX(D59,DATE(EINSTELLUNG!$C$35,$A$1,1))+1)/DAY(EOMONTH(DATE(EINSTELLUNG!$C$35,$A$1,1),0))*F59,2),"")</f>
        <v>173</v>
      </c>
      <c r="I59" s="81"/>
      <c r="J59" s="82"/>
      <c r="K59" s="273">
        <f t="shared" si="1"/>
        <v>0</v>
      </c>
      <c r="L59" s="275">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22" customHeight="1">
      <c r="A60" s="272" t="s">
        <v>131</v>
      </c>
      <c r="B60" s="128">
        <v>503000</v>
      </c>
      <c r="C60" s="69" t="s">
        <v>302</v>
      </c>
      <c r="D60" s="73">
        <v>42401</v>
      </c>
      <c r="E60" s="71" t="s">
        <v>2</v>
      </c>
      <c r="F60" s="72">
        <v>173</v>
      </c>
      <c r="G60" s="273">
        <f>IF(OR(E60="",F60=""),"",PID_KVLohnLookup($A$1,E60,F60,LOHNTABELLE!$H$4))</f>
        <v>2021</v>
      </c>
      <c r="H60" s="274">
        <f>IF(AND(ISNUMBER(D60),ISNUMBER(F60)),ROUNDDOWN(MIN(IF(OR(ISBLANK(I60),I60=""),EOMONTH(DATE(EINSTELLUNG!$C$35,$A$1,1),0),I60)-MAX(D60,DATE(EINSTELLUNG!$C$35,$A$1,1))+1)/DAY(EOMONTH(DATE(EINSTELLUNG!$C$35,$A$1,1),0))*F60,2),"")</f>
        <v>173</v>
      </c>
      <c r="I60" s="73"/>
      <c r="J60" s="74"/>
      <c r="K60" s="273">
        <f t="shared" si="1"/>
        <v>0</v>
      </c>
      <c r="L60" s="275">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75"/>
      <c r="N60" s="98"/>
    </row>
    <row r="61" spans="1:22" ht="22" customHeight="1">
      <c r="A61" s="272" t="s">
        <v>132</v>
      </c>
      <c r="B61" s="129">
        <v>504000</v>
      </c>
      <c r="C61" s="77" t="s">
        <v>303</v>
      </c>
      <c r="D61" s="81">
        <v>46054</v>
      </c>
      <c r="E61" s="79" t="s">
        <v>3</v>
      </c>
      <c r="F61" s="80">
        <v>138.4</v>
      </c>
      <c r="G61" s="273">
        <f>IF(OR(E61="",F61=""),"",PID_KVLohnLookup($A$1,E61,F61,LOHNTABELLE!$H$4))</f>
        <v>1665.6</v>
      </c>
      <c r="H61" s="274">
        <f>IF(AND(ISNUMBER(D61),ISNUMBER(F61)),ROUNDDOWN(MIN(IF(OR(ISBLANK(I61),I61=""),EOMONTH(DATE(EINSTELLUNG!$C$35,$A$1,1),0),I61)-MAX(D61,DATE(EINSTELLUNG!$C$35,$A$1,1))+1)/DAY(EOMONTH(DATE(EINSTELLUNG!$C$35,$A$1,1),0))*F61,2),"")</f>
        <v>138.4</v>
      </c>
      <c r="I61" s="81"/>
      <c r="J61" s="82"/>
      <c r="K61" s="273">
        <f t="shared" si="1"/>
        <v>0</v>
      </c>
      <c r="L61" s="275">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83"/>
      <c r="N61" s="99"/>
    </row>
    <row r="62" spans="1:22" ht="22" customHeight="1">
      <c r="A62" s="272" t="s">
        <v>133</v>
      </c>
      <c r="B62" s="128">
        <v>505000</v>
      </c>
      <c r="C62" s="69" t="s">
        <v>304</v>
      </c>
      <c r="D62" s="73">
        <v>46054</v>
      </c>
      <c r="E62" s="71" t="s">
        <v>2</v>
      </c>
      <c r="F62" s="72">
        <v>138.4</v>
      </c>
      <c r="G62" s="273">
        <f>IF(OR(E62="",F62=""),"",PID_KVLohnLookup($A$1,E62,F62,LOHNTABELLE!$H$4))</f>
        <v>1616.8</v>
      </c>
      <c r="H62" s="274">
        <f>IF(AND(ISNUMBER(D62),ISNUMBER(F62)),ROUNDDOWN(MIN(IF(OR(ISBLANK(I62),I62=""),EOMONTH(DATE(EINSTELLUNG!$C$35,$A$1,1),0),I62)-MAX(D62,DATE(EINSTELLUNG!$C$35,$A$1,1))+1)/DAY(EOMONTH(DATE(EINSTELLUNG!$C$35,$A$1,1),0))*F62,2),"")</f>
        <v>138.4</v>
      </c>
      <c r="I62" s="73"/>
      <c r="J62" s="74"/>
      <c r="K62" s="273">
        <f t="shared" si="1"/>
        <v>0</v>
      </c>
      <c r="L62" s="275">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75"/>
      <c r="N62" s="98"/>
    </row>
    <row r="63" spans="1:22" ht="22" customHeight="1">
      <c r="A63" s="272" t="s">
        <v>134</v>
      </c>
      <c r="B63" s="129">
        <v>525025</v>
      </c>
      <c r="C63" s="77" t="s">
        <v>425</v>
      </c>
      <c r="D63" s="81">
        <v>46040</v>
      </c>
      <c r="E63" s="79" t="s">
        <v>2</v>
      </c>
      <c r="F63" s="80">
        <v>129.75</v>
      </c>
      <c r="G63" s="273">
        <f>IF(OR(E63="",F63=""),"",PID_KVLohnLookup($A$1,E63,F63,LOHNTABELLE!$H$4))</f>
        <v>1515.75</v>
      </c>
      <c r="H63" s="274">
        <f>IF(AND(ISNUMBER(D63),ISNUMBER(F63)),ROUNDDOWN(MIN(IF(OR(ISBLANK(I63),I63=""),EOMONTH(DATE(EINSTELLUNG!$C$35,$A$1,1),0),I63)-MAX(D63,DATE(EINSTELLUNG!$C$35,$A$1,1))+1)/DAY(EOMONTH(DATE(EINSTELLUNG!$C$35,$A$1,1),0))*F63,2),"")</f>
        <v>129.75</v>
      </c>
      <c r="I63" s="81"/>
      <c r="J63" s="82"/>
      <c r="K63" s="273">
        <f t="shared" si="1"/>
        <v>0</v>
      </c>
      <c r="L63" s="275">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83"/>
      <c r="N63" s="99"/>
    </row>
    <row r="64" spans="1:22" ht="22" customHeight="1">
      <c r="A64" s="272" t="s">
        <v>135</v>
      </c>
      <c r="B64" s="128">
        <v>700000</v>
      </c>
      <c r="C64" s="69" t="s">
        <v>312</v>
      </c>
      <c r="D64" s="73">
        <v>46054</v>
      </c>
      <c r="E64" s="71" t="s">
        <v>2</v>
      </c>
      <c r="F64" s="72">
        <v>173</v>
      </c>
      <c r="G64" s="273">
        <f>IF(OR(E64="",F64=""),"",PID_KVLohnLookup($A$1,E64,F64,LOHNTABELLE!$H$4))</f>
        <v>2021</v>
      </c>
      <c r="H64" s="274">
        <f>IF(AND(ISNUMBER(D64),ISNUMBER(F64)),ROUNDDOWN(MIN(IF(OR(ISBLANK(I64),I64=""),EOMONTH(DATE(EINSTELLUNG!$C$35,$A$1,1),0),I64)-MAX(D64,DATE(EINSTELLUNG!$C$35,$A$1,1))+1)/DAY(EOMONTH(DATE(EINSTELLUNG!$C$35,$A$1,1),0))*F64,2),"")</f>
        <v>173</v>
      </c>
      <c r="I64" s="73"/>
      <c r="J64" s="74"/>
      <c r="K64" s="273">
        <f t="shared" si="1"/>
        <v>0</v>
      </c>
      <c r="L64" s="275">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75"/>
      <c r="N64" s="98"/>
    </row>
    <row r="65" spans="1:14" ht="22" customHeight="1">
      <c r="A65" s="272" t="s">
        <v>136</v>
      </c>
      <c r="B65" s="129">
        <v>800000</v>
      </c>
      <c r="C65" s="77" t="s">
        <v>313</v>
      </c>
      <c r="D65" s="81">
        <v>46096</v>
      </c>
      <c r="E65" s="79" t="s">
        <v>2</v>
      </c>
      <c r="F65" s="80">
        <v>173</v>
      </c>
      <c r="G65" s="273">
        <f>IF(OR(E65="",F65=""),"",PID_KVLohnLookup($A$1,E65,F65,LOHNTABELLE!$H$4))</f>
        <v>2021</v>
      </c>
      <c r="H65" s="274">
        <f>IF(AND(ISNUMBER(D65),ISNUMBER(F65)),ROUNDDOWN(MIN(IF(OR(ISBLANK(I65),I65=""),EOMONTH(DATE(EINSTELLUNG!$C$35,$A$1,1),0),I65)-MAX(D65,DATE(EINSTELLUNG!$C$35,$A$1,1))+1)/DAY(EOMONTH(DATE(EINSTELLUNG!$C$35,$A$1,1),0))*F65,2),"")</f>
        <v>94.87</v>
      </c>
      <c r="I65" s="81"/>
      <c r="J65" s="82"/>
      <c r="K65" s="273">
        <f t="shared" si="1"/>
        <v>0</v>
      </c>
      <c r="L65" s="275">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83"/>
      <c r="N65" s="99"/>
    </row>
    <row r="66" spans="1:14" ht="22" customHeight="1">
      <c r="A66" s="272" t="s">
        <v>137</v>
      </c>
      <c r="B66" s="128"/>
      <c r="C66" s="69"/>
      <c r="D66" s="73"/>
      <c r="E66" s="71"/>
      <c r="F66" s="72"/>
      <c r="G66" s="273" t="str">
        <f>IF(OR(E66="",F66=""),"",PID_KVLohnLookup($A$1,E66,F66,LOHNTABELLE!$H$4))</f>
        <v/>
      </c>
      <c r="H66" s="274" t="str">
        <f>IF(AND(ISNUMBER(D66),ISNUMBER(F66)),ROUNDDOWN(MIN(IF(OR(ISBLANK(I66),I66=""),EOMONTH(DATE(EINSTELLUNG!$C$35,$A$1,1),0),I66)-MAX(D66,DATE(EINSTELLUNG!$C$35,$A$1,1))+1)/DAY(EOMONTH(DATE(EINSTELLUNG!$C$35,$A$1,1),0))*F66,2),"")</f>
        <v/>
      </c>
      <c r="I66" s="73"/>
      <c r="J66" s="74"/>
      <c r="K66" s="273">
        <f t="shared" si="1"/>
        <v>0</v>
      </c>
      <c r="L66" s="275"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72" t="s">
        <v>138</v>
      </c>
      <c r="B67" s="129"/>
      <c r="C67" s="77"/>
      <c r="D67" s="81"/>
      <c r="E67" s="79"/>
      <c r="F67" s="80"/>
      <c r="G67" s="273" t="str">
        <f>IF(OR(E67="",F67=""),"",PID_KVLohnLookup($A$1,E67,F67,LOHNTABELLE!$H$4))</f>
        <v/>
      </c>
      <c r="H67" s="274" t="str">
        <f>IF(AND(ISNUMBER(D67),ISNUMBER(F67)),ROUNDDOWN(MIN(IF(OR(ISBLANK(I67),I67=""),EOMONTH(DATE(EINSTELLUNG!$C$35,$A$1,1),0),I67)-MAX(D67,DATE(EINSTELLUNG!$C$35,$A$1,1))+1)/DAY(EOMONTH(DATE(EINSTELLUNG!$C$35,$A$1,1),0))*F67,2),"")</f>
        <v/>
      </c>
      <c r="I67" s="81"/>
      <c r="J67" s="82"/>
      <c r="K67" s="273">
        <f t="shared" ref="K67:K82" si="3">IFERROR(IF(OR(MONTH(D67)=1, MONTH(D67)=3, MONTH(D67)=5, MONTH(D67)=7, MONTH(D67)=8, MONTH(D67)=10, MONTH(D67)=12), (G67/31)*J67, IF(OR(MONTH(D67)=4, MONTH(D67)=6, MONTH(D67)=9, MONTH(D67)=11), (G67/30)*J67, (G67/DAY(EOMONTH(D67,0)))*J67)), 0)</f>
        <v>0</v>
      </c>
      <c r="L67" s="275"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72" t="s">
        <v>139</v>
      </c>
      <c r="B68" s="128"/>
      <c r="C68" s="69"/>
      <c r="D68" s="73"/>
      <c r="E68" s="71"/>
      <c r="F68" s="72"/>
      <c r="G68" s="273" t="str">
        <f>IF(OR(E68="",F68=""),"",PID_KVLohnLookup($A$1,E68,F68,LOHNTABELLE!$H$4))</f>
        <v/>
      </c>
      <c r="H68" s="274" t="str">
        <f>IF(AND(ISNUMBER(D68),ISNUMBER(F68)),ROUNDDOWN(MIN(IF(OR(ISBLANK(I68),I68=""),EOMONTH(DATE(EINSTELLUNG!$C$35,$A$1,1),0),I68)-MAX(D68,DATE(EINSTELLUNG!$C$35,$A$1,1))+1)/DAY(EOMONTH(DATE(EINSTELLUNG!$C$35,$A$1,1),0))*F68,2),"")</f>
        <v/>
      </c>
      <c r="I68" s="73"/>
      <c r="J68" s="74"/>
      <c r="K68" s="273">
        <f t="shared" si="3"/>
        <v>0</v>
      </c>
      <c r="L68" s="275"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72" t="s">
        <v>140</v>
      </c>
      <c r="B69" s="129"/>
      <c r="C69" s="77"/>
      <c r="D69" s="81"/>
      <c r="E69" s="79"/>
      <c r="F69" s="80"/>
      <c r="G69" s="273" t="str">
        <f>IF(OR(E69="",F69=""),"",PID_KVLohnLookup($A$1,E69,F69,LOHNTABELLE!$H$4))</f>
        <v/>
      </c>
      <c r="H69" s="274" t="str">
        <f>IF(AND(ISNUMBER(D69),ISNUMBER(F69)),ROUNDDOWN(MIN(IF(OR(ISBLANK(I69),I69=""),EOMONTH(DATE(EINSTELLUNG!$C$35,$A$1,1),0),I69)-MAX(D69,DATE(EINSTELLUNG!$C$35,$A$1,1))+1)/DAY(EOMONTH(DATE(EINSTELLUNG!$C$35,$A$1,1),0))*F69,2),"")</f>
        <v/>
      </c>
      <c r="I69" s="81"/>
      <c r="J69" s="82"/>
      <c r="K69" s="273">
        <f t="shared" si="3"/>
        <v>0</v>
      </c>
      <c r="L69" s="275"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72" t="s">
        <v>141</v>
      </c>
      <c r="B70" s="128"/>
      <c r="C70" s="69"/>
      <c r="D70" s="73"/>
      <c r="E70" s="71"/>
      <c r="F70" s="72"/>
      <c r="G70" s="273" t="str">
        <f>IF(OR(E70="",F70=""),"",PID_KVLohnLookup($A$1,E70,F70,LOHNTABELLE!$H$4))</f>
        <v/>
      </c>
      <c r="H70" s="274" t="str">
        <f>IF(AND(ISNUMBER(D70),ISNUMBER(F70)),ROUNDDOWN(MIN(IF(OR(ISBLANK(I70),I70=""),EOMONTH(DATE(EINSTELLUNG!$C$35,$A$1,1),0),I70)-MAX(D70,DATE(EINSTELLUNG!$C$35,$A$1,1))+1)/DAY(EOMONTH(DATE(EINSTELLUNG!$C$35,$A$1,1),0))*F70,2),"")</f>
        <v/>
      </c>
      <c r="I70" s="73"/>
      <c r="J70" s="74"/>
      <c r="K70" s="273">
        <f t="shared" si="3"/>
        <v>0</v>
      </c>
      <c r="L70" s="275"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72" t="s">
        <v>142</v>
      </c>
      <c r="B71" s="129"/>
      <c r="C71" s="77"/>
      <c r="D71" s="81"/>
      <c r="E71" s="79"/>
      <c r="F71" s="80"/>
      <c r="G71" s="273" t="str">
        <f>IF(OR(E71="",F71=""),"",PID_KVLohnLookup($A$1,E71,F71,LOHNTABELLE!$H$4))</f>
        <v/>
      </c>
      <c r="H71" s="274" t="str">
        <f>IF(AND(ISNUMBER(D71),ISNUMBER(F71)),ROUNDDOWN(MIN(IF(OR(ISBLANK(I71),I71=""),EOMONTH(DATE(EINSTELLUNG!$C$35,$A$1,1),0),I71)-MAX(D71,DATE(EINSTELLUNG!$C$35,$A$1,1))+1)/DAY(EOMONTH(DATE(EINSTELLUNG!$C$35,$A$1,1),0))*F71,2),"")</f>
        <v/>
      </c>
      <c r="I71" s="81"/>
      <c r="J71" s="82"/>
      <c r="K71" s="273">
        <f t="shared" si="3"/>
        <v>0</v>
      </c>
      <c r="L71" s="275"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72" t="s">
        <v>143</v>
      </c>
      <c r="B72" s="128"/>
      <c r="C72" s="69"/>
      <c r="D72" s="73"/>
      <c r="E72" s="71"/>
      <c r="F72" s="72"/>
      <c r="G72" s="273" t="str">
        <f>IF(OR(E72="",F72=""),"",PID_KVLohnLookup($A$1,E72,F72,LOHNTABELLE!$H$4))</f>
        <v/>
      </c>
      <c r="H72" s="274" t="str">
        <f>IF(AND(ISNUMBER(D72),ISNUMBER(F72)),ROUNDDOWN(MIN(IF(OR(ISBLANK(I72),I72=""),EOMONTH(DATE(EINSTELLUNG!$C$35,$A$1,1),0),I72)-MAX(D72,DATE(EINSTELLUNG!$C$35,$A$1,1))+1)/DAY(EOMONTH(DATE(EINSTELLUNG!$C$35,$A$1,1),0))*F72,2),"")</f>
        <v/>
      </c>
      <c r="I72" s="73"/>
      <c r="J72" s="74"/>
      <c r="K72" s="273">
        <f t="shared" si="3"/>
        <v>0</v>
      </c>
      <c r="L72" s="275"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72" t="s">
        <v>144</v>
      </c>
      <c r="B73" s="129"/>
      <c r="C73" s="77"/>
      <c r="D73" s="81"/>
      <c r="E73" s="79"/>
      <c r="F73" s="80"/>
      <c r="G73" s="273" t="str">
        <f>IF(OR(E73="",F73=""),"",PID_KVLohnLookup($A$1,E73,F73,LOHNTABELLE!$H$4))</f>
        <v/>
      </c>
      <c r="H73" s="274" t="str">
        <f>IF(AND(ISNUMBER(D73),ISNUMBER(F73)),ROUNDDOWN(MIN(IF(OR(ISBLANK(I73),I73=""),EOMONTH(DATE(EINSTELLUNG!$C$35,$A$1,1),0),I73)-MAX(D73,DATE(EINSTELLUNG!$C$35,$A$1,1))+1)/DAY(EOMONTH(DATE(EINSTELLUNG!$C$35,$A$1,1),0))*F73,2),"")</f>
        <v/>
      </c>
      <c r="I73" s="81"/>
      <c r="J73" s="82"/>
      <c r="K73" s="273">
        <f t="shared" si="3"/>
        <v>0</v>
      </c>
      <c r="L73" s="275"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72" t="s">
        <v>145</v>
      </c>
      <c r="B74" s="128"/>
      <c r="C74" s="69"/>
      <c r="D74" s="73"/>
      <c r="E74" s="71"/>
      <c r="F74" s="72"/>
      <c r="G74" s="273" t="str">
        <f>IF(OR(E74="",F74=""),"",PID_KVLohnLookup($A$1,E74,F74,LOHNTABELLE!$H$4))</f>
        <v/>
      </c>
      <c r="H74" s="274" t="str">
        <f>IF(AND(ISNUMBER(D74),ISNUMBER(F74)),ROUNDDOWN(MIN(IF(OR(ISBLANK(I74),I74=""),EOMONTH(DATE(EINSTELLUNG!$C$35,$A$1,1),0),I74)-MAX(D74,DATE(EINSTELLUNG!$C$35,$A$1,1))+1)/DAY(EOMONTH(DATE(EINSTELLUNG!$C$35,$A$1,1),0))*F74,2),"")</f>
        <v/>
      </c>
      <c r="I74" s="73"/>
      <c r="J74" s="74"/>
      <c r="K74" s="273">
        <f t="shared" si="3"/>
        <v>0</v>
      </c>
      <c r="L74" s="275"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72" t="s">
        <v>146</v>
      </c>
      <c r="B75" s="129"/>
      <c r="C75" s="77"/>
      <c r="D75" s="81"/>
      <c r="E75" s="79"/>
      <c r="F75" s="80"/>
      <c r="G75" s="273" t="str">
        <f>IF(OR(E75="",F75=""),"",PID_KVLohnLookup($A$1,E75,F75,LOHNTABELLE!$H$4))</f>
        <v/>
      </c>
      <c r="H75" s="274" t="str">
        <f>IF(AND(ISNUMBER(D75),ISNUMBER(F75)),ROUNDDOWN(MIN(IF(OR(ISBLANK(I75),I75=""),EOMONTH(DATE(EINSTELLUNG!$C$35,$A$1,1),0),I75)-MAX(D75,DATE(EINSTELLUNG!$C$35,$A$1,1))+1)/DAY(EOMONTH(DATE(EINSTELLUNG!$C$35,$A$1,1),0))*F75,2),"")</f>
        <v/>
      </c>
      <c r="I75" s="81"/>
      <c r="J75" s="82"/>
      <c r="K75" s="273">
        <f t="shared" si="3"/>
        <v>0</v>
      </c>
      <c r="L75" s="275"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72" t="s">
        <v>147</v>
      </c>
      <c r="B76" s="128"/>
      <c r="C76" s="69"/>
      <c r="D76" s="73"/>
      <c r="E76" s="71"/>
      <c r="F76" s="72"/>
      <c r="G76" s="273" t="str">
        <f>IF(OR(E76="",F76=""),"",PID_KVLohnLookup($A$1,E76,F76,LOHNTABELLE!$H$4))</f>
        <v/>
      </c>
      <c r="H76" s="274" t="str">
        <f>IF(AND(ISNUMBER(D76),ISNUMBER(F76)),ROUNDDOWN(MIN(IF(OR(ISBLANK(I76),I76=""),EOMONTH(DATE(EINSTELLUNG!$C$35,$A$1,1),0),I76)-MAX(D76,DATE(EINSTELLUNG!$C$35,$A$1,1))+1)/DAY(EOMONTH(DATE(EINSTELLUNG!$C$35,$A$1,1),0))*F76,2),"")</f>
        <v/>
      </c>
      <c r="I76" s="73"/>
      <c r="J76" s="74"/>
      <c r="K76" s="273">
        <f t="shared" si="3"/>
        <v>0</v>
      </c>
      <c r="L76" s="275"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72" t="s">
        <v>148</v>
      </c>
      <c r="B77" s="129"/>
      <c r="C77" s="77"/>
      <c r="D77" s="81"/>
      <c r="E77" s="79"/>
      <c r="F77" s="80"/>
      <c r="G77" s="273" t="str">
        <f>IF(OR(E77="",F77=""),"",PID_KVLohnLookup($A$1,E77,F77,LOHNTABELLE!$H$4))</f>
        <v/>
      </c>
      <c r="H77" s="274" t="str">
        <f>IF(AND(ISNUMBER(D77),ISNUMBER(F77)),ROUNDDOWN(MIN(IF(OR(ISBLANK(I77),I77=""),EOMONTH(DATE(EINSTELLUNG!$C$35,$A$1,1),0),I77)-MAX(D77,DATE(EINSTELLUNG!$C$35,$A$1,1))+1)/DAY(EOMONTH(DATE(EINSTELLUNG!$C$35,$A$1,1),0))*F77,2),"")</f>
        <v/>
      </c>
      <c r="I77" s="81"/>
      <c r="J77" s="82"/>
      <c r="K77" s="273">
        <f t="shared" si="3"/>
        <v>0</v>
      </c>
      <c r="L77" s="275"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72" t="s">
        <v>149</v>
      </c>
      <c r="B78" s="128"/>
      <c r="C78" s="69"/>
      <c r="D78" s="73"/>
      <c r="E78" s="71"/>
      <c r="F78" s="72"/>
      <c r="G78" s="273" t="str">
        <f>IF(OR(E78="",F78=""),"",PID_KVLohnLookup($A$1,E78,F78,LOHNTABELLE!$H$4))</f>
        <v/>
      </c>
      <c r="H78" s="274" t="str">
        <f>IF(AND(ISNUMBER(D78),ISNUMBER(F78)),ROUNDDOWN(MIN(IF(OR(ISBLANK(I78),I78=""),EOMONTH(DATE(EINSTELLUNG!$C$35,$A$1,1),0),I78)-MAX(D78,DATE(EINSTELLUNG!$C$35,$A$1,1))+1)/DAY(EOMONTH(DATE(EINSTELLUNG!$C$35,$A$1,1),0))*F78,2),"")</f>
        <v/>
      </c>
      <c r="I78" s="73"/>
      <c r="J78" s="74"/>
      <c r="K78" s="273">
        <f t="shared" si="3"/>
        <v>0</v>
      </c>
      <c r="L78" s="275"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72" t="s">
        <v>150</v>
      </c>
      <c r="B79" s="129"/>
      <c r="C79" s="77"/>
      <c r="D79" s="81"/>
      <c r="E79" s="79"/>
      <c r="F79" s="80"/>
      <c r="G79" s="273" t="str">
        <f>IF(OR(E79="",F79=""),"",PID_KVLohnLookup($A$1,E79,F79,LOHNTABELLE!$H$4))</f>
        <v/>
      </c>
      <c r="H79" s="274" t="str">
        <f>IF(AND(ISNUMBER(D79),ISNUMBER(F79)),ROUNDDOWN(MIN(IF(OR(ISBLANK(I79),I79=""),EOMONTH(DATE(EINSTELLUNG!$C$35,$A$1,1),0),I79)-MAX(D79,DATE(EINSTELLUNG!$C$35,$A$1,1))+1)/DAY(EOMONTH(DATE(EINSTELLUNG!$C$35,$A$1,1),0))*F79,2),"")</f>
        <v/>
      </c>
      <c r="I79" s="81"/>
      <c r="J79" s="82"/>
      <c r="K79" s="273">
        <f t="shared" si="3"/>
        <v>0</v>
      </c>
      <c r="L79" s="275"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72" t="s">
        <v>151</v>
      </c>
      <c r="B80" s="128"/>
      <c r="C80" s="69"/>
      <c r="D80" s="73"/>
      <c r="E80" s="71"/>
      <c r="F80" s="72"/>
      <c r="G80" s="273" t="str">
        <f>IF(OR(E80="",F80=""),"",PID_KVLohnLookup($A$1,E80,F80,LOHNTABELLE!$H$4))</f>
        <v/>
      </c>
      <c r="H80" s="274" t="str">
        <f>IF(AND(ISNUMBER(D80),ISNUMBER(F80)),ROUNDDOWN(MIN(IF(OR(ISBLANK(I80),I80=""),EOMONTH(DATE(EINSTELLUNG!$C$35,$A$1,1),0),I80)-MAX(D80,DATE(EINSTELLUNG!$C$35,$A$1,1))+1)/DAY(EOMONTH(DATE(EINSTELLUNG!$C$35,$A$1,1),0))*F80,2),"")</f>
        <v/>
      </c>
      <c r="I80" s="73"/>
      <c r="J80" s="74"/>
      <c r="K80" s="273">
        <f t="shared" si="3"/>
        <v>0</v>
      </c>
      <c r="L80" s="275"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72" t="s">
        <v>152</v>
      </c>
      <c r="B81" s="129"/>
      <c r="C81" s="77"/>
      <c r="D81" s="81"/>
      <c r="E81" s="79"/>
      <c r="F81" s="80"/>
      <c r="G81" s="273" t="str">
        <f>IF(OR(E81="",F81=""),"",PID_KVLohnLookup($A$1,E81,F81,LOHNTABELLE!$H$4))</f>
        <v/>
      </c>
      <c r="H81" s="274" t="str">
        <f>IF(AND(ISNUMBER(D81),ISNUMBER(F81)),ROUNDDOWN(MIN(IF(OR(ISBLANK(I81),I81=""),EOMONTH(DATE(EINSTELLUNG!$C$35,$A$1,1),0),I81)-MAX(D81,DATE(EINSTELLUNG!$C$35,$A$1,1))+1)/DAY(EOMONTH(DATE(EINSTELLUNG!$C$35,$A$1,1),0))*F81,2),"")</f>
        <v/>
      </c>
      <c r="I81" s="81"/>
      <c r="J81" s="82"/>
      <c r="K81" s="273">
        <f t="shared" si="3"/>
        <v>0</v>
      </c>
      <c r="L81" s="275"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8" t="s">
        <v>153</v>
      </c>
      <c r="B82" s="130"/>
      <c r="C82" s="86"/>
      <c r="D82" s="87"/>
      <c r="E82" s="88"/>
      <c r="F82" s="89"/>
      <c r="G82" s="339" t="str">
        <f>IF(OR(E82="",F82=""),"",PID_KVLohnLookup($A$1,E82,F82,LOHNTABELLE!$H$4))</f>
        <v/>
      </c>
      <c r="H82" s="340" t="str">
        <f>IF(AND(ISNUMBER(D82),ISNUMBER(F82)),ROUNDDOWN(MIN(IF(OR(ISBLANK(I82),I82=""),EOMONTH(DATE(EINSTELLUNG!$C$35,$A$1,1),0),I82)-MAX(D82,DATE(EINSTELLUNG!$C$35,$A$1,1))+1)/DAY(EOMONTH(DATE(EINSTELLUNG!$C$35,$A$1,1),0))*F82,2),"")</f>
        <v/>
      </c>
      <c r="I82" s="87"/>
      <c r="J82" s="90"/>
      <c r="K82" s="339">
        <f t="shared" si="3"/>
        <v>0</v>
      </c>
      <c r="L82" s="3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253"/>
    </row>
  </sheetData>
  <sheetProtection algorithmName="SHA-512" hashValue="O4hUmikZ1qug/lVV0fiHQeOV+YOnmCgqfd78tRg+dkW/tnXorR1MzuFXI5VGs1iNUE5XiNlEFNGM/zuT/UlsXg==" saltValue="/C/mIW0m7OnUAavB2BRQ2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F6 F8</xm:sqref>
        </x14:dataValidation>
        <x14:dataValidation type="list" allowBlank="1" showInputMessage="1" showErrorMessage="1" xr:uid="{33674D9A-742D-CA49-8768-562DA5E7AEF2}">
          <x14:formula1>
            <xm:f>KV_DROPDOWN_HELPER!$FG$1:$FG$13</xm:f>
          </x14:formula1>
          <xm:sqref>F7 F9 F10 F11 F12 F61</xm:sqref>
        </x14:dataValidation>
        <x14:dataValidation type="list" allowBlank="1" showInputMessage="1" showErrorMessage="1" xr:uid="{CD270973-C4E4-3E4E-8A55-E671E7429B12}">
          <x14:formula1>
            <xm:f>KV_DROPDOWN_HELPER!$FJ$1:$FJ$13</xm:f>
          </x14:formula1>
          <xm:sqref>F20</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577A1248-A263-444F-9BFA-94E225BA5C50}">
          <x14:formula1>
            <xm:f>KV_DROPDOWN_HELPER!$FE$1:$FE$13</xm:f>
          </x14:formula1>
          <xm:sqref>F3</xm:sqref>
        </x14:dataValidation>
        <x14:dataValidation type="list" allowBlank="1" showInputMessage="1" showErrorMessage="1" xr:uid="{C0715FB4-2120-4344-A238-84312A59E72C}">
          <x14:formula1>
            <xm:f>KV_DROPDOWN_HELPER!$FI$1:$FI$13</xm:f>
          </x14:formula1>
          <xm:sqref>F17 F24 F25 F28 F30</xm:sqref>
        </x14:dataValidation>
        <x14:dataValidation type="list" allowBlank="1" showInputMessage="1" showErrorMessage="1" xr:uid="{43F8F0EB-279F-3243-BCDE-69FE01AB9E5C}">
          <x14:formula1>
            <xm:f>KV_DROPDOWN_HELPER!$FH$1:$FH$15</xm:f>
          </x14:formula1>
          <xm:sqref>F13 F14 F15 F16 F18 F19 F21 F22 F23 F26 F27 F29 F31 F32 F33 F34 F35 F36 F37 F38 F39 F40 F41 F42 F43 F44 F45 F46 F47 F48 F49 F50 F51 F52 F53 F54 F55 F56 F57 F58 F59 F60 F62 F63 F64 F65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activeCell="F16" sqref="F16"/>
    </sheetView>
  </sheetViews>
  <sheetFormatPr baseColWidth="10" defaultColWidth="9.1640625" defaultRowHeight="16" customHeight="1"/>
  <cols>
    <col min="1" max="1" width="4.5" style="342" customWidth="1"/>
    <col min="2" max="2" width="9.1640625" style="342" customWidth="1"/>
    <col min="3" max="3" width="35.6640625" style="173" customWidth="1"/>
    <col min="4" max="4" width="13.83203125" style="173" customWidth="1"/>
    <col min="5" max="5" width="9.6640625" style="173" customWidth="1"/>
    <col min="6" max="6" width="10.6640625" style="173" customWidth="1"/>
    <col min="7" max="7" width="13.83203125" style="173" customWidth="1"/>
    <col min="8" max="8" width="11.6640625" style="173" customWidth="1"/>
    <col min="9" max="10" width="13.83203125" style="173" customWidth="1"/>
    <col min="11" max="11" width="14.83203125" style="173" customWidth="1"/>
    <col min="12" max="12" width="14.83203125" style="302" customWidth="1"/>
    <col min="13" max="13" width="17.83203125" style="173" customWidth="1"/>
    <col min="14" max="14" width="34.83203125" style="173" customWidth="1"/>
    <col min="15" max="15" width="12.6640625" style="173" customWidth="1"/>
    <col min="16" max="16" width="16.6640625" style="173" customWidth="1"/>
    <col min="17" max="17" width="14.6640625" style="173" customWidth="1"/>
    <col min="18" max="18" width="13.6640625" style="173" customWidth="1"/>
    <col min="19" max="19" width="9.6640625" style="173" customWidth="1"/>
    <col min="20" max="20" width="10.6640625" style="173" customWidth="1"/>
    <col min="21" max="21" width="7.6640625" style="173" customWidth="1"/>
    <col min="22" max="27" width="9.1640625" style="173"/>
    <col min="28" max="28" width="10.6640625" style="173" bestFit="1" customWidth="1"/>
    <col min="29" max="16384" width="9.1640625" style="173"/>
  </cols>
  <sheetData>
    <row r="1" spans="1:28" ht="18" customHeight="1">
      <c r="A1" s="254">
        <v>4</v>
      </c>
      <c r="B1" s="255" t="s">
        <v>180</v>
      </c>
      <c r="C1" s="256" t="s">
        <v>39</v>
      </c>
      <c r="D1" s="256" t="s">
        <v>181</v>
      </c>
      <c r="E1" s="256" t="s">
        <v>0</v>
      </c>
      <c r="F1" s="256" t="s">
        <v>40</v>
      </c>
      <c r="G1" s="256" t="s">
        <v>41</v>
      </c>
      <c r="H1" s="256" t="s">
        <v>42</v>
      </c>
      <c r="I1" s="256" t="s">
        <v>182</v>
      </c>
      <c r="J1" s="256" t="s">
        <v>43</v>
      </c>
      <c r="K1" s="256" t="s">
        <v>44</v>
      </c>
      <c r="L1" s="256" t="s">
        <v>45</v>
      </c>
      <c r="M1" s="256" t="s">
        <v>46</v>
      </c>
      <c r="N1" s="257" t="s">
        <v>183</v>
      </c>
      <c r="AB1" s="258">
        <f>DATE(EINSTELLUNG!$C$35,$A$1,1)</f>
        <v>46113</v>
      </c>
    </row>
    <row r="2" spans="1:28" ht="18" customHeight="1" thickBot="1">
      <c r="A2" s="259"/>
      <c r="B2" s="260"/>
      <c r="C2" s="261"/>
      <c r="D2" s="261"/>
      <c r="E2" s="261"/>
      <c r="F2" s="261"/>
      <c r="G2" s="261"/>
      <c r="H2" s="261"/>
      <c r="I2" s="261"/>
      <c r="J2" s="261"/>
      <c r="K2" s="261"/>
      <c r="L2" s="261"/>
      <c r="M2" s="261"/>
      <c r="N2" s="262"/>
      <c r="O2" s="263"/>
      <c r="P2" s="263"/>
      <c r="Q2" s="263"/>
      <c r="S2" s="343" t="s">
        <v>460</v>
      </c>
      <c r="T2" s="343"/>
      <c r="U2" s="343"/>
      <c r="V2" s="343"/>
      <c r="AB2" s="258">
        <f>EOMONTH(DATE(EINSTELLUNG!$C$35,$A$1,1),0)</f>
        <v>46142</v>
      </c>
    </row>
    <row r="3" spans="1:28" ht="22" customHeight="1">
      <c r="A3" s="264" t="s">
        <v>467</v>
      </c>
      <c r="B3" s="127">
        <v>401010</v>
      </c>
      <c r="C3" s="61" t="s">
        <v>224</v>
      </c>
      <c r="D3" s="62">
        <v>39388</v>
      </c>
      <c r="E3" s="63" t="s">
        <v>5</v>
      </c>
      <c r="F3" s="92">
        <v>173</v>
      </c>
      <c r="G3" s="265">
        <f>IF(OR(E3="",F3=""),"",PID_KVLohnLookup($A$1,E3,F3,LOHNTABELLE!$H$4))</f>
        <v>2183</v>
      </c>
      <c r="H3" s="266">
        <f>IF(AND(ISNUMBER(D3),ISNUMBER(F3)),ROUNDDOWN(MIN(IF(OR(ISBLANK(I3),I3=""),EOMONTH(DATE(EINSTELLUNG!$C$35,$A$1,1),0),I3)-MAX(D3,DATE(EINSTELLUNG!$C$35,$A$1,1))+1)/DAY(EOMONTH(DATE(EINSTELLUNG!$C$35,$A$1,1),0))*F3,2),"")</f>
        <v>173</v>
      </c>
      <c r="I3" s="65"/>
      <c r="J3" s="66"/>
      <c r="K3" s="265">
        <f t="shared" ref="K3:K34" si="0">IFERROR(IF(OR(MONTH(D3)=1, MONTH(D3)=3, MONTH(D3)=5, MONTH(D3)=7, MONTH(D3)=8, MONTH(D3)=10, MONTH(D3)=12), (G3/31)*J3, IF(OR(MONTH(D3)=4, MONTH(D3)=6, MONTH(D3)=9, MONTH(D3)=11), (G3/30)*J3, (G3/DAY(EOMONTH(D3,0)))*J3)), 0)</f>
        <v>0</v>
      </c>
      <c r="L3" s="26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8" t="s">
        <v>47</v>
      </c>
      <c r="P3" s="268" t="s">
        <v>48</v>
      </c>
      <c r="Q3" s="268" t="s">
        <v>49</v>
      </c>
      <c r="R3" s="269" t="s">
        <v>50</v>
      </c>
      <c r="S3" s="270"/>
      <c r="T3" s="270"/>
      <c r="U3" s="270"/>
      <c r="V3" s="270"/>
      <c r="AB3" s="271"/>
    </row>
    <row r="4" spans="1:28" ht="22" customHeight="1">
      <c r="A4" s="272" t="s">
        <v>51</v>
      </c>
      <c r="B4" s="128">
        <v>401047</v>
      </c>
      <c r="C4" s="69" t="s">
        <v>226</v>
      </c>
      <c r="D4" s="70">
        <v>41154</v>
      </c>
      <c r="E4" s="71" t="s">
        <v>4</v>
      </c>
      <c r="F4" s="93">
        <v>173</v>
      </c>
      <c r="G4" s="273">
        <f>IF(OR(E4="",F4=""),"",PID_KVLohnLookup($A$1,E4,F4,LOHNTABELLE!$H$4))</f>
        <v>2123</v>
      </c>
      <c r="H4" s="274">
        <f>IF(AND(ISNUMBER(D4),ISNUMBER(F4)),ROUNDDOWN(MIN(IF(OR(ISBLANK(I4),I4=""),EOMONTH(DATE(EINSTELLUNG!$C$35,$A$1,1),0),I4)-MAX(D4,DATE(EINSTELLUNG!$C$35,$A$1,1))+1)/DAY(EOMONTH(DATE(EINSTELLUNG!$C$35,$A$1,1),0))*F4,2),"")</f>
        <v>173</v>
      </c>
      <c r="I4" s="73"/>
      <c r="J4" s="74"/>
      <c r="K4" s="273">
        <f t="shared" si="0"/>
        <v>0</v>
      </c>
      <c r="L4" s="275">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6"/>
      <c r="P4" s="276"/>
      <c r="Q4" s="276"/>
      <c r="R4" s="277"/>
      <c r="S4" s="270"/>
      <c r="T4" s="270"/>
      <c r="U4" s="270"/>
      <c r="V4" s="270"/>
    </row>
    <row r="5" spans="1:28" ht="22" customHeight="1">
      <c r="A5" s="272" t="s">
        <v>52</v>
      </c>
      <c r="B5" s="129">
        <v>401049</v>
      </c>
      <c r="C5" s="77" t="s">
        <v>225</v>
      </c>
      <c r="D5" s="78">
        <v>41130</v>
      </c>
      <c r="E5" s="79" t="s">
        <v>4</v>
      </c>
      <c r="F5" s="80">
        <v>173</v>
      </c>
      <c r="G5" s="273">
        <f>IF(OR(E5="",F5=""),"",PID_KVLohnLookup($A$1,E5,F5,LOHNTABELLE!$H$4))</f>
        <v>2123</v>
      </c>
      <c r="H5" s="274">
        <f>IF(AND(ISNUMBER(D5),ISNUMBER(F5)),ROUNDDOWN(MIN(IF(OR(ISBLANK(I5),I5=""),EOMONTH(DATE(EINSTELLUNG!$C$35,$A$1,1),0),I5)-MAX(D5,DATE(EINSTELLUNG!$C$35,$A$1,1))+1)/DAY(EOMONTH(DATE(EINSTELLUNG!$C$35,$A$1,1),0))*F5,2),"")</f>
        <v>173</v>
      </c>
      <c r="I5" s="81"/>
      <c r="J5" s="82"/>
      <c r="K5" s="273">
        <f t="shared" si="0"/>
        <v>0</v>
      </c>
      <c r="L5" s="275">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8" cm="1">
        <f t="array" ref="O5">SUMPRODUCT((F3:F82/4.310808)/5*2.08)</f>
        <v>776.44922251234595</v>
      </c>
      <c r="P5" s="279">
        <f>EINSTELLUNG!I9</f>
        <v>600</v>
      </c>
      <c r="Q5" s="279">
        <f>P5-O5</f>
        <v>-176.44922251234595</v>
      </c>
      <c r="R5" s="280">
        <f>IFERROR(Q5*Q42, 0)</f>
        <v>-2054.9620826655096</v>
      </c>
      <c r="S5" s="270"/>
      <c r="T5" s="270"/>
      <c r="U5" s="270"/>
      <c r="V5" s="270"/>
    </row>
    <row r="6" spans="1:28" ht="22" customHeight="1">
      <c r="A6" s="272" t="s">
        <v>53</v>
      </c>
      <c r="B6" s="128">
        <v>401051</v>
      </c>
      <c r="C6" s="69" t="s">
        <v>227</v>
      </c>
      <c r="D6" s="70">
        <v>41176</v>
      </c>
      <c r="E6" s="71" t="s">
        <v>4</v>
      </c>
      <c r="F6" s="72">
        <v>173</v>
      </c>
      <c r="G6" s="273">
        <f>IF(OR(E6="",F6=""),"",PID_KVLohnLookup($A$1,E6,F6,LOHNTABELLE!$H$4))</f>
        <v>2123</v>
      </c>
      <c r="H6" s="274">
        <f>IF(AND(ISNUMBER(D6),ISNUMBER(F6)),ROUNDDOWN(MIN(IF(OR(ISBLANK(I6),I6=""),EOMONTH(DATE(EINSTELLUNG!$C$35,$A$1,1),0),I6)-MAX(D6,DATE(EINSTELLUNG!$C$35,$A$1,1))+1)/DAY(EOMONTH(DATE(EINSTELLUNG!$C$35,$A$1,1),0))*F6,2),"")</f>
        <v>173</v>
      </c>
      <c r="I6" s="73"/>
      <c r="J6" s="74"/>
      <c r="K6" s="273">
        <f t="shared" si="0"/>
        <v>0</v>
      </c>
      <c r="L6" s="275">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281" t="str">
        <f>IF(Q5&lt;0, "Schlecht! Zu wenig Urlaub abgebaut.", IF(Q5&gt;0, "Gut! Mehr Urlaub abgebaut als aufgebaut.", ""))</f>
        <v>Schlecht! Zu wenig Urlaub abgebaut.</v>
      </c>
      <c r="P6" s="282"/>
      <c r="Q6" s="282"/>
      <c r="R6" s="283"/>
      <c r="S6" s="270"/>
      <c r="T6" s="270"/>
      <c r="U6" s="270"/>
      <c r="V6" s="270"/>
    </row>
    <row r="7" spans="1:28" ht="22" customHeight="1" thickBot="1">
      <c r="A7" s="272" t="s">
        <v>54</v>
      </c>
      <c r="B7" s="129">
        <v>401089</v>
      </c>
      <c r="C7" s="77" t="s">
        <v>241</v>
      </c>
      <c r="D7" s="78">
        <v>44868</v>
      </c>
      <c r="E7" s="79" t="s">
        <v>3</v>
      </c>
      <c r="F7" s="80">
        <v>173</v>
      </c>
      <c r="G7" s="273">
        <f>IF(OR(E7="",F7=""),"",PID_KVLohnLookup($A$1,E7,F7,LOHNTABELLE!$H$4))</f>
        <v>2082</v>
      </c>
      <c r="H7" s="274">
        <f>IF(AND(ISNUMBER(D7),ISNUMBER(F7)),ROUNDDOWN(MIN(IF(OR(ISBLANK(I7),I7=""),EOMONTH(DATE(EINSTELLUNG!$C$35,$A$1,1),0),I7)-MAX(D7,DATE(EINSTELLUNG!$C$35,$A$1,1))+1)/DAY(EOMONTH(DATE(EINSTELLUNG!$C$35,$A$1,1),0))*F7,2),"")</f>
        <v>173</v>
      </c>
      <c r="I7" s="81"/>
      <c r="J7" s="82"/>
      <c r="K7" s="273">
        <f t="shared" si="0"/>
        <v>0</v>
      </c>
      <c r="L7" s="275">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270"/>
      <c r="P7" s="270"/>
      <c r="Q7" s="270"/>
      <c r="R7" s="270"/>
      <c r="S7" s="270"/>
      <c r="T7" s="270"/>
      <c r="U7" s="270"/>
      <c r="V7" s="270"/>
    </row>
    <row r="8" spans="1:28" ht="22" customHeight="1">
      <c r="A8" s="272" t="s">
        <v>55</v>
      </c>
      <c r="B8" s="128">
        <v>401138</v>
      </c>
      <c r="C8" s="69" t="s">
        <v>228</v>
      </c>
      <c r="D8" s="70">
        <v>42006</v>
      </c>
      <c r="E8" s="71" t="s">
        <v>4</v>
      </c>
      <c r="F8" s="72">
        <v>173</v>
      </c>
      <c r="G8" s="273">
        <f>IF(OR(E8="",F8=""),"",PID_KVLohnLookup($A$1,E8,F8,LOHNTABELLE!$H$4))</f>
        <v>2123</v>
      </c>
      <c r="H8" s="274">
        <f>IF(AND(ISNUMBER(D8),ISNUMBER(F8)),ROUNDDOWN(MIN(IF(OR(ISBLANK(I8),I8=""),EOMONTH(DATE(EINSTELLUNG!$C$35,$A$1,1),0),I8)-MAX(D8,DATE(EINSTELLUNG!$C$35,$A$1,1))+1)/DAY(EOMONTH(DATE(EINSTELLUNG!$C$35,$A$1,1),0))*F8,2),"")</f>
        <v>173</v>
      </c>
      <c r="I8" s="73"/>
      <c r="J8" s="74"/>
      <c r="K8" s="273">
        <f t="shared" si="0"/>
        <v>0</v>
      </c>
      <c r="L8" s="275">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284" t="s">
        <v>56</v>
      </c>
      <c r="P8" s="285"/>
      <c r="Q8" s="286">
        <f>SUM(H3:H82)</f>
        <v>7936.4</v>
      </c>
      <c r="R8" s="287"/>
      <c r="S8" s="270"/>
      <c r="T8" s="270"/>
      <c r="U8" s="270"/>
      <c r="V8" s="270"/>
    </row>
    <row r="9" spans="1:28" ht="22" customHeight="1">
      <c r="A9" s="272" t="s">
        <v>57</v>
      </c>
      <c r="B9" s="129">
        <v>401197</v>
      </c>
      <c r="C9" s="77" t="s">
        <v>229</v>
      </c>
      <c r="D9" s="78">
        <v>42644</v>
      </c>
      <c r="E9" s="79" t="s">
        <v>3</v>
      </c>
      <c r="F9" s="80">
        <v>173</v>
      </c>
      <c r="G9" s="273">
        <f>IF(OR(E9="",F9=""),"",PID_KVLohnLookup($A$1,E9,F9,LOHNTABELLE!$H$4))</f>
        <v>2082</v>
      </c>
      <c r="H9" s="274">
        <f>IF(AND(ISNUMBER(D9),ISNUMBER(F9)),ROUNDDOWN(MIN(IF(OR(ISBLANK(I9),I9=""),EOMONTH(DATE(EINSTELLUNG!$C$35,$A$1,1),0),I9)-MAX(D9,DATE(EINSTELLUNG!$C$35,$A$1,1))+1)/DAY(EOMONTH(DATE(EINSTELLUNG!$C$35,$A$1,1),0))*F9,2),"")</f>
        <v>173</v>
      </c>
      <c r="I9" s="81"/>
      <c r="J9" s="82"/>
      <c r="K9" s="273">
        <f t="shared" si="0"/>
        <v>0</v>
      </c>
      <c r="L9" s="275">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8" t="s">
        <v>58</v>
      </c>
      <c r="P9" s="289"/>
      <c r="Q9" s="290">
        <f>EINSTELLUNG!L25</f>
        <v>4</v>
      </c>
      <c r="R9" s="291"/>
      <c r="S9" s="292">
        <f>IFERROR(Q9/Q8, 0)</f>
        <v>5.0400685449322117E-4</v>
      </c>
      <c r="T9" s="270"/>
      <c r="U9" s="270"/>
      <c r="V9" s="270"/>
    </row>
    <row r="10" spans="1:28" ht="22" customHeight="1">
      <c r="A10" s="272" t="s">
        <v>59</v>
      </c>
      <c r="B10" s="128">
        <v>401214</v>
      </c>
      <c r="C10" s="69" t="s">
        <v>255</v>
      </c>
      <c r="D10" s="70">
        <v>45636</v>
      </c>
      <c r="E10" s="71" t="s">
        <v>3</v>
      </c>
      <c r="F10" s="72">
        <v>173</v>
      </c>
      <c r="G10" s="273">
        <f>IF(OR(E10="",F10=""),"",PID_KVLohnLookup($A$1,E10,F10,LOHNTABELLE!$H$4))</f>
        <v>2082</v>
      </c>
      <c r="H10" s="274">
        <f>IF(AND(ISNUMBER(D10),ISNUMBER(F10)),ROUNDDOWN(MIN(IF(OR(ISBLANK(I10),I10=""),EOMONTH(DATE(EINSTELLUNG!$C$35,$A$1,1),0),I10)-MAX(D10,DATE(EINSTELLUNG!$C$35,$A$1,1))+1)/DAY(EOMONTH(DATE(EINSTELLUNG!$C$35,$A$1,1),0))*F10,2),"")</f>
        <v>173</v>
      </c>
      <c r="I10" s="73"/>
      <c r="J10" s="74"/>
      <c r="K10" s="273">
        <f t="shared" si="0"/>
        <v>0</v>
      </c>
      <c r="L10" s="275">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288" t="s">
        <v>60</v>
      </c>
      <c r="P10" s="289"/>
      <c r="Q10" s="290">
        <f>EINSTELLUNG!I25</f>
        <v>150</v>
      </c>
      <c r="R10" s="291"/>
      <c r="S10" s="270"/>
      <c r="T10" s="270"/>
      <c r="U10" s="270"/>
      <c r="V10" s="270"/>
    </row>
    <row r="11" spans="1:28" ht="22" customHeight="1">
      <c r="A11" s="272" t="s">
        <v>61</v>
      </c>
      <c r="B11" s="129">
        <v>401276</v>
      </c>
      <c r="C11" s="77" t="s">
        <v>230</v>
      </c>
      <c r="D11" s="81">
        <v>43252</v>
      </c>
      <c r="E11" s="79" t="s">
        <v>3</v>
      </c>
      <c r="F11" s="80">
        <v>173</v>
      </c>
      <c r="G11" s="273">
        <f>IF(OR(E11="",F11=""),"",PID_KVLohnLookup($A$1,E11,F11,LOHNTABELLE!$H$4))</f>
        <v>2082</v>
      </c>
      <c r="H11" s="274">
        <f>IF(AND(ISNUMBER(D11),ISNUMBER(F11)),ROUNDDOWN(MIN(IF(OR(ISBLANK(I11),I11=""),EOMONTH(DATE(EINSTELLUNG!$C$35,$A$1,1),0),I11)-MAX(D11,DATE(EINSTELLUNG!$C$35,$A$1,1))+1)/DAY(EOMONTH(DATE(EINSTELLUNG!$C$35,$A$1,1),0))*F11,2),"")</f>
        <v>173</v>
      </c>
      <c r="I11" s="81"/>
      <c r="J11" s="82"/>
      <c r="K11" s="273">
        <f t="shared" si="0"/>
        <v>0</v>
      </c>
      <c r="L11" s="275">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288" t="s">
        <v>62</v>
      </c>
      <c r="P11" s="289"/>
      <c r="Q11" s="290">
        <f>P5</f>
        <v>600</v>
      </c>
      <c r="R11" s="291"/>
      <c r="S11" s="270"/>
      <c r="T11" s="270"/>
      <c r="U11" s="270"/>
      <c r="V11" s="270"/>
    </row>
    <row r="12" spans="1:28" ht="22" customHeight="1">
      <c r="A12" s="272" t="s">
        <v>63</v>
      </c>
      <c r="B12" s="128">
        <v>401276</v>
      </c>
      <c r="C12" s="69" t="s">
        <v>472</v>
      </c>
      <c r="D12" s="70">
        <v>38899</v>
      </c>
      <c r="E12" s="71" t="s">
        <v>3</v>
      </c>
      <c r="F12" s="72">
        <v>173</v>
      </c>
      <c r="G12" s="273">
        <f>IF(OR(E12="",F12=""),"",PID_KVLohnLookup($A$1,E12,F12,LOHNTABELLE!$H$4))</f>
        <v>2082</v>
      </c>
      <c r="H12" s="274">
        <f>IF(AND(ISNUMBER(D12),ISNUMBER(F12)),ROUNDDOWN(MIN(IF(OR(ISBLANK(I12),I12=""),EOMONTH(DATE(EINSTELLUNG!$C$35,$A$1,1),0),I12)-MAX(D12,DATE(EINSTELLUNG!$C$35,$A$1,1))+1)/DAY(EOMONTH(DATE(EINSTELLUNG!$C$35,$A$1,1),0))*F12,2),"")</f>
        <v>173</v>
      </c>
      <c r="I12" s="73"/>
      <c r="J12" s="74"/>
      <c r="K12" s="273">
        <f t="shared" si="0"/>
        <v>0</v>
      </c>
      <c r="L12" s="275">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288" t="s">
        <v>64</v>
      </c>
      <c r="P12" s="289"/>
      <c r="Q12" s="139">
        <v>-260</v>
      </c>
      <c r="R12" s="140"/>
      <c r="S12" s="270"/>
      <c r="T12" s="270"/>
      <c r="U12" s="270"/>
      <c r="V12" s="270"/>
    </row>
    <row r="13" spans="1:28" ht="22" customHeight="1">
      <c r="A13" s="272" t="s">
        <v>65</v>
      </c>
      <c r="B13" s="129">
        <v>401307</v>
      </c>
      <c r="C13" s="77" t="s">
        <v>231</v>
      </c>
      <c r="D13" s="78">
        <v>43571</v>
      </c>
      <c r="E13" s="79" t="s">
        <v>3</v>
      </c>
      <c r="F13" s="80">
        <v>173</v>
      </c>
      <c r="G13" s="273">
        <f>IF(OR(E13="",F13=""),"",PID_KVLohnLookup($A$1,E13,F13,LOHNTABELLE!$H$4))</f>
        <v>2082</v>
      </c>
      <c r="H13" s="274">
        <f>IF(AND(ISNUMBER(D13),ISNUMBER(F13)),ROUNDDOWN(MIN(IF(OR(ISBLANK(I13),I13=""),EOMONTH(DATE(EINSTELLUNG!$C$35,$A$1,1),0),I13)-MAX(D13,DATE(EINSTELLUNG!$C$35,$A$1,1))+1)/DAY(EOMONTH(DATE(EINSTELLUNG!$C$35,$A$1,1),0))*F13,2),"")</f>
        <v>173</v>
      </c>
      <c r="I13" s="81"/>
      <c r="J13" s="82"/>
      <c r="K13" s="273">
        <f t="shared" si="0"/>
        <v>0</v>
      </c>
      <c r="L13" s="275">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288" t="s">
        <v>66</v>
      </c>
      <c r="P13" s="289"/>
      <c r="Q13" s="290">
        <f>Q8-Q9-Q10-Q11-Q12</f>
        <v>7442.4</v>
      </c>
      <c r="R13" s="291"/>
      <c r="S13" s="270"/>
      <c r="T13" s="270"/>
      <c r="U13" s="270"/>
      <c r="V13" s="270"/>
    </row>
    <row r="14" spans="1:28" ht="18" customHeight="1">
      <c r="A14" s="272" t="s">
        <v>67</v>
      </c>
      <c r="B14" s="128">
        <v>401308</v>
      </c>
      <c r="C14" s="69" t="s">
        <v>232</v>
      </c>
      <c r="D14" s="73">
        <v>43579</v>
      </c>
      <c r="E14" s="71" t="s">
        <v>3</v>
      </c>
      <c r="F14" s="72">
        <v>173</v>
      </c>
      <c r="G14" s="273">
        <f>IF(OR(E14="",F14=""),"",PID_KVLohnLookup($A$1,E14,F14,LOHNTABELLE!$H$4))</f>
        <v>2082</v>
      </c>
      <c r="H14" s="274">
        <f>IF(AND(ISNUMBER(D14),ISNUMBER(F14)),ROUNDDOWN(MIN(IF(OR(ISBLANK(I14),I14=""),EOMONTH(DATE(EINSTELLUNG!$C$35,$A$1,1),0),I14)-MAX(D14,DATE(EINSTELLUNG!$C$35,$A$1,1))+1)/DAY(EOMONTH(DATE(EINSTELLUNG!$C$35,$A$1,1),0))*F14,2),"")</f>
        <v>173</v>
      </c>
      <c r="I14" s="73"/>
      <c r="J14" s="74"/>
      <c r="K14" s="273">
        <f t="shared" si="0"/>
        <v>0</v>
      </c>
      <c r="L14" s="275">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75"/>
      <c r="N14" s="98"/>
      <c r="O14" s="288" t="s">
        <v>68</v>
      </c>
      <c r="P14" s="289"/>
      <c r="Q14" s="290">
        <f>EINSTELLUNG!L9</f>
        <v>9300</v>
      </c>
      <c r="R14" s="291"/>
      <c r="S14" s="270"/>
      <c r="T14" s="270"/>
      <c r="U14" s="270"/>
      <c r="V14" s="270"/>
    </row>
    <row r="15" spans="1:28" ht="18" thickBot="1">
      <c r="A15" s="272" t="s">
        <v>69</v>
      </c>
      <c r="B15" s="129">
        <v>401389</v>
      </c>
      <c r="C15" s="77" t="s">
        <v>234</v>
      </c>
      <c r="D15" s="78">
        <v>44384</v>
      </c>
      <c r="E15" s="79" t="s">
        <v>11</v>
      </c>
      <c r="F15" s="80">
        <v>173</v>
      </c>
      <c r="G15" s="273">
        <f>IF(OR(E15="",F15=""),"",PID_KVLohnLookup($A$1,E15,F15,LOHNTABELLE!$H$4))</f>
        <v>2300</v>
      </c>
      <c r="H15" s="274">
        <f>IF(AND(ISNUMBER(D15),ISNUMBER(F15)),ROUNDDOWN(MIN(IF(OR(ISBLANK(I15),I15=""),EOMONTH(DATE(EINSTELLUNG!$C$35,$A$1,1),0),I15)-MAX(D15,DATE(EINSTELLUNG!$C$35,$A$1,1))+1)/DAY(EOMONTH(DATE(EINSTELLUNG!$C$35,$A$1,1),0))*F15,2),"")</f>
        <v>115.33</v>
      </c>
      <c r="I15" s="81">
        <v>46132</v>
      </c>
      <c r="J15" s="82"/>
      <c r="K15" s="273">
        <f t="shared" si="0"/>
        <v>0</v>
      </c>
      <c r="L15" s="275">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1533.3333333333335</v>
      </c>
      <c r="M15" s="83"/>
      <c r="N15" s="99" t="s">
        <v>184</v>
      </c>
      <c r="O15" s="293" t="s">
        <v>70</v>
      </c>
      <c r="P15" s="294"/>
      <c r="Q15" s="295">
        <f>Q13-Q14</f>
        <v>-1857.6000000000004</v>
      </c>
      <c r="R15" s="296"/>
      <c r="S15" s="297"/>
      <c r="T15" s="297"/>
      <c r="U15" s="297"/>
      <c r="V15" s="270"/>
    </row>
    <row r="16" spans="1:28" ht="22" customHeight="1" thickBot="1">
      <c r="A16" s="272" t="s">
        <v>71</v>
      </c>
      <c r="B16" s="128">
        <v>401394</v>
      </c>
      <c r="C16" s="69" t="s">
        <v>233</v>
      </c>
      <c r="D16" s="70">
        <v>44379</v>
      </c>
      <c r="E16" s="71" t="s">
        <v>2</v>
      </c>
      <c r="F16" s="72">
        <v>171</v>
      </c>
      <c r="G16" s="273" t="str">
        <f>IF(OR(E16="",F16=""),"",PID_KVLohnLookup($A$1,E16,F16,LOHNTABELLE!$H$4))</f>
        <v>Nicht gefunden</v>
      </c>
      <c r="H16" s="274">
        <f>IF(AND(ISNUMBER(D16),ISNUMBER(F16)),ROUNDDOWN(MIN(IF(OR(ISBLANK(I16),I16=""),EOMONTH(DATE(EINSTELLUNG!$C$35,$A$1,1),0),I16)-MAX(D16,DATE(EINSTELLUNG!$C$35,$A$1,1))+1)/DAY(EOMONTH(DATE(EINSTELLUNG!$C$35,$A$1,1),0))*F16,2),"")</f>
        <v>171</v>
      </c>
      <c r="I16" s="73"/>
      <c r="J16" s="74"/>
      <c r="K16" s="273">
        <f t="shared" si="0"/>
        <v>0</v>
      </c>
      <c r="L16" s="275"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75"/>
      <c r="N16" s="98"/>
      <c r="O16" s="298" t="str">
        <f>IF(Q15&lt;0, "Schlecht! Zu wenig Stunden für Dienstplan.", IF(Q15&gt;0, "Du hast mehr als genug Stunden für Dienstplan.", ""))</f>
        <v>Schlecht! Zu wenig Stunden für Dienstplan.</v>
      </c>
      <c r="P16" s="299"/>
      <c r="Q16" s="299"/>
      <c r="R16" s="300"/>
      <c r="S16" s="301"/>
      <c r="T16" s="301"/>
      <c r="U16" s="301"/>
      <c r="V16" s="301"/>
      <c r="W16" s="302"/>
    </row>
    <row r="17" spans="1:29" ht="22" customHeight="1">
      <c r="A17" s="272" t="s">
        <v>72</v>
      </c>
      <c r="B17" s="129">
        <v>401406</v>
      </c>
      <c r="C17" s="77" t="s">
        <v>473</v>
      </c>
      <c r="D17" s="78">
        <v>36850</v>
      </c>
      <c r="E17" s="79" t="s">
        <v>10</v>
      </c>
      <c r="F17" s="80">
        <v>151.38</v>
      </c>
      <c r="G17" s="273">
        <f>IF(OR(E17="",F17=""),"",PID_KVLohnLookup($A$1,E17,F17,LOHNTABELLE!$H$4))</f>
        <v>2012.5</v>
      </c>
      <c r="H17" s="274">
        <f>IF(AND(ISNUMBER(D17),ISNUMBER(F17)),ROUNDDOWN(MIN(IF(OR(ISBLANK(I17),I17=""),EOMONTH(DATE(EINSTELLUNG!$C$35,$A$1,1),0),I17)-MAX(D17,DATE(EINSTELLUNG!$C$35,$A$1,1))+1)/DAY(EOMONTH(DATE(EINSTELLUNG!$C$35,$A$1,1),0))*F17,2),"")</f>
        <v>151.38</v>
      </c>
      <c r="I17" s="81"/>
      <c r="J17" s="82"/>
      <c r="K17" s="273">
        <f t="shared" si="0"/>
        <v>0</v>
      </c>
      <c r="L17" s="275">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303" t="s">
        <v>73</v>
      </c>
      <c r="P17" s="285"/>
      <c r="Q17" s="304">
        <f>SUM(L3:L82)</f>
        <v>92428.863333333342</v>
      </c>
      <c r="R17" s="305"/>
      <c r="S17" s="270"/>
      <c r="T17" s="270"/>
      <c r="U17" s="270"/>
      <c r="V17" s="270"/>
      <c r="W17" s="302"/>
    </row>
    <row r="18" spans="1:29" ht="22" customHeight="1">
      <c r="A18" s="272" t="s">
        <v>74</v>
      </c>
      <c r="B18" s="128">
        <v>401432</v>
      </c>
      <c r="C18" s="69" t="s">
        <v>235</v>
      </c>
      <c r="D18" s="73">
        <v>44441</v>
      </c>
      <c r="E18" s="71" t="s">
        <v>2</v>
      </c>
      <c r="F18" s="72">
        <v>173</v>
      </c>
      <c r="G18" s="273">
        <f>IF(OR(E18="",F18=""),"",PID_KVLohnLookup($A$1,E18,F18,LOHNTABELLE!$H$4))</f>
        <v>2021</v>
      </c>
      <c r="H18" s="274">
        <f>IF(AND(ISNUMBER(D18),ISNUMBER(F18)),ROUNDDOWN(MIN(IF(OR(ISBLANK(I18),I18=""),EOMONTH(DATE(EINSTELLUNG!$C$35,$A$1,1),0),I18)-MAX(D18,DATE(EINSTELLUNG!$C$35,$A$1,1))+1)/DAY(EOMONTH(DATE(EINSTELLUNG!$C$35,$A$1,1),0))*F18,2),"")</f>
        <v>173</v>
      </c>
      <c r="I18" s="73"/>
      <c r="J18" s="74"/>
      <c r="K18" s="273">
        <f t="shared" si="0"/>
        <v>0</v>
      </c>
      <c r="L18" s="275">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75"/>
      <c r="N18" s="98"/>
      <c r="O18" s="306" t="s">
        <v>451</v>
      </c>
      <c r="P18" s="307"/>
      <c r="Q18" s="308">
        <v>20</v>
      </c>
      <c r="R18" s="309"/>
      <c r="S18" s="270"/>
      <c r="T18" s="270"/>
      <c r="U18" s="270"/>
      <c r="V18" s="270"/>
    </row>
    <row r="19" spans="1:29" ht="22" customHeight="1">
      <c r="A19" s="272" t="s">
        <v>75</v>
      </c>
      <c r="B19" s="129">
        <v>401476</v>
      </c>
      <c r="C19" s="77" t="s">
        <v>237</v>
      </c>
      <c r="D19" s="78">
        <v>44504</v>
      </c>
      <c r="E19" s="79" t="s">
        <v>2</v>
      </c>
      <c r="F19" s="80">
        <v>173</v>
      </c>
      <c r="G19" s="273">
        <f>IF(OR(E19="",F19=""),"",PID_KVLohnLookup($A$1,E19,F19,LOHNTABELLE!$H$4))</f>
        <v>2021</v>
      </c>
      <c r="H19" s="274">
        <f>IF(AND(ISNUMBER(D19),ISNUMBER(F19)),ROUNDDOWN(MIN(IF(OR(ISBLANK(I19),I19=""),EOMONTH(DATE(EINSTELLUNG!$C$35,$A$1,1),0),I19)-MAX(D19,DATE(EINSTELLUNG!$C$35,$A$1,1))+1)/DAY(EOMONTH(DATE(EINSTELLUNG!$C$35,$A$1,1),0))*F19,2),"")</f>
        <v>173</v>
      </c>
      <c r="I19" s="81"/>
      <c r="J19" s="82"/>
      <c r="K19" s="273">
        <f t="shared" si="0"/>
        <v>0</v>
      </c>
      <c r="L19" s="275">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306" t="s">
        <v>296</v>
      </c>
      <c r="P19" s="307"/>
      <c r="Q19" s="308">
        <v>333</v>
      </c>
      <c r="R19" s="309"/>
      <c r="S19" s="270"/>
      <c r="T19" s="270"/>
      <c r="U19" s="270"/>
      <c r="V19" s="270"/>
    </row>
    <row r="20" spans="1:29" ht="22" customHeight="1">
      <c r="A20" s="272" t="s">
        <v>76</v>
      </c>
      <c r="B20" s="128">
        <v>401479</v>
      </c>
      <c r="C20" s="69" t="s">
        <v>238</v>
      </c>
      <c r="D20" s="70">
        <v>44511</v>
      </c>
      <c r="E20" s="71" t="s">
        <v>6</v>
      </c>
      <c r="F20" s="72">
        <v>151.38</v>
      </c>
      <c r="G20" s="273">
        <f>IF(OR(E20="",F20=""),"",PID_KVLohnLookup($A$1,E20,F20,LOHNTABELLE!$H$4))</f>
        <v>1890</v>
      </c>
      <c r="H20" s="274">
        <f>IF(AND(ISNUMBER(D20),ISNUMBER(F20)),ROUNDDOWN(MIN(IF(OR(ISBLANK(I20),I20=""),EOMONTH(DATE(EINSTELLUNG!$C$35,$A$1,1),0),I20)-MAX(D20,DATE(EINSTELLUNG!$C$35,$A$1,1))+1)/DAY(EOMONTH(DATE(EINSTELLUNG!$C$35,$A$1,1),0))*F20,2),"")</f>
        <v>151.38</v>
      </c>
      <c r="I20" s="73"/>
      <c r="J20" s="74"/>
      <c r="K20" s="273">
        <f t="shared" si="0"/>
        <v>0</v>
      </c>
      <c r="L20" s="275">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1890</v>
      </c>
      <c r="M20" s="75"/>
      <c r="N20" s="98"/>
      <c r="O20" s="306" t="s">
        <v>296</v>
      </c>
      <c r="P20" s="307"/>
      <c r="Q20" s="308">
        <v>35</v>
      </c>
      <c r="R20" s="309"/>
      <c r="S20" s="270"/>
      <c r="T20" s="270"/>
      <c r="U20" s="270"/>
      <c r="V20" s="270"/>
    </row>
    <row r="21" spans="1:29" ht="22" customHeight="1">
      <c r="A21" s="272" t="s">
        <v>77</v>
      </c>
      <c r="B21" s="129">
        <v>401481</v>
      </c>
      <c r="C21" s="77" t="s">
        <v>239</v>
      </c>
      <c r="D21" s="78">
        <v>44531</v>
      </c>
      <c r="E21" s="79" t="s">
        <v>3</v>
      </c>
      <c r="F21" s="80">
        <v>173</v>
      </c>
      <c r="G21" s="273">
        <f>IF(OR(E21="",F21=""),"",PID_KVLohnLookup($A$1,E21,F21,LOHNTABELLE!$H$4))</f>
        <v>2082</v>
      </c>
      <c r="H21" s="274">
        <f>IF(AND(ISNUMBER(D21),ISNUMBER(F21)),ROUNDDOWN(MIN(IF(OR(ISBLANK(I21),I21=""),EOMONTH(DATE(EINSTELLUNG!$C$35,$A$1,1),0),I21)-MAX(D21,DATE(EINSTELLUNG!$C$35,$A$1,1))+1)/DAY(EOMONTH(DATE(EINSTELLUNG!$C$35,$A$1,1),0))*F21,2),"")</f>
        <v>173</v>
      </c>
      <c r="I21" s="81"/>
      <c r="J21" s="82"/>
      <c r="K21" s="273">
        <f t="shared" si="0"/>
        <v>0</v>
      </c>
      <c r="L21" s="275">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83"/>
      <c r="N21" s="99"/>
      <c r="O21" s="306" t="s">
        <v>296</v>
      </c>
      <c r="P21" s="307"/>
      <c r="Q21" s="308">
        <v>100</v>
      </c>
      <c r="R21" s="309"/>
      <c r="S21" s="270"/>
      <c r="T21" s="270"/>
      <c r="U21" s="270"/>
      <c r="V21" s="270"/>
    </row>
    <row r="22" spans="1:29" ht="22" customHeight="1">
      <c r="A22" s="272" t="s">
        <v>78</v>
      </c>
      <c r="B22" s="128">
        <v>401558</v>
      </c>
      <c r="C22" s="69" t="s">
        <v>236</v>
      </c>
      <c r="D22" s="70">
        <v>44460</v>
      </c>
      <c r="E22" s="71" t="s">
        <v>2</v>
      </c>
      <c r="F22" s="72">
        <v>173</v>
      </c>
      <c r="G22" s="273">
        <f>IF(OR(E22="",F22=""),"",PID_KVLohnLookup($A$1,E22,F22,LOHNTABELLE!$H$4))</f>
        <v>2021</v>
      </c>
      <c r="H22" s="274">
        <f>IF(AND(ISNUMBER(D22),ISNUMBER(F22)),ROUNDDOWN(MIN(IF(OR(ISBLANK(I22),I22=""),EOMONTH(DATE(EINSTELLUNG!$C$35,$A$1,1),0),I22)-MAX(D22,DATE(EINSTELLUNG!$C$35,$A$1,1))+1)/DAY(EOMONTH(DATE(EINSTELLUNG!$C$35,$A$1,1),0))*F22,2),"")</f>
        <v>173</v>
      </c>
      <c r="I22" s="73"/>
      <c r="J22" s="74"/>
      <c r="K22" s="273">
        <f t="shared" si="0"/>
        <v>0</v>
      </c>
      <c r="L22" s="275">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306" t="s">
        <v>296</v>
      </c>
      <c r="P22" s="307"/>
      <c r="Q22" s="308"/>
      <c r="R22" s="309"/>
      <c r="S22" s="270"/>
      <c r="T22" s="270"/>
      <c r="U22" s="270"/>
      <c r="V22" s="270"/>
    </row>
    <row r="23" spans="1:29" ht="22" customHeight="1">
      <c r="A23" s="272" t="s">
        <v>79</v>
      </c>
      <c r="B23" s="129">
        <v>401564</v>
      </c>
      <c r="C23" s="77" t="s">
        <v>240</v>
      </c>
      <c r="D23" s="78">
        <v>44824</v>
      </c>
      <c r="E23" s="79" t="s">
        <v>2</v>
      </c>
      <c r="F23" s="80">
        <v>173</v>
      </c>
      <c r="G23" s="273">
        <f>IF(OR(E23="",F23=""),"",PID_KVLohnLookup($A$1,E23,F23,LOHNTABELLE!$H$4))</f>
        <v>2021</v>
      </c>
      <c r="H23" s="274">
        <f>IF(AND(ISNUMBER(D23),ISNUMBER(F23)),ROUNDDOWN(MIN(IF(OR(ISBLANK(I23),I23=""),EOMONTH(DATE(EINSTELLUNG!$C$35,$A$1,1),0),I23)-MAX(D23,DATE(EINSTELLUNG!$C$35,$A$1,1))+1)/DAY(EOMONTH(DATE(EINSTELLUNG!$C$35,$A$1,1),0))*F23,2),"")</f>
        <v>173</v>
      </c>
      <c r="I23" s="81"/>
      <c r="J23" s="82"/>
      <c r="K23" s="273">
        <f t="shared" si="0"/>
        <v>0</v>
      </c>
      <c r="L23" s="275">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306" t="s">
        <v>296</v>
      </c>
      <c r="P23" s="307"/>
      <c r="Q23" s="308">
        <v>5000</v>
      </c>
      <c r="R23" s="309"/>
      <c r="S23" s="270"/>
      <c r="T23" s="270"/>
      <c r="U23" s="270"/>
      <c r="V23" s="270"/>
      <c r="W23" s="302"/>
    </row>
    <row r="24" spans="1:29" ht="22" customHeight="1">
      <c r="A24" s="272" t="s">
        <v>80</v>
      </c>
      <c r="B24" s="128">
        <v>401583</v>
      </c>
      <c r="C24" s="69" t="s">
        <v>242</v>
      </c>
      <c r="D24" s="70">
        <v>44900</v>
      </c>
      <c r="E24" s="71" t="s">
        <v>10</v>
      </c>
      <c r="F24" s="72">
        <v>173</v>
      </c>
      <c r="G24" s="273">
        <f>IF(OR(E24="",F24=""),"",PID_KVLohnLookup($A$1,E24,F24,LOHNTABELLE!$H$4))</f>
        <v>2300</v>
      </c>
      <c r="H24" s="274">
        <f>IF(AND(ISNUMBER(D24),ISNUMBER(F24)),ROUNDDOWN(MIN(IF(OR(ISBLANK(I24),I24=""),EOMONTH(DATE(EINSTELLUNG!$C$35,$A$1,1),0),I24)-MAX(D24,DATE(EINSTELLUNG!$C$35,$A$1,1))+1)/DAY(EOMONTH(DATE(EINSTELLUNG!$C$35,$A$1,1),0))*F24,2),"")</f>
        <v>173</v>
      </c>
      <c r="I24" s="73"/>
      <c r="J24" s="74"/>
      <c r="K24" s="273">
        <f t="shared" si="0"/>
        <v>0</v>
      </c>
      <c r="L24" s="275">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306"/>
      <c r="P24" s="307"/>
      <c r="Q24" s="308"/>
      <c r="R24" s="309"/>
      <c r="S24" s="270"/>
      <c r="T24" s="270"/>
      <c r="U24" s="270"/>
      <c r="V24" s="270"/>
      <c r="W24" s="302"/>
    </row>
    <row r="25" spans="1:29" ht="22" customHeight="1">
      <c r="A25" s="272" t="s">
        <v>81</v>
      </c>
      <c r="B25" s="129">
        <v>401589</v>
      </c>
      <c r="C25" s="77" t="s">
        <v>243</v>
      </c>
      <c r="D25" s="78">
        <v>44926</v>
      </c>
      <c r="E25" s="79" t="s">
        <v>10</v>
      </c>
      <c r="F25" s="80">
        <v>86.5</v>
      </c>
      <c r="G25" s="273">
        <f>IF(OR(E25="",F25=""),"",PID_KVLohnLookup($A$1,E25,F25,LOHNTABELLE!$H$4))</f>
        <v>1150</v>
      </c>
      <c r="H25" s="274">
        <f>IF(AND(ISNUMBER(D25),ISNUMBER(F25)),ROUNDDOWN(MIN(IF(OR(ISBLANK(I25),I25=""),EOMONTH(DATE(EINSTELLUNG!$C$35,$A$1,1),0),I25)-MAX(D25,DATE(EINSTELLUNG!$C$35,$A$1,1))+1)/DAY(EOMONTH(DATE(EINSTELLUNG!$C$35,$A$1,1),0))*F25,2),"")</f>
        <v>86.5</v>
      </c>
      <c r="I25" s="81"/>
      <c r="J25" s="82"/>
      <c r="K25" s="273">
        <f t="shared" si="0"/>
        <v>0</v>
      </c>
      <c r="L25" s="275">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83"/>
      <c r="N25" s="99"/>
      <c r="O25" s="306"/>
      <c r="P25" s="307"/>
      <c r="Q25" s="308"/>
      <c r="R25" s="309"/>
      <c r="S25" s="270"/>
      <c r="T25" s="270"/>
      <c r="U25" s="270"/>
      <c r="V25" s="270"/>
    </row>
    <row r="26" spans="1:29" ht="22" customHeight="1">
      <c r="A26" s="272" t="s">
        <v>82</v>
      </c>
      <c r="B26" s="128">
        <v>401602</v>
      </c>
      <c r="C26" s="69" t="s">
        <v>244</v>
      </c>
      <c r="D26" s="70">
        <v>45975</v>
      </c>
      <c r="E26" s="71" t="s">
        <v>2</v>
      </c>
      <c r="F26" s="72">
        <v>86.5</v>
      </c>
      <c r="G26" s="273">
        <f>IF(OR(E26="",F26=""),"",PID_KVLohnLookup($A$1,E26,F26,LOHNTABELLE!$H$4))</f>
        <v>1010.5</v>
      </c>
      <c r="H26" s="274">
        <f>IF(AND(ISNUMBER(D26),ISNUMBER(F26)),ROUNDDOWN(MIN(IF(OR(ISBLANK(I26),I26=""),EOMONTH(DATE(EINSTELLUNG!$C$35,$A$1,1),0),I26)-MAX(D26,DATE(EINSTELLUNG!$C$35,$A$1,1))+1)/DAY(EOMONTH(DATE(EINSTELLUNG!$C$35,$A$1,1),0))*F26,2),"")</f>
        <v>86.5</v>
      </c>
      <c r="I26" s="73"/>
      <c r="J26" s="74"/>
      <c r="K26" s="273">
        <f t="shared" si="0"/>
        <v>0</v>
      </c>
      <c r="L26" s="275">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75"/>
      <c r="N26" s="98"/>
      <c r="O26" s="306"/>
      <c r="P26" s="307"/>
      <c r="Q26" s="308"/>
      <c r="R26" s="309"/>
      <c r="S26" s="270"/>
      <c r="T26" s="270"/>
      <c r="U26" s="270"/>
      <c r="V26" s="270"/>
    </row>
    <row r="27" spans="1:29" ht="22" customHeight="1">
      <c r="A27" s="272" t="s">
        <v>83</v>
      </c>
      <c r="B27" s="129">
        <v>401605</v>
      </c>
      <c r="C27" s="94" t="s">
        <v>245</v>
      </c>
      <c r="D27" s="81">
        <v>44986</v>
      </c>
      <c r="E27" s="79" t="s">
        <v>2</v>
      </c>
      <c r="F27" s="80">
        <v>86.5</v>
      </c>
      <c r="G27" s="273">
        <f>IF(OR(E27="",F27=""),"",PID_KVLohnLookup($A$1,E27,F27,LOHNTABELLE!$H$4))</f>
        <v>1010.5</v>
      </c>
      <c r="H27" s="274">
        <f>IF(AND(ISNUMBER(D27),ISNUMBER(F27)),ROUNDDOWN(MIN(IF(OR(ISBLANK(I27),I27=""),EOMONTH(DATE(EINSTELLUNG!$C$35,$A$1,1),0),I27)-MAX(D27,DATE(EINSTELLUNG!$C$35,$A$1,1))+1)/DAY(EOMONTH(DATE(EINSTELLUNG!$C$35,$A$1,1),0))*F27,2),"")</f>
        <v>86.5</v>
      </c>
      <c r="I27" s="81"/>
      <c r="J27" s="82"/>
      <c r="K27" s="273">
        <f t="shared" si="0"/>
        <v>0</v>
      </c>
      <c r="L27" s="275">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83"/>
      <c r="N27" s="99"/>
      <c r="O27" s="306"/>
      <c r="P27" s="307"/>
      <c r="Q27" s="308"/>
      <c r="R27" s="309"/>
      <c r="S27" s="310" t="s">
        <v>84</v>
      </c>
      <c r="T27" s="310"/>
      <c r="U27" s="310"/>
      <c r="V27" s="310"/>
    </row>
    <row r="28" spans="1:29" ht="22" customHeight="1">
      <c r="A28" s="272" t="s">
        <v>85</v>
      </c>
      <c r="B28" s="128">
        <v>401605</v>
      </c>
      <c r="C28" s="69" t="s">
        <v>473</v>
      </c>
      <c r="D28" s="73">
        <v>36850</v>
      </c>
      <c r="E28" s="71" t="s">
        <v>10</v>
      </c>
      <c r="F28" s="72">
        <v>151.38</v>
      </c>
      <c r="G28" s="273">
        <f>IF(OR(E28="",F28=""),"",PID_KVLohnLookup($A$1,E28,F28,LOHNTABELLE!$H$4))</f>
        <v>2012.5</v>
      </c>
      <c r="H28" s="274">
        <f>IF(AND(ISNUMBER(D28),ISNUMBER(F28)),ROUNDDOWN(MIN(IF(OR(ISBLANK(I28),I28=""),EOMONTH(DATE(EINSTELLUNG!$C$35,$A$1,1),0),I28)-MAX(D28,DATE(EINSTELLUNG!$C$35,$A$1,1))+1)/DAY(EOMONTH(DATE(EINSTELLUNG!$C$35,$A$1,1),0))*F28,2),"")</f>
        <v>151.38</v>
      </c>
      <c r="I28" s="73"/>
      <c r="J28" s="74"/>
      <c r="K28" s="273">
        <f t="shared" si="0"/>
        <v>0</v>
      </c>
      <c r="L28" s="275">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306"/>
      <c r="P28" s="307"/>
      <c r="Q28" s="308"/>
      <c r="R28" s="309"/>
      <c r="S28" s="270"/>
      <c r="T28" s="270"/>
      <c r="U28" s="270"/>
      <c r="V28" s="270"/>
    </row>
    <row r="29" spans="1:29" ht="22" customHeight="1" thickBot="1">
      <c r="A29" s="272" t="s">
        <v>86</v>
      </c>
      <c r="B29" s="129">
        <v>401626</v>
      </c>
      <c r="C29" s="77" t="s">
        <v>246</v>
      </c>
      <c r="D29" s="78">
        <v>45063</v>
      </c>
      <c r="E29" s="79" t="s">
        <v>2</v>
      </c>
      <c r="F29" s="80">
        <v>86.5</v>
      </c>
      <c r="G29" s="273">
        <f>IF(OR(E29="",F29=""),"",PID_KVLohnLookup($A$1,E29,F29,LOHNTABELLE!$H$4))</f>
        <v>1010.5</v>
      </c>
      <c r="H29" s="274">
        <f>IF(AND(ISNUMBER(D29),ISNUMBER(F29)),ROUNDDOWN(MIN(IF(OR(ISBLANK(I29),I29=""),EOMONTH(DATE(EINSTELLUNG!$C$35,$A$1,1),0),I29)-MAX(D29,DATE(EINSTELLUNG!$C$35,$A$1,1))+1)/DAY(EOMONTH(DATE(EINSTELLUNG!$C$35,$A$1,1),0))*F29,2),"")</f>
        <v>86.5</v>
      </c>
      <c r="I29" s="81"/>
      <c r="J29" s="82"/>
      <c r="K29" s="273">
        <f t="shared" si="0"/>
        <v>0</v>
      </c>
      <c r="L29" s="275">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83"/>
      <c r="N29" s="99"/>
      <c r="O29" s="311" t="s">
        <v>87</v>
      </c>
      <c r="P29" s="294"/>
      <c r="Q29" s="312">
        <f>EINSTELLUNG!O9</f>
        <v>1250</v>
      </c>
      <c r="R29" s="313"/>
      <c r="S29" s="270"/>
      <c r="T29" s="270"/>
      <c r="U29" s="270"/>
      <c r="V29" s="270"/>
    </row>
    <row r="30" spans="1:29" ht="22" customHeight="1" thickBot="1">
      <c r="A30" s="272" t="s">
        <v>88</v>
      </c>
      <c r="B30" s="128">
        <v>401633</v>
      </c>
      <c r="C30" s="69" t="s">
        <v>247</v>
      </c>
      <c r="D30" s="73">
        <v>45089</v>
      </c>
      <c r="E30" s="71" t="s">
        <v>10</v>
      </c>
      <c r="F30" s="72">
        <v>86.5</v>
      </c>
      <c r="G30" s="273">
        <f>IF(OR(E30="",F30=""),"",PID_KVLohnLookup($A$1,E30,F30,LOHNTABELLE!$H$4))</f>
        <v>1150</v>
      </c>
      <c r="H30" s="274">
        <f>IF(AND(ISNUMBER(D30),ISNUMBER(F30)),ROUNDDOWN(MIN(IF(OR(ISBLANK(I30),I30=""),EOMONTH(DATE(EINSTELLUNG!$C$35,$A$1,1),0),I30)-MAX(D30,DATE(EINSTELLUNG!$C$35,$A$1,1))+1)/DAY(EOMONTH(DATE(EINSTELLUNG!$C$35,$A$1,1),0))*F30,2),"")</f>
        <v>86.5</v>
      </c>
      <c r="I30" s="73"/>
      <c r="J30" s="74"/>
      <c r="K30" s="273">
        <f t="shared" si="0"/>
        <v>0</v>
      </c>
      <c r="L30" s="275">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1150</v>
      </c>
      <c r="M30" s="75"/>
      <c r="N30" s="98"/>
      <c r="O30" s="270"/>
      <c r="P30" s="270"/>
      <c r="Q30" s="270"/>
      <c r="R30" s="270"/>
      <c r="S30" s="270"/>
      <c r="T30" s="270"/>
      <c r="U30" s="270"/>
      <c r="V30" s="270"/>
      <c r="W30" s="314"/>
      <c r="X30" s="314"/>
      <c r="Y30" s="314"/>
      <c r="Z30" s="314"/>
      <c r="AA30" s="314"/>
      <c r="AB30" s="314"/>
      <c r="AC30" s="314"/>
    </row>
    <row r="31" spans="1:29" ht="22" customHeight="1" thickBot="1">
      <c r="A31" s="272" t="s">
        <v>89</v>
      </c>
      <c r="B31" s="129">
        <v>401647</v>
      </c>
      <c r="C31" s="77" t="s">
        <v>248</v>
      </c>
      <c r="D31" s="78">
        <v>45182</v>
      </c>
      <c r="E31" s="79" t="s">
        <v>2</v>
      </c>
      <c r="F31" s="80">
        <v>86.5</v>
      </c>
      <c r="G31" s="273">
        <f>IF(OR(E31="",F31=""),"",PID_KVLohnLookup($A$1,E31,F31,LOHNTABELLE!$H$4))</f>
        <v>1010.5</v>
      </c>
      <c r="H31" s="274">
        <f>IF(AND(ISNUMBER(D31),ISNUMBER(F31)),ROUNDDOWN(MIN(IF(OR(ISBLANK(I31),I31=""),EOMONTH(DATE(EINSTELLUNG!$C$35,$A$1,1),0),I31)-MAX(D31,DATE(EINSTELLUNG!$C$35,$A$1,1))+1)/DAY(EOMONTH(DATE(EINSTELLUNG!$C$35,$A$1,1),0))*F31,2),"")</f>
        <v>86.5</v>
      </c>
      <c r="I31" s="81"/>
      <c r="J31" s="82"/>
      <c r="K31" s="273">
        <f t="shared" si="0"/>
        <v>0</v>
      </c>
      <c r="L31" s="275">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83"/>
      <c r="N31" s="99"/>
      <c r="O31" s="315">
        <v>0</v>
      </c>
      <c r="P31" s="316"/>
      <c r="Q31" s="317">
        <v>1.6129032258064516E-2</v>
      </c>
      <c r="R31" s="318"/>
      <c r="S31" s="270"/>
      <c r="T31" s="270"/>
      <c r="U31" s="270"/>
      <c r="V31" s="270"/>
    </row>
    <row r="32" spans="1:29" ht="22" customHeight="1" thickBot="1">
      <c r="A32" s="272" t="s">
        <v>91</v>
      </c>
      <c r="B32" s="128">
        <v>401661</v>
      </c>
      <c r="C32" s="69" t="s">
        <v>249</v>
      </c>
      <c r="D32" s="70">
        <v>45261</v>
      </c>
      <c r="E32" s="71" t="s">
        <v>2</v>
      </c>
      <c r="F32" s="72">
        <v>86.5</v>
      </c>
      <c r="G32" s="273">
        <f>IF(OR(E32="",F32=""),"",PID_KVLohnLookup($A$1,E32,F32,LOHNTABELLE!$H$4))</f>
        <v>1010.5</v>
      </c>
      <c r="H32" s="274">
        <f>IF(AND(ISNUMBER(D32),ISNUMBER(F32)),ROUNDDOWN(MIN(IF(OR(ISBLANK(I32),I32=""),EOMONTH(DATE(EINSTELLUNG!$C$35,$A$1,1),0),I32)-MAX(D32,DATE(EINSTELLUNG!$C$35,$A$1,1))+1)/DAY(EOMONTH(DATE(EINSTELLUNG!$C$35,$A$1,1),0))*F32,2),"")</f>
        <v>86.5</v>
      </c>
      <c r="I32" s="73"/>
      <c r="J32" s="74"/>
      <c r="K32" s="273">
        <f t="shared" si="0"/>
        <v>0</v>
      </c>
      <c r="L32" s="275">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75"/>
      <c r="N32" s="98"/>
      <c r="O32" s="270"/>
      <c r="P32" s="270"/>
      <c r="Q32" s="270"/>
      <c r="R32" s="270"/>
      <c r="S32" s="270"/>
      <c r="T32" s="270"/>
      <c r="U32" s="270"/>
      <c r="V32" s="270"/>
    </row>
    <row r="33" spans="1:22" ht="22" customHeight="1">
      <c r="A33" s="272" t="s">
        <v>92</v>
      </c>
      <c r="B33" s="129">
        <v>401670</v>
      </c>
      <c r="C33" s="77" t="s">
        <v>250</v>
      </c>
      <c r="D33" s="81">
        <v>45358</v>
      </c>
      <c r="E33" s="79" t="s">
        <v>2</v>
      </c>
      <c r="F33" s="80">
        <v>86.5</v>
      </c>
      <c r="G33" s="273">
        <f>IF(OR(E33="",F33=""),"",PID_KVLohnLookup($A$1,E33,F33,LOHNTABELLE!$H$4))</f>
        <v>1010.5</v>
      </c>
      <c r="H33" s="274">
        <f>IF(AND(ISNUMBER(D33),ISNUMBER(F33)),ROUNDDOWN(MIN(IF(OR(ISBLANK(I33),I33=""),EOMONTH(DATE(EINSTELLUNG!$C$35,$A$1,1),0),I33)-MAX(D33,DATE(EINSTELLUNG!$C$35,$A$1,1))+1)/DAY(EOMONTH(DATE(EINSTELLUNG!$C$35,$A$1,1),0))*F33,2),"")</f>
        <v>86.5</v>
      </c>
      <c r="I33" s="81"/>
      <c r="J33" s="82"/>
      <c r="K33" s="273">
        <f t="shared" si="0"/>
        <v>0</v>
      </c>
      <c r="L33" s="275">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83"/>
      <c r="N33" s="99"/>
      <c r="O33" s="319"/>
      <c r="P33" s="320"/>
      <c r="Q33" s="256">
        <f>EINSTELLUNG!B3</f>
        <v>0</v>
      </c>
      <c r="R33" s="256"/>
      <c r="S33" s="256" t="str">
        <f>EINSTELLUNG!B19</f>
        <v>Projection/Aktuell Zahlen</v>
      </c>
      <c r="T33" s="256"/>
      <c r="U33" s="256" t="s">
        <v>95</v>
      </c>
      <c r="V33" s="257"/>
    </row>
    <row r="34" spans="1:22" ht="22" customHeight="1">
      <c r="A34" s="272" t="s">
        <v>96</v>
      </c>
      <c r="B34" s="128">
        <v>401678</v>
      </c>
      <c r="C34" s="69" t="s">
        <v>251</v>
      </c>
      <c r="D34" s="70">
        <v>45414</v>
      </c>
      <c r="E34" s="71" t="s">
        <v>2</v>
      </c>
      <c r="F34" s="72">
        <v>86.5</v>
      </c>
      <c r="G34" s="273">
        <f>IF(OR(E34="",F34=""),"",PID_KVLohnLookup($A$1,E34,F34,LOHNTABELLE!$H$4))</f>
        <v>1010.5</v>
      </c>
      <c r="H34" s="274">
        <f>IF(AND(ISNUMBER(D34),ISNUMBER(F34)),ROUNDDOWN(MIN(IF(OR(ISBLANK(I34),I34=""),EOMONTH(DATE(EINSTELLUNG!$C$35,$A$1,1),0),I34)-MAX(D34,DATE(EINSTELLUNG!$C$35,$A$1,1))+1)/DAY(EOMONTH(DATE(EINSTELLUNG!$C$35,$A$1,1),0))*F34,2),"")</f>
        <v>86.5</v>
      </c>
      <c r="I34" s="73"/>
      <c r="J34" s="74"/>
      <c r="K34" s="273">
        <f t="shared" si="0"/>
        <v>0</v>
      </c>
      <c r="L34" s="275">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75"/>
      <c r="N34" s="98"/>
      <c r="O34" s="321"/>
      <c r="P34" s="322"/>
      <c r="Q34" s="323"/>
      <c r="R34" s="323"/>
      <c r="S34" s="323"/>
      <c r="T34" s="323"/>
      <c r="U34" s="323"/>
      <c r="V34" s="324"/>
    </row>
    <row r="35" spans="1:22" ht="22" customHeight="1">
      <c r="A35" s="272" t="s">
        <v>97</v>
      </c>
      <c r="B35" s="129">
        <v>401690</v>
      </c>
      <c r="C35" s="77" t="s">
        <v>253</v>
      </c>
      <c r="D35" s="78">
        <v>45536</v>
      </c>
      <c r="E35" s="79" t="s">
        <v>2</v>
      </c>
      <c r="F35" s="80">
        <v>86.5</v>
      </c>
      <c r="G35" s="273">
        <f>IF(OR(E35="",F35=""),"",PID_KVLohnLookup($A$1,E35,F35,LOHNTABELLE!$H$4))</f>
        <v>1010.5</v>
      </c>
      <c r="H35" s="274">
        <f>IF(AND(ISNUMBER(D35),ISNUMBER(F35)),ROUNDDOWN(MIN(IF(OR(ISBLANK(I35),I35=""),EOMONTH(DATE(EINSTELLUNG!$C$35,$A$1,1),0),I35)-MAX(D35,DATE(EINSTELLUNG!$C$35,$A$1,1))+1)/DAY(EOMONTH(DATE(EINSTELLUNG!$C$35,$A$1,1),0))*F35,2),"")</f>
        <v>86.5</v>
      </c>
      <c r="I35" s="81"/>
      <c r="J35" s="82"/>
      <c r="K35" s="273">
        <f t="shared" ref="K35:K66" si="1">IFERROR(IF(OR(MONTH(D35)=1, MONTH(D35)=3, MONTH(D35)=5, MONTH(D35)=7, MONTH(D35)=8, MONTH(D35)=10, MONTH(D35)=12), (G35/31)*J35, IF(OR(MONTH(D35)=4, MONTH(D35)=6, MONTH(D35)=9, MONTH(D35)=11), (G35/30)*J35, (G35/DAY(EOMONTH(D35,0)))*J35)), 0)</f>
        <v>0</v>
      </c>
      <c r="L35" s="275">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83"/>
      <c r="N35" s="99"/>
      <c r="O35" s="325" t="s">
        <v>98</v>
      </c>
      <c r="P35" s="289"/>
      <c r="Q35" s="326">
        <f>EINSTELLUNG!C9</f>
        <v>400000</v>
      </c>
      <c r="R35" s="326"/>
      <c r="S35" s="326">
        <f>EINSTELLUNG!C25</f>
        <v>300000</v>
      </c>
      <c r="T35" s="326"/>
      <c r="U35" s="326">
        <f>S35-Q35</f>
        <v>-100000</v>
      </c>
      <c r="V35" s="327"/>
    </row>
    <row r="36" spans="1:22" ht="22" customHeight="1">
      <c r="A36" s="272" t="s">
        <v>99</v>
      </c>
      <c r="B36" s="128">
        <v>401703</v>
      </c>
      <c r="C36" s="69" t="s">
        <v>254</v>
      </c>
      <c r="D36" s="70">
        <v>45616</v>
      </c>
      <c r="E36" s="71" t="s">
        <v>2</v>
      </c>
      <c r="F36" s="72">
        <v>86.5</v>
      </c>
      <c r="G36" s="273">
        <f>IF(OR(E36="",F36=""),"",PID_KVLohnLookup($A$1,E36,F36,LOHNTABELLE!$H$4))</f>
        <v>1010.5</v>
      </c>
      <c r="H36" s="274">
        <f>IF(AND(ISNUMBER(D36),ISNUMBER(F36)),ROUNDDOWN(MIN(IF(OR(ISBLANK(I36),I36=""),EOMONTH(DATE(EINSTELLUNG!$C$35,$A$1,1),0),I36)-MAX(D36,DATE(EINSTELLUNG!$C$35,$A$1,1))+1)/DAY(EOMONTH(DATE(EINSTELLUNG!$C$35,$A$1,1),0))*F36,2),"")</f>
        <v>86.5</v>
      </c>
      <c r="I36" s="73"/>
      <c r="J36" s="74"/>
      <c r="K36" s="273">
        <f t="shared" si="1"/>
        <v>0</v>
      </c>
      <c r="L36" s="275">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75"/>
      <c r="N36" s="98"/>
      <c r="O36" s="325" t="s">
        <v>100</v>
      </c>
      <c r="P36" s="289"/>
      <c r="Q36" s="326">
        <f>EINSTELLUNG!D9</f>
        <v>100000</v>
      </c>
      <c r="R36" s="326"/>
      <c r="S36" s="326">
        <f ca="1">SumMergedCells(Q17:R29)</f>
        <v>99166.863299999997</v>
      </c>
      <c r="T36" s="326"/>
      <c r="U36" s="326">
        <f t="shared" ref="U36:U41" ca="1" si="2">S36-Q36</f>
        <v>-833.13670000000275</v>
      </c>
      <c r="V36" s="327"/>
    </row>
    <row r="37" spans="1:22" ht="22" customHeight="1">
      <c r="A37" s="272" t="s">
        <v>101</v>
      </c>
      <c r="B37" s="129">
        <v>401715</v>
      </c>
      <c r="C37" s="77" t="s">
        <v>256</v>
      </c>
      <c r="D37" s="78">
        <v>45755</v>
      </c>
      <c r="E37" s="79" t="s">
        <v>2</v>
      </c>
      <c r="F37" s="80">
        <v>86.5</v>
      </c>
      <c r="G37" s="273">
        <f>IF(OR(E37="",F37=""),"",PID_KVLohnLookup($A$1,E37,F37,LOHNTABELLE!$H$4))</f>
        <v>1010.5</v>
      </c>
      <c r="H37" s="274">
        <f>IF(AND(ISNUMBER(D37),ISNUMBER(F37)),ROUNDDOWN(MIN(IF(OR(ISBLANK(I37),I37=""),EOMONTH(DATE(EINSTELLUNG!$C$35,$A$1,1),0),I37)-MAX(D37,DATE(EINSTELLUNG!$C$35,$A$1,1))+1)/DAY(EOMONTH(DATE(EINSTELLUNG!$C$35,$A$1,1),0))*F37,2),"")</f>
        <v>86.5</v>
      </c>
      <c r="I37" s="81"/>
      <c r="J37" s="82"/>
      <c r="K37" s="273">
        <f t="shared" si="1"/>
        <v>0</v>
      </c>
      <c r="L37" s="275">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83"/>
      <c r="N37" s="99"/>
      <c r="O37" s="325" t="s">
        <v>102</v>
      </c>
      <c r="P37" s="289"/>
      <c r="Q37" s="328">
        <f>IF(ISERROR(Q36/Q35), 0, Q36/Q35)</f>
        <v>0.25</v>
      </c>
      <c r="R37" s="328"/>
      <c r="S37" s="328">
        <f ca="1">IF(ISERROR(S36/S35), 0, S36/S35)</f>
        <v>0.33055621099999999</v>
      </c>
      <c r="T37" s="328"/>
      <c r="U37" s="328">
        <f t="shared" ca="1" si="2"/>
        <v>8.0556210999999989E-2</v>
      </c>
      <c r="V37" s="329"/>
    </row>
    <row r="38" spans="1:22" ht="22" customHeight="1">
      <c r="A38" s="272" t="s">
        <v>103</v>
      </c>
      <c r="B38" s="128">
        <v>401716</v>
      </c>
      <c r="C38" s="69" t="s">
        <v>257</v>
      </c>
      <c r="D38" s="70">
        <v>45800</v>
      </c>
      <c r="E38" s="71" t="s">
        <v>2</v>
      </c>
      <c r="F38" s="72">
        <v>86.5</v>
      </c>
      <c r="G38" s="273">
        <f>IF(OR(E38="",F38=""),"",PID_KVLohnLookup($A$1,E38,F38,LOHNTABELLE!$H$4))</f>
        <v>1010.5</v>
      </c>
      <c r="H38" s="274">
        <f>IF(AND(ISNUMBER(D38),ISNUMBER(F38)),ROUNDDOWN(MIN(IF(OR(ISBLANK(I38),I38=""),EOMONTH(DATE(EINSTELLUNG!$C$35,$A$1,1),0),I38)-MAX(D38,DATE(EINSTELLUNG!$C$35,$A$1,1))+1)/DAY(EOMONTH(DATE(EINSTELLUNG!$C$35,$A$1,1),0))*F38,2),"")</f>
        <v>86.5</v>
      </c>
      <c r="I38" s="73"/>
      <c r="J38" s="74"/>
      <c r="K38" s="273">
        <f t="shared" si="1"/>
        <v>0</v>
      </c>
      <c r="L38" s="275">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75"/>
      <c r="N38" s="98"/>
      <c r="O38" s="325" t="s">
        <v>104</v>
      </c>
      <c r="P38" s="289"/>
      <c r="Q38" s="290">
        <f>EINSTELLUNG!F9</f>
        <v>30000</v>
      </c>
      <c r="R38" s="290"/>
      <c r="S38" s="290">
        <f>EINSTELLUNG!F25</f>
        <v>25000</v>
      </c>
      <c r="T38" s="290"/>
      <c r="U38" s="290">
        <f t="shared" si="2"/>
        <v>-5000</v>
      </c>
      <c r="V38" s="291"/>
    </row>
    <row r="39" spans="1:22" ht="22" customHeight="1">
      <c r="A39" s="272" t="s">
        <v>105</v>
      </c>
      <c r="B39" s="129">
        <v>401717</v>
      </c>
      <c r="C39" s="77" t="s">
        <v>258</v>
      </c>
      <c r="D39" s="78">
        <v>45814</v>
      </c>
      <c r="E39" s="79" t="s">
        <v>2</v>
      </c>
      <c r="F39" s="80">
        <v>86.5</v>
      </c>
      <c r="G39" s="273">
        <f>IF(OR(E39="",F39=""),"",PID_KVLohnLookup($A$1,E39,F39,LOHNTABELLE!$H$4))</f>
        <v>1010.5</v>
      </c>
      <c r="H39" s="274">
        <f>IF(AND(ISNUMBER(D39),ISNUMBER(F39)),ROUNDDOWN(MIN(IF(OR(ISBLANK(I39),I39=""),EOMONTH(DATE(EINSTELLUNG!$C$35,$A$1,1),0),I39)-MAX(D39,DATE(EINSTELLUNG!$C$35,$A$1,1))+1)/DAY(EOMONTH(DATE(EINSTELLUNG!$C$35,$A$1,1),0))*F39,2),"")</f>
        <v>86.5</v>
      </c>
      <c r="I39" s="81"/>
      <c r="J39" s="82"/>
      <c r="K39" s="273">
        <f t="shared" si="1"/>
        <v>0</v>
      </c>
      <c r="L39" s="275">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83"/>
      <c r="N39" s="99"/>
      <c r="O39" s="325" t="s">
        <v>106</v>
      </c>
      <c r="P39" s="289"/>
      <c r="Q39" s="326">
        <f>IF(Q38=0, 0, Q35/Q38)</f>
        <v>13.333333333333334</v>
      </c>
      <c r="R39" s="326"/>
      <c r="S39" s="326">
        <f>IF(S38=0, 0, S35/S38)</f>
        <v>12</v>
      </c>
      <c r="T39" s="326"/>
      <c r="U39" s="326">
        <f t="shared" si="2"/>
        <v>-1.3333333333333339</v>
      </c>
      <c r="V39" s="327"/>
    </row>
    <row r="40" spans="1:22" ht="22" customHeight="1">
      <c r="A40" s="272" t="s">
        <v>107</v>
      </c>
      <c r="B40" s="128">
        <v>401722</v>
      </c>
      <c r="C40" s="69" t="s">
        <v>259</v>
      </c>
      <c r="D40" s="70">
        <v>45848</v>
      </c>
      <c r="E40" s="71" t="s">
        <v>2</v>
      </c>
      <c r="F40" s="72">
        <v>86.5</v>
      </c>
      <c r="G40" s="273">
        <f>IF(OR(E40="",F40=""),"",PID_KVLohnLookup($A$1,E40,F40,LOHNTABELLE!$H$4))</f>
        <v>1010.5</v>
      </c>
      <c r="H40" s="274">
        <f>IF(AND(ISNUMBER(D40),ISNUMBER(F40)),ROUNDDOWN(MIN(IF(OR(ISBLANK(I40),I40=""),EOMONTH(DATE(EINSTELLUNG!$C$35,$A$1,1),0),I40)-MAX(D40,DATE(EINSTELLUNG!$C$35,$A$1,1))+1)/DAY(EOMONTH(DATE(EINSTELLUNG!$C$35,$A$1,1),0))*F40,2),"")</f>
        <v>86.5</v>
      </c>
      <c r="I40" s="73"/>
      <c r="J40" s="74"/>
      <c r="K40" s="273">
        <f t="shared" si="1"/>
        <v>0</v>
      </c>
      <c r="L40" s="275">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325" t="s">
        <v>108</v>
      </c>
      <c r="P40" s="289"/>
      <c r="Q40" s="326">
        <f>IF(Q13=0, 0, Q35/Q13)</f>
        <v>53.746103407502957</v>
      </c>
      <c r="R40" s="326"/>
      <c r="S40" s="326">
        <f>IF(Q13=0, 0, S35/Q13)</f>
        <v>40.309577555627222</v>
      </c>
      <c r="T40" s="326"/>
      <c r="U40" s="326">
        <f t="shared" si="2"/>
        <v>-13.436525851875736</v>
      </c>
      <c r="V40" s="327"/>
    </row>
    <row r="41" spans="1:22" ht="22" customHeight="1">
      <c r="A41" s="272" t="s">
        <v>109</v>
      </c>
      <c r="B41" s="129">
        <v>401723</v>
      </c>
      <c r="C41" s="77" t="s">
        <v>260</v>
      </c>
      <c r="D41" s="78">
        <v>45852</v>
      </c>
      <c r="E41" s="79" t="s">
        <v>2</v>
      </c>
      <c r="F41" s="80">
        <v>86.5</v>
      </c>
      <c r="G41" s="273">
        <f>IF(OR(E41="",F41=""),"",PID_KVLohnLookup($A$1,E41,F41,LOHNTABELLE!$H$4))</f>
        <v>1010.5</v>
      </c>
      <c r="H41" s="274">
        <f>IF(AND(ISNUMBER(D41),ISNUMBER(F41)),ROUNDDOWN(MIN(IF(OR(ISBLANK(I41),I41=""),EOMONTH(DATE(EINSTELLUNG!$C$35,$A$1,1),0),I41)-MAX(D41,DATE(EINSTELLUNG!$C$35,$A$1,1))+1)/DAY(EOMONTH(DATE(EINSTELLUNG!$C$35,$A$1,1),0))*F41,2),"")</f>
        <v>86.5</v>
      </c>
      <c r="I41" s="81"/>
      <c r="J41" s="82"/>
      <c r="K41" s="273">
        <f t="shared" si="1"/>
        <v>0</v>
      </c>
      <c r="L41" s="275">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325" t="s">
        <v>110</v>
      </c>
      <c r="P41" s="289"/>
      <c r="Q41" s="290">
        <f>IF(Q13=0, 0, Q38/Q13)</f>
        <v>4.0309577555627216</v>
      </c>
      <c r="R41" s="290"/>
      <c r="S41" s="290">
        <f>IF(Q13=0, 0, S38/Q13)</f>
        <v>3.3591314629689348</v>
      </c>
      <c r="T41" s="290"/>
      <c r="U41" s="290">
        <f t="shared" si="2"/>
        <v>-0.67182629259378679</v>
      </c>
      <c r="V41" s="291"/>
    </row>
    <row r="42" spans="1:22" ht="22" customHeight="1">
      <c r="A42" s="272" t="s">
        <v>111</v>
      </c>
      <c r="B42" s="128">
        <v>401726</v>
      </c>
      <c r="C42" s="69" t="s">
        <v>261</v>
      </c>
      <c r="D42" s="70">
        <v>45870</v>
      </c>
      <c r="E42" s="71" t="s">
        <v>2</v>
      </c>
      <c r="F42" s="72">
        <v>86.5</v>
      </c>
      <c r="G42" s="273">
        <f>IF(OR(E42="",F42=""),"",PID_KVLohnLookup($A$1,E42,F42,LOHNTABELLE!$H$4))</f>
        <v>1010.5</v>
      </c>
      <c r="H42" s="274">
        <f>IF(AND(ISNUMBER(D42),ISNUMBER(F42)),ROUNDDOWN(MIN(IF(OR(ISBLANK(I42),I42=""),EOMONTH(DATE(EINSTELLUNG!$C$35,$A$1,1),0),I42)-MAX(D42,DATE(EINSTELLUNG!$C$35,$A$1,1))+1)/DAY(EOMONTH(DATE(EINSTELLUNG!$C$35,$A$1,1),0))*F42,2),"")</f>
        <v>86.5</v>
      </c>
      <c r="I42" s="73"/>
      <c r="J42" s="74"/>
      <c r="K42" s="273">
        <f t="shared" si="1"/>
        <v>0</v>
      </c>
      <c r="L42" s="275">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330" t="s">
        <v>112</v>
      </c>
      <c r="P42" s="331"/>
      <c r="Q42" s="332">
        <f>IFERROR(Q17/Q8, 0)</f>
        <v>11.646195168254289</v>
      </c>
      <c r="R42" s="332"/>
      <c r="S42" s="332"/>
      <c r="T42" s="332"/>
      <c r="U42" s="332"/>
      <c r="V42" s="333"/>
    </row>
    <row r="43" spans="1:22" ht="22" customHeight="1">
      <c r="A43" s="272" t="s">
        <v>113</v>
      </c>
      <c r="B43" s="129">
        <v>401730</v>
      </c>
      <c r="C43" s="77" t="s">
        <v>263</v>
      </c>
      <c r="D43" s="78">
        <v>45895</v>
      </c>
      <c r="E43" s="79" t="s">
        <v>2</v>
      </c>
      <c r="F43" s="80">
        <v>86.5</v>
      </c>
      <c r="G43" s="273">
        <f>IF(OR(E43="",F43=""),"",PID_KVLohnLookup($A$1,E43,F43,LOHNTABELLE!$H$4))</f>
        <v>1010.5</v>
      </c>
      <c r="H43" s="274">
        <f>IF(AND(ISNUMBER(D43),ISNUMBER(F43)),ROUNDDOWN(MIN(IF(OR(ISBLANK(I43),I43=""),EOMONTH(DATE(EINSTELLUNG!$C$35,$A$1,1),0),I43)-MAX(D43,DATE(EINSTELLUNG!$C$35,$A$1,1))+1)/DAY(EOMONTH(DATE(EINSTELLUNG!$C$35,$A$1,1),0))*F43,2),"")</f>
        <v>86.5</v>
      </c>
      <c r="I43" s="81"/>
      <c r="J43" s="82"/>
      <c r="K43" s="273">
        <f t="shared" si="1"/>
        <v>0</v>
      </c>
      <c r="L43" s="275">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99"/>
      <c r="O43" s="334"/>
      <c r="P43" s="334"/>
      <c r="Q43" s="334"/>
      <c r="R43" s="270"/>
      <c r="S43" s="270"/>
      <c r="T43" s="270"/>
      <c r="U43" s="270"/>
      <c r="V43" s="270"/>
    </row>
    <row r="44" spans="1:22" ht="22" customHeight="1">
      <c r="A44" s="272" t="s">
        <v>114</v>
      </c>
      <c r="B44" s="128">
        <v>401731</v>
      </c>
      <c r="C44" s="69" t="s">
        <v>262</v>
      </c>
      <c r="D44" s="70">
        <v>45899</v>
      </c>
      <c r="E44" s="71" t="s">
        <v>2</v>
      </c>
      <c r="F44" s="72">
        <v>86.5</v>
      </c>
      <c r="G44" s="273">
        <f>IF(OR(E44="",F44=""),"",PID_KVLohnLookup($A$1,E44,F44,LOHNTABELLE!$H$4))</f>
        <v>1010.5</v>
      </c>
      <c r="H44" s="274">
        <f>IF(AND(ISNUMBER(D44),ISNUMBER(F44)),ROUNDDOWN(MIN(IF(OR(ISBLANK(I44),I44=""),EOMONTH(DATE(EINSTELLUNG!$C$35,$A$1,1),0),I44)-MAX(D44,DATE(EINSTELLUNG!$C$35,$A$1,1))+1)/DAY(EOMONTH(DATE(EINSTELLUNG!$C$35,$A$1,1),0))*F44,2),"")</f>
        <v>86.5</v>
      </c>
      <c r="I44" s="73"/>
      <c r="J44" s="74"/>
      <c r="K44" s="273">
        <f t="shared" si="1"/>
        <v>0</v>
      </c>
      <c r="L44" s="275">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335" t="s">
        <v>115</v>
      </c>
      <c r="P44" s="335"/>
      <c r="Q44" s="335"/>
      <c r="R44" s="335"/>
      <c r="S44" s="335"/>
      <c r="T44" s="335"/>
      <c r="U44" s="335"/>
      <c r="V44" s="335"/>
    </row>
    <row r="45" spans="1:22" ht="22" customHeight="1">
      <c r="A45" s="272" t="s">
        <v>116</v>
      </c>
      <c r="B45" s="129">
        <v>401734</v>
      </c>
      <c r="C45" s="77" t="s">
        <v>264</v>
      </c>
      <c r="D45" s="78">
        <v>45904</v>
      </c>
      <c r="E45" s="79" t="s">
        <v>2</v>
      </c>
      <c r="F45" s="80">
        <v>86.5</v>
      </c>
      <c r="G45" s="273">
        <f>IF(OR(E45="",F45=""),"",PID_KVLohnLookup($A$1,E45,F45,LOHNTABELLE!$H$4))</f>
        <v>1010.5</v>
      </c>
      <c r="H45" s="274">
        <f>IF(AND(ISNUMBER(D45),ISNUMBER(F45)),ROUNDDOWN(MIN(IF(OR(ISBLANK(I45),I45=""),EOMONTH(DATE(EINSTELLUNG!$C$35,$A$1,1),0),I45)-MAX(D45,DATE(EINSTELLUNG!$C$35,$A$1,1))+1)/DAY(EOMONTH(DATE(EINSTELLUNG!$C$35,$A$1,1),0))*F45,2),"")</f>
        <v>86.5</v>
      </c>
      <c r="I45" s="81"/>
      <c r="J45" s="82"/>
      <c r="K45" s="273">
        <f t="shared" si="1"/>
        <v>0</v>
      </c>
      <c r="L45" s="275">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99"/>
      <c r="O45" s="336"/>
      <c r="P45" s="336"/>
      <c r="Q45" s="336"/>
      <c r="R45" s="337"/>
      <c r="S45" s="337"/>
      <c r="T45" s="337"/>
      <c r="U45" s="337"/>
      <c r="V45" s="270"/>
    </row>
    <row r="46" spans="1:22" ht="22" customHeight="1">
      <c r="A46" s="272" t="s">
        <v>117</v>
      </c>
      <c r="B46" s="128">
        <v>401736</v>
      </c>
      <c r="C46" s="69" t="s">
        <v>265</v>
      </c>
      <c r="D46" s="70">
        <v>45906</v>
      </c>
      <c r="E46" s="71" t="s">
        <v>2</v>
      </c>
      <c r="F46" s="72">
        <v>86.5</v>
      </c>
      <c r="G46" s="273">
        <f>IF(OR(E46="",F46=""),"",PID_KVLohnLookup($A$1,E46,F46,LOHNTABELLE!$H$4))</f>
        <v>1010.5</v>
      </c>
      <c r="H46" s="274">
        <f>IF(AND(ISNUMBER(D46),ISNUMBER(F46)),ROUNDDOWN(MIN(IF(OR(ISBLANK(I46),I46=""),EOMONTH(DATE(EINSTELLUNG!$C$35,$A$1,1),0),I46)-MAX(D46,DATE(EINSTELLUNG!$C$35,$A$1,1))+1)/DAY(EOMONTH(DATE(EINSTELLUNG!$C$35,$A$1,1),0))*F46,2),"")</f>
        <v>86.5</v>
      </c>
      <c r="I46" s="73"/>
      <c r="J46" s="74"/>
      <c r="K46" s="273">
        <f t="shared" si="1"/>
        <v>0</v>
      </c>
      <c r="L46" s="275">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270"/>
      <c r="P46" s="270"/>
      <c r="Q46" s="270"/>
      <c r="R46" s="270"/>
      <c r="S46" s="270"/>
      <c r="T46" s="270"/>
      <c r="U46" s="270"/>
      <c r="V46" s="270"/>
    </row>
    <row r="47" spans="1:22" ht="22" customHeight="1">
      <c r="A47" s="272" t="s">
        <v>118</v>
      </c>
      <c r="B47" s="129">
        <v>401737</v>
      </c>
      <c r="C47" s="77" t="s">
        <v>266</v>
      </c>
      <c r="D47" s="78">
        <v>45906</v>
      </c>
      <c r="E47" s="79" t="s">
        <v>2</v>
      </c>
      <c r="F47" s="80">
        <v>86.5</v>
      </c>
      <c r="G47" s="273">
        <f>IF(OR(E47="",F47=""),"",PID_KVLohnLookup($A$1,E47,F47,LOHNTABELLE!$H$4))</f>
        <v>1010.5</v>
      </c>
      <c r="H47" s="274">
        <f>IF(AND(ISNUMBER(D47),ISNUMBER(F47)),ROUNDDOWN(MIN(IF(OR(ISBLANK(I47),I47=""),EOMONTH(DATE(EINSTELLUNG!$C$35,$A$1,1),0),I47)-MAX(D47,DATE(EINSTELLUNG!$C$35,$A$1,1))+1)/DAY(EOMONTH(DATE(EINSTELLUNG!$C$35,$A$1,1),0))*F47,2),"")</f>
        <v>86.5</v>
      </c>
      <c r="I47" s="81"/>
      <c r="J47" s="82"/>
      <c r="K47" s="273">
        <f t="shared" si="1"/>
        <v>0</v>
      </c>
      <c r="L47" s="275">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270"/>
      <c r="P47" s="270"/>
      <c r="Q47" s="270"/>
      <c r="R47" s="270"/>
      <c r="S47" s="270"/>
      <c r="T47" s="270"/>
      <c r="U47" s="270"/>
      <c r="V47" s="270"/>
    </row>
    <row r="48" spans="1:22" ht="22" customHeight="1">
      <c r="A48" s="272" t="s">
        <v>119</v>
      </c>
      <c r="B48" s="128">
        <v>401738</v>
      </c>
      <c r="C48" s="69" t="s">
        <v>267</v>
      </c>
      <c r="D48" s="70">
        <v>45909</v>
      </c>
      <c r="E48" s="71" t="s">
        <v>2</v>
      </c>
      <c r="F48" s="72">
        <v>86.5</v>
      </c>
      <c r="G48" s="273">
        <f>IF(OR(E48="",F48=""),"",PID_KVLohnLookup($A$1,E48,F48,LOHNTABELLE!$H$4))</f>
        <v>1010.5</v>
      </c>
      <c r="H48" s="274">
        <f>IF(AND(ISNUMBER(D48),ISNUMBER(F48)),ROUNDDOWN(MIN(IF(OR(ISBLANK(I48),I48=""),EOMONTH(DATE(EINSTELLUNG!$C$35,$A$1,1),0),I48)-MAX(D48,DATE(EINSTELLUNG!$C$35,$A$1,1))+1)/DAY(EOMONTH(DATE(EINSTELLUNG!$C$35,$A$1,1),0))*F48,2),"")</f>
        <v>86.5</v>
      </c>
      <c r="I48" s="73"/>
      <c r="J48" s="74"/>
      <c r="K48" s="273">
        <f t="shared" si="1"/>
        <v>0</v>
      </c>
      <c r="L48" s="275">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270"/>
      <c r="P48" s="270"/>
      <c r="Q48" s="270"/>
      <c r="R48" s="270"/>
      <c r="S48" s="270"/>
      <c r="T48" s="270"/>
      <c r="U48" s="270"/>
      <c r="V48" s="270"/>
    </row>
    <row r="49" spans="1:22" ht="22" customHeight="1">
      <c r="A49" s="272" t="s">
        <v>120</v>
      </c>
      <c r="B49" s="129">
        <v>401745</v>
      </c>
      <c r="C49" s="77" t="s">
        <v>271</v>
      </c>
      <c r="D49" s="78">
        <v>45934</v>
      </c>
      <c r="E49" s="79" t="s">
        <v>2</v>
      </c>
      <c r="F49" s="80">
        <v>86.5</v>
      </c>
      <c r="G49" s="273">
        <f>IF(OR(E49="",F49=""),"",PID_KVLohnLookup($A$1,E49,F49,LOHNTABELLE!$H$4))</f>
        <v>1010.5</v>
      </c>
      <c r="H49" s="274">
        <f>IF(AND(ISNUMBER(D49),ISNUMBER(F49)),ROUNDDOWN(MIN(IF(OR(ISBLANK(I49),I49=""),EOMONTH(DATE(EINSTELLUNG!$C$35,$A$1,1),0),I49)-MAX(D49,DATE(EINSTELLUNG!$C$35,$A$1,1))+1)/DAY(EOMONTH(DATE(EINSTELLUNG!$C$35,$A$1,1),0))*F49,2),"")</f>
        <v>86.5</v>
      </c>
      <c r="I49" s="81"/>
      <c r="J49" s="82"/>
      <c r="K49" s="273">
        <f t="shared" si="1"/>
        <v>0</v>
      </c>
      <c r="L49" s="275">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270"/>
      <c r="P49" s="270"/>
      <c r="Q49" s="270"/>
      <c r="R49" s="270"/>
      <c r="S49" s="270"/>
      <c r="T49" s="270"/>
      <c r="U49" s="270"/>
      <c r="V49" s="270"/>
    </row>
    <row r="50" spans="1:22" ht="22" customHeight="1">
      <c r="A50" s="272" t="s">
        <v>121</v>
      </c>
      <c r="B50" s="128">
        <v>401746</v>
      </c>
      <c r="C50" s="69" t="s">
        <v>270</v>
      </c>
      <c r="D50" s="70">
        <v>45941</v>
      </c>
      <c r="E50" s="71" t="s">
        <v>2</v>
      </c>
      <c r="F50" s="72">
        <v>86.5</v>
      </c>
      <c r="G50" s="273">
        <f>IF(OR(E50="",F50=""),"",PID_KVLohnLookup($A$1,E50,F50,LOHNTABELLE!$H$4))</f>
        <v>1010.5</v>
      </c>
      <c r="H50" s="274">
        <f>IF(AND(ISNUMBER(D50),ISNUMBER(F50)),ROUNDDOWN(MIN(IF(OR(ISBLANK(I50),I50=""),EOMONTH(DATE(EINSTELLUNG!$C$35,$A$1,1),0),I50)-MAX(D50,DATE(EINSTELLUNG!$C$35,$A$1,1))+1)/DAY(EOMONTH(DATE(EINSTELLUNG!$C$35,$A$1,1),0))*F50,2),"")</f>
        <v>86.5</v>
      </c>
      <c r="I50" s="73"/>
      <c r="J50" s="74"/>
      <c r="K50" s="273">
        <f t="shared" si="1"/>
        <v>0</v>
      </c>
      <c r="L50" s="275">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270"/>
      <c r="P50" s="270"/>
      <c r="Q50" s="270"/>
      <c r="R50" s="270"/>
      <c r="S50" s="270"/>
      <c r="T50" s="270"/>
      <c r="U50" s="270"/>
      <c r="V50" s="270"/>
    </row>
    <row r="51" spans="1:22" ht="22" customHeight="1">
      <c r="A51" s="272" t="s">
        <v>122</v>
      </c>
      <c r="B51" s="129">
        <v>401747</v>
      </c>
      <c r="C51" s="77" t="s">
        <v>268</v>
      </c>
      <c r="D51" s="78">
        <v>45941</v>
      </c>
      <c r="E51" s="79" t="s">
        <v>2</v>
      </c>
      <c r="F51" s="80">
        <v>86.5</v>
      </c>
      <c r="G51" s="273">
        <f>IF(OR(E51="",F51=""),"",PID_KVLohnLookup($A$1,E51,F51,LOHNTABELLE!$H$4))</f>
        <v>1010.5</v>
      </c>
      <c r="H51" s="274">
        <f>IF(AND(ISNUMBER(D51),ISNUMBER(F51)),ROUNDDOWN(MIN(IF(OR(ISBLANK(I51),I51=""),EOMONTH(DATE(EINSTELLUNG!$C$35,$A$1,1),0),I51)-MAX(D51,DATE(EINSTELLUNG!$C$35,$A$1,1))+1)/DAY(EOMONTH(DATE(EINSTELLUNG!$C$35,$A$1,1),0))*F51,2),"")</f>
        <v>86.5</v>
      </c>
      <c r="I51" s="81"/>
      <c r="J51" s="82"/>
      <c r="K51" s="273">
        <f t="shared" si="1"/>
        <v>0</v>
      </c>
      <c r="L51" s="275">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22" customHeight="1">
      <c r="A52" s="272" t="s">
        <v>123</v>
      </c>
      <c r="B52" s="128">
        <v>401748</v>
      </c>
      <c r="C52" s="69" t="s">
        <v>269</v>
      </c>
      <c r="D52" s="70">
        <v>45941</v>
      </c>
      <c r="E52" s="71" t="s">
        <v>2</v>
      </c>
      <c r="F52" s="72">
        <v>86.5</v>
      </c>
      <c r="G52" s="273">
        <f>IF(OR(E52="",F52=""),"",PID_KVLohnLookup($A$1,E52,F52,LOHNTABELLE!$H$4))</f>
        <v>1010.5</v>
      </c>
      <c r="H52" s="274">
        <f>IF(AND(ISNUMBER(D52),ISNUMBER(F52)),ROUNDDOWN(MIN(IF(OR(ISBLANK(I52),I52=""),EOMONTH(DATE(EINSTELLUNG!$C$35,$A$1,1),0),I52)-MAX(D52,DATE(EINSTELLUNG!$C$35,$A$1,1))+1)/DAY(EOMONTH(DATE(EINSTELLUNG!$C$35,$A$1,1),0))*F52,2),"")</f>
        <v>86.5</v>
      </c>
      <c r="I52" s="73"/>
      <c r="J52" s="74"/>
      <c r="K52" s="273">
        <f t="shared" si="1"/>
        <v>0</v>
      </c>
      <c r="L52" s="275">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272" t="s">
        <v>124</v>
      </c>
      <c r="B53" s="129">
        <v>401751</v>
      </c>
      <c r="C53" s="77" t="s">
        <v>272</v>
      </c>
      <c r="D53" s="78">
        <v>45961</v>
      </c>
      <c r="E53" s="79" t="s">
        <v>2</v>
      </c>
      <c r="F53" s="80">
        <v>86.5</v>
      </c>
      <c r="G53" s="273">
        <f>IF(OR(E53="",F53=""),"",PID_KVLohnLookup($A$1,E53,F53,LOHNTABELLE!$H$4))</f>
        <v>1010.5</v>
      </c>
      <c r="H53" s="274">
        <f>IF(AND(ISNUMBER(D53),ISNUMBER(F53)),ROUNDDOWN(MIN(IF(OR(ISBLANK(I53),I53=""),EOMONTH(DATE(EINSTELLUNG!$C$35,$A$1,1),0),I53)-MAX(D53,DATE(EINSTELLUNG!$C$35,$A$1,1))+1)/DAY(EOMONTH(DATE(EINSTELLUNG!$C$35,$A$1,1),0))*F53,2),"")</f>
        <v>86.5</v>
      </c>
      <c r="I53" s="81"/>
      <c r="J53" s="82"/>
      <c r="K53" s="273">
        <f t="shared" si="1"/>
        <v>0</v>
      </c>
      <c r="L53" s="275">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272" t="s">
        <v>125</v>
      </c>
      <c r="B54" s="128">
        <v>401752</v>
      </c>
      <c r="C54" s="69" t="s">
        <v>273</v>
      </c>
      <c r="D54" s="73">
        <v>45986</v>
      </c>
      <c r="E54" s="71" t="s">
        <v>2</v>
      </c>
      <c r="F54" s="72">
        <v>86.5</v>
      </c>
      <c r="G54" s="273">
        <f>IF(OR(E54="",F54=""),"",PID_KVLohnLookup($A$1,E54,F54,LOHNTABELLE!$H$4))</f>
        <v>1010.5</v>
      </c>
      <c r="H54" s="274">
        <f>IF(AND(ISNUMBER(D54),ISNUMBER(F54)),ROUNDDOWN(MIN(IF(OR(ISBLANK(I54),I54=""),EOMONTH(DATE(EINSTELLUNG!$C$35,$A$1,1),0),I54)-MAX(D54,DATE(EINSTELLUNG!$C$35,$A$1,1))+1)/DAY(EOMONTH(DATE(EINSTELLUNG!$C$35,$A$1,1),0))*F54,2),"")</f>
        <v>86.5</v>
      </c>
      <c r="I54" s="73"/>
      <c r="J54" s="74"/>
      <c r="K54" s="273">
        <f t="shared" si="1"/>
        <v>0</v>
      </c>
      <c r="L54" s="275">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22" customHeight="1">
      <c r="A55" s="272" t="s">
        <v>126</v>
      </c>
      <c r="B55" s="129">
        <v>401999</v>
      </c>
      <c r="C55" s="77" t="s">
        <v>423</v>
      </c>
      <c r="D55" s="78">
        <v>46041</v>
      </c>
      <c r="E55" s="79" t="s">
        <v>2</v>
      </c>
      <c r="F55" s="80">
        <v>151.38</v>
      </c>
      <c r="G55" s="273">
        <f>IF(OR(E55="",F55=""),"",PID_KVLohnLookup($A$1,E55,F55,LOHNTABELLE!$H$4))</f>
        <v>1768.38</v>
      </c>
      <c r="H55" s="274">
        <f>IF(AND(ISNUMBER(D55),ISNUMBER(F55)),ROUNDDOWN(MIN(IF(OR(ISBLANK(I55),I55=""),EOMONTH(DATE(EINSTELLUNG!$C$35,$A$1,1),0),I55)-MAX(D55,DATE(EINSTELLUNG!$C$35,$A$1,1))+1)/DAY(EOMONTH(DATE(EINSTELLUNG!$C$35,$A$1,1),0))*F55,2),"")</f>
        <v>151.38</v>
      </c>
      <c r="I55" s="81"/>
      <c r="J55" s="82"/>
      <c r="K55" s="273">
        <f t="shared" si="1"/>
        <v>0</v>
      </c>
      <c r="L55" s="275">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83"/>
      <c r="N55" s="99"/>
    </row>
    <row r="56" spans="1:22" ht="22" customHeight="1">
      <c r="A56" s="272" t="s">
        <v>127</v>
      </c>
      <c r="B56" s="128">
        <v>401999</v>
      </c>
      <c r="C56" s="69" t="s">
        <v>295</v>
      </c>
      <c r="D56" s="73">
        <v>46082</v>
      </c>
      <c r="E56" s="71" t="s">
        <v>2</v>
      </c>
      <c r="F56" s="72">
        <v>173</v>
      </c>
      <c r="G56" s="273">
        <f>IF(OR(E56="",F56=""),"",PID_KVLohnLookup($A$1,E56,F56,LOHNTABELLE!$H$4))</f>
        <v>2021</v>
      </c>
      <c r="H56" s="274">
        <f>IF(AND(ISNUMBER(D56),ISNUMBER(F56)),ROUNDDOWN(MIN(IF(OR(ISBLANK(I56),I56=""),EOMONTH(DATE(EINSTELLUNG!$C$35,$A$1,1),0),I56)-MAX(D56,DATE(EINSTELLUNG!$C$35,$A$1,1))+1)/DAY(EOMONTH(DATE(EINSTELLUNG!$C$35,$A$1,1),0))*F56,2),"")</f>
        <v>173</v>
      </c>
      <c r="I56" s="73"/>
      <c r="J56" s="74"/>
      <c r="K56" s="273">
        <f t="shared" si="1"/>
        <v>0</v>
      </c>
      <c r="L56" s="275">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75"/>
      <c r="N56" s="98"/>
    </row>
    <row r="57" spans="1:22" ht="22" customHeight="1">
      <c r="A57" s="272" t="s">
        <v>128</v>
      </c>
      <c r="B57" s="129">
        <v>402004</v>
      </c>
      <c r="C57" s="77" t="s">
        <v>299</v>
      </c>
      <c r="D57" s="81">
        <v>46122</v>
      </c>
      <c r="E57" s="79" t="s">
        <v>2</v>
      </c>
      <c r="F57" s="80">
        <v>173</v>
      </c>
      <c r="G57" s="273">
        <f>IF(OR(E57="",F57=""),"",PID_KVLohnLookup($A$1,E57,F57,LOHNTABELLE!$H$4))</f>
        <v>2021</v>
      </c>
      <c r="H57" s="274">
        <f>IF(AND(ISNUMBER(D57),ISNUMBER(F57)),ROUNDDOWN(MIN(IF(OR(ISBLANK(I57),I57=""),EOMONTH(DATE(EINSTELLUNG!$C$35,$A$1,1),0),I57)-MAX(D57,DATE(EINSTELLUNG!$C$35,$A$1,1))+1)/DAY(EOMONTH(DATE(EINSTELLUNG!$C$35,$A$1,1),0))*F57,2),"")</f>
        <v>121.1</v>
      </c>
      <c r="I57" s="81"/>
      <c r="J57" s="82"/>
      <c r="K57" s="273">
        <f t="shared" si="1"/>
        <v>0</v>
      </c>
      <c r="L57" s="275">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83"/>
      <c r="N57" s="99"/>
    </row>
    <row r="58" spans="1:22" ht="22" customHeight="1">
      <c r="A58" s="272" t="s">
        <v>129</v>
      </c>
      <c r="B58" s="128">
        <v>402405</v>
      </c>
      <c r="C58" s="69" t="s">
        <v>301</v>
      </c>
      <c r="D58" s="73">
        <v>46054</v>
      </c>
      <c r="E58" s="71" t="s">
        <v>2</v>
      </c>
      <c r="F58" s="72">
        <v>173</v>
      </c>
      <c r="G58" s="273">
        <f>IF(OR(E58="",F58=""),"",PID_KVLohnLookup($A$1,E58,F58,LOHNTABELLE!$H$4))</f>
        <v>2021</v>
      </c>
      <c r="H58" s="274">
        <f>IF(AND(ISNUMBER(D58),ISNUMBER(F58)),ROUNDDOWN(MIN(IF(OR(ISBLANK(I58),I58=""),EOMONTH(DATE(EINSTELLUNG!$C$35,$A$1,1),0),I58)-MAX(D58,DATE(EINSTELLUNG!$C$35,$A$1,1))+1)/DAY(EOMONTH(DATE(EINSTELLUNG!$C$35,$A$1,1),0))*F58,2),"")</f>
        <v>173</v>
      </c>
      <c r="I58" s="73"/>
      <c r="J58" s="74"/>
      <c r="K58" s="273">
        <f t="shared" si="1"/>
        <v>0</v>
      </c>
      <c r="L58" s="275">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272" t="s">
        <v>130</v>
      </c>
      <c r="B59" s="129">
        <v>500600</v>
      </c>
      <c r="C59" s="77" t="s">
        <v>305</v>
      </c>
      <c r="D59" s="81">
        <v>46054</v>
      </c>
      <c r="E59" s="79" t="s">
        <v>2</v>
      </c>
      <c r="F59" s="80">
        <v>173</v>
      </c>
      <c r="G59" s="273">
        <f>IF(OR(E59="",F59=""),"",PID_KVLohnLookup($A$1,E59,F59,LOHNTABELLE!$H$4))</f>
        <v>2021</v>
      </c>
      <c r="H59" s="274">
        <f>IF(AND(ISNUMBER(D59),ISNUMBER(F59)),ROUNDDOWN(MIN(IF(OR(ISBLANK(I59),I59=""),EOMONTH(DATE(EINSTELLUNG!$C$35,$A$1,1),0),I59)-MAX(D59,DATE(EINSTELLUNG!$C$35,$A$1,1))+1)/DAY(EOMONTH(DATE(EINSTELLUNG!$C$35,$A$1,1),0))*F59,2),"")</f>
        <v>173</v>
      </c>
      <c r="I59" s="81"/>
      <c r="J59" s="82"/>
      <c r="K59" s="273">
        <f t="shared" si="1"/>
        <v>0</v>
      </c>
      <c r="L59" s="275">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22" customHeight="1">
      <c r="A60" s="272" t="s">
        <v>131</v>
      </c>
      <c r="B60" s="128">
        <v>503000</v>
      </c>
      <c r="C60" s="69" t="s">
        <v>302</v>
      </c>
      <c r="D60" s="73">
        <v>42401</v>
      </c>
      <c r="E60" s="71" t="s">
        <v>2</v>
      </c>
      <c r="F60" s="72">
        <v>173</v>
      </c>
      <c r="G60" s="273">
        <f>IF(OR(E60="",F60=""),"",PID_KVLohnLookup($A$1,E60,F60,LOHNTABELLE!$H$4))</f>
        <v>2021</v>
      </c>
      <c r="H60" s="274">
        <f>IF(AND(ISNUMBER(D60),ISNUMBER(F60)),ROUNDDOWN(MIN(IF(OR(ISBLANK(I60),I60=""),EOMONTH(DATE(EINSTELLUNG!$C$35,$A$1,1),0),I60)-MAX(D60,DATE(EINSTELLUNG!$C$35,$A$1,1))+1)/DAY(EOMONTH(DATE(EINSTELLUNG!$C$35,$A$1,1),0))*F60,2),"")</f>
        <v>173</v>
      </c>
      <c r="I60" s="73"/>
      <c r="J60" s="74"/>
      <c r="K60" s="273">
        <f t="shared" si="1"/>
        <v>0</v>
      </c>
      <c r="L60" s="275">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75"/>
      <c r="N60" s="98"/>
    </row>
    <row r="61" spans="1:22" ht="22" customHeight="1">
      <c r="A61" s="272" t="s">
        <v>132</v>
      </c>
      <c r="B61" s="129">
        <v>504000</v>
      </c>
      <c r="C61" s="77" t="s">
        <v>303</v>
      </c>
      <c r="D61" s="81">
        <v>46054</v>
      </c>
      <c r="E61" s="79" t="s">
        <v>3</v>
      </c>
      <c r="F61" s="80">
        <v>138.4</v>
      </c>
      <c r="G61" s="273">
        <f>IF(OR(E61="",F61=""),"",PID_KVLohnLookup($A$1,E61,F61,LOHNTABELLE!$H$4))</f>
        <v>1665.6</v>
      </c>
      <c r="H61" s="274">
        <f>IF(AND(ISNUMBER(D61),ISNUMBER(F61)),ROUNDDOWN(MIN(IF(OR(ISBLANK(I61),I61=""),EOMONTH(DATE(EINSTELLUNG!$C$35,$A$1,1),0),I61)-MAX(D61,DATE(EINSTELLUNG!$C$35,$A$1,1))+1)/DAY(EOMONTH(DATE(EINSTELLUNG!$C$35,$A$1,1),0))*F61,2),"")</f>
        <v>138.4</v>
      </c>
      <c r="I61" s="81"/>
      <c r="J61" s="82"/>
      <c r="K61" s="273">
        <f t="shared" si="1"/>
        <v>0</v>
      </c>
      <c r="L61" s="275">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83"/>
      <c r="N61" s="99"/>
    </row>
    <row r="62" spans="1:22" ht="22" customHeight="1">
      <c r="A62" s="272" t="s">
        <v>133</v>
      </c>
      <c r="B62" s="128">
        <v>505000</v>
      </c>
      <c r="C62" s="69" t="s">
        <v>304</v>
      </c>
      <c r="D62" s="73">
        <v>46054</v>
      </c>
      <c r="E62" s="71" t="s">
        <v>2</v>
      </c>
      <c r="F62" s="72">
        <v>138.4</v>
      </c>
      <c r="G62" s="273">
        <f>IF(OR(E62="",F62=""),"",PID_KVLohnLookup($A$1,E62,F62,LOHNTABELLE!$H$4))</f>
        <v>1616.8</v>
      </c>
      <c r="H62" s="274">
        <f>IF(AND(ISNUMBER(D62),ISNUMBER(F62)),ROUNDDOWN(MIN(IF(OR(ISBLANK(I62),I62=""),EOMONTH(DATE(EINSTELLUNG!$C$35,$A$1,1),0),I62)-MAX(D62,DATE(EINSTELLUNG!$C$35,$A$1,1))+1)/DAY(EOMONTH(DATE(EINSTELLUNG!$C$35,$A$1,1),0))*F62,2),"")</f>
        <v>138.4</v>
      </c>
      <c r="I62" s="73"/>
      <c r="J62" s="74"/>
      <c r="K62" s="273">
        <f t="shared" si="1"/>
        <v>0</v>
      </c>
      <c r="L62" s="275">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75"/>
      <c r="N62" s="98"/>
    </row>
    <row r="63" spans="1:22" ht="22" customHeight="1">
      <c r="A63" s="272" t="s">
        <v>134</v>
      </c>
      <c r="B63" s="129">
        <v>525025</v>
      </c>
      <c r="C63" s="77" t="s">
        <v>425</v>
      </c>
      <c r="D63" s="81">
        <v>46040</v>
      </c>
      <c r="E63" s="79" t="s">
        <v>2</v>
      </c>
      <c r="F63" s="80">
        <v>129.75</v>
      </c>
      <c r="G63" s="273">
        <f>IF(OR(E63="",F63=""),"",PID_KVLohnLookup($A$1,E63,F63,LOHNTABELLE!$H$4))</f>
        <v>1515.75</v>
      </c>
      <c r="H63" s="274">
        <f>IF(AND(ISNUMBER(D63),ISNUMBER(F63)),ROUNDDOWN(MIN(IF(OR(ISBLANK(I63),I63=""),EOMONTH(DATE(EINSTELLUNG!$C$35,$A$1,1),0),I63)-MAX(D63,DATE(EINSTELLUNG!$C$35,$A$1,1))+1)/DAY(EOMONTH(DATE(EINSTELLUNG!$C$35,$A$1,1),0))*F63,2),"")</f>
        <v>129.75</v>
      </c>
      <c r="I63" s="81"/>
      <c r="J63" s="82"/>
      <c r="K63" s="273">
        <f t="shared" si="1"/>
        <v>0</v>
      </c>
      <c r="L63" s="275">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83"/>
      <c r="N63" s="99"/>
    </row>
    <row r="64" spans="1:22" ht="22" customHeight="1">
      <c r="A64" s="272" t="s">
        <v>135</v>
      </c>
      <c r="B64" s="128">
        <v>700000</v>
      </c>
      <c r="C64" s="69" t="s">
        <v>312</v>
      </c>
      <c r="D64" s="73">
        <v>46054</v>
      </c>
      <c r="E64" s="71" t="s">
        <v>2</v>
      </c>
      <c r="F64" s="72">
        <v>138.4</v>
      </c>
      <c r="G64" s="273">
        <f>IF(OR(E64="",F64=""),"",PID_KVLohnLookup($A$1,E64,F64,LOHNTABELLE!$H$4))</f>
        <v>1616.8</v>
      </c>
      <c r="H64" s="274">
        <f>IF(AND(ISNUMBER(D64),ISNUMBER(F64)),ROUNDDOWN(MIN(IF(OR(ISBLANK(I64),I64=""),EOMONTH(DATE(EINSTELLUNG!$C$35,$A$1,1),0),I64)-MAX(D64,DATE(EINSTELLUNG!$C$35,$A$1,1))+1)/DAY(EOMONTH(DATE(EINSTELLUNG!$C$35,$A$1,1),0))*F64,2),"")</f>
        <v>138.4</v>
      </c>
      <c r="I64" s="73"/>
      <c r="J64" s="74"/>
      <c r="K64" s="273">
        <f t="shared" si="1"/>
        <v>0</v>
      </c>
      <c r="L64" s="275">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1616.8</v>
      </c>
      <c r="M64" s="75"/>
      <c r="N64" s="98"/>
    </row>
    <row r="65" spans="1:14" ht="22" customHeight="1">
      <c r="A65" s="272" t="s">
        <v>136</v>
      </c>
      <c r="B65" s="129">
        <v>800000</v>
      </c>
      <c r="C65" s="77" t="s">
        <v>313</v>
      </c>
      <c r="D65" s="81">
        <v>46096</v>
      </c>
      <c r="E65" s="79" t="s">
        <v>2</v>
      </c>
      <c r="F65" s="80">
        <v>64</v>
      </c>
      <c r="G65" s="273" t="str">
        <f>IF(OR(E65="",F65=""),"",PID_KVLohnLookup($A$1,E65,F65,LOHNTABELLE!$H$4))</f>
        <v>Nicht gefunden</v>
      </c>
      <c r="H65" s="274">
        <f>IF(AND(ISNUMBER(D65),ISNUMBER(F65)),ROUNDDOWN(MIN(IF(OR(ISBLANK(I65),I65=""),EOMONTH(DATE(EINSTELLUNG!$C$35,$A$1,1),0),I65)-MAX(D65,DATE(EINSTELLUNG!$C$35,$A$1,1))+1)/DAY(EOMONTH(DATE(EINSTELLUNG!$C$35,$A$1,1),0))*F65,2),"")</f>
        <v>64</v>
      </c>
      <c r="I65" s="81"/>
      <c r="J65" s="82"/>
      <c r="K65" s="273">
        <f t="shared" si="1"/>
        <v>0</v>
      </c>
      <c r="L65" s="275"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Nicht gefunden</v>
      </c>
      <c r="M65" s="83"/>
      <c r="N65" s="99"/>
    </row>
    <row r="66" spans="1:14" ht="22" customHeight="1">
      <c r="A66" s="272" t="s">
        <v>137</v>
      </c>
      <c r="B66" s="128"/>
      <c r="C66" s="69"/>
      <c r="D66" s="73"/>
      <c r="E66" s="71"/>
      <c r="F66" s="72"/>
      <c r="G66" s="273" t="str">
        <f>IF(OR(E66="",F66=""),"",PID_KVLohnLookup($A$1,E66,F66,LOHNTABELLE!$H$4))</f>
        <v/>
      </c>
      <c r="H66" s="274" t="str">
        <f>IF(AND(ISNUMBER(D66),ISNUMBER(F66)),ROUNDDOWN(MIN(IF(OR(ISBLANK(I66),I66=""),EOMONTH(DATE(EINSTELLUNG!$C$35,$A$1,1),0),I66)-MAX(D66,DATE(EINSTELLUNG!$C$35,$A$1,1))+1)/DAY(EOMONTH(DATE(EINSTELLUNG!$C$35,$A$1,1),0))*F66,2),"")</f>
        <v/>
      </c>
      <c r="I66" s="73"/>
      <c r="J66" s="74"/>
      <c r="K66" s="273">
        <f t="shared" si="1"/>
        <v>0</v>
      </c>
      <c r="L66" s="275"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72" t="s">
        <v>138</v>
      </c>
      <c r="B67" s="129"/>
      <c r="C67" s="77"/>
      <c r="D67" s="81"/>
      <c r="E67" s="79"/>
      <c r="F67" s="80"/>
      <c r="G67" s="273" t="str">
        <f>IF(OR(E67="",F67=""),"",PID_KVLohnLookup($A$1,E67,F67,LOHNTABELLE!$H$4))</f>
        <v/>
      </c>
      <c r="H67" s="274" t="str">
        <f>IF(AND(ISNUMBER(D67),ISNUMBER(F67)),ROUNDDOWN(MIN(IF(OR(ISBLANK(I67),I67=""),EOMONTH(DATE(EINSTELLUNG!$C$35,$A$1,1),0),I67)-MAX(D67,DATE(EINSTELLUNG!$C$35,$A$1,1))+1)/DAY(EOMONTH(DATE(EINSTELLUNG!$C$35,$A$1,1),0))*F67,2),"")</f>
        <v/>
      </c>
      <c r="I67" s="81"/>
      <c r="J67" s="82"/>
      <c r="K67" s="273">
        <f t="shared" ref="K67:K82" si="3">IFERROR(IF(OR(MONTH(D67)=1, MONTH(D67)=3, MONTH(D67)=5, MONTH(D67)=7, MONTH(D67)=8, MONTH(D67)=10, MONTH(D67)=12), (G67/31)*J67, IF(OR(MONTH(D67)=4, MONTH(D67)=6, MONTH(D67)=9, MONTH(D67)=11), (G67/30)*J67, (G67/DAY(EOMONTH(D67,0)))*J67)), 0)</f>
        <v>0</v>
      </c>
      <c r="L67" s="275"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72" t="s">
        <v>139</v>
      </c>
      <c r="B68" s="128"/>
      <c r="C68" s="69"/>
      <c r="D68" s="73"/>
      <c r="E68" s="71"/>
      <c r="F68" s="72"/>
      <c r="G68" s="273" t="str">
        <f>IF(OR(E68="",F68=""),"",PID_KVLohnLookup($A$1,E68,F68,LOHNTABELLE!$H$4))</f>
        <v/>
      </c>
      <c r="H68" s="274" t="str">
        <f>IF(AND(ISNUMBER(D68),ISNUMBER(F68)),ROUNDDOWN(MIN(IF(OR(ISBLANK(I68),I68=""),EOMONTH(DATE(EINSTELLUNG!$C$35,$A$1,1),0),I68)-MAX(D68,DATE(EINSTELLUNG!$C$35,$A$1,1))+1)/DAY(EOMONTH(DATE(EINSTELLUNG!$C$35,$A$1,1),0))*F68,2),"")</f>
        <v/>
      </c>
      <c r="I68" s="73"/>
      <c r="J68" s="74"/>
      <c r="K68" s="273">
        <f t="shared" si="3"/>
        <v>0</v>
      </c>
      <c r="L68" s="275"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72" t="s">
        <v>140</v>
      </c>
      <c r="B69" s="129"/>
      <c r="C69" s="77"/>
      <c r="D69" s="81"/>
      <c r="E69" s="79"/>
      <c r="F69" s="80"/>
      <c r="G69" s="273" t="str">
        <f>IF(OR(E69="",F69=""),"",PID_KVLohnLookup($A$1,E69,F69,LOHNTABELLE!$H$4))</f>
        <v/>
      </c>
      <c r="H69" s="274" t="str">
        <f>IF(AND(ISNUMBER(D69),ISNUMBER(F69)),ROUNDDOWN(MIN(IF(OR(ISBLANK(I69),I69=""),EOMONTH(DATE(EINSTELLUNG!$C$35,$A$1,1),0),I69)-MAX(D69,DATE(EINSTELLUNG!$C$35,$A$1,1))+1)/DAY(EOMONTH(DATE(EINSTELLUNG!$C$35,$A$1,1),0))*F69,2),"")</f>
        <v/>
      </c>
      <c r="I69" s="81"/>
      <c r="J69" s="82"/>
      <c r="K69" s="273">
        <f t="shared" si="3"/>
        <v>0</v>
      </c>
      <c r="L69" s="275"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72" t="s">
        <v>141</v>
      </c>
      <c r="B70" s="128"/>
      <c r="C70" s="69"/>
      <c r="D70" s="73"/>
      <c r="E70" s="71"/>
      <c r="F70" s="72"/>
      <c r="G70" s="273" t="str">
        <f>IF(OR(E70="",F70=""),"",PID_KVLohnLookup($A$1,E70,F70,LOHNTABELLE!$H$4))</f>
        <v/>
      </c>
      <c r="H70" s="274" t="str">
        <f>IF(AND(ISNUMBER(D70),ISNUMBER(F70)),ROUNDDOWN(MIN(IF(OR(ISBLANK(I70),I70=""),EOMONTH(DATE(EINSTELLUNG!$C$35,$A$1,1),0),I70)-MAX(D70,DATE(EINSTELLUNG!$C$35,$A$1,1))+1)/DAY(EOMONTH(DATE(EINSTELLUNG!$C$35,$A$1,1),0))*F70,2),"")</f>
        <v/>
      </c>
      <c r="I70" s="73"/>
      <c r="J70" s="74"/>
      <c r="K70" s="273">
        <f t="shared" si="3"/>
        <v>0</v>
      </c>
      <c r="L70" s="275"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72" t="s">
        <v>142</v>
      </c>
      <c r="B71" s="129"/>
      <c r="C71" s="77"/>
      <c r="D71" s="81"/>
      <c r="E71" s="79"/>
      <c r="F71" s="80"/>
      <c r="G71" s="273" t="str">
        <f>IF(OR(E71="",F71=""),"",PID_KVLohnLookup($A$1,E71,F71,LOHNTABELLE!$H$4))</f>
        <v/>
      </c>
      <c r="H71" s="274" t="str">
        <f>IF(AND(ISNUMBER(D71),ISNUMBER(F71)),ROUNDDOWN(MIN(IF(OR(ISBLANK(I71),I71=""),EOMONTH(DATE(EINSTELLUNG!$C$35,$A$1,1),0),I71)-MAX(D71,DATE(EINSTELLUNG!$C$35,$A$1,1))+1)/DAY(EOMONTH(DATE(EINSTELLUNG!$C$35,$A$1,1),0))*F71,2),"")</f>
        <v/>
      </c>
      <c r="I71" s="81"/>
      <c r="J71" s="82"/>
      <c r="K71" s="273">
        <f t="shared" si="3"/>
        <v>0</v>
      </c>
      <c r="L71" s="275"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72" t="s">
        <v>143</v>
      </c>
      <c r="B72" s="128"/>
      <c r="C72" s="69"/>
      <c r="D72" s="73"/>
      <c r="E72" s="71"/>
      <c r="F72" s="72"/>
      <c r="G72" s="273" t="str">
        <f>IF(OR(E72="",F72=""),"",PID_KVLohnLookup($A$1,E72,F72,LOHNTABELLE!$H$4))</f>
        <v/>
      </c>
      <c r="H72" s="274" t="str">
        <f>IF(AND(ISNUMBER(D72),ISNUMBER(F72)),ROUNDDOWN(MIN(IF(OR(ISBLANK(I72),I72=""),EOMONTH(DATE(EINSTELLUNG!$C$35,$A$1,1),0),I72)-MAX(D72,DATE(EINSTELLUNG!$C$35,$A$1,1))+1)/DAY(EOMONTH(DATE(EINSTELLUNG!$C$35,$A$1,1),0))*F72,2),"")</f>
        <v/>
      </c>
      <c r="I72" s="73"/>
      <c r="J72" s="74"/>
      <c r="K72" s="273">
        <f t="shared" si="3"/>
        <v>0</v>
      </c>
      <c r="L72" s="275"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72" t="s">
        <v>144</v>
      </c>
      <c r="B73" s="129"/>
      <c r="C73" s="77"/>
      <c r="D73" s="81"/>
      <c r="E73" s="79"/>
      <c r="F73" s="80"/>
      <c r="G73" s="273" t="str">
        <f>IF(OR(E73="",F73=""),"",PID_KVLohnLookup($A$1,E73,F73,LOHNTABELLE!$H$4))</f>
        <v/>
      </c>
      <c r="H73" s="274" t="str">
        <f>IF(AND(ISNUMBER(D73),ISNUMBER(F73)),ROUNDDOWN(MIN(IF(OR(ISBLANK(I73),I73=""),EOMONTH(DATE(EINSTELLUNG!$C$35,$A$1,1),0),I73)-MAX(D73,DATE(EINSTELLUNG!$C$35,$A$1,1))+1)/DAY(EOMONTH(DATE(EINSTELLUNG!$C$35,$A$1,1),0))*F73,2),"")</f>
        <v/>
      </c>
      <c r="I73" s="81"/>
      <c r="J73" s="82"/>
      <c r="K73" s="273">
        <f t="shared" si="3"/>
        <v>0</v>
      </c>
      <c r="L73" s="275"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72" t="s">
        <v>145</v>
      </c>
      <c r="B74" s="128"/>
      <c r="C74" s="69"/>
      <c r="D74" s="73"/>
      <c r="E74" s="71"/>
      <c r="F74" s="72"/>
      <c r="G74" s="273" t="str">
        <f>IF(OR(E74="",F74=""),"",PID_KVLohnLookup($A$1,E74,F74,LOHNTABELLE!$H$4))</f>
        <v/>
      </c>
      <c r="H74" s="274" t="str">
        <f>IF(AND(ISNUMBER(D74),ISNUMBER(F74)),ROUNDDOWN(MIN(IF(OR(ISBLANK(I74),I74=""),EOMONTH(DATE(EINSTELLUNG!$C$35,$A$1,1),0),I74)-MAX(D74,DATE(EINSTELLUNG!$C$35,$A$1,1))+1)/DAY(EOMONTH(DATE(EINSTELLUNG!$C$35,$A$1,1),0))*F74,2),"")</f>
        <v/>
      </c>
      <c r="I74" s="73"/>
      <c r="J74" s="74"/>
      <c r="K74" s="273">
        <f t="shared" si="3"/>
        <v>0</v>
      </c>
      <c r="L74" s="275"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72" t="s">
        <v>146</v>
      </c>
      <c r="B75" s="129"/>
      <c r="C75" s="77"/>
      <c r="D75" s="81"/>
      <c r="E75" s="79"/>
      <c r="F75" s="80"/>
      <c r="G75" s="273" t="str">
        <f>IF(OR(E75="",F75=""),"",PID_KVLohnLookup($A$1,E75,F75,LOHNTABELLE!$H$4))</f>
        <v/>
      </c>
      <c r="H75" s="274" t="str">
        <f>IF(AND(ISNUMBER(D75),ISNUMBER(F75)),ROUNDDOWN(MIN(IF(OR(ISBLANK(I75),I75=""),EOMONTH(DATE(EINSTELLUNG!$C$35,$A$1,1),0),I75)-MAX(D75,DATE(EINSTELLUNG!$C$35,$A$1,1))+1)/DAY(EOMONTH(DATE(EINSTELLUNG!$C$35,$A$1,1),0))*F75,2),"")</f>
        <v/>
      </c>
      <c r="I75" s="81"/>
      <c r="J75" s="82"/>
      <c r="K75" s="273">
        <f t="shared" si="3"/>
        <v>0</v>
      </c>
      <c r="L75" s="275"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72" t="s">
        <v>147</v>
      </c>
      <c r="B76" s="128"/>
      <c r="C76" s="69"/>
      <c r="D76" s="73"/>
      <c r="E76" s="71"/>
      <c r="F76" s="72"/>
      <c r="G76" s="273" t="str">
        <f>IF(OR(E76="",F76=""),"",PID_KVLohnLookup($A$1,E76,F76,LOHNTABELLE!$H$4))</f>
        <v/>
      </c>
      <c r="H76" s="274" t="str">
        <f>IF(AND(ISNUMBER(D76),ISNUMBER(F76)),ROUNDDOWN(MIN(IF(OR(ISBLANK(I76),I76=""),EOMONTH(DATE(EINSTELLUNG!$C$35,$A$1,1),0),I76)-MAX(D76,DATE(EINSTELLUNG!$C$35,$A$1,1))+1)/DAY(EOMONTH(DATE(EINSTELLUNG!$C$35,$A$1,1),0))*F76,2),"")</f>
        <v/>
      </c>
      <c r="I76" s="73"/>
      <c r="J76" s="74"/>
      <c r="K76" s="273">
        <f t="shared" si="3"/>
        <v>0</v>
      </c>
      <c r="L76" s="275"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72" t="s">
        <v>148</v>
      </c>
      <c r="B77" s="129"/>
      <c r="C77" s="77"/>
      <c r="D77" s="81"/>
      <c r="E77" s="79"/>
      <c r="F77" s="80"/>
      <c r="G77" s="273" t="str">
        <f>IF(OR(E77="",F77=""),"",PID_KVLohnLookup($A$1,E77,F77,LOHNTABELLE!$H$4))</f>
        <v/>
      </c>
      <c r="H77" s="274" t="str">
        <f>IF(AND(ISNUMBER(D77),ISNUMBER(F77)),ROUNDDOWN(MIN(IF(OR(ISBLANK(I77),I77=""),EOMONTH(DATE(EINSTELLUNG!$C$35,$A$1,1),0),I77)-MAX(D77,DATE(EINSTELLUNG!$C$35,$A$1,1))+1)/DAY(EOMONTH(DATE(EINSTELLUNG!$C$35,$A$1,1),0))*F77,2),"")</f>
        <v/>
      </c>
      <c r="I77" s="81"/>
      <c r="J77" s="82"/>
      <c r="K77" s="273">
        <f t="shared" si="3"/>
        <v>0</v>
      </c>
      <c r="L77" s="275"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72" t="s">
        <v>149</v>
      </c>
      <c r="B78" s="128"/>
      <c r="C78" s="69"/>
      <c r="D78" s="73"/>
      <c r="E78" s="71"/>
      <c r="F78" s="72"/>
      <c r="G78" s="273" t="str">
        <f>IF(OR(E78="",F78=""),"",PID_KVLohnLookup($A$1,E78,F78,LOHNTABELLE!$H$4))</f>
        <v/>
      </c>
      <c r="H78" s="274" t="str">
        <f>IF(AND(ISNUMBER(D78),ISNUMBER(F78)),ROUNDDOWN(MIN(IF(OR(ISBLANK(I78),I78=""),EOMONTH(DATE(EINSTELLUNG!$C$35,$A$1,1),0),I78)-MAX(D78,DATE(EINSTELLUNG!$C$35,$A$1,1))+1)/DAY(EOMONTH(DATE(EINSTELLUNG!$C$35,$A$1,1),0))*F78,2),"")</f>
        <v/>
      </c>
      <c r="I78" s="73"/>
      <c r="J78" s="74"/>
      <c r="K78" s="273">
        <f t="shared" si="3"/>
        <v>0</v>
      </c>
      <c r="L78" s="275"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72" t="s">
        <v>150</v>
      </c>
      <c r="B79" s="129"/>
      <c r="C79" s="77"/>
      <c r="D79" s="81"/>
      <c r="E79" s="79"/>
      <c r="F79" s="80"/>
      <c r="G79" s="273" t="str">
        <f>IF(OR(E79="",F79=""),"",PID_KVLohnLookup($A$1,E79,F79,LOHNTABELLE!$H$4))</f>
        <v/>
      </c>
      <c r="H79" s="274" t="str">
        <f>IF(AND(ISNUMBER(D79),ISNUMBER(F79)),ROUNDDOWN(MIN(IF(OR(ISBLANK(I79),I79=""),EOMONTH(DATE(EINSTELLUNG!$C$35,$A$1,1),0),I79)-MAX(D79,DATE(EINSTELLUNG!$C$35,$A$1,1))+1)/DAY(EOMONTH(DATE(EINSTELLUNG!$C$35,$A$1,1),0))*F79,2),"")</f>
        <v/>
      </c>
      <c r="I79" s="81"/>
      <c r="J79" s="82"/>
      <c r="K79" s="273">
        <f t="shared" si="3"/>
        <v>0</v>
      </c>
      <c r="L79" s="275"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72" t="s">
        <v>151</v>
      </c>
      <c r="B80" s="128"/>
      <c r="C80" s="69"/>
      <c r="D80" s="73"/>
      <c r="E80" s="71"/>
      <c r="F80" s="72"/>
      <c r="G80" s="273" t="str">
        <f>IF(OR(E80="",F80=""),"",PID_KVLohnLookup($A$1,E80,F80,LOHNTABELLE!$H$4))</f>
        <v/>
      </c>
      <c r="H80" s="274" t="str">
        <f>IF(AND(ISNUMBER(D80),ISNUMBER(F80)),ROUNDDOWN(MIN(IF(OR(ISBLANK(I80),I80=""),EOMONTH(DATE(EINSTELLUNG!$C$35,$A$1,1),0),I80)-MAX(D80,DATE(EINSTELLUNG!$C$35,$A$1,1))+1)/DAY(EOMONTH(DATE(EINSTELLUNG!$C$35,$A$1,1),0))*F80,2),"")</f>
        <v/>
      </c>
      <c r="I80" s="73"/>
      <c r="J80" s="74"/>
      <c r="K80" s="273">
        <f t="shared" si="3"/>
        <v>0</v>
      </c>
      <c r="L80" s="275"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72" t="s">
        <v>152</v>
      </c>
      <c r="B81" s="129"/>
      <c r="C81" s="77"/>
      <c r="D81" s="81"/>
      <c r="E81" s="79"/>
      <c r="F81" s="80"/>
      <c r="G81" s="273" t="str">
        <f>IF(OR(E81="",F81=""),"",PID_KVLohnLookup($A$1,E81,F81,LOHNTABELLE!$H$4))</f>
        <v/>
      </c>
      <c r="H81" s="274" t="str">
        <f>IF(AND(ISNUMBER(D81),ISNUMBER(F81)),ROUNDDOWN(MIN(IF(OR(ISBLANK(I81),I81=""),EOMONTH(DATE(EINSTELLUNG!$C$35,$A$1,1),0),I81)-MAX(D81,DATE(EINSTELLUNG!$C$35,$A$1,1))+1)/DAY(EOMONTH(DATE(EINSTELLUNG!$C$35,$A$1,1),0))*F81,2),"")</f>
        <v/>
      </c>
      <c r="I81" s="81"/>
      <c r="J81" s="82"/>
      <c r="K81" s="273">
        <f t="shared" si="3"/>
        <v>0</v>
      </c>
      <c r="L81" s="275"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8" t="s">
        <v>153</v>
      </c>
      <c r="B82" s="130"/>
      <c r="C82" s="86"/>
      <c r="D82" s="87"/>
      <c r="E82" s="88"/>
      <c r="F82" s="89"/>
      <c r="G82" s="339" t="str">
        <f>IF(OR(E82="",F82=""),"",PID_KVLohnLookup($A$1,E82,F82,LOHNTABELLE!$H$4))</f>
        <v/>
      </c>
      <c r="H82" s="340" t="str">
        <f>IF(AND(ISNUMBER(D82),ISNUMBER(F82)),ROUNDDOWN(MIN(IF(OR(ISBLANK(I82),I82=""),EOMONTH(DATE(EINSTELLUNG!$C$35,$A$1,1),0),I82)-MAX(D82,DATE(EINSTELLUNG!$C$35,$A$1,1))+1)/DAY(EOMONTH(DATE(EINSTELLUNG!$C$35,$A$1,1),0))*F82,2),"")</f>
        <v/>
      </c>
      <c r="I82" s="87"/>
      <c r="J82" s="90"/>
      <c r="K82" s="339">
        <f t="shared" si="3"/>
        <v>0</v>
      </c>
      <c r="L82" s="3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253"/>
    </row>
  </sheetData>
  <sheetProtection algorithmName="SHA-512" hashValue="LXjm3fZSEe4kN3gA7ddnQurVEaeBxBqY/lmhGzXT87dUz3W0mWKPu6tEjFMnwq8mXlxsJo8zXc8nRGh6/LTbOw==" saltValue="WQWDf4Lo8rTeWHlxtzciz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F6 F8</xm:sqref>
        </x14:dataValidation>
        <x14:dataValidation type="list" allowBlank="1" showInputMessage="1" showErrorMessage="1" xr:uid="{A0BF0DCA-9C1C-4F43-A51F-1BEE52B913B3}">
          <x14:formula1>
            <xm:f>KV_DROPDOWN_HELPER!$II$1:$II$13</xm:f>
          </x14:formula1>
          <xm:sqref>F7 F9 F10 F11 F12 F13 F14 F21 F61</xm:sqref>
        </x14:dataValidation>
        <x14:dataValidation type="list" allowBlank="1" showInputMessage="1" showErrorMessage="1" xr:uid="{3D6D7DA4-1C07-B445-B2C1-8A4E446B4553}">
          <x14:formula1>
            <xm:f>KV_DROPDOWN_HELPER!$IJ$1:$IJ$13</xm:f>
          </x14:formula1>
          <xm:sqref>F15</xm:sqref>
        </x14:dataValidation>
        <x14:dataValidation type="list" allowBlank="1" showInputMessage="1" showErrorMessage="1" xr:uid="{5B28749A-1BFE-AA4A-87EF-3AD26F95B36B}">
          <x14:formula1>
            <xm:f>KV_DROPDOWN_HELPER!$IL$1:$IL$13</xm:f>
          </x14:formula1>
          <xm:sqref>F17 F24 F25 F28 F30</xm:sqref>
        </x14:dataValidation>
        <x14:dataValidation type="list" allowBlank="1" showInputMessage="1" showErrorMessage="1" xr:uid="{7B6A023D-0317-D347-8425-05E6C1BFD6B2}">
          <x14:formula1>
            <xm:f>KV_DROPDOWN_HELPER!$IM$1:$IM$13</xm:f>
          </x14:formula1>
          <xm:sqref>F20</xm:sqref>
        </x14:dataValidation>
        <x14:dataValidation type="list" allowBlank="1" showInputMessage="1" showErrorMessage="1" xr:uid="{4A755377-FB65-2D49-A33C-3F5FDC032E76}">
          <x14:formula1>
            <xm:f>KV_DROPDOWN_HELPER!$IN$1:$IN$13</xm:f>
          </x14:formula1>
          <xm:sqref>F66 F67 F68 F69 F70 F71 F72 F73 F74 F75 F76 F77 F78 F79 F80 F81 F82</xm:sqref>
        </x14:dataValidation>
        <x14:dataValidation type="list" allowBlank="1" showInputMessage="1" showErrorMessage="1" xr:uid="{3F57B4EC-4028-3C48-A4B5-DC074900E346}">
          <x14:formula1>
            <xm:f>KV_DROPDOWN_HELPER!$IG$1:$IG$13</xm:f>
          </x14:formula1>
          <xm:sqref>F3</xm:sqref>
        </x14:dataValidation>
        <x14:dataValidation type="list" allowBlank="1" showInputMessage="1" showErrorMessage="1" xr:uid="{F8820CC5-FBA3-224A-9B20-3DA313EFC8D4}">
          <x14:formula1>
            <xm:f>KV_DROPDOWN_HELPER!$IK$1:$IK$15</xm:f>
          </x14:formula1>
          <xm:sqref>F16 F18 F19 F22 F23 F26 F27 F29 F31 F32 F33 F34 F35 F36 F37 F38 F39 F40 F41 F42 F43 F44 F45 F46 F47 F48 F49 F50 F51 F52 F53 F54 F55 F56 F57 F58 F59 F60 F62 F63 F64 F65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G22" sqref="G22"/>
    </sheetView>
  </sheetViews>
  <sheetFormatPr baseColWidth="10" defaultColWidth="9.1640625" defaultRowHeight="16" customHeight="1"/>
  <cols>
    <col min="1" max="1" width="4.5" style="342" customWidth="1"/>
    <col min="2" max="2" width="9.1640625" style="342" customWidth="1"/>
    <col min="3" max="3" width="35.6640625" style="173" customWidth="1"/>
    <col min="4" max="4" width="13.83203125" style="173" customWidth="1"/>
    <col min="5" max="5" width="9.6640625" style="173" customWidth="1"/>
    <col min="6" max="6" width="10.6640625" style="173" customWidth="1"/>
    <col min="7" max="7" width="13.83203125" style="173" customWidth="1"/>
    <col min="8" max="8" width="11.6640625" style="173" customWidth="1"/>
    <col min="9" max="10" width="13.83203125" style="173" customWidth="1"/>
    <col min="11" max="11" width="14.83203125" style="173" customWidth="1"/>
    <col min="12" max="12" width="14.83203125" style="302" customWidth="1"/>
    <col min="13" max="13" width="17.83203125" style="173" customWidth="1"/>
    <col min="14" max="14" width="34.83203125" style="173" customWidth="1"/>
    <col min="15" max="15" width="12.6640625" style="173" customWidth="1"/>
    <col min="16" max="16" width="16.6640625" style="173" customWidth="1"/>
    <col min="17" max="17" width="14.6640625" style="173" customWidth="1"/>
    <col min="18" max="18" width="13.6640625" style="173" customWidth="1"/>
    <col min="19" max="19" width="9.6640625" style="173" customWidth="1"/>
    <col min="20" max="20" width="10.6640625" style="173" customWidth="1"/>
    <col min="21" max="21" width="7.6640625" style="173" customWidth="1"/>
    <col min="22" max="27" width="9.1640625" style="173"/>
    <col min="28" max="28" width="10.6640625" style="173" bestFit="1" customWidth="1"/>
    <col min="29" max="16384" width="9.1640625" style="173"/>
  </cols>
  <sheetData>
    <row r="1" spans="1:28" ht="18" customHeight="1">
      <c r="A1" s="254">
        <v>5</v>
      </c>
      <c r="B1" s="255" t="s">
        <v>180</v>
      </c>
      <c r="C1" s="256" t="s">
        <v>39</v>
      </c>
      <c r="D1" s="256" t="s">
        <v>181</v>
      </c>
      <c r="E1" s="256" t="s">
        <v>0</v>
      </c>
      <c r="F1" s="256" t="s">
        <v>40</v>
      </c>
      <c r="G1" s="256" t="s">
        <v>41</v>
      </c>
      <c r="H1" s="256" t="s">
        <v>42</v>
      </c>
      <c r="I1" s="256" t="s">
        <v>182</v>
      </c>
      <c r="J1" s="256" t="s">
        <v>43</v>
      </c>
      <c r="K1" s="256" t="s">
        <v>44</v>
      </c>
      <c r="L1" s="256" t="s">
        <v>45</v>
      </c>
      <c r="M1" s="256" t="s">
        <v>46</v>
      </c>
      <c r="N1" s="257" t="s">
        <v>183</v>
      </c>
      <c r="AB1" s="258">
        <f>DATE(EINSTELLUNG!$C$35,$A$1,1)</f>
        <v>46143</v>
      </c>
    </row>
    <row r="2" spans="1:28" ht="18" customHeight="1" thickBot="1">
      <c r="A2" s="259"/>
      <c r="B2" s="260"/>
      <c r="C2" s="261"/>
      <c r="D2" s="261"/>
      <c r="E2" s="261"/>
      <c r="F2" s="261"/>
      <c r="G2" s="261"/>
      <c r="H2" s="261"/>
      <c r="I2" s="261"/>
      <c r="J2" s="261"/>
      <c r="K2" s="261"/>
      <c r="L2" s="261"/>
      <c r="M2" s="261"/>
      <c r="N2" s="262"/>
      <c r="O2" s="263"/>
      <c r="P2" s="263"/>
      <c r="Q2" s="263"/>
      <c r="S2" s="343" t="s">
        <v>460</v>
      </c>
      <c r="T2" s="343"/>
      <c r="U2" s="343"/>
      <c r="V2" s="343"/>
      <c r="AB2" s="258">
        <f>EOMONTH(DATE(EINSTELLUNG!$C$35,$A$1,1),0)</f>
        <v>46173</v>
      </c>
    </row>
    <row r="3" spans="1:28" ht="22" customHeight="1">
      <c r="A3" s="264" t="s">
        <v>467</v>
      </c>
      <c r="B3" s="127">
        <v>401010</v>
      </c>
      <c r="C3" s="61" t="s">
        <v>224</v>
      </c>
      <c r="D3" s="62">
        <v>39388</v>
      </c>
      <c r="E3" s="63" t="s">
        <v>2</v>
      </c>
      <c r="F3" s="92">
        <v>173</v>
      </c>
      <c r="G3" s="265">
        <f>IF(OR(E3="",F3=""),"",PID_KVLohnLookup($A$1,E3,F3,LOHNTABELLE!$H$4))</f>
        <v>2900</v>
      </c>
      <c r="H3" s="266">
        <f>IF(AND(ISNUMBER(D3),ISNUMBER(F3)),ROUNDDOWN(MIN(IF(OR(ISBLANK(I3),I3=""),EOMONTH(DATE(EINSTELLUNG!$C$35,$A$1,1),0),I3)-MAX(D3,DATE(EINSTELLUNG!$C$35,$A$1,1))+1)/DAY(EOMONTH(DATE(EINSTELLUNG!$C$35,$A$1,1),0))*F3,2),"")</f>
        <v>173</v>
      </c>
      <c r="I3" s="65"/>
      <c r="J3" s="66"/>
      <c r="K3" s="265">
        <f t="shared" ref="K3:K34" si="0">IFERROR(IF(OR(MONTH(D3)=1, MONTH(D3)=3, MONTH(D3)=5, MONTH(D3)=7, MONTH(D3)=8, MONTH(D3)=10, MONTH(D3)=12), (G3/31)*J3, IF(OR(MONTH(D3)=4, MONTH(D3)=6, MONTH(D3)=9, MONTH(D3)=11), (G3/30)*J3, (G3/DAY(EOMONTH(D3,0)))*J3)), 0)</f>
        <v>0</v>
      </c>
      <c r="L3" s="26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2900</v>
      </c>
      <c r="M3" s="67"/>
      <c r="N3" s="97"/>
      <c r="O3" s="268" t="s">
        <v>47</v>
      </c>
      <c r="P3" s="268" t="s">
        <v>48</v>
      </c>
      <c r="Q3" s="268" t="s">
        <v>49</v>
      </c>
      <c r="R3" s="269" t="s">
        <v>50</v>
      </c>
      <c r="S3" s="270"/>
      <c r="T3" s="270"/>
      <c r="U3" s="270"/>
      <c r="V3" s="270"/>
      <c r="AB3" s="271"/>
    </row>
    <row r="4" spans="1:28" ht="22" customHeight="1">
      <c r="A4" s="272" t="s">
        <v>51</v>
      </c>
      <c r="B4" s="128">
        <v>401047</v>
      </c>
      <c r="C4" s="69" t="s">
        <v>226</v>
      </c>
      <c r="D4" s="70">
        <v>41154</v>
      </c>
      <c r="E4" s="71" t="s">
        <v>2</v>
      </c>
      <c r="F4" s="93">
        <v>173</v>
      </c>
      <c r="G4" s="273">
        <f>IF(OR(E4="",F4=""),"",PID_KVLohnLookup($A$1,E4,F4,LOHNTABELLE!$H$4))</f>
        <v>2900</v>
      </c>
      <c r="H4" s="274">
        <f>IF(AND(ISNUMBER(D4),ISNUMBER(F4)),ROUNDDOWN(MIN(IF(OR(ISBLANK(I4),I4=""),EOMONTH(DATE(EINSTELLUNG!$C$35,$A$1,1),0),I4)-MAX(D4,DATE(EINSTELLUNG!$C$35,$A$1,1))+1)/DAY(EOMONTH(DATE(EINSTELLUNG!$C$35,$A$1,1),0))*F4,2),"")</f>
        <v>173</v>
      </c>
      <c r="I4" s="73"/>
      <c r="J4" s="74"/>
      <c r="K4" s="273">
        <f t="shared" si="0"/>
        <v>0</v>
      </c>
      <c r="L4" s="275">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2900</v>
      </c>
      <c r="M4" s="75"/>
      <c r="N4" s="98"/>
      <c r="O4" s="276"/>
      <c r="P4" s="276"/>
      <c r="Q4" s="276"/>
      <c r="R4" s="277"/>
      <c r="S4" s="270"/>
      <c r="T4" s="270"/>
      <c r="U4" s="270"/>
      <c r="V4" s="270"/>
    </row>
    <row r="5" spans="1:28" ht="22" customHeight="1">
      <c r="A5" s="272" t="s">
        <v>52</v>
      </c>
      <c r="B5" s="129">
        <v>401049</v>
      </c>
      <c r="C5" s="77" t="s">
        <v>225</v>
      </c>
      <c r="D5" s="78">
        <v>41130</v>
      </c>
      <c r="E5" s="79" t="s">
        <v>2</v>
      </c>
      <c r="F5" s="80">
        <v>55</v>
      </c>
      <c r="G5" s="273">
        <f>IF(OR(E5="",F5=""),"",PID_KVLohnLookup($A$1,E5,F5,LOHNTABELLE!$H$4))</f>
        <v>666</v>
      </c>
      <c r="H5" s="274">
        <f>IF(AND(ISNUMBER(D5),ISNUMBER(F5)),ROUNDDOWN(MIN(IF(OR(ISBLANK(I5),I5=""),EOMONTH(DATE(EINSTELLUNG!$C$35,$A$1,1),0),I5)-MAX(D5,DATE(EINSTELLUNG!$C$35,$A$1,1))+1)/DAY(EOMONTH(DATE(EINSTELLUNG!$C$35,$A$1,1),0))*F5,2),"")</f>
        <v>55</v>
      </c>
      <c r="I5" s="81"/>
      <c r="J5" s="82"/>
      <c r="K5" s="273">
        <f t="shared" si="0"/>
        <v>0</v>
      </c>
      <c r="L5" s="275">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666</v>
      </c>
      <c r="M5" s="83"/>
      <c r="N5" s="99"/>
      <c r="O5" s="278" cm="1">
        <f t="array" ref="O5">SUMPRODUCT((F3:F82/4.310808)/5*2.08)</f>
        <v>873.07051485475597</v>
      </c>
      <c r="P5" s="279">
        <f>EINSTELLUNG!I10</f>
        <v>600</v>
      </c>
      <c r="Q5" s="279">
        <f>P5-O5</f>
        <v>-273.07051485475597</v>
      </c>
      <c r="R5" s="280">
        <f>IFERROR(Q5*Q42, 0)</f>
        <v>-4579.6705692882742</v>
      </c>
      <c r="S5" s="270"/>
      <c r="T5" s="270"/>
      <c r="U5" s="270"/>
      <c r="V5" s="270"/>
    </row>
    <row r="6" spans="1:28" ht="22" customHeight="1">
      <c r="A6" s="272" t="s">
        <v>53</v>
      </c>
      <c r="B6" s="128">
        <v>401051</v>
      </c>
      <c r="C6" s="69" t="s">
        <v>227</v>
      </c>
      <c r="D6" s="70">
        <v>41176</v>
      </c>
      <c r="E6" s="71" t="s">
        <v>2</v>
      </c>
      <c r="F6" s="72">
        <v>55</v>
      </c>
      <c r="G6" s="273">
        <f>IF(OR(E6="",F6=""),"",PID_KVLohnLookup($A$1,E6,F6,LOHNTABELLE!$H$4))</f>
        <v>666</v>
      </c>
      <c r="H6" s="274">
        <f>IF(AND(ISNUMBER(D6),ISNUMBER(F6)),ROUNDDOWN(MIN(IF(OR(ISBLANK(I6),I6=""),EOMONTH(DATE(EINSTELLUNG!$C$35,$A$1,1),0),I6)-MAX(D6,DATE(EINSTELLUNG!$C$35,$A$1,1))+1)/DAY(EOMONTH(DATE(EINSTELLUNG!$C$35,$A$1,1),0))*F6,2),"")</f>
        <v>55</v>
      </c>
      <c r="I6" s="73"/>
      <c r="J6" s="74"/>
      <c r="K6" s="273">
        <f t="shared" si="0"/>
        <v>0</v>
      </c>
      <c r="L6" s="275">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666</v>
      </c>
      <c r="M6" s="75"/>
      <c r="N6" s="98"/>
      <c r="O6" s="281" t="str">
        <f>IF(Q5&lt;0, "Schlecht! Zu wenig Urlaub abgebaut.", IF(Q5&gt;0, "Gut! Mehr Urlaub abgebaut als aufgebaut.", ""))</f>
        <v>Schlecht! Zu wenig Urlaub abgebaut.</v>
      </c>
      <c r="P6" s="282"/>
      <c r="Q6" s="282"/>
      <c r="R6" s="283"/>
      <c r="S6" s="270"/>
      <c r="T6" s="270"/>
      <c r="U6" s="270"/>
      <c r="V6" s="270"/>
    </row>
    <row r="7" spans="1:28" ht="22" customHeight="1" thickBot="1">
      <c r="A7" s="272" t="s">
        <v>54</v>
      </c>
      <c r="B7" s="129">
        <v>401089</v>
      </c>
      <c r="C7" s="77" t="s">
        <v>241</v>
      </c>
      <c r="D7" s="78">
        <v>44868</v>
      </c>
      <c r="E7" s="79" t="s">
        <v>3</v>
      </c>
      <c r="F7" s="80">
        <v>173</v>
      </c>
      <c r="G7" s="273">
        <f>IF(OR(E7="",F7=""),"",PID_KVLohnLookup($A$1,E7,F7,LOHNTABELLE!$H$4))</f>
        <v>2082</v>
      </c>
      <c r="H7" s="274">
        <f>IF(AND(ISNUMBER(D7),ISNUMBER(F7)),ROUNDDOWN(MIN(IF(OR(ISBLANK(I7),I7=""),EOMONTH(DATE(EINSTELLUNG!$C$35,$A$1,1),0),I7)-MAX(D7,DATE(EINSTELLUNG!$C$35,$A$1,1))+1)/DAY(EOMONTH(DATE(EINSTELLUNG!$C$35,$A$1,1),0))*F7,2),"")</f>
        <v>173</v>
      </c>
      <c r="I7" s="81"/>
      <c r="J7" s="82"/>
      <c r="K7" s="273">
        <f t="shared" si="0"/>
        <v>0</v>
      </c>
      <c r="L7" s="275">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270"/>
      <c r="P7" s="270"/>
      <c r="Q7" s="270"/>
      <c r="R7" s="270"/>
      <c r="S7" s="270"/>
      <c r="T7" s="270"/>
      <c r="U7" s="270"/>
      <c r="V7" s="270"/>
    </row>
    <row r="8" spans="1:28" ht="22" customHeight="1">
      <c r="A8" s="272" t="s">
        <v>55</v>
      </c>
      <c r="B8" s="128">
        <v>401138</v>
      </c>
      <c r="C8" s="69" t="s">
        <v>228</v>
      </c>
      <c r="D8" s="70">
        <v>42006</v>
      </c>
      <c r="E8" s="71" t="s">
        <v>4</v>
      </c>
      <c r="F8" s="72">
        <v>173</v>
      </c>
      <c r="G8" s="273">
        <f>IF(OR(E8="",F8=""),"",PID_KVLohnLookup($A$1,E8,F8,LOHNTABELLE!$H$4))</f>
        <v>2123</v>
      </c>
      <c r="H8" s="274">
        <f>IF(AND(ISNUMBER(D8),ISNUMBER(F8)),ROUNDDOWN(MIN(IF(OR(ISBLANK(I8),I8=""),EOMONTH(DATE(EINSTELLUNG!$C$35,$A$1,1),0),I8)-MAX(D8,DATE(EINSTELLUNG!$C$35,$A$1,1))+1)/DAY(EOMONTH(DATE(EINSTELLUNG!$C$35,$A$1,1),0))*F8,2),"")</f>
        <v>173</v>
      </c>
      <c r="I8" s="73"/>
      <c r="J8" s="74"/>
      <c r="K8" s="273">
        <f t="shared" si="0"/>
        <v>0</v>
      </c>
      <c r="L8" s="275">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284" t="s">
        <v>56</v>
      </c>
      <c r="P8" s="285"/>
      <c r="Q8" s="286">
        <f>SUM(H3:H82)</f>
        <v>8906.9700000000012</v>
      </c>
      <c r="R8" s="287"/>
      <c r="S8" s="270"/>
      <c r="T8" s="270"/>
      <c r="U8" s="270"/>
      <c r="V8" s="270"/>
    </row>
    <row r="9" spans="1:28" ht="22" customHeight="1">
      <c r="A9" s="272" t="s">
        <v>57</v>
      </c>
      <c r="B9" s="129">
        <v>401197</v>
      </c>
      <c r="C9" s="77" t="s">
        <v>229</v>
      </c>
      <c r="D9" s="78">
        <v>42644</v>
      </c>
      <c r="E9" s="79" t="s">
        <v>2</v>
      </c>
      <c r="F9" s="80">
        <v>173</v>
      </c>
      <c r="G9" s="273">
        <f>IF(OR(E9="",F9=""),"",PID_KVLohnLookup($A$1,E9,F9,LOHNTABELLE!$H$4))</f>
        <v>2900</v>
      </c>
      <c r="H9" s="274">
        <f>IF(AND(ISNUMBER(D9),ISNUMBER(F9)),ROUNDDOWN(MIN(IF(OR(ISBLANK(I9),I9=""),EOMONTH(DATE(EINSTELLUNG!$C$35,$A$1,1),0),I9)-MAX(D9,DATE(EINSTELLUNG!$C$35,$A$1,1))+1)/DAY(EOMONTH(DATE(EINSTELLUNG!$C$35,$A$1,1),0))*F9,2),"")</f>
        <v>173</v>
      </c>
      <c r="I9" s="81"/>
      <c r="J9" s="82"/>
      <c r="K9" s="273">
        <f t="shared" si="0"/>
        <v>0</v>
      </c>
      <c r="L9" s="275">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2900</v>
      </c>
      <c r="M9" s="83"/>
      <c r="N9" s="99"/>
      <c r="O9" s="288" t="s">
        <v>58</v>
      </c>
      <c r="P9" s="289"/>
      <c r="Q9" s="290">
        <f>EINSTELLUNG!L26</f>
        <v>5</v>
      </c>
      <c r="R9" s="291"/>
      <c r="S9" s="292">
        <f>IFERROR(Q9/Q8, 0)</f>
        <v>5.6135812739910426E-4</v>
      </c>
      <c r="T9" s="270"/>
      <c r="U9" s="270"/>
      <c r="V9" s="270"/>
    </row>
    <row r="10" spans="1:28" ht="22" customHeight="1">
      <c r="A10" s="272" t="s">
        <v>59</v>
      </c>
      <c r="B10" s="128">
        <v>401214</v>
      </c>
      <c r="C10" s="69" t="s">
        <v>255</v>
      </c>
      <c r="D10" s="70">
        <v>45636</v>
      </c>
      <c r="E10" s="71" t="s">
        <v>2</v>
      </c>
      <c r="F10" s="72">
        <v>55</v>
      </c>
      <c r="G10" s="273">
        <f>IF(OR(E10="",F10=""),"",PID_KVLohnLookup($A$1,E10,F10,LOHNTABELLE!$H$4))</f>
        <v>666</v>
      </c>
      <c r="H10" s="274">
        <f>IF(AND(ISNUMBER(D10),ISNUMBER(F10)),ROUNDDOWN(MIN(IF(OR(ISBLANK(I10),I10=""),EOMONTH(DATE(EINSTELLUNG!$C$35,$A$1,1),0),I10)-MAX(D10,DATE(EINSTELLUNG!$C$35,$A$1,1))+1)/DAY(EOMONTH(DATE(EINSTELLUNG!$C$35,$A$1,1),0))*F10,2),"")</f>
        <v>55</v>
      </c>
      <c r="I10" s="73"/>
      <c r="J10" s="74"/>
      <c r="K10" s="273">
        <f t="shared" si="0"/>
        <v>0</v>
      </c>
      <c r="L10" s="275">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666</v>
      </c>
      <c r="M10" s="75"/>
      <c r="N10" s="98"/>
      <c r="O10" s="288" t="s">
        <v>60</v>
      </c>
      <c r="P10" s="289"/>
      <c r="Q10" s="290">
        <f>EINSTELLUNG!I26</f>
        <v>450</v>
      </c>
      <c r="R10" s="291"/>
      <c r="S10" s="270"/>
      <c r="T10" s="270"/>
      <c r="U10" s="270"/>
      <c r="V10" s="270"/>
    </row>
    <row r="11" spans="1:28" ht="22" customHeight="1">
      <c r="A11" s="272" t="s">
        <v>61</v>
      </c>
      <c r="B11" s="129">
        <v>401276</v>
      </c>
      <c r="C11" s="77" t="s">
        <v>230</v>
      </c>
      <c r="D11" s="81">
        <v>43252</v>
      </c>
      <c r="E11" s="79" t="s">
        <v>2</v>
      </c>
      <c r="F11" s="80">
        <v>55</v>
      </c>
      <c r="G11" s="273">
        <f>IF(OR(E11="",F11=""),"",PID_KVLohnLookup($A$1,E11,F11,LOHNTABELLE!$H$4))</f>
        <v>666</v>
      </c>
      <c r="H11" s="274">
        <f>IF(AND(ISNUMBER(D11),ISNUMBER(F11)),ROUNDDOWN(MIN(IF(OR(ISBLANK(I11),I11=""),EOMONTH(DATE(EINSTELLUNG!$C$35,$A$1,1),0),I11)-MAX(D11,DATE(EINSTELLUNG!$C$35,$A$1,1))+1)/DAY(EOMONTH(DATE(EINSTELLUNG!$C$35,$A$1,1),0))*F11,2),"")</f>
        <v>55</v>
      </c>
      <c r="I11" s="81"/>
      <c r="J11" s="82"/>
      <c r="K11" s="273">
        <f t="shared" si="0"/>
        <v>0</v>
      </c>
      <c r="L11" s="275">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83"/>
      <c r="N11" s="99"/>
      <c r="O11" s="288" t="s">
        <v>62</v>
      </c>
      <c r="P11" s="289"/>
      <c r="Q11" s="290">
        <f>P5</f>
        <v>600</v>
      </c>
      <c r="R11" s="291"/>
      <c r="S11" s="270"/>
      <c r="T11" s="270"/>
      <c r="U11" s="270"/>
      <c r="V11" s="270"/>
    </row>
    <row r="12" spans="1:28" ht="22" customHeight="1">
      <c r="A12" s="272" t="s">
        <v>63</v>
      </c>
      <c r="B12" s="128">
        <v>401276</v>
      </c>
      <c r="C12" s="69" t="s">
        <v>472</v>
      </c>
      <c r="D12" s="70">
        <v>38899</v>
      </c>
      <c r="E12" s="71" t="s">
        <v>2</v>
      </c>
      <c r="F12" s="72">
        <v>55</v>
      </c>
      <c r="G12" s="273">
        <f>IF(OR(E12="",F12=""),"",PID_KVLohnLookup($A$1,E12,F12,LOHNTABELLE!$H$4))</f>
        <v>666</v>
      </c>
      <c r="H12" s="274">
        <f>IF(AND(ISNUMBER(D12),ISNUMBER(F12)),ROUNDDOWN(MIN(IF(OR(ISBLANK(I12),I12=""),EOMONTH(DATE(EINSTELLUNG!$C$35,$A$1,1),0),I12)-MAX(D12,DATE(EINSTELLUNG!$C$35,$A$1,1))+1)/DAY(EOMONTH(DATE(EINSTELLUNG!$C$35,$A$1,1),0))*F12,2),"")</f>
        <v>55</v>
      </c>
      <c r="I12" s="73"/>
      <c r="J12" s="74"/>
      <c r="K12" s="273">
        <f t="shared" si="0"/>
        <v>0</v>
      </c>
      <c r="L12" s="275">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75"/>
      <c r="N12" s="98"/>
      <c r="O12" s="288" t="s">
        <v>66</v>
      </c>
      <c r="P12" s="289"/>
      <c r="Q12" s="290">
        <f>Q8-Q9-Q10-Q11</f>
        <v>7851.9700000000012</v>
      </c>
      <c r="R12" s="291"/>
      <c r="S12" s="270"/>
      <c r="T12" s="270"/>
      <c r="U12" s="270"/>
      <c r="V12" s="270"/>
    </row>
    <row r="13" spans="1:28" ht="22" customHeight="1">
      <c r="A13" s="272" t="s">
        <v>65</v>
      </c>
      <c r="B13" s="129">
        <v>401307</v>
      </c>
      <c r="C13" s="77" t="s">
        <v>231</v>
      </c>
      <c r="D13" s="78">
        <v>43571</v>
      </c>
      <c r="E13" s="79" t="s">
        <v>2</v>
      </c>
      <c r="F13" s="80">
        <v>173</v>
      </c>
      <c r="G13" s="273">
        <f>IF(OR(E13="",F13=""),"",PID_KVLohnLookup($A$1,E13,F13,LOHNTABELLE!$H$4))</f>
        <v>2900</v>
      </c>
      <c r="H13" s="274">
        <f>IF(AND(ISNUMBER(D13),ISNUMBER(F13)),ROUNDDOWN(MIN(IF(OR(ISBLANK(I13),I13=""),EOMONTH(DATE(EINSTELLUNG!$C$35,$A$1,1),0),I13)-MAX(D13,DATE(EINSTELLUNG!$C$35,$A$1,1))+1)/DAY(EOMONTH(DATE(EINSTELLUNG!$C$35,$A$1,1),0))*F13,2),"")</f>
        <v>173</v>
      </c>
      <c r="I13" s="81"/>
      <c r="J13" s="82"/>
      <c r="K13" s="273">
        <f t="shared" si="0"/>
        <v>0</v>
      </c>
      <c r="L13" s="275">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2900</v>
      </c>
      <c r="M13" s="83"/>
      <c r="N13" s="99"/>
      <c r="O13" s="288" t="s">
        <v>68</v>
      </c>
      <c r="P13" s="289"/>
      <c r="Q13" s="290">
        <f>EINSTELLUNG!L10</f>
        <v>9300</v>
      </c>
      <c r="R13" s="291"/>
      <c r="S13" s="270"/>
      <c r="T13" s="270"/>
      <c r="U13" s="270"/>
      <c r="V13" s="270"/>
    </row>
    <row r="14" spans="1:28" ht="22" customHeight="1" thickBot="1">
      <c r="A14" s="272" t="s">
        <v>67</v>
      </c>
      <c r="B14" s="128">
        <v>401308</v>
      </c>
      <c r="C14" s="84" t="s">
        <v>232</v>
      </c>
      <c r="D14" s="73">
        <v>43579</v>
      </c>
      <c r="E14" s="71" t="s">
        <v>2</v>
      </c>
      <c r="F14" s="72">
        <v>129.75</v>
      </c>
      <c r="G14" s="273">
        <f>IF(OR(E14="",F14=""),"",PID_KVLohnLookup($A$1,E14,F14,LOHNTABELLE!$H$4))</f>
        <v>2300</v>
      </c>
      <c r="H14" s="274">
        <f>IF(AND(ISNUMBER(D14),ISNUMBER(F14)),ROUNDDOWN(MIN(IF(OR(ISBLANK(I14),I14=""),EOMONTH(DATE(EINSTELLUNG!$C$35,$A$1,1),0),I14)-MAX(D14,DATE(EINSTELLUNG!$C$35,$A$1,1))+1)/DAY(EOMONTH(DATE(EINSTELLUNG!$C$35,$A$1,1),0))*F14,2),"")</f>
        <v>129.75</v>
      </c>
      <c r="I14" s="73"/>
      <c r="J14" s="74"/>
      <c r="K14" s="273">
        <f t="shared" si="0"/>
        <v>0</v>
      </c>
      <c r="L14" s="275">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75"/>
      <c r="N14" s="98"/>
      <c r="O14" s="293" t="s">
        <v>70</v>
      </c>
      <c r="P14" s="294"/>
      <c r="Q14" s="295">
        <f>Q12-Q13</f>
        <v>-1448.0299999999988</v>
      </c>
      <c r="R14" s="296"/>
      <c r="S14" s="270"/>
      <c r="T14" s="270"/>
      <c r="U14" s="270"/>
      <c r="V14" s="270"/>
    </row>
    <row r="15" spans="1:28" ht="22" customHeight="1">
      <c r="A15" s="272" t="s">
        <v>69</v>
      </c>
      <c r="B15" s="129">
        <v>401394</v>
      </c>
      <c r="C15" s="77" t="s">
        <v>233</v>
      </c>
      <c r="D15" s="78">
        <v>44379</v>
      </c>
      <c r="E15" s="79" t="s">
        <v>2</v>
      </c>
      <c r="F15" s="80">
        <v>40</v>
      </c>
      <c r="G15" s="273">
        <f>IF(OR(E15="",F15=""),"",PID_KVLohnLookup($A$1,E15,F15,LOHNTABELLE!$H$4))</f>
        <v>600</v>
      </c>
      <c r="H15" s="274">
        <f>IF(AND(ISNUMBER(D15),ISNUMBER(F15)),ROUNDDOWN(MIN(IF(OR(ISBLANK(I15),I15=""),EOMONTH(DATE(EINSTELLUNG!$C$35,$A$1,1),0),I15)-MAX(D15,DATE(EINSTELLUNG!$C$35,$A$1,1))+1)/DAY(EOMONTH(DATE(EINSTELLUNG!$C$35,$A$1,1),0))*F15,2),"")</f>
        <v>40</v>
      </c>
      <c r="I15" s="81"/>
      <c r="J15" s="82"/>
      <c r="K15" s="273">
        <f t="shared" si="0"/>
        <v>0</v>
      </c>
      <c r="L15" s="275">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600</v>
      </c>
      <c r="M15" s="83"/>
      <c r="N15" s="99"/>
      <c r="O15" s="372" t="str">
        <f>IF(Q14&lt;0, "Schlecht! Zu wenig Stunden für Dienstplan.", IF(Q14&gt;0, "Du hast mehr als genug Stunden für Dienstplan.", ""))</f>
        <v>Schlecht! Zu wenig Stunden für Dienstplan.</v>
      </c>
      <c r="P15" s="373"/>
      <c r="Q15" s="373"/>
      <c r="R15" s="373"/>
      <c r="S15" s="297"/>
      <c r="T15" s="297"/>
      <c r="U15" s="297"/>
      <c r="V15" s="270"/>
    </row>
    <row r="16" spans="1:28" ht="22" customHeight="1" thickBot="1">
      <c r="A16" s="272" t="s">
        <v>71</v>
      </c>
      <c r="B16" s="128">
        <v>401406</v>
      </c>
      <c r="C16" s="69" t="s">
        <v>473</v>
      </c>
      <c r="D16" s="70">
        <v>36850</v>
      </c>
      <c r="E16" s="71" t="s">
        <v>10</v>
      </c>
      <c r="F16" s="72">
        <v>151.38</v>
      </c>
      <c r="G16" s="273">
        <f>IF(OR(E16="",F16=""),"",PID_KVLohnLookup($A$1,E16,F16,LOHNTABELLE!$H$4))</f>
        <v>2012.5</v>
      </c>
      <c r="H16" s="274">
        <f>IF(AND(ISNUMBER(D16),ISNUMBER(F16)),ROUNDDOWN(MIN(IF(OR(ISBLANK(I16),I16=""),EOMONTH(DATE(EINSTELLUNG!$C$35,$A$1,1),0),I16)-MAX(D16,DATE(EINSTELLUNG!$C$35,$A$1,1))+1)/DAY(EOMONTH(DATE(EINSTELLUNG!$C$35,$A$1,1),0))*F16,2),"")</f>
        <v>151.38</v>
      </c>
      <c r="I16" s="73"/>
      <c r="J16" s="74"/>
      <c r="K16" s="273">
        <f t="shared" si="0"/>
        <v>0</v>
      </c>
      <c r="L16" s="275">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75"/>
      <c r="N16" s="98"/>
      <c r="O16" s="368"/>
      <c r="P16" s="369"/>
      <c r="Q16" s="369"/>
      <c r="R16" s="370"/>
      <c r="S16" s="301"/>
      <c r="T16" s="301"/>
      <c r="U16" s="301"/>
      <c r="V16" s="301"/>
      <c r="W16" s="302"/>
    </row>
    <row r="17" spans="1:29" ht="22" customHeight="1">
      <c r="A17" s="272" t="s">
        <v>72</v>
      </c>
      <c r="B17" s="129">
        <v>401432</v>
      </c>
      <c r="C17" s="77" t="s">
        <v>235</v>
      </c>
      <c r="D17" s="78">
        <v>44441</v>
      </c>
      <c r="E17" s="79" t="s">
        <v>2</v>
      </c>
      <c r="F17" s="80">
        <v>173</v>
      </c>
      <c r="G17" s="273">
        <f>IF(OR(E17="",F17=""),"",PID_KVLohnLookup($A$1,E17,F17,LOHNTABELLE!$H$4))</f>
        <v>2900</v>
      </c>
      <c r="H17" s="274">
        <f>IF(AND(ISNUMBER(D17),ISNUMBER(F17)),ROUNDDOWN(MIN(IF(OR(ISBLANK(I17),I17=""),EOMONTH(DATE(EINSTELLUNG!$C$35,$A$1,1),0),I17)-MAX(D17,DATE(EINSTELLUNG!$C$35,$A$1,1))+1)/DAY(EOMONTH(DATE(EINSTELLUNG!$C$35,$A$1,1),0))*F17,2),"")</f>
        <v>173</v>
      </c>
      <c r="I17" s="81"/>
      <c r="J17" s="82"/>
      <c r="K17" s="273">
        <f t="shared" si="0"/>
        <v>0</v>
      </c>
      <c r="L17" s="275">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83"/>
      <c r="N17" s="99"/>
      <c r="O17" s="303" t="s">
        <v>73</v>
      </c>
      <c r="P17" s="285"/>
      <c r="Q17" s="304">
        <f>SUM(L3:L82)</f>
        <v>149378.95580645165</v>
      </c>
      <c r="R17" s="305"/>
      <c r="S17" s="270"/>
      <c r="T17" s="270"/>
      <c r="U17" s="270"/>
      <c r="V17" s="270"/>
      <c r="W17" s="302"/>
    </row>
    <row r="18" spans="1:29" ht="22" customHeight="1">
      <c r="A18" s="272" t="s">
        <v>74</v>
      </c>
      <c r="B18" s="128">
        <v>401476</v>
      </c>
      <c r="C18" s="69" t="s">
        <v>237</v>
      </c>
      <c r="D18" s="70">
        <v>44504</v>
      </c>
      <c r="E18" s="71" t="s">
        <v>2</v>
      </c>
      <c r="F18" s="72">
        <v>173</v>
      </c>
      <c r="G18" s="273">
        <f>IF(OR(E18="",F18=""),"",PID_KVLohnLookup($A$1,E18,F18,LOHNTABELLE!$H$4))</f>
        <v>2900</v>
      </c>
      <c r="H18" s="274">
        <f>IF(AND(ISNUMBER(D18),ISNUMBER(F18)),ROUNDDOWN(MIN(IF(OR(ISBLANK(I18),I18=""),EOMONTH(DATE(EINSTELLUNG!$C$35,$A$1,1),0),I18)-MAX(D18,DATE(EINSTELLUNG!$C$35,$A$1,1))+1)/DAY(EOMONTH(DATE(EINSTELLUNG!$C$35,$A$1,1),0))*F18,2),"")</f>
        <v>173</v>
      </c>
      <c r="I18" s="73"/>
      <c r="J18" s="74"/>
      <c r="K18" s="273">
        <f t="shared" si="0"/>
        <v>0</v>
      </c>
      <c r="L18" s="275">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306" t="s">
        <v>451</v>
      </c>
      <c r="P18" s="307"/>
      <c r="Q18" s="308">
        <v>20</v>
      </c>
      <c r="R18" s="309"/>
      <c r="S18" s="270"/>
      <c r="T18" s="270"/>
      <c r="U18" s="270"/>
      <c r="V18" s="270"/>
    </row>
    <row r="19" spans="1:29" ht="22" customHeight="1">
      <c r="A19" s="272" t="s">
        <v>75</v>
      </c>
      <c r="B19" s="129">
        <v>401479</v>
      </c>
      <c r="C19" s="77" t="s">
        <v>238</v>
      </c>
      <c r="D19" s="78">
        <v>44511</v>
      </c>
      <c r="E19" s="79" t="s">
        <v>6</v>
      </c>
      <c r="F19" s="80">
        <v>173</v>
      </c>
      <c r="G19" s="273">
        <f>IF(OR(E19="",F19=""),"",PID_KVLohnLookup($A$1,E19,F19,LOHNTABELLE!$H$4))</f>
        <v>2160</v>
      </c>
      <c r="H19" s="274">
        <f>IF(AND(ISNUMBER(D19),ISNUMBER(F19)),ROUNDDOWN(MIN(IF(OR(ISBLANK(I19),I19=""),EOMONTH(DATE(EINSTELLUNG!$C$35,$A$1,1),0),I19)-MAX(D19,DATE(EINSTELLUNG!$C$35,$A$1,1))+1)/DAY(EOMONTH(DATE(EINSTELLUNG!$C$35,$A$1,1),0))*F19,2),"")</f>
        <v>173</v>
      </c>
      <c r="I19" s="81"/>
      <c r="J19" s="82"/>
      <c r="K19" s="273">
        <f t="shared" si="0"/>
        <v>0</v>
      </c>
      <c r="L19" s="275">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83"/>
      <c r="N19" s="99"/>
      <c r="O19" s="306" t="s">
        <v>296</v>
      </c>
      <c r="P19" s="307"/>
      <c r="Q19" s="308">
        <v>333</v>
      </c>
      <c r="R19" s="309"/>
      <c r="S19" s="270"/>
      <c r="T19" s="270"/>
      <c r="U19" s="270"/>
      <c r="V19" s="270"/>
    </row>
    <row r="20" spans="1:29" ht="22" customHeight="1">
      <c r="A20" s="272" t="s">
        <v>76</v>
      </c>
      <c r="B20" s="128">
        <v>401481</v>
      </c>
      <c r="C20" s="69" t="s">
        <v>239</v>
      </c>
      <c r="D20" s="70">
        <v>44531</v>
      </c>
      <c r="E20" s="71" t="s">
        <v>2</v>
      </c>
      <c r="F20" s="72">
        <v>173</v>
      </c>
      <c r="G20" s="273">
        <f>IF(OR(E20="",F20=""),"",PID_KVLohnLookup($A$1,E20,F20,LOHNTABELLE!$H$4))</f>
        <v>2900</v>
      </c>
      <c r="H20" s="274">
        <f>IF(AND(ISNUMBER(D20),ISNUMBER(F20)),ROUNDDOWN(MIN(IF(OR(ISBLANK(I20),I20=""),EOMONTH(DATE(EINSTELLUNG!$C$35,$A$1,1),0),I20)-MAX(D20,DATE(EINSTELLUNG!$C$35,$A$1,1))+1)/DAY(EOMONTH(DATE(EINSTELLUNG!$C$35,$A$1,1),0))*F20,2),"")</f>
        <v>173</v>
      </c>
      <c r="I20" s="73"/>
      <c r="J20" s="74"/>
      <c r="K20" s="273">
        <f t="shared" si="0"/>
        <v>0</v>
      </c>
      <c r="L20" s="275">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306" t="s">
        <v>296</v>
      </c>
      <c r="P20" s="307"/>
      <c r="Q20" s="308">
        <v>35</v>
      </c>
      <c r="R20" s="309"/>
      <c r="S20" s="270"/>
      <c r="T20" s="270"/>
      <c r="U20" s="270"/>
      <c r="V20" s="270"/>
    </row>
    <row r="21" spans="1:29" ht="22" customHeight="1">
      <c r="A21" s="272" t="s">
        <v>77</v>
      </c>
      <c r="B21" s="129">
        <v>401558</v>
      </c>
      <c r="C21" s="77" t="s">
        <v>236</v>
      </c>
      <c r="D21" s="81">
        <v>44460</v>
      </c>
      <c r="E21" s="79" t="s">
        <v>2</v>
      </c>
      <c r="F21" s="80">
        <v>173</v>
      </c>
      <c r="G21" s="273">
        <f>IF(OR(E21="",F21=""),"",PID_KVLohnLookup($A$1,E21,F21,LOHNTABELLE!$H$4))</f>
        <v>2900</v>
      </c>
      <c r="H21" s="274">
        <f>IF(AND(ISNUMBER(D21),ISNUMBER(F21)),ROUNDDOWN(MIN(IF(OR(ISBLANK(I21),I21=""),EOMONTH(DATE(EINSTELLUNG!$C$35,$A$1,1),0),I21)-MAX(D21,DATE(EINSTELLUNG!$C$35,$A$1,1))+1)/DAY(EOMONTH(DATE(EINSTELLUNG!$C$35,$A$1,1),0))*F21,2),"")</f>
        <v>173</v>
      </c>
      <c r="I21" s="81"/>
      <c r="J21" s="82"/>
      <c r="K21" s="273">
        <f t="shared" si="0"/>
        <v>0</v>
      </c>
      <c r="L21" s="275">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83"/>
      <c r="N21" s="99"/>
      <c r="O21" s="306" t="s">
        <v>296</v>
      </c>
      <c r="P21" s="307"/>
      <c r="Q21" s="308">
        <v>100</v>
      </c>
      <c r="R21" s="309"/>
      <c r="S21" s="270"/>
      <c r="T21" s="270"/>
      <c r="U21" s="270"/>
      <c r="V21" s="270"/>
    </row>
    <row r="22" spans="1:29" ht="22" customHeight="1">
      <c r="A22" s="272" t="s">
        <v>78</v>
      </c>
      <c r="B22" s="128">
        <v>401564</v>
      </c>
      <c r="C22" s="69" t="s">
        <v>240</v>
      </c>
      <c r="D22" s="70">
        <v>44824</v>
      </c>
      <c r="E22" s="71" t="s">
        <v>10</v>
      </c>
      <c r="F22" s="72">
        <v>151.38</v>
      </c>
      <c r="G22" s="273">
        <f>IF(OR(E22="",F22=""),"",PID_KVLohnLookup($A$1,E22,F22,LOHNTABELLE!$H$4))</f>
        <v>2012.5</v>
      </c>
      <c r="H22" s="274">
        <f>IF(AND(ISNUMBER(D22),ISNUMBER(F22)),ROUNDDOWN(MIN(IF(OR(ISBLANK(I22),I22=""),EOMONTH(DATE(EINSTELLUNG!$C$35,$A$1,1),0),I22)-MAX(D22,DATE(EINSTELLUNG!$C$35,$A$1,1))+1)/DAY(EOMONTH(DATE(EINSTELLUNG!$C$35,$A$1,1),0))*F22,2),"")</f>
        <v>151.38</v>
      </c>
      <c r="I22" s="73"/>
      <c r="J22" s="74"/>
      <c r="K22" s="273">
        <f t="shared" si="0"/>
        <v>0</v>
      </c>
      <c r="L22" s="275">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75"/>
      <c r="N22" s="98"/>
      <c r="O22" s="306" t="s">
        <v>296</v>
      </c>
      <c r="P22" s="307"/>
      <c r="Q22" s="308"/>
      <c r="R22" s="309"/>
      <c r="S22" s="270"/>
      <c r="T22" s="270"/>
      <c r="U22" s="270"/>
      <c r="V22" s="270"/>
    </row>
    <row r="23" spans="1:29" ht="22" customHeight="1">
      <c r="A23" s="272" t="s">
        <v>79</v>
      </c>
      <c r="B23" s="129">
        <v>401583</v>
      </c>
      <c r="C23" s="77" t="s">
        <v>242</v>
      </c>
      <c r="D23" s="78">
        <v>44900</v>
      </c>
      <c r="E23" s="79" t="s">
        <v>10</v>
      </c>
      <c r="F23" s="80">
        <v>173</v>
      </c>
      <c r="G23" s="273">
        <f>IF(OR(E23="",F23=""),"",PID_KVLohnLookup($A$1,E23,F23,LOHNTABELLE!$H$4))</f>
        <v>2300</v>
      </c>
      <c r="H23" s="274">
        <f>IF(AND(ISNUMBER(D23),ISNUMBER(F23)),ROUNDDOWN(MIN(IF(OR(ISBLANK(I23),I23=""),EOMONTH(DATE(EINSTELLUNG!$C$35,$A$1,1),0),I23)-MAX(D23,DATE(EINSTELLUNG!$C$35,$A$1,1))+1)/DAY(EOMONTH(DATE(EINSTELLUNG!$C$35,$A$1,1),0))*F23,2),"")</f>
        <v>173</v>
      </c>
      <c r="I23" s="81"/>
      <c r="J23" s="82"/>
      <c r="K23" s="273">
        <f t="shared" si="0"/>
        <v>0</v>
      </c>
      <c r="L23" s="275">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306" t="s">
        <v>296</v>
      </c>
      <c r="P23" s="307"/>
      <c r="Q23" s="308">
        <v>5000</v>
      </c>
      <c r="R23" s="309"/>
      <c r="S23" s="270"/>
      <c r="T23" s="270"/>
      <c r="U23" s="270"/>
      <c r="V23" s="270"/>
      <c r="W23" s="302"/>
    </row>
    <row r="24" spans="1:29" ht="22" customHeight="1">
      <c r="A24" s="272" t="s">
        <v>80</v>
      </c>
      <c r="B24" s="128">
        <v>401589</v>
      </c>
      <c r="C24" s="69" t="s">
        <v>243</v>
      </c>
      <c r="D24" s="70">
        <v>44926</v>
      </c>
      <c r="E24" s="71" t="s">
        <v>4</v>
      </c>
      <c r="F24" s="72">
        <v>151.38</v>
      </c>
      <c r="G24" s="273">
        <f>IF(OR(E24="",F24=""),"",PID_KVLohnLookup($A$1,E24,F24,LOHNTABELLE!$H$4))</f>
        <v>1857.63</v>
      </c>
      <c r="H24" s="274">
        <f>IF(AND(ISNUMBER(D24),ISNUMBER(F24)),ROUNDDOWN(MIN(IF(OR(ISBLANK(I24),I24=""),EOMONTH(DATE(EINSTELLUNG!$C$35,$A$1,1),0),I24)-MAX(D24,DATE(EINSTELLUNG!$C$35,$A$1,1))+1)/DAY(EOMONTH(DATE(EINSTELLUNG!$C$35,$A$1,1),0))*F24,2),"")</f>
        <v>151.38</v>
      </c>
      <c r="I24" s="73"/>
      <c r="J24" s="74"/>
      <c r="K24" s="273">
        <f t="shared" si="0"/>
        <v>0</v>
      </c>
      <c r="L24" s="275">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1857.63</v>
      </c>
      <c r="M24" s="75"/>
      <c r="N24" s="98"/>
      <c r="O24" s="306"/>
      <c r="P24" s="307"/>
      <c r="Q24" s="308"/>
      <c r="R24" s="309"/>
      <c r="S24" s="270"/>
      <c r="T24" s="270"/>
      <c r="U24" s="270"/>
      <c r="V24" s="270"/>
      <c r="W24" s="302"/>
    </row>
    <row r="25" spans="1:29" ht="22" customHeight="1">
      <c r="A25" s="272" t="s">
        <v>81</v>
      </c>
      <c r="B25" s="129">
        <v>401602</v>
      </c>
      <c r="C25" s="77" t="s">
        <v>244</v>
      </c>
      <c r="D25" s="78">
        <v>45975</v>
      </c>
      <c r="E25" s="79" t="s">
        <v>2</v>
      </c>
      <c r="F25" s="80">
        <v>173</v>
      </c>
      <c r="G25" s="273">
        <f>IF(OR(E25="",F25=""),"",PID_KVLohnLookup($A$1,E25,F25,LOHNTABELLE!$H$4))</f>
        <v>2900</v>
      </c>
      <c r="H25" s="274">
        <f>IF(AND(ISNUMBER(D25),ISNUMBER(F25)),ROUNDDOWN(MIN(IF(OR(ISBLANK(I25),I25=""),EOMONTH(DATE(EINSTELLUNG!$C$35,$A$1,1),0),I25)-MAX(D25,DATE(EINSTELLUNG!$C$35,$A$1,1))+1)/DAY(EOMONTH(DATE(EINSTELLUNG!$C$35,$A$1,1),0))*F25,2),"")</f>
        <v>173</v>
      </c>
      <c r="I25" s="81"/>
      <c r="J25" s="82"/>
      <c r="K25" s="273">
        <f t="shared" si="0"/>
        <v>0</v>
      </c>
      <c r="L25" s="275">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83"/>
      <c r="N25" s="99"/>
      <c r="O25" s="306"/>
      <c r="P25" s="307"/>
      <c r="Q25" s="308"/>
      <c r="R25" s="309"/>
      <c r="S25" s="270"/>
      <c r="T25" s="270"/>
      <c r="U25" s="270"/>
      <c r="V25" s="270"/>
    </row>
    <row r="26" spans="1:29" ht="22" customHeight="1">
      <c r="A26" s="272" t="s">
        <v>82</v>
      </c>
      <c r="B26" s="128">
        <v>401605</v>
      </c>
      <c r="C26" s="69" t="s">
        <v>245</v>
      </c>
      <c r="D26" s="73">
        <v>44986</v>
      </c>
      <c r="E26" s="71" t="s">
        <v>2</v>
      </c>
      <c r="F26" s="72">
        <v>173</v>
      </c>
      <c r="G26" s="273">
        <f>IF(OR(E26="",F26=""),"",PID_KVLohnLookup($A$1,E26,F26,LOHNTABELLE!$H$4))</f>
        <v>2900</v>
      </c>
      <c r="H26" s="274">
        <f>IF(AND(ISNUMBER(D26),ISNUMBER(F26)),ROUNDDOWN(MIN(IF(OR(ISBLANK(I26),I26=""),EOMONTH(DATE(EINSTELLUNG!$C$35,$A$1,1),0),I26)-MAX(D26,DATE(EINSTELLUNG!$C$35,$A$1,1))+1)/DAY(EOMONTH(DATE(EINSTELLUNG!$C$35,$A$1,1),0))*F26,2),"")</f>
        <v>173</v>
      </c>
      <c r="I26" s="73"/>
      <c r="J26" s="74"/>
      <c r="K26" s="273">
        <f t="shared" si="0"/>
        <v>0</v>
      </c>
      <c r="L26" s="275">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75"/>
      <c r="N26" s="98"/>
      <c r="O26" s="306"/>
      <c r="P26" s="307"/>
      <c r="Q26" s="308"/>
      <c r="R26" s="309"/>
      <c r="S26" s="270"/>
      <c r="T26" s="270"/>
      <c r="U26" s="270"/>
      <c r="V26" s="270"/>
    </row>
    <row r="27" spans="1:29" ht="22" customHeight="1">
      <c r="A27" s="272" t="s">
        <v>83</v>
      </c>
      <c r="B27" s="129">
        <v>401605</v>
      </c>
      <c r="C27" s="77" t="s">
        <v>473</v>
      </c>
      <c r="D27" s="81">
        <v>36850</v>
      </c>
      <c r="E27" s="79" t="s">
        <v>10</v>
      </c>
      <c r="F27" s="80">
        <v>151.38</v>
      </c>
      <c r="G27" s="273">
        <f>IF(OR(E27="",F27=""),"",PID_KVLohnLookup($A$1,E27,F27,LOHNTABELLE!$H$4))</f>
        <v>2012.5</v>
      </c>
      <c r="H27" s="274">
        <f>IF(AND(ISNUMBER(D27),ISNUMBER(F27)),ROUNDDOWN(MIN(IF(OR(ISBLANK(I27),I27=""),EOMONTH(DATE(EINSTELLUNG!$C$35,$A$1,1),0),I27)-MAX(D27,DATE(EINSTELLUNG!$C$35,$A$1,1))+1)/DAY(EOMONTH(DATE(EINSTELLUNG!$C$35,$A$1,1),0))*F27,2),"")</f>
        <v>151.38</v>
      </c>
      <c r="I27" s="81"/>
      <c r="J27" s="82"/>
      <c r="K27" s="273">
        <f t="shared" si="0"/>
        <v>0</v>
      </c>
      <c r="L27" s="275">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83"/>
      <c r="N27" s="99"/>
      <c r="O27" s="306"/>
      <c r="P27" s="307"/>
      <c r="Q27" s="308"/>
      <c r="R27" s="309"/>
      <c r="S27" s="310" t="s">
        <v>84</v>
      </c>
      <c r="T27" s="310"/>
      <c r="U27" s="310"/>
      <c r="V27" s="310"/>
    </row>
    <row r="28" spans="1:29" ht="22" customHeight="1">
      <c r="A28" s="272" t="s">
        <v>85</v>
      </c>
      <c r="B28" s="128">
        <v>401626</v>
      </c>
      <c r="C28" s="69" t="s">
        <v>246</v>
      </c>
      <c r="D28" s="70">
        <v>45063</v>
      </c>
      <c r="E28" s="71" t="s">
        <v>2</v>
      </c>
      <c r="F28" s="72">
        <v>173</v>
      </c>
      <c r="G28" s="273">
        <f>IF(OR(E28="",F28=""),"",PID_KVLohnLookup($A$1,E28,F28,LOHNTABELLE!$H$4))</f>
        <v>2900</v>
      </c>
      <c r="H28" s="274">
        <f>IF(AND(ISNUMBER(D28),ISNUMBER(F28)),ROUNDDOWN(MIN(IF(OR(ISBLANK(I28),I28=""),EOMONTH(DATE(EINSTELLUNG!$C$35,$A$1,1),0),I28)-MAX(D28,DATE(EINSTELLUNG!$C$35,$A$1,1))+1)/DAY(EOMONTH(DATE(EINSTELLUNG!$C$35,$A$1,1),0))*F28,2),"")</f>
        <v>173</v>
      </c>
      <c r="I28" s="73"/>
      <c r="J28" s="74"/>
      <c r="K28" s="273">
        <f t="shared" si="0"/>
        <v>0</v>
      </c>
      <c r="L28" s="275">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75"/>
      <c r="N28" s="98"/>
      <c r="O28" s="306"/>
      <c r="P28" s="307"/>
      <c r="Q28" s="308"/>
      <c r="R28" s="309"/>
      <c r="S28" s="270"/>
      <c r="T28" s="270"/>
      <c r="U28" s="270"/>
      <c r="V28" s="270"/>
    </row>
    <row r="29" spans="1:29" ht="22" customHeight="1" thickBot="1">
      <c r="A29" s="272" t="s">
        <v>86</v>
      </c>
      <c r="B29" s="129">
        <v>401633</v>
      </c>
      <c r="C29" s="77" t="s">
        <v>247</v>
      </c>
      <c r="D29" s="81">
        <v>45089</v>
      </c>
      <c r="E29" s="79" t="s">
        <v>10</v>
      </c>
      <c r="F29" s="80">
        <v>173</v>
      </c>
      <c r="G29" s="273">
        <f>IF(OR(E29="",F29=""),"",PID_KVLohnLookup($A$1,E29,F29,LOHNTABELLE!$H$4))</f>
        <v>2300</v>
      </c>
      <c r="H29" s="274">
        <f>IF(AND(ISNUMBER(D29),ISNUMBER(F29)),ROUNDDOWN(MIN(IF(OR(ISBLANK(I29),I29=""),EOMONTH(DATE(EINSTELLUNG!$C$35,$A$1,1),0),I29)-MAX(D29,DATE(EINSTELLUNG!$C$35,$A$1,1))+1)/DAY(EOMONTH(DATE(EINSTELLUNG!$C$35,$A$1,1),0))*F29,2),"")</f>
        <v>173</v>
      </c>
      <c r="I29" s="81"/>
      <c r="J29" s="82"/>
      <c r="K29" s="273">
        <f t="shared" si="0"/>
        <v>0</v>
      </c>
      <c r="L29" s="275">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83"/>
      <c r="N29" s="99"/>
      <c r="O29" s="311" t="s">
        <v>87</v>
      </c>
      <c r="P29" s="294"/>
      <c r="Q29" s="312">
        <f>EINSTELLUNG!O10</f>
        <v>1250</v>
      </c>
      <c r="R29" s="313"/>
      <c r="S29" s="270"/>
      <c r="T29" s="270"/>
      <c r="U29" s="270"/>
      <c r="V29" s="270"/>
    </row>
    <row r="30" spans="1:29" ht="22" customHeight="1" thickBot="1">
      <c r="A30" s="272" t="s">
        <v>88</v>
      </c>
      <c r="B30" s="128">
        <v>401647</v>
      </c>
      <c r="C30" s="69" t="s">
        <v>248</v>
      </c>
      <c r="D30" s="70">
        <v>45182</v>
      </c>
      <c r="E30" s="71" t="s">
        <v>2</v>
      </c>
      <c r="F30" s="72">
        <v>151.38</v>
      </c>
      <c r="G30" s="273">
        <f>IF(OR(E30="",F30=""),"",PID_KVLohnLookup($A$1,E30,F30,LOHNTABELLE!$H$4))</f>
        <v>2500</v>
      </c>
      <c r="H30" s="274">
        <f>IF(AND(ISNUMBER(D30),ISNUMBER(F30)),ROUNDDOWN(MIN(IF(OR(ISBLANK(I30),I30=""),EOMONTH(DATE(EINSTELLUNG!$C$35,$A$1,1),0),I30)-MAX(D30,DATE(EINSTELLUNG!$C$35,$A$1,1))+1)/DAY(EOMONTH(DATE(EINSTELLUNG!$C$35,$A$1,1),0))*F30,2),"")</f>
        <v>151.38</v>
      </c>
      <c r="I30" s="73"/>
      <c r="J30" s="74"/>
      <c r="K30" s="273">
        <f t="shared" si="0"/>
        <v>0</v>
      </c>
      <c r="L30" s="275">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2500</v>
      </c>
      <c r="M30" s="75"/>
      <c r="N30" s="98"/>
      <c r="O30" s="270"/>
      <c r="P30" s="270"/>
      <c r="Q30" s="270"/>
      <c r="R30" s="270"/>
      <c r="S30" s="270"/>
      <c r="T30" s="270"/>
      <c r="U30" s="270"/>
      <c r="V30" s="270"/>
      <c r="W30" s="314"/>
      <c r="X30" s="314"/>
      <c r="Y30" s="314"/>
      <c r="Z30" s="314"/>
      <c r="AA30" s="314"/>
      <c r="AB30" s="314"/>
      <c r="AC30" s="314"/>
    </row>
    <row r="31" spans="1:29" ht="22" customHeight="1" thickBot="1">
      <c r="A31" s="272" t="s">
        <v>89</v>
      </c>
      <c r="B31" s="129">
        <v>401661</v>
      </c>
      <c r="C31" s="77" t="s">
        <v>249</v>
      </c>
      <c r="D31" s="78">
        <v>45261</v>
      </c>
      <c r="E31" s="79" t="s">
        <v>2</v>
      </c>
      <c r="F31" s="80">
        <v>173</v>
      </c>
      <c r="G31" s="273">
        <f>IF(OR(E31="",F31=""),"",PID_KVLohnLookup($A$1,E31,F31,LOHNTABELLE!$H$4))</f>
        <v>2900</v>
      </c>
      <c r="H31" s="274">
        <f>IF(AND(ISNUMBER(D31),ISNUMBER(F31)),ROUNDDOWN(MIN(IF(OR(ISBLANK(I31),I31=""),EOMONTH(DATE(EINSTELLUNG!$C$35,$A$1,1),0),I31)-MAX(D31,DATE(EINSTELLUNG!$C$35,$A$1,1))+1)/DAY(EOMONTH(DATE(EINSTELLUNG!$C$35,$A$1,1),0))*F31,2),"")</f>
        <v>173</v>
      </c>
      <c r="I31" s="81"/>
      <c r="J31" s="82"/>
      <c r="K31" s="273">
        <f t="shared" si="0"/>
        <v>0</v>
      </c>
      <c r="L31" s="275">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315">
        <v>0</v>
      </c>
      <c r="P31" s="316"/>
      <c r="Q31" s="317">
        <v>3.2258064516129031E-2</v>
      </c>
      <c r="R31" s="318"/>
      <c r="S31" s="270"/>
      <c r="T31" s="270"/>
      <c r="U31" s="270"/>
      <c r="V31" s="270"/>
    </row>
    <row r="32" spans="1:29" ht="22" customHeight="1" thickBot="1">
      <c r="A32" s="272" t="s">
        <v>91</v>
      </c>
      <c r="B32" s="128">
        <v>401670</v>
      </c>
      <c r="C32" s="69" t="s">
        <v>250</v>
      </c>
      <c r="D32" s="73">
        <v>45358</v>
      </c>
      <c r="E32" s="71" t="s">
        <v>2</v>
      </c>
      <c r="F32" s="72">
        <v>173</v>
      </c>
      <c r="G32" s="273">
        <f>IF(OR(E32="",F32=""),"",PID_KVLohnLookup($A$1,E32,F32,LOHNTABELLE!$H$4))</f>
        <v>2900</v>
      </c>
      <c r="H32" s="274">
        <f>IF(AND(ISNUMBER(D32),ISNUMBER(F32)),ROUNDDOWN(MIN(IF(OR(ISBLANK(I32),I32=""),EOMONTH(DATE(EINSTELLUNG!$C$35,$A$1,1),0),I32)-MAX(D32,DATE(EINSTELLUNG!$C$35,$A$1,1))+1)/DAY(EOMONTH(DATE(EINSTELLUNG!$C$35,$A$1,1),0))*F32,2),"")</f>
        <v>173</v>
      </c>
      <c r="I32" s="73"/>
      <c r="J32" s="74"/>
      <c r="K32" s="273">
        <f t="shared" si="0"/>
        <v>0</v>
      </c>
      <c r="L32" s="275">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270"/>
      <c r="P32" s="270"/>
      <c r="Q32" s="270"/>
      <c r="R32" s="270"/>
      <c r="S32" s="270"/>
      <c r="T32" s="270"/>
      <c r="U32" s="270"/>
      <c r="V32" s="270"/>
    </row>
    <row r="33" spans="1:22" ht="18" customHeight="1">
      <c r="A33" s="272" t="s">
        <v>92</v>
      </c>
      <c r="B33" s="129">
        <v>401678</v>
      </c>
      <c r="C33" s="77" t="s">
        <v>251</v>
      </c>
      <c r="D33" s="78">
        <v>45414</v>
      </c>
      <c r="E33" s="79" t="s">
        <v>2</v>
      </c>
      <c r="F33" s="80">
        <v>173</v>
      </c>
      <c r="G33" s="273">
        <f>IF(OR(E33="",F33=""),"",PID_KVLohnLookup($A$1,E33,F33,LOHNTABELLE!$H$4))</f>
        <v>2900</v>
      </c>
      <c r="H33" s="274">
        <f>IF(AND(ISNUMBER(D33),ISNUMBER(F33)),ROUNDDOWN(MIN(IF(OR(ISBLANK(I33),I33=""),EOMONTH(DATE(EINSTELLUNG!$C$35,$A$1,1),0),I33)-MAX(D33,DATE(EINSTELLUNG!$C$35,$A$1,1))+1)/DAY(EOMONTH(DATE(EINSTELLUNG!$C$35,$A$1,1),0))*F33,2),"")</f>
        <v>173</v>
      </c>
      <c r="I33" s="81"/>
      <c r="J33" s="82"/>
      <c r="K33" s="273">
        <f t="shared" si="0"/>
        <v>0</v>
      </c>
      <c r="L33" s="275">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83"/>
      <c r="N33" s="99"/>
      <c r="O33" s="319"/>
      <c r="P33" s="320"/>
      <c r="Q33" s="256">
        <f>EINSTELLUNG!B3</f>
        <v>0</v>
      </c>
      <c r="R33" s="256"/>
      <c r="S33" s="256" t="str">
        <f>EINSTELLUNG!B19</f>
        <v>Projection/Aktuell Zahlen</v>
      </c>
      <c r="T33" s="256"/>
      <c r="U33" s="256" t="s">
        <v>95</v>
      </c>
      <c r="V33" s="257"/>
    </row>
    <row r="34" spans="1:22" ht="22" customHeight="1">
      <c r="A34" s="272" t="s">
        <v>96</v>
      </c>
      <c r="B34" s="128">
        <v>401690</v>
      </c>
      <c r="C34" s="69" t="s">
        <v>253</v>
      </c>
      <c r="D34" s="70">
        <v>45536</v>
      </c>
      <c r="E34" s="71" t="s">
        <v>2</v>
      </c>
      <c r="F34" s="72">
        <v>173</v>
      </c>
      <c r="G34" s="273">
        <f>IF(OR(E34="",F34=""),"",PID_KVLohnLookup($A$1,E34,F34,LOHNTABELLE!$H$4))</f>
        <v>2900</v>
      </c>
      <c r="H34" s="274">
        <f>IF(AND(ISNUMBER(D34),ISNUMBER(F34)),ROUNDDOWN(MIN(IF(OR(ISBLANK(I34),I34=""),EOMONTH(DATE(EINSTELLUNG!$C$35,$A$1,1),0),I34)-MAX(D34,DATE(EINSTELLUNG!$C$35,$A$1,1))+1)/DAY(EOMONTH(DATE(EINSTELLUNG!$C$35,$A$1,1),0))*F34,2),"")</f>
        <v>173</v>
      </c>
      <c r="I34" s="73"/>
      <c r="J34" s="74"/>
      <c r="K34" s="273">
        <f t="shared" si="0"/>
        <v>0</v>
      </c>
      <c r="L34" s="275">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75"/>
      <c r="N34" s="98"/>
      <c r="O34" s="321"/>
      <c r="P34" s="322"/>
      <c r="Q34" s="323"/>
      <c r="R34" s="323"/>
      <c r="S34" s="323"/>
      <c r="T34" s="323"/>
      <c r="U34" s="323"/>
      <c r="V34" s="324"/>
    </row>
    <row r="35" spans="1:22" ht="18" customHeight="1">
      <c r="A35" s="272" t="s">
        <v>97</v>
      </c>
      <c r="B35" s="129">
        <v>401703</v>
      </c>
      <c r="C35" s="77" t="s">
        <v>254</v>
      </c>
      <c r="D35" s="78">
        <v>45616</v>
      </c>
      <c r="E35" s="79" t="s">
        <v>2</v>
      </c>
      <c r="F35" s="80">
        <v>108.13</v>
      </c>
      <c r="G35" s="273">
        <f>IF(OR(E35="",F35=""),"",PID_KVLohnLookup($A$1,E35,F35,LOHNTABELLE!$H$4))</f>
        <v>2200</v>
      </c>
      <c r="H35" s="274">
        <f>IF(AND(ISNUMBER(D35),ISNUMBER(F35)),ROUNDDOWN(MIN(IF(OR(ISBLANK(I35),I35=""),EOMONTH(DATE(EINSTELLUNG!$C$35,$A$1,1),0),I35)-MAX(D35,DATE(EINSTELLUNG!$C$35,$A$1,1))+1)/DAY(EOMONTH(DATE(EINSTELLUNG!$C$35,$A$1,1),0))*F35,2),"")</f>
        <v>6.97</v>
      </c>
      <c r="I35" s="81">
        <v>46144</v>
      </c>
      <c r="J35" s="82"/>
      <c r="K35" s="273">
        <f t="shared" ref="K35:K66" si="1">IFERROR(IF(OR(MONTH(D35)=1, MONTH(D35)=3, MONTH(D35)=5, MONTH(D35)=7, MONTH(D35)=8, MONTH(D35)=10, MONTH(D35)=12), (G35/31)*J35, IF(OR(MONTH(D35)=4, MONTH(D35)=6, MONTH(D35)=9, MONTH(D35)=11), (G35/30)*J35, (G35/DAY(EOMONTH(D35,0)))*J35)), 0)</f>
        <v>0</v>
      </c>
      <c r="L35" s="275">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141.93548387096774</v>
      </c>
      <c r="M35" s="83"/>
      <c r="N35" s="99" t="s">
        <v>194</v>
      </c>
      <c r="O35" s="325" t="s">
        <v>98</v>
      </c>
      <c r="P35" s="289"/>
      <c r="Q35" s="326">
        <f>EINSTELLUNG!C10</f>
        <v>400000</v>
      </c>
      <c r="R35" s="326"/>
      <c r="S35" s="326">
        <f>EINSTELLUNG!C26</f>
        <v>420000</v>
      </c>
      <c r="T35" s="326"/>
      <c r="U35" s="326">
        <f>S35-Q35</f>
        <v>20000</v>
      </c>
      <c r="V35" s="327"/>
    </row>
    <row r="36" spans="1:22" ht="22" customHeight="1">
      <c r="A36" s="272" t="s">
        <v>99</v>
      </c>
      <c r="B36" s="128">
        <v>401715</v>
      </c>
      <c r="C36" s="69" t="s">
        <v>256</v>
      </c>
      <c r="D36" s="70">
        <v>45755</v>
      </c>
      <c r="E36" s="71" t="s">
        <v>2</v>
      </c>
      <c r="F36" s="72">
        <v>173</v>
      </c>
      <c r="G36" s="273">
        <f>IF(OR(E36="",F36=""),"",PID_KVLohnLookup($A$1,E36,F36,LOHNTABELLE!$H$4))</f>
        <v>2900</v>
      </c>
      <c r="H36" s="274">
        <f>IF(AND(ISNUMBER(D36),ISNUMBER(F36)),ROUNDDOWN(MIN(IF(OR(ISBLANK(I36),I36=""),EOMONTH(DATE(EINSTELLUNG!$C$35,$A$1,1),0),I36)-MAX(D36,DATE(EINSTELLUNG!$C$35,$A$1,1))+1)/DAY(EOMONTH(DATE(EINSTELLUNG!$C$35,$A$1,1),0))*F36,2),"")</f>
        <v>173</v>
      </c>
      <c r="I36" s="73"/>
      <c r="J36" s="74"/>
      <c r="K36" s="273">
        <f t="shared" si="1"/>
        <v>0</v>
      </c>
      <c r="L36" s="275">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75"/>
      <c r="N36" s="98"/>
      <c r="O36" s="325" t="s">
        <v>100</v>
      </c>
      <c r="P36" s="289"/>
      <c r="Q36" s="326">
        <f>EINSTELLUNG!D10</f>
        <v>100000</v>
      </c>
      <c r="R36" s="326"/>
      <c r="S36" s="326">
        <f ca="1">SumMergedCells(Q17:R29)</f>
        <v>156116.9558</v>
      </c>
      <c r="T36" s="326"/>
      <c r="U36" s="326">
        <f t="shared" ref="U36:U41" ca="1" si="2">S36-Q36</f>
        <v>56116.955799999996</v>
      </c>
      <c r="V36" s="327"/>
    </row>
    <row r="37" spans="1:22" ht="22" customHeight="1">
      <c r="A37" s="272" t="s">
        <v>101</v>
      </c>
      <c r="B37" s="129">
        <v>401716</v>
      </c>
      <c r="C37" s="77" t="s">
        <v>257</v>
      </c>
      <c r="D37" s="78">
        <v>45800</v>
      </c>
      <c r="E37" s="79" t="s">
        <v>2</v>
      </c>
      <c r="F37" s="80">
        <v>173</v>
      </c>
      <c r="G37" s="273">
        <f>IF(OR(E37="",F37=""),"",PID_KVLohnLookup($A$1,E37,F37,LOHNTABELLE!$H$4))</f>
        <v>2900</v>
      </c>
      <c r="H37" s="274">
        <f>IF(AND(ISNUMBER(D37),ISNUMBER(F37)),ROUNDDOWN(MIN(IF(OR(ISBLANK(I37),I37=""),EOMONTH(DATE(EINSTELLUNG!$C$35,$A$1,1),0),I37)-MAX(D37,DATE(EINSTELLUNG!$C$35,$A$1,1))+1)/DAY(EOMONTH(DATE(EINSTELLUNG!$C$35,$A$1,1),0))*F37,2),"")</f>
        <v>173</v>
      </c>
      <c r="I37" s="81"/>
      <c r="J37" s="82"/>
      <c r="K37" s="273">
        <f t="shared" si="1"/>
        <v>0</v>
      </c>
      <c r="L37" s="275">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83"/>
      <c r="N37" s="99"/>
      <c r="O37" s="325" t="s">
        <v>102</v>
      </c>
      <c r="P37" s="289"/>
      <c r="Q37" s="328">
        <f>IF(ISERROR(Q36/Q35), 0, Q36/Q35)</f>
        <v>0.25</v>
      </c>
      <c r="R37" s="328"/>
      <c r="S37" s="328">
        <f ca="1">IF(ISERROR(S36/S35), 0, S36/S35)</f>
        <v>0.37170703761904761</v>
      </c>
      <c r="T37" s="328"/>
      <c r="U37" s="328">
        <f t="shared" ca="1" si="2"/>
        <v>0.12170703761904761</v>
      </c>
      <c r="V37" s="329"/>
    </row>
    <row r="38" spans="1:22" ht="22" customHeight="1">
      <c r="A38" s="272" t="s">
        <v>103</v>
      </c>
      <c r="B38" s="128">
        <v>401717</v>
      </c>
      <c r="C38" s="69" t="s">
        <v>258</v>
      </c>
      <c r="D38" s="70">
        <v>45814</v>
      </c>
      <c r="E38" s="71" t="s">
        <v>2</v>
      </c>
      <c r="F38" s="72">
        <v>173</v>
      </c>
      <c r="G38" s="273">
        <f>IF(OR(E38="",F38=""),"",PID_KVLohnLookup($A$1,E38,F38,LOHNTABELLE!$H$4))</f>
        <v>2900</v>
      </c>
      <c r="H38" s="274">
        <f>IF(AND(ISNUMBER(D38),ISNUMBER(F38)),ROUNDDOWN(MIN(IF(OR(ISBLANK(I38),I38=""),EOMONTH(DATE(EINSTELLUNG!$C$35,$A$1,1),0),I38)-MAX(D38,DATE(EINSTELLUNG!$C$35,$A$1,1))+1)/DAY(EOMONTH(DATE(EINSTELLUNG!$C$35,$A$1,1),0))*F38,2),"")</f>
        <v>173</v>
      </c>
      <c r="I38" s="73"/>
      <c r="J38" s="74"/>
      <c r="K38" s="273">
        <f t="shared" si="1"/>
        <v>0</v>
      </c>
      <c r="L38" s="275">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2900</v>
      </c>
      <c r="M38" s="75"/>
      <c r="N38" s="98"/>
      <c r="O38" s="325" t="s">
        <v>104</v>
      </c>
      <c r="P38" s="289"/>
      <c r="Q38" s="290">
        <f>EINSTELLUNG!F10</f>
        <v>30000</v>
      </c>
      <c r="R38" s="290"/>
      <c r="S38" s="290">
        <f>EINSTELLUNG!F26</f>
        <v>31000</v>
      </c>
      <c r="T38" s="290"/>
      <c r="U38" s="290">
        <f t="shared" si="2"/>
        <v>1000</v>
      </c>
      <c r="V38" s="291"/>
    </row>
    <row r="39" spans="1:22" ht="22" customHeight="1">
      <c r="A39" s="272" t="s">
        <v>105</v>
      </c>
      <c r="B39" s="129">
        <v>401722</v>
      </c>
      <c r="C39" s="77" t="s">
        <v>259</v>
      </c>
      <c r="D39" s="78">
        <v>45848</v>
      </c>
      <c r="E39" s="79" t="s">
        <v>2</v>
      </c>
      <c r="F39" s="80">
        <v>173</v>
      </c>
      <c r="G39" s="273">
        <f>IF(OR(E39="",F39=""),"",PID_KVLohnLookup($A$1,E39,F39,LOHNTABELLE!$H$4))</f>
        <v>2900</v>
      </c>
      <c r="H39" s="274">
        <f>IF(AND(ISNUMBER(D39),ISNUMBER(F39)),ROUNDDOWN(MIN(IF(OR(ISBLANK(I39),I39=""),EOMONTH(DATE(EINSTELLUNG!$C$35,$A$1,1),0),I39)-MAX(D39,DATE(EINSTELLUNG!$C$35,$A$1,1))+1)/DAY(EOMONTH(DATE(EINSTELLUNG!$C$35,$A$1,1),0))*F39,2),"")</f>
        <v>173</v>
      </c>
      <c r="I39" s="81"/>
      <c r="J39" s="82"/>
      <c r="K39" s="273">
        <f t="shared" si="1"/>
        <v>0</v>
      </c>
      <c r="L39" s="275">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2900</v>
      </c>
      <c r="M39" s="83"/>
      <c r="N39" s="99"/>
      <c r="O39" s="325" t="s">
        <v>106</v>
      </c>
      <c r="P39" s="289"/>
      <c r="Q39" s="326">
        <f>IF(Q38=0, 0, Q35/Q38)</f>
        <v>13.333333333333334</v>
      </c>
      <c r="R39" s="326"/>
      <c r="S39" s="326">
        <f>IF(S38=0, 0, S35/S38)</f>
        <v>13.548387096774194</v>
      </c>
      <c r="T39" s="326"/>
      <c r="U39" s="326">
        <f t="shared" si="2"/>
        <v>0.21505376344086002</v>
      </c>
      <c r="V39" s="327"/>
    </row>
    <row r="40" spans="1:22" ht="22" customHeight="1">
      <c r="A40" s="272" t="s">
        <v>107</v>
      </c>
      <c r="B40" s="128">
        <v>401723</v>
      </c>
      <c r="C40" s="69" t="s">
        <v>260</v>
      </c>
      <c r="D40" s="70">
        <v>45852</v>
      </c>
      <c r="E40" s="71" t="s">
        <v>2</v>
      </c>
      <c r="F40" s="72">
        <v>173</v>
      </c>
      <c r="G40" s="273">
        <f>IF(OR(E40="",F40=""),"",PID_KVLohnLookup($A$1,E40,F40,LOHNTABELLE!$H$4))</f>
        <v>2900</v>
      </c>
      <c r="H40" s="274">
        <f>IF(AND(ISNUMBER(D40),ISNUMBER(F40)),ROUNDDOWN(MIN(IF(OR(ISBLANK(I40),I40=""),EOMONTH(DATE(EINSTELLUNG!$C$35,$A$1,1),0),I40)-MAX(D40,DATE(EINSTELLUNG!$C$35,$A$1,1))+1)/DAY(EOMONTH(DATE(EINSTELLUNG!$C$35,$A$1,1),0))*F40,2),"")</f>
        <v>173</v>
      </c>
      <c r="I40" s="73"/>
      <c r="J40" s="74"/>
      <c r="K40" s="273">
        <f t="shared" si="1"/>
        <v>0</v>
      </c>
      <c r="L40" s="275">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2900</v>
      </c>
      <c r="M40" s="75"/>
      <c r="N40" s="98"/>
      <c r="O40" s="325" t="s">
        <v>108</v>
      </c>
      <c r="P40" s="289"/>
      <c r="Q40" s="326">
        <f>IF(Q12=0, 0, Q35/Q12)</f>
        <v>50.942629684015593</v>
      </c>
      <c r="R40" s="326"/>
      <c r="S40" s="326">
        <f>IF(Q12=0, 0, S35/Q12)</f>
        <v>53.489761168216376</v>
      </c>
      <c r="T40" s="326"/>
      <c r="U40" s="326">
        <f t="shared" si="2"/>
        <v>2.5471314842007828</v>
      </c>
      <c r="V40" s="327"/>
    </row>
    <row r="41" spans="1:22" ht="22" customHeight="1">
      <c r="A41" s="272" t="s">
        <v>109</v>
      </c>
      <c r="B41" s="129">
        <v>401726</v>
      </c>
      <c r="C41" s="77" t="s">
        <v>261</v>
      </c>
      <c r="D41" s="78">
        <v>45870</v>
      </c>
      <c r="E41" s="79" t="s">
        <v>2</v>
      </c>
      <c r="F41" s="80">
        <v>173</v>
      </c>
      <c r="G41" s="273">
        <f>IF(OR(E41="",F41=""),"",PID_KVLohnLookup($A$1,E41,F41,LOHNTABELLE!$H$4))</f>
        <v>2900</v>
      </c>
      <c r="H41" s="274">
        <f>IF(AND(ISNUMBER(D41),ISNUMBER(F41)),ROUNDDOWN(MIN(IF(OR(ISBLANK(I41),I41=""),EOMONTH(DATE(EINSTELLUNG!$C$35,$A$1,1),0),I41)-MAX(D41,DATE(EINSTELLUNG!$C$35,$A$1,1))+1)/DAY(EOMONTH(DATE(EINSTELLUNG!$C$35,$A$1,1),0))*F41,2),"")</f>
        <v>173</v>
      </c>
      <c r="I41" s="81"/>
      <c r="J41" s="82"/>
      <c r="K41" s="273">
        <f t="shared" si="1"/>
        <v>0</v>
      </c>
      <c r="L41" s="275">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2900</v>
      </c>
      <c r="M41" s="83"/>
      <c r="N41" s="99"/>
      <c r="O41" s="325" t="s">
        <v>110</v>
      </c>
      <c r="P41" s="289"/>
      <c r="Q41" s="290">
        <f>IF(Q12=0, 0, Q38/Q12)</f>
        <v>3.8206972263011698</v>
      </c>
      <c r="R41" s="290"/>
      <c r="S41" s="290">
        <f>IF(Q12=0, 0, S38/Q12)</f>
        <v>3.9480538005112087</v>
      </c>
      <c r="T41" s="290"/>
      <c r="U41" s="290">
        <f t="shared" si="2"/>
        <v>0.12735657421003888</v>
      </c>
      <c r="V41" s="291"/>
    </row>
    <row r="42" spans="1:22" ht="22" customHeight="1">
      <c r="A42" s="272" t="s">
        <v>111</v>
      </c>
      <c r="B42" s="128">
        <v>401730</v>
      </c>
      <c r="C42" s="69" t="s">
        <v>263</v>
      </c>
      <c r="D42" s="70">
        <v>45895</v>
      </c>
      <c r="E42" s="71" t="s">
        <v>2</v>
      </c>
      <c r="F42" s="72">
        <v>173</v>
      </c>
      <c r="G42" s="273">
        <f>IF(OR(E42="",F42=""),"",PID_KVLohnLookup($A$1,E42,F42,LOHNTABELLE!$H$4))</f>
        <v>2900</v>
      </c>
      <c r="H42" s="274">
        <f>IF(AND(ISNUMBER(D42),ISNUMBER(F42)),ROUNDDOWN(MIN(IF(OR(ISBLANK(I42),I42=""),EOMONTH(DATE(EINSTELLUNG!$C$35,$A$1,1),0),I42)-MAX(D42,DATE(EINSTELLUNG!$C$35,$A$1,1))+1)/DAY(EOMONTH(DATE(EINSTELLUNG!$C$35,$A$1,1),0))*F42,2),"")</f>
        <v>173</v>
      </c>
      <c r="I42" s="73"/>
      <c r="J42" s="74"/>
      <c r="K42" s="273">
        <f t="shared" si="1"/>
        <v>0</v>
      </c>
      <c r="L42" s="275">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2900</v>
      </c>
      <c r="M42" s="75"/>
      <c r="N42" s="98"/>
      <c r="O42" s="330" t="s">
        <v>112</v>
      </c>
      <c r="P42" s="331"/>
      <c r="Q42" s="332">
        <f>IFERROR(Q17/Q8, 0)</f>
        <v>16.771018180868648</v>
      </c>
      <c r="R42" s="332"/>
      <c r="S42" s="332"/>
      <c r="T42" s="332"/>
      <c r="U42" s="332"/>
      <c r="V42" s="333"/>
    </row>
    <row r="43" spans="1:22" ht="18" customHeight="1">
      <c r="A43" s="272" t="s">
        <v>113</v>
      </c>
      <c r="B43" s="129">
        <v>401731</v>
      </c>
      <c r="C43" s="77" t="s">
        <v>262</v>
      </c>
      <c r="D43" s="78">
        <v>45899</v>
      </c>
      <c r="E43" s="79" t="s">
        <v>2</v>
      </c>
      <c r="F43" s="80">
        <v>86.5</v>
      </c>
      <c r="G43" s="273">
        <f>IF(OR(E43="",F43=""),"",PID_KVLohnLookup($A$1,E43,F43,LOHNTABELLE!$H$4))</f>
        <v>2152</v>
      </c>
      <c r="H43" s="274">
        <f>IF(AND(ISNUMBER(D43),ISNUMBER(F43)),ROUNDDOWN(MIN(IF(OR(ISBLANK(I43),I43=""),EOMONTH(DATE(EINSTELLUNG!$C$35,$A$1,1),0),I43)-MAX(D43,DATE(EINSTELLUNG!$C$35,$A$1,1))+1)/DAY(EOMONTH(DATE(EINSTELLUNG!$C$35,$A$1,1),0))*F43,2),"")</f>
        <v>86.5</v>
      </c>
      <c r="I43" s="81"/>
      <c r="J43" s="82"/>
      <c r="K43" s="273">
        <f t="shared" si="1"/>
        <v>0</v>
      </c>
      <c r="L43" s="275">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34"/>
      <c r="P43" s="334"/>
      <c r="Q43" s="334"/>
      <c r="R43" s="270"/>
      <c r="S43" s="270"/>
      <c r="T43" s="270"/>
      <c r="U43" s="270"/>
      <c r="V43" s="270"/>
    </row>
    <row r="44" spans="1:22" ht="22" customHeight="1">
      <c r="A44" s="272" t="s">
        <v>114</v>
      </c>
      <c r="B44" s="128">
        <v>401734</v>
      </c>
      <c r="C44" s="69" t="s">
        <v>264</v>
      </c>
      <c r="D44" s="70">
        <v>45904</v>
      </c>
      <c r="E44" s="71" t="s">
        <v>2</v>
      </c>
      <c r="F44" s="72">
        <v>86.5</v>
      </c>
      <c r="G44" s="273">
        <f>IF(OR(E44="",F44=""),"",PID_KVLohnLookup($A$1,E44,F44,LOHNTABELLE!$H$4))</f>
        <v>2152</v>
      </c>
      <c r="H44" s="274">
        <f>IF(AND(ISNUMBER(D44),ISNUMBER(F44)),ROUNDDOWN(MIN(IF(OR(ISBLANK(I44),I44=""),EOMONTH(DATE(EINSTELLUNG!$C$35,$A$1,1),0),I44)-MAX(D44,DATE(EINSTELLUNG!$C$35,$A$1,1))+1)/DAY(EOMONTH(DATE(EINSTELLUNG!$C$35,$A$1,1),0))*F44,2),"")</f>
        <v>86.5</v>
      </c>
      <c r="I44" s="73"/>
      <c r="J44" s="74"/>
      <c r="K44" s="273">
        <f t="shared" si="1"/>
        <v>0</v>
      </c>
      <c r="L44" s="275">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35" t="s">
        <v>115</v>
      </c>
      <c r="P44" s="335"/>
      <c r="Q44" s="335"/>
      <c r="R44" s="335"/>
      <c r="S44" s="335"/>
      <c r="T44" s="335"/>
      <c r="U44" s="335"/>
      <c r="V44" s="335"/>
    </row>
    <row r="45" spans="1:22" ht="18" customHeight="1">
      <c r="A45" s="272" t="s">
        <v>116</v>
      </c>
      <c r="B45" s="129">
        <v>401736</v>
      </c>
      <c r="C45" s="77" t="s">
        <v>265</v>
      </c>
      <c r="D45" s="78">
        <v>45906</v>
      </c>
      <c r="E45" s="79" t="s">
        <v>2</v>
      </c>
      <c r="F45" s="80">
        <v>86.5</v>
      </c>
      <c r="G45" s="273">
        <f>IF(OR(E45="",F45=""),"",PID_KVLohnLookup($A$1,E45,F45,LOHNTABELLE!$H$4))</f>
        <v>2152</v>
      </c>
      <c r="H45" s="274">
        <f>IF(AND(ISNUMBER(D45),ISNUMBER(F45)),ROUNDDOWN(MIN(IF(OR(ISBLANK(I45),I45=""),EOMONTH(DATE(EINSTELLUNG!$C$35,$A$1,1),0),I45)-MAX(D45,DATE(EINSTELLUNG!$C$35,$A$1,1))+1)/DAY(EOMONTH(DATE(EINSTELLUNG!$C$35,$A$1,1),0))*F45,2),"")</f>
        <v>69.75</v>
      </c>
      <c r="I45" s="81">
        <v>46167</v>
      </c>
      <c r="J45" s="82"/>
      <c r="K45" s="273">
        <f t="shared" si="1"/>
        <v>0</v>
      </c>
      <c r="L45" s="275">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1735.483870967742</v>
      </c>
      <c r="M45" s="83"/>
      <c r="N45" s="99" t="s">
        <v>186</v>
      </c>
      <c r="O45" s="336"/>
      <c r="P45" s="336"/>
      <c r="Q45" s="336"/>
      <c r="R45" s="337"/>
      <c r="S45" s="337"/>
      <c r="T45" s="337"/>
      <c r="U45" s="337"/>
      <c r="V45" s="270"/>
    </row>
    <row r="46" spans="1:22" ht="22" customHeight="1">
      <c r="A46" s="272" t="s">
        <v>117</v>
      </c>
      <c r="B46" s="128">
        <v>401737</v>
      </c>
      <c r="C46" s="69" t="s">
        <v>266</v>
      </c>
      <c r="D46" s="70">
        <v>45906</v>
      </c>
      <c r="E46" s="71" t="s">
        <v>2</v>
      </c>
      <c r="F46" s="72">
        <v>86.5</v>
      </c>
      <c r="G46" s="273">
        <f>IF(OR(E46="",F46=""),"",PID_KVLohnLookup($A$1,E46,F46,LOHNTABELLE!$H$4))</f>
        <v>2152</v>
      </c>
      <c r="H46" s="274">
        <f>IF(AND(ISNUMBER(D46),ISNUMBER(F46)),ROUNDDOWN(MIN(IF(OR(ISBLANK(I46),I46=""),EOMONTH(DATE(EINSTELLUNG!$C$35,$A$1,1),0),I46)-MAX(D46,DATE(EINSTELLUNG!$C$35,$A$1,1))+1)/DAY(EOMONTH(DATE(EINSTELLUNG!$C$35,$A$1,1),0))*F46,2),"")</f>
        <v>86.5</v>
      </c>
      <c r="I46" s="73"/>
      <c r="J46" s="74"/>
      <c r="K46" s="273">
        <f t="shared" si="1"/>
        <v>0</v>
      </c>
      <c r="L46" s="275">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270"/>
      <c r="P46" s="270"/>
      <c r="Q46" s="270"/>
      <c r="R46" s="270"/>
      <c r="S46" s="270"/>
      <c r="T46" s="270"/>
      <c r="U46" s="270"/>
      <c r="V46" s="270"/>
    </row>
    <row r="47" spans="1:22" ht="22" customHeight="1">
      <c r="A47" s="272" t="s">
        <v>118</v>
      </c>
      <c r="B47" s="129">
        <v>401738</v>
      </c>
      <c r="C47" s="77" t="s">
        <v>267</v>
      </c>
      <c r="D47" s="78">
        <v>45909</v>
      </c>
      <c r="E47" s="79" t="s">
        <v>2</v>
      </c>
      <c r="F47" s="80">
        <v>86.5</v>
      </c>
      <c r="G47" s="273">
        <f>IF(OR(E47="",F47=""),"",PID_KVLohnLookup($A$1,E47,F47,LOHNTABELLE!$H$4))</f>
        <v>2152</v>
      </c>
      <c r="H47" s="274">
        <f>IF(AND(ISNUMBER(D47),ISNUMBER(F47)),ROUNDDOWN(MIN(IF(OR(ISBLANK(I47),I47=""),EOMONTH(DATE(EINSTELLUNG!$C$35,$A$1,1),0),I47)-MAX(D47,DATE(EINSTELLUNG!$C$35,$A$1,1))+1)/DAY(EOMONTH(DATE(EINSTELLUNG!$C$35,$A$1,1),0))*F47,2),"")</f>
        <v>86.5</v>
      </c>
      <c r="I47" s="81"/>
      <c r="J47" s="82"/>
      <c r="K47" s="273">
        <f t="shared" si="1"/>
        <v>0</v>
      </c>
      <c r="L47" s="275">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270"/>
      <c r="P47" s="270"/>
      <c r="Q47" s="270"/>
      <c r="R47" s="270"/>
      <c r="S47" s="270"/>
      <c r="T47" s="270"/>
      <c r="U47" s="270"/>
      <c r="V47" s="270"/>
    </row>
    <row r="48" spans="1:22" ht="22" customHeight="1">
      <c r="A48" s="272" t="s">
        <v>119</v>
      </c>
      <c r="B48" s="128">
        <v>401745</v>
      </c>
      <c r="C48" s="69" t="s">
        <v>271</v>
      </c>
      <c r="D48" s="70">
        <v>45934</v>
      </c>
      <c r="E48" s="71" t="s">
        <v>2</v>
      </c>
      <c r="F48" s="72">
        <v>86.5</v>
      </c>
      <c r="G48" s="273">
        <f>IF(OR(E48="",F48=""),"",PID_KVLohnLookup($A$1,E48,F48,LOHNTABELLE!$H$4))</f>
        <v>2152</v>
      </c>
      <c r="H48" s="274">
        <f>IF(AND(ISNUMBER(D48),ISNUMBER(F48)),ROUNDDOWN(MIN(IF(OR(ISBLANK(I48),I48=""),EOMONTH(DATE(EINSTELLUNG!$C$35,$A$1,1),0),I48)-MAX(D48,DATE(EINSTELLUNG!$C$35,$A$1,1))+1)/DAY(EOMONTH(DATE(EINSTELLUNG!$C$35,$A$1,1),0))*F48,2),"")</f>
        <v>86.5</v>
      </c>
      <c r="I48" s="73"/>
      <c r="J48" s="74"/>
      <c r="K48" s="273">
        <f t="shared" si="1"/>
        <v>0</v>
      </c>
      <c r="L48" s="275">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270"/>
      <c r="P48" s="270"/>
      <c r="Q48" s="270"/>
      <c r="R48" s="270"/>
      <c r="S48" s="270"/>
      <c r="T48" s="270"/>
      <c r="U48" s="270"/>
      <c r="V48" s="270"/>
    </row>
    <row r="49" spans="1:22" ht="22" customHeight="1">
      <c r="A49" s="272" t="s">
        <v>120</v>
      </c>
      <c r="B49" s="129">
        <v>401746</v>
      </c>
      <c r="C49" s="77" t="s">
        <v>270</v>
      </c>
      <c r="D49" s="78">
        <v>45941</v>
      </c>
      <c r="E49" s="79" t="s">
        <v>2</v>
      </c>
      <c r="F49" s="80">
        <v>86.5</v>
      </c>
      <c r="G49" s="273">
        <f>IF(OR(E49="",F49=""),"",PID_KVLohnLookup($A$1,E49,F49,LOHNTABELLE!$H$4))</f>
        <v>2152</v>
      </c>
      <c r="H49" s="274">
        <f>IF(AND(ISNUMBER(D49),ISNUMBER(F49)),ROUNDDOWN(MIN(IF(OR(ISBLANK(I49),I49=""),EOMONTH(DATE(EINSTELLUNG!$C$35,$A$1,1),0),I49)-MAX(D49,DATE(EINSTELLUNG!$C$35,$A$1,1))+1)/DAY(EOMONTH(DATE(EINSTELLUNG!$C$35,$A$1,1),0))*F49,2),"")</f>
        <v>86.5</v>
      </c>
      <c r="I49" s="81"/>
      <c r="J49" s="82"/>
      <c r="K49" s="273">
        <f t="shared" si="1"/>
        <v>0</v>
      </c>
      <c r="L49" s="275">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270"/>
      <c r="P49" s="270"/>
      <c r="Q49" s="270"/>
      <c r="R49" s="270"/>
      <c r="S49" s="270"/>
      <c r="T49" s="270"/>
      <c r="U49" s="270"/>
      <c r="V49" s="270"/>
    </row>
    <row r="50" spans="1:22" ht="22" customHeight="1">
      <c r="A50" s="272" t="s">
        <v>121</v>
      </c>
      <c r="B50" s="128">
        <v>401747</v>
      </c>
      <c r="C50" s="69" t="s">
        <v>268</v>
      </c>
      <c r="D50" s="70">
        <v>45941</v>
      </c>
      <c r="E50" s="71" t="s">
        <v>2</v>
      </c>
      <c r="F50" s="72">
        <v>86.5</v>
      </c>
      <c r="G50" s="273">
        <f>IF(OR(E50="",F50=""),"",PID_KVLohnLookup($A$1,E50,F50,LOHNTABELLE!$H$4))</f>
        <v>2152</v>
      </c>
      <c r="H50" s="274">
        <f>IF(AND(ISNUMBER(D50),ISNUMBER(F50)),ROUNDDOWN(MIN(IF(OR(ISBLANK(I50),I50=""),EOMONTH(DATE(EINSTELLUNG!$C$35,$A$1,1),0),I50)-MAX(D50,DATE(EINSTELLUNG!$C$35,$A$1,1))+1)/DAY(EOMONTH(DATE(EINSTELLUNG!$C$35,$A$1,1),0))*F50,2),"")</f>
        <v>86.5</v>
      </c>
      <c r="I50" s="73"/>
      <c r="J50" s="74"/>
      <c r="K50" s="273">
        <f t="shared" si="1"/>
        <v>0</v>
      </c>
      <c r="L50" s="275">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270"/>
      <c r="P50" s="270"/>
      <c r="Q50" s="270"/>
      <c r="R50" s="270"/>
      <c r="S50" s="270"/>
      <c r="T50" s="270"/>
      <c r="U50" s="270"/>
      <c r="V50" s="270"/>
    </row>
    <row r="51" spans="1:22" ht="22" customHeight="1">
      <c r="A51" s="272" t="s">
        <v>122</v>
      </c>
      <c r="B51" s="129">
        <v>401748</v>
      </c>
      <c r="C51" s="77" t="s">
        <v>269</v>
      </c>
      <c r="D51" s="78">
        <v>45941</v>
      </c>
      <c r="E51" s="79" t="s">
        <v>2</v>
      </c>
      <c r="F51" s="80">
        <v>86.5</v>
      </c>
      <c r="G51" s="273">
        <f>IF(OR(E51="",F51=""),"",PID_KVLohnLookup($A$1,E51,F51,LOHNTABELLE!$H$4))</f>
        <v>2152</v>
      </c>
      <c r="H51" s="274">
        <f>IF(AND(ISNUMBER(D51),ISNUMBER(F51)),ROUNDDOWN(MIN(IF(OR(ISBLANK(I51),I51=""),EOMONTH(DATE(EINSTELLUNG!$C$35,$A$1,1),0),I51)-MAX(D51,DATE(EINSTELLUNG!$C$35,$A$1,1))+1)/DAY(EOMONTH(DATE(EINSTELLUNG!$C$35,$A$1,1),0))*F51,2),"")</f>
        <v>86.5</v>
      </c>
      <c r="I51" s="81"/>
      <c r="J51" s="82"/>
      <c r="K51" s="273">
        <f t="shared" si="1"/>
        <v>0</v>
      </c>
      <c r="L51" s="275">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2152</v>
      </c>
      <c r="M51" s="83"/>
      <c r="N51" s="99"/>
    </row>
    <row r="52" spans="1:22" ht="22" customHeight="1">
      <c r="A52" s="272" t="s">
        <v>123</v>
      </c>
      <c r="B52" s="128">
        <v>401751</v>
      </c>
      <c r="C52" s="69" t="s">
        <v>272</v>
      </c>
      <c r="D52" s="70">
        <v>45961</v>
      </c>
      <c r="E52" s="71" t="s">
        <v>2</v>
      </c>
      <c r="F52" s="72">
        <v>86.5</v>
      </c>
      <c r="G52" s="273">
        <f>IF(OR(E52="",F52=""),"",PID_KVLohnLookup($A$1,E52,F52,LOHNTABELLE!$H$4))</f>
        <v>2152</v>
      </c>
      <c r="H52" s="274">
        <f>IF(AND(ISNUMBER(D52),ISNUMBER(F52)),ROUNDDOWN(MIN(IF(OR(ISBLANK(I52),I52=""),EOMONTH(DATE(EINSTELLUNG!$C$35,$A$1,1),0),I52)-MAX(D52,DATE(EINSTELLUNG!$C$35,$A$1,1))+1)/DAY(EOMONTH(DATE(EINSTELLUNG!$C$35,$A$1,1),0))*F52,2),"")</f>
        <v>86.5</v>
      </c>
      <c r="I52" s="73"/>
      <c r="J52" s="74"/>
      <c r="K52" s="273">
        <f t="shared" si="1"/>
        <v>0</v>
      </c>
      <c r="L52" s="275">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2152</v>
      </c>
      <c r="M52" s="75"/>
      <c r="N52" s="98"/>
    </row>
    <row r="53" spans="1:22" ht="22" customHeight="1">
      <c r="A53" s="272" t="s">
        <v>124</v>
      </c>
      <c r="B53" s="129">
        <v>401752</v>
      </c>
      <c r="C53" s="77" t="s">
        <v>273</v>
      </c>
      <c r="D53" s="78">
        <v>45986</v>
      </c>
      <c r="E53" s="79" t="s">
        <v>2</v>
      </c>
      <c r="F53" s="80">
        <v>86.5</v>
      </c>
      <c r="G53" s="273">
        <f>IF(OR(E53="",F53=""),"",PID_KVLohnLookup($A$1,E53,F53,LOHNTABELLE!$H$4))</f>
        <v>2152</v>
      </c>
      <c r="H53" s="274">
        <f>IF(AND(ISNUMBER(D53),ISNUMBER(F53)),ROUNDDOWN(MIN(IF(OR(ISBLANK(I53),I53=""),EOMONTH(DATE(EINSTELLUNG!$C$35,$A$1,1),0),I53)-MAX(D53,DATE(EINSTELLUNG!$C$35,$A$1,1))+1)/DAY(EOMONTH(DATE(EINSTELLUNG!$C$35,$A$1,1),0))*F53,2),"")</f>
        <v>86.5</v>
      </c>
      <c r="I53" s="81"/>
      <c r="J53" s="82"/>
      <c r="K53" s="273">
        <f t="shared" si="1"/>
        <v>0</v>
      </c>
      <c r="L53" s="275">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2152</v>
      </c>
      <c r="M53" s="83"/>
      <c r="N53" s="99"/>
    </row>
    <row r="54" spans="1:22" ht="22" customHeight="1">
      <c r="A54" s="272" t="s">
        <v>125</v>
      </c>
      <c r="B54" s="128">
        <v>401999</v>
      </c>
      <c r="C54" s="69" t="s">
        <v>423</v>
      </c>
      <c r="D54" s="70">
        <v>46041</v>
      </c>
      <c r="E54" s="71" t="s">
        <v>2</v>
      </c>
      <c r="F54" s="72">
        <v>151.38</v>
      </c>
      <c r="G54" s="273">
        <f>IF(OR(E54="",F54=""),"",PID_KVLohnLookup($A$1,E54,F54,LOHNTABELLE!$H$4))</f>
        <v>2500</v>
      </c>
      <c r="H54" s="274">
        <f>IF(AND(ISNUMBER(D54),ISNUMBER(F54)),ROUNDDOWN(MIN(IF(OR(ISBLANK(I54),I54=""),EOMONTH(DATE(EINSTELLUNG!$C$35,$A$1,1),0),I54)-MAX(D54,DATE(EINSTELLUNG!$C$35,$A$1,1))+1)/DAY(EOMONTH(DATE(EINSTELLUNG!$C$35,$A$1,1),0))*F54,2),"")</f>
        <v>151.38</v>
      </c>
      <c r="I54" s="73"/>
      <c r="J54" s="74"/>
      <c r="K54" s="273">
        <f t="shared" si="1"/>
        <v>0</v>
      </c>
      <c r="L54" s="275">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2500</v>
      </c>
      <c r="M54" s="75"/>
      <c r="N54" s="98"/>
    </row>
    <row r="55" spans="1:22" ht="22" customHeight="1">
      <c r="A55" s="272" t="s">
        <v>126</v>
      </c>
      <c r="B55" s="129">
        <v>401999</v>
      </c>
      <c r="C55" s="77" t="s">
        <v>295</v>
      </c>
      <c r="D55" s="81">
        <v>46082</v>
      </c>
      <c r="E55" s="79" t="s">
        <v>2</v>
      </c>
      <c r="F55" s="80">
        <v>173</v>
      </c>
      <c r="G55" s="273">
        <f>IF(OR(E55="",F55=""),"",PID_KVLohnLookup($A$1,E55,F55,LOHNTABELLE!$H$4))</f>
        <v>2900</v>
      </c>
      <c r="H55" s="274">
        <f>IF(AND(ISNUMBER(D55),ISNUMBER(F55)),ROUNDDOWN(MIN(IF(OR(ISBLANK(I55),I55=""),EOMONTH(DATE(EINSTELLUNG!$C$35,$A$1,1),0),I55)-MAX(D55,DATE(EINSTELLUNG!$C$35,$A$1,1))+1)/DAY(EOMONTH(DATE(EINSTELLUNG!$C$35,$A$1,1),0))*F55,2),"")</f>
        <v>173</v>
      </c>
      <c r="I55" s="81"/>
      <c r="J55" s="82"/>
      <c r="K55" s="273">
        <f t="shared" si="1"/>
        <v>0</v>
      </c>
      <c r="L55" s="275">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272" t="s">
        <v>127</v>
      </c>
      <c r="B56" s="128">
        <v>402000</v>
      </c>
      <c r="C56" s="69" t="s">
        <v>298</v>
      </c>
      <c r="D56" s="73">
        <v>46143</v>
      </c>
      <c r="E56" s="71" t="s">
        <v>2</v>
      </c>
      <c r="F56" s="72">
        <v>173</v>
      </c>
      <c r="G56" s="273">
        <f>IF(OR(E56="",F56=""),"",PID_KVLohnLookup($A$1,E56,F56,LOHNTABELLE!$H$4))</f>
        <v>2900</v>
      </c>
      <c r="H56" s="274">
        <f>IF(AND(ISNUMBER(D56),ISNUMBER(F56)),ROUNDDOWN(MIN(IF(OR(ISBLANK(I56),I56=""),EOMONTH(DATE(EINSTELLUNG!$C$35,$A$1,1),0),I56)-MAX(D56,DATE(EINSTELLUNG!$C$35,$A$1,1))+1)/DAY(EOMONTH(DATE(EINSTELLUNG!$C$35,$A$1,1),0))*F56,2),"")</f>
        <v>173</v>
      </c>
      <c r="I56" s="73"/>
      <c r="J56" s="74"/>
      <c r="K56" s="273">
        <f t="shared" si="1"/>
        <v>0</v>
      </c>
      <c r="L56" s="275">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272" t="s">
        <v>128</v>
      </c>
      <c r="B57" s="129">
        <v>402004</v>
      </c>
      <c r="C57" s="77" t="s">
        <v>299</v>
      </c>
      <c r="D57" s="81">
        <v>46122</v>
      </c>
      <c r="E57" s="79" t="s">
        <v>2</v>
      </c>
      <c r="F57" s="80">
        <v>173</v>
      </c>
      <c r="G57" s="273">
        <f>IF(OR(E57="",F57=""),"",PID_KVLohnLookup($A$1,E57,F57,LOHNTABELLE!$H$4))</f>
        <v>2900</v>
      </c>
      <c r="H57" s="274">
        <f>IF(AND(ISNUMBER(D57),ISNUMBER(F57)),ROUNDDOWN(MIN(IF(OR(ISBLANK(I57),I57=""),EOMONTH(DATE(EINSTELLUNG!$C$35,$A$1,1),0),I57)-MAX(D57,DATE(EINSTELLUNG!$C$35,$A$1,1))+1)/DAY(EOMONTH(DATE(EINSTELLUNG!$C$35,$A$1,1),0))*F57,2),"")</f>
        <v>173</v>
      </c>
      <c r="I57" s="81"/>
      <c r="J57" s="82"/>
      <c r="K57" s="273">
        <f t="shared" si="1"/>
        <v>0</v>
      </c>
      <c r="L57" s="275">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272" t="s">
        <v>129</v>
      </c>
      <c r="B58" s="128">
        <v>402405</v>
      </c>
      <c r="C58" s="69" t="s">
        <v>301</v>
      </c>
      <c r="D58" s="73">
        <v>46054</v>
      </c>
      <c r="E58" s="71" t="s">
        <v>2</v>
      </c>
      <c r="F58" s="72">
        <v>173</v>
      </c>
      <c r="G58" s="273">
        <f>IF(OR(E58="",F58=""),"",PID_KVLohnLookup($A$1,E58,F58,LOHNTABELLE!$H$4))</f>
        <v>2900</v>
      </c>
      <c r="H58" s="274">
        <f>IF(AND(ISNUMBER(D58),ISNUMBER(F58)),ROUNDDOWN(MIN(IF(OR(ISBLANK(I58),I58=""),EOMONTH(DATE(EINSTELLUNG!$C$35,$A$1,1),0),I58)-MAX(D58,DATE(EINSTELLUNG!$C$35,$A$1,1))+1)/DAY(EOMONTH(DATE(EINSTELLUNG!$C$35,$A$1,1),0))*F58,2),"")</f>
        <v>173</v>
      </c>
      <c r="I58" s="73"/>
      <c r="J58" s="74"/>
      <c r="K58" s="273">
        <f t="shared" si="1"/>
        <v>0</v>
      </c>
      <c r="L58" s="275">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272" t="s">
        <v>130</v>
      </c>
      <c r="B59" s="129">
        <v>500600</v>
      </c>
      <c r="C59" s="77" t="s">
        <v>305</v>
      </c>
      <c r="D59" s="81">
        <v>46054</v>
      </c>
      <c r="E59" s="79" t="s">
        <v>2</v>
      </c>
      <c r="F59" s="80">
        <v>173</v>
      </c>
      <c r="G59" s="273">
        <f>IF(OR(E59="",F59=""),"",PID_KVLohnLookup($A$1,E59,F59,LOHNTABELLE!$H$4))</f>
        <v>2900</v>
      </c>
      <c r="H59" s="274">
        <f>IF(AND(ISNUMBER(D59),ISNUMBER(F59)),ROUNDDOWN(MIN(IF(OR(ISBLANK(I59),I59=""),EOMONTH(DATE(EINSTELLUNG!$C$35,$A$1,1),0),I59)-MAX(D59,DATE(EINSTELLUNG!$C$35,$A$1,1))+1)/DAY(EOMONTH(DATE(EINSTELLUNG!$C$35,$A$1,1),0))*F59,2),"")</f>
        <v>173</v>
      </c>
      <c r="I59" s="81"/>
      <c r="J59" s="82"/>
      <c r="K59" s="273">
        <f t="shared" si="1"/>
        <v>0</v>
      </c>
      <c r="L59" s="275">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83"/>
      <c r="N59" s="99"/>
    </row>
    <row r="60" spans="1:22" ht="22" customHeight="1">
      <c r="A60" s="272" t="s">
        <v>131</v>
      </c>
      <c r="B60" s="128">
        <v>502000</v>
      </c>
      <c r="C60" s="69" t="s">
        <v>300</v>
      </c>
      <c r="D60" s="73">
        <v>46147</v>
      </c>
      <c r="E60" s="71" t="s">
        <v>2</v>
      </c>
      <c r="F60" s="72">
        <v>173</v>
      </c>
      <c r="G60" s="273">
        <f>IF(OR(E60="",F60=""),"",PID_KVLohnLookup($A$1,E60,F60,LOHNTABELLE!$H$4))</f>
        <v>2900</v>
      </c>
      <c r="H60" s="274">
        <f>IF(AND(ISNUMBER(D60),ISNUMBER(F60)),ROUNDDOWN(MIN(IF(OR(ISBLANK(I60),I60=""),EOMONTH(DATE(EINSTELLUNG!$C$35,$A$1,1),0),I60)-MAX(D60,DATE(EINSTELLUNG!$C$35,$A$1,1))+1)/DAY(EOMONTH(DATE(EINSTELLUNG!$C$35,$A$1,1),0))*F60,2),"")</f>
        <v>150.66999999999999</v>
      </c>
      <c r="I60" s="73"/>
      <c r="J60" s="74"/>
      <c r="K60" s="273">
        <f t="shared" si="1"/>
        <v>0</v>
      </c>
      <c r="L60" s="275">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2525.8064516129034</v>
      </c>
      <c r="M60" s="75"/>
      <c r="N60" s="98"/>
    </row>
    <row r="61" spans="1:22" ht="22" customHeight="1">
      <c r="A61" s="272" t="s">
        <v>132</v>
      </c>
      <c r="B61" s="129">
        <v>503000</v>
      </c>
      <c r="C61" s="77" t="s">
        <v>302</v>
      </c>
      <c r="D61" s="81">
        <v>42401</v>
      </c>
      <c r="E61" s="79" t="s">
        <v>2</v>
      </c>
      <c r="F61" s="80">
        <v>173</v>
      </c>
      <c r="G61" s="273">
        <f>IF(OR(E61="",F61=""),"",PID_KVLohnLookup($A$1,E61,F61,LOHNTABELLE!$H$4))</f>
        <v>2900</v>
      </c>
      <c r="H61" s="274">
        <f>IF(AND(ISNUMBER(D61),ISNUMBER(F61)),ROUNDDOWN(MIN(IF(OR(ISBLANK(I61),I61=""),EOMONTH(DATE(EINSTELLUNG!$C$35,$A$1,1),0),I61)-MAX(D61,DATE(EINSTELLUNG!$C$35,$A$1,1))+1)/DAY(EOMONTH(DATE(EINSTELLUNG!$C$35,$A$1,1),0))*F61,2),"")</f>
        <v>173</v>
      </c>
      <c r="I61" s="81"/>
      <c r="J61" s="82"/>
      <c r="K61" s="273">
        <f t="shared" si="1"/>
        <v>0</v>
      </c>
      <c r="L61" s="275">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272" t="s">
        <v>133</v>
      </c>
      <c r="B62" s="128">
        <v>504000</v>
      </c>
      <c r="C62" s="69" t="s">
        <v>303</v>
      </c>
      <c r="D62" s="73">
        <v>46054</v>
      </c>
      <c r="E62" s="71" t="s">
        <v>3</v>
      </c>
      <c r="F62" s="72">
        <v>138.4</v>
      </c>
      <c r="G62" s="273">
        <f>IF(OR(E62="",F62=""),"",PID_KVLohnLookup($A$1,E62,F62,LOHNTABELLE!$H$4))</f>
        <v>1665.6</v>
      </c>
      <c r="H62" s="274">
        <f>IF(AND(ISNUMBER(D62),ISNUMBER(F62)),ROUNDDOWN(MIN(IF(OR(ISBLANK(I62),I62=""),EOMONTH(DATE(EINSTELLUNG!$C$35,$A$1,1),0),I62)-MAX(D62,DATE(EINSTELLUNG!$C$35,$A$1,1))+1)/DAY(EOMONTH(DATE(EINSTELLUNG!$C$35,$A$1,1),0))*F62,2),"")</f>
        <v>138.4</v>
      </c>
      <c r="I62" s="73"/>
      <c r="J62" s="74"/>
      <c r="K62" s="273">
        <f t="shared" si="1"/>
        <v>0</v>
      </c>
      <c r="L62" s="275">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1665.6</v>
      </c>
      <c r="M62" s="75"/>
      <c r="N62" s="98"/>
    </row>
    <row r="63" spans="1:22" ht="22" customHeight="1">
      <c r="A63" s="272" t="s">
        <v>134</v>
      </c>
      <c r="B63" s="129">
        <v>505000</v>
      </c>
      <c r="C63" s="77" t="s">
        <v>304</v>
      </c>
      <c r="D63" s="81">
        <v>46054</v>
      </c>
      <c r="E63" s="79" t="s">
        <v>2</v>
      </c>
      <c r="F63" s="80">
        <v>138.4</v>
      </c>
      <c r="G63" s="273">
        <f>IF(OR(E63="",F63=""),"",PID_KVLohnLookup($A$1,E63,F63,LOHNTABELLE!$H$4))</f>
        <v>2400</v>
      </c>
      <c r="H63" s="274">
        <f>IF(AND(ISNUMBER(D63),ISNUMBER(F63)),ROUNDDOWN(MIN(IF(OR(ISBLANK(I63),I63=""),EOMONTH(DATE(EINSTELLUNG!$C$35,$A$1,1),0),I63)-MAX(D63,DATE(EINSTELLUNG!$C$35,$A$1,1))+1)/DAY(EOMONTH(DATE(EINSTELLUNG!$C$35,$A$1,1),0))*F63,2),"")</f>
        <v>138.4</v>
      </c>
      <c r="I63" s="81"/>
      <c r="J63" s="82"/>
      <c r="K63" s="273">
        <f t="shared" si="1"/>
        <v>0</v>
      </c>
      <c r="L63" s="275">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2400</v>
      </c>
      <c r="M63" s="83"/>
      <c r="N63" s="99"/>
    </row>
    <row r="64" spans="1:22" ht="22" customHeight="1">
      <c r="A64" s="272" t="s">
        <v>135</v>
      </c>
      <c r="B64" s="128">
        <v>525025</v>
      </c>
      <c r="C64" s="69" t="s">
        <v>425</v>
      </c>
      <c r="D64" s="73">
        <v>46040</v>
      </c>
      <c r="E64" s="71" t="s">
        <v>2</v>
      </c>
      <c r="F64" s="72">
        <v>129.75</v>
      </c>
      <c r="G64" s="273">
        <f>IF(OR(E64="",F64=""),"",PID_KVLohnLookup($A$1,E64,F64,LOHNTABELLE!$H$4))</f>
        <v>2300</v>
      </c>
      <c r="H64" s="274">
        <f>IF(AND(ISNUMBER(D64),ISNUMBER(F64)),ROUNDDOWN(MIN(IF(OR(ISBLANK(I64),I64=""),EOMONTH(DATE(EINSTELLUNG!$C$35,$A$1,1),0),I64)-MAX(D64,DATE(EINSTELLUNG!$C$35,$A$1,1))+1)/DAY(EOMONTH(DATE(EINSTELLUNG!$C$35,$A$1,1),0))*F64,2),"")</f>
        <v>129.75</v>
      </c>
      <c r="I64" s="73"/>
      <c r="J64" s="74"/>
      <c r="K64" s="273">
        <f t="shared" si="1"/>
        <v>0</v>
      </c>
      <c r="L64" s="275">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2300</v>
      </c>
      <c r="M64" s="75"/>
      <c r="N64" s="98"/>
    </row>
    <row r="65" spans="1:14" ht="22" customHeight="1">
      <c r="A65" s="272" t="s">
        <v>136</v>
      </c>
      <c r="B65" s="129">
        <v>700000</v>
      </c>
      <c r="C65" s="77" t="s">
        <v>312</v>
      </c>
      <c r="D65" s="81">
        <v>46054</v>
      </c>
      <c r="E65" s="79" t="s">
        <v>2</v>
      </c>
      <c r="F65" s="80">
        <v>173</v>
      </c>
      <c r="G65" s="273">
        <f>IF(OR(E65="",F65=""),"",PID_KVLohnLookup($A$1,E65,F65,LOHNTABELLE!$H$4))</f>
        <v>2900</v>
      </c>
      <c r="H65" s="274">
        <f>IF(AND(ISNUMBER(D65),ISNUMBER(F65)),ROUNDDOWN(MIN(IF(OR(ISBLANK(I65),I65=""),EOMONTH(DATE(EINSTELLUNG!$C$35,$A$1,1),0),I65)-MAX(D65,DATE(EINSTELLUNG!$C$35,$A$1,1))+1)/DAY(EOMONTH(DATE(EINSTELLUNG!$C$35,$A$1,1),0))*F65,2),"")</f>
        <v>173</v>
      </c>
      <c r="I65" s="81"/>
      <c r="J65" s="82"/>
      <c r="K65" s="273">
        <f t="shared" si="1"/>
        <v>0</v>
      </c>
      <c r="L65" s="275">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2900</v>
      </c>
      <c r="M65" s="83"/>
      <c r="N65" s="99"/>
    </row>
    <row r="66" spans="1:14" ht="22" customHeight="1">
      <c r="A66" s="272" t="s">
        <v>137</v>
      </c>
      <c r="B66" s="128">
        <v>800000</v>
      </c>
      <c r="C66" s="69" t="s">
        <v>313</v>
      </c>
      <c r="D66" s="73">
        <v>46096</v>
      </c>
      <c r="E66" s="71" t="s">
        <v>2</v>
      </c>
      <c r="F66" s="72">
        <v>173</v>
      </c>
      <c r="G66" s="273">
        <f>IF(OR(E66="",F66=""),"",PID_KVLohnLookup($A$1,E66,F66,LOHNTABELLE!$H$4))</f>
        <v>2900</v>
      </c>
      <c r="H66" s="274">
        <f>IF(AND(ISNUMBER(D66),ISNUMBER(F66)),ROUNDDOWN(MIN(IF(OR(ISBLANK(I66),I66=""),EOMONTH(DATE(EINSTELLUNG!$C$35,$A$1,1),0),I66)-MAX(D66,DATE(EINSTELLUNG!$C$35,$A$1,1))+1)/DAY(EOMONTH(DATE(EINSTELLUNG!$C$35,$A$1,1),0))*F66,2),"")</f>
        <v>173</v>
      </c>
      <c r="I66" s="73"/>
      <c r="J66" s="74"/>
      <c r="K66" s="273">
        <f t="shared" si="1"/>
        <v>0</v>
      </c>
      <c r="L66" s="275">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2900</v>
      </c>
      <c r="M66" s="75"/>
      <c r="N66" s="98"/>
    </row>
    <row r="67" spans="1:14" ht="22" customHeight="1">
      <c r="A67" s="272" t="s">
        <v>138</v>
      </c>
      <c r="B67" s="129"/>
      <c r="C67" s="77"/>
      <c r="D67" s="81"/>
      <c r="E67" s="79"/>
      <c r="F67" s="80"/>
      <c r="G67" s="273" t="str">
        <f>IF(OR(E67="",F67=""),"",PID_KVLohnLookup($A$1,E67,F67,LOHNTABELLE!$H$4))</f>
        <v/>
      </c>
      <c r="H67" s="274" t="str">
        <f>IF(AND(ISNUMBER(D67),ISNUMBER(F67)),ROUNDDOWN(MIN(IF(OR(ISBLANK(I67),I67=""),EOMONTH(DATE(EINSTELLUNG!$C$35,$A$1,1),0),I67)-MAX(D67,DATE(EINSTELLUNG!$C$35,$A$1,1))+1)/DAY(EOMONTH(DATE(EINSTELLUNG!$C$35,$A$1,1),0))*F67,2),"")</f>
        <v/>
      </c>
      <c r="I67" s="81"/>
      <c r="J67" s="82"/>
      <c r="K67" s="273">
        <f t="shared" ref="K67:K82" si="3">IFERROR(IF(OR(MONTH(D67)=1, MONTH(D67)=3, MONTH(D67)=5, MONTH(D67)=7, MONTH(D67)=8, MONTH(D67)=10, MONTH(D67)=12), (G67/31)*J67, IF(OR(MONTH(D67)=4, MONTH(D67)=6, MONTH(D67)=9, MONTH(D67)=11), (G67/30)*J67, (G67/DAY(EOMONTH(D67,0)))*J67)), 0)</f>
        <v>0</v>
      </c>
      <c r="L67" s="275"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72" t="s">
        <v>139</v>
      </c>
      <c r="B68" s="128"/>
      <c r="C68" s="69"/>
      <c r="D68" s="73"/>
      <c r="E68" s="71"/>
      <c r="F68" s="72"/>
      <c r="G68" s="273" t="str">
        <f>IF(OR(E68="",F68=""),"",PID_KVLohnLookup($A$1,E68,F68,LOHNTABELLE!$H$4))</f>
        <v/>
      </c>
      <c r="H68" s="274" t="str">
        <f>IF(AND(ISNUMBER(D68),ISNUMBER(F68)),ROUNDDOWN(MIN(IF(OR(ISBLANK(I68),I68=""),EOMONTH(DATE(EINSTELLUNG!$C$35,$A$1,1),0),I68)-MAX(D68,DATE(EINSTELLUNG!$C$35,$A$1,1))+1)/DAY(EOMONTH(DATE(EINSTELLUNG!$C$35,$A$1,1),0))*F68,2),"")</f>
        <v/>
      </c>
      <c r="I68" s="73"/>
      <c r="J68" s="74"/>
      <c r="K68" s="273">
        <f t="shared" si="3"/>
        <v>0</v>
      </c>
      <c r="L68" s="275"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72" t="s">
        <v>140</v>
      </c>
      <c r="B69" s="129"/>
      <c r="C69" s="77"/>
      <c r="D69" s="81"/>
      <c r="E69" s="79"/>
      <c r="F69" s="80"/>
      <c r="G69" s="273" t="str">
        <f>IF(OR(E69="",F69=""),"",PID_KVLohnLookup($A$1,E69,F69,LOHNTABELLE!$H$4))</f>
        <v/>
      </c>
      <c r="H69" s="274" t="str">
        <f>IF(AND(ISNUMBER(D69),ISNUMBER(F69)),ROUNDDOWN(MIN(IF(OR(ISBLANK(I69),I69=""),EOMONTH(DATE(EINSTELLUNG!$C$35,$A$1,1),0),I69)-MAX(D69,DATE(EINSTELLUNG!$C$35,$A$1,1))+1)/DAY(EOMONTH(DATE(EINSTELLUNG!$C$35,$A$1,1),0))*F69,2),"")</f>
        <v/>
      </c>
      <c r="I69" s="81"/>
      <c r="J69" s="82"/>
      <c r="K69" s="273">
        <f t="shared" si="3"/>
        <v>0</v>
      </c>
      <c r="L69" s="275"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72" t="s">
        <v>141</v>
      </c>
      <c r="B70" s="128"/>
      <c r="C70" s="69"/>
      <c r="D70" s="73"/>
      <c r="E70" s="71"/>
      <c r="F70" s="72"/>
      <c r="G70" s="273" t="str">
        <f>IF(OR(E70="",F70=""),"",PID_KVLohnLookup($A$1,E70,F70,LOHNTABELLE!$H$4))</f>
        <v/>
      </c>
      <c r="H70" s="274" t="str">
        <f>IF(AND(ISNUMBER(D70),ISNUMBER(F70)),ROUNDDOWN(MIN(IF(OR(ISBLANK(I70),I70=""),EOMONTH(DATE(EINSTELLUNG!$C$35,$A$1,1),0),I70)-MAX(D70,DATE(EINSTELLUNG!$C$35,$A$1,1))+1)/DAY(EOMONTH(DATE(EINSTELLUNG!$C$35,$A$1,1),0))*F70,2),"")</f>
        <v/>
      </c>
      <c r="I70" s="73"/>
      <c r="J70" s="74"/>
      <c r="K70" s="273">
        <f t="shared" si="3"/>
        <v>0</v>
      </c>
      <c r="L70" s="275"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72" t="s">
        <v>142</v>
      </c>
      <c r="B71" s="129"/>
      <c r="C71" s="77"/>
      <c r="D71" s="81"/>
      <c r="E71" s="79"/>
      <c r="F71" s="80"/>
      <c r="G71" s="273" t="str">
        <f>IF(OR(E71="",F71=""),"",PID_KVLohnLookup($A$1,E71,F71,LOHNTABELLE!$H$4))</f>
        <v/>
      </c>
      <c r="H71" s="274" t="str">
        <f>IF(AND(ISNUMBER(D71),ISNUMBER(F71)),ROUNDDOWN(MIN(IF(OR(ISBLANK(I71),I71=""),EOMONTH(DATE(EINSTELLUNG!$C$35,$A$1,1),0),I71)-MAX(D71,DATE(EINSTELLUNG!$C$35,$A$1,1))+1)/DAY(EOMONTH(DATE(EINSTELLUNG!$C$35,$A$1,1),0))*F71,2),"")</f>
        <v/>
      </c>
      <c r="I71" s="81"/>
      <c r="J71" s="82"/>
      <c r="K71" s="273">
        <f t="shared" si="3"/>
        <v>0</v>
      </c>
      <c r="L71" s="275"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72" t="s">
        <v>143</v>
      </c>
      <c r="B72" s="128"/>
      <c r="C72" s="69"/>
      <c r="D72" s="73"/>
      <c r="E72" s="71"/>
      <c r="F72" s="72"/>
      <c r="G72" s="273" t="str">
        <f>IF(OR(E72="",F72=""),"",PID_KVLohnLookup($A$1,E72,F72,LOHNTABELLE!$H$4))</f>
        <v/>
      </c>
      <c r="H72" s="274" t="str">
        <f>IF(AND(ISNUMBER(D72),ISNUMBER(F72)),ROUNDDOWN(MIN(IF(OR(ISBLANK(I72),I72=""),EOMONTH(DATE(EINSTELLUNG!$C$35,$A$1,1),0),I72)-MAX(D72,DATE(EINSTELLUNG!$C$35,$A$1,1))+1)/DAY(EOMONTH(DATE(EINSTELLUNG!$C$35,$A$1,1),0))*F72,2),"")</f>
        <v/>
      </c>
      <c r="I72" s="73"/>
      <c r="J72" s="74"/>
      <c r="K72" s="273">
        <f t="shared" si="3"/>
        <v>0</v>
      </c>
      <c r="L72" s="275"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72" t="s">
        <v>144</v>
      </c>
      <c r="B73" s="129"/>
      <c r="C73" s="77"/>
      <c r="D73" s="81"/>
      <c r="E73" s="79"/>
      <c r="F73" s="80"/>
      <c r="G73" s="273" t="str">
        <f>IF(OR(E73="",F73=""),"",PID_KVLohnLookup($A$1,E73,F73,LOHNTABELLE!$H$4))</f>
        <v/>
      </c>
      <c r="H73" s="274" t="str">
        <f>IF(AND(ISNUMBER(D73),ISNUMBER(F73)),ROUNDDOWN(MIN(IF(OR(ISBLANK(I73),I73=""),EOMONTH(DATE(EINSTELLUNG!$C$35,$A$1,1),0),I73)-MAX(D73,DATE(EINSTELLUNG!$C$35,$A$1,1))+1)/DAY(EOMONTH(DATE(EINSTELLUNG!$C$35,$A$1,1),0))*F73,2),"")</f>
        <v/>
      </c>
      <c r="I73" s="81"/>
      <c r="J73" s="82"/>
      <c r="K73" s="273">
        <f t="shared" si="3"/>
        <v>0</v>
      </c>
      <c r="L73" s="275"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72" t="s">
        <v>145</v>
      </c>
      <c r="B74" s="128"/>
      <c r="C74" s="69"/>
      <c r="D74" s="73"/>
      <c r="E74" s="71"/>
      <c r="F74" s="72"/>
      <c r="G74" s="273" t="str">
        <f>IF(OR(E74="",F74=""),"",PID_KVLohnLookup($A$1,E74,F74,LOHNTABELLE!$H$4))</f>
        <v/>
      </c>
      <c r="H74" s="274" t="str">
        <f>IF(AND(ISNUMBER(D74),ISNUMBER(F74)),ROUNDDOWN(MIN(IF(OR(ISBLANK(I74),I74=""),EOMONTH(DATE(EINSTELLUNG!$C$35,$A$1,1),0),I74)-MAX(D74,DATE(EINSTELLUNG!$C$35,$A$1,1))+1)/DAY(EOMONTH(DATE(EINSTELLUNG!$C$35,$A$1,1),0))*F74,2),"")</f>
        <v/>
      </c>
      <c r="I74" s="73"/>
      <c r="J74" s="74"/>
      <c r="K74" s="273">
        <f t="shared" si="3"/>
        <v>0</v>
      </c>
      <c r="L74" s="275"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72" t="s">
        <v>146</v>
      </c>
      <c r="B75" s="129"/>
      <c r="C75" s="77"/>
      <c r="D75" s="81"/>
      <c r="E75" s="79"/>
      <c r="F75" s="80"/>
      <c r="G75" s="273" t="str">
        <f>IF(OR(E75="",F75=""),"",PID_KVLohnLookup($A$1,E75,F75,LOHNTABELLE!$H$4))</f>
        <v/>
      </c>
      <c r="H75" s="274" t="str">
        <f>IF(AND(ISNUMBER(D75),ISNUMBER(F75)),ROUNDDOWN(MIN(IF(OR(ISBLANK(I75),I75=""),EOMONTH(DATE(EINSTELLUNG!$C$35,$A$1,1),0),I75)-MAX(D75,DATE(EINSTELLUNG!$C$35,$A$1,1))+1)/DAY(EOMONTH(DATE(EINSTELLUNG!$C$35,$A$1,1),0))*F75,2),"")</f>
        <v/>
      </c>
      <c r="I75" s="81"/>
      <c r="J75" s="82"/>
      <c r="K75" s="273">
        <f t="shared" si="3"/>
        <v>0</v>
      </c>
      <c r="L75" s="275"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72" t="s">
        <v>147</v>
      </c>
      <c r="B76" s="128"/>
      <c r="C76" s="69"/>
      <c r="D76" s="73"/>
      <c r="E76" s="71"/>
      <c r="F76" s="72"/>
      <c r="G76" s="273" t="str">
        <f>IF(OR(E76="",F76=""),"",PID_KVLohnLookup($A$1,E76,F76,LOHNTABELLE!$H$4))</f>
        <v/>
      </c>
      <c r="H76" s="274" t="str">
        <f>IF(AND(ISNUMBER(D76),ISNUMBER(F76)),ROUNDDOWN(MIN(IF(OR(ISBLANK(I76),I76=""),EOMONTH(DATE(EINSTELLUNG!$C$35,$A$1,1),0),I76)-MAX(D76,DATE(EINSTELLUNG!$C$35,$A$1,1))+1)/DAY(EOMONTH(DATE(EINSTELLUNG!$C$35,$A$1,1),0))*F76,2),"")</f>
        <v/>
      </c>
      <c r="I76" s="73"/>
      <c r="J76" s="74"/>
      <c r="K76" s="273">
        <f t="shared" si="3"/>
        <v>0</v>
      </c>
      <c r="L76" s="275"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72" t="s">
        <v>148</v>
      </c>
      <c r="B77" s="129"/>
      <c r="C77" s="77"/>
      <c r="D77" s="81"/>
      <c r="E77" s="79"/>
      <c r="F77" s="80"/>
      <c r="G77" s="273" t="str">
        <f>IF(OR(E77="",F77=""),"",PID_KVLohnLookup($A$1,E77,F77,LOHNTABELLE!$H$4))</f>
        <v/>
      </c>
      <c r="H77" s="274" t="str">
        <f>IF(AND(ISNUMBER(D77),ISNUMBER(F77)),ROUNDDOWN(MIN(IF(OR(ISBLANK(I77),I77=""),EOMONTH(DATE(EINSTELLUNG!$C$35,$A$1,1),0),I77)-MAX(D77,DATE(EINSTELLUNG!$C$35,$A$1,1))+1)/DAY(EOMONTH(DATE(EINSTELLUNG!$C$35,$A$1,1),0))*F77,2),"")</f>
        <v/>
      </c>
      <c r="I77" s="81"/>
      <c r="J77" s="82"/>
      <c r="K77" s="273">
        <f t="shared" si="3"/>
        <v>0</v>
      </c>
      <c r="L77" s="275"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72" t="s">
        <v>149</v>
      </c>
      <c r="B78" s="128"/>
      <c r="C78" s="69"/>
      <c r="D78" s="73"/>
      <c r="E78" s="71"/>
      <c r="F78" s="72"/>
      <c r="G78" s="273" t="str">
        <f>IF(OR(E78="",F78=""),"",PID_KVLohnLookup($A$1,E78,F78,LOHNTABELLE!$H$4))</f>
        <v/>
      </c>
      <c r="H78" s="274" t="str">
        <f>IF(AND(ISNUMBER(D78),ISNUMBER(F78)),ROUNDDOWN(MIN(IF(OR(ISBLANK(I78),I78=""),EOMONTH(DATE(EINSTELLUNG!$C$35,$A$1,1),0),I78)-MAX(D78,DATE(EINSTELLUNG!$C$35,$A$1,1))+1)/DAY(EOMONTH(DATE(EINSTELLUNG!$C$35,$A$1,1),0))*F78,2),"")</f>
        <v/>
      </c>
      <c r="I78" s="73"/>
      <c r="J78" s="74"/>
      <c r="K78" s="273">
        <f t="shared" si="3"/>
        <v>0</v>
      </c>
      <c r="L78" s="275"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72" t="s">
        <v>150</v>
      </c>
      <c r="B79" s="129"/>
      <c r="C79" s="77"/>
      <c r="D79" s="81"/>
      <c r="E79" s="79"/>
      <c r="F79" s="80"/>
      <c r="G79" s="273" t="str">
        <f>IF(OR(E79="",F79=""),"",PID_KVLohnLookup($A$1,E79,F79,LOHNTABELLE!$H$4))</f>
        <v/>
      </c>
      <c r="H79" s="274" t="str">
        <f>IF(AND(ISNUMBER(D79),ISNUMBER(F79)),ROUNDDOWN(MIN(IF(OR(ISBLANK(I79),I79=""),EOMONTH(DATE(EINSTELLUNG!$C$35,$A$1,1),0),I79)-MAX(D79,DATE(EINSTELLUNG!$C$35,$A$1,1))+1)/DAY(EOMONTH(DATE(EINSTELLUNG!$C$35,$A$1,1),0))*F79,2),"")</f>
        <v/>
      </c>
      <c r="I79" s="81"/>
      <c r="J79" s="82"/>
      <c r="K79" s="273">
        <f t="shared" si="3"/>
        <v>0</v>
      </c>
      <c r="L79" s="275"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72" t="s">
        <v>151</v>
      </c>
      <c r="B80" s="128"/>
      <c r="C80" s="69"/>
      <c r="D80" s="73"/>
      <c r="E80" s="71"/>
      <c r="F80" s="72"/>
      <c r="G80" s="273" t="str">
        <f>IF(OR(E80="",F80=""),"",PID_KVLohnLookup($A$1,E80,F80,LOHNTABELLE!$H$4))</f>
        <v/>
      </c>
      <c r="H80" s="274" t="str">
        <f>IF(AND(ISNUMBER(D80),ISNUMBER(F80)),ROUNDDOWN(MIN(IF(OR(ISBLANK(I80),I80=""),EOMONTH(DATE(EINSTELLUNG!$C$35,$A$1,1),0),I80)-MAX(D80,DATE(EINSTELLUNG!$C$35,$A$1,1))+1)/DAY(EOMONTH(DATE(EINSTELLUNG!$C$35,$A$1,1),0))*F80,2),"")</f>
        <v/>
      </c>
      <c r="I80" s="73"/>
      <c r="J80" s="74"/>
      <c r="K80" s="273">
        <f t="shared" si="3"/>
        <v>0</v>
      </c>
      <c r="L80" s="275"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72" t="s">
        <v>152</v>
      </c>
      <c r="B81" s="129"/>
      <c r="C81" s="77"/>
      <c r="D81" s="81"/>
      <c r="E81" s="79"/>
      <c r="F81" s="80"/>
      <c r="G81" s="273" t="str">
        <f>IF(OR(E81="",F81=""),"",PID_KVLohnLookup($A$1,E81,F81,LOHNTABELLE!$H$4))</f>
        <v/>
      </c>
      <c r="H81" s="274" t="str">
        <f>IF(AND(ISNUMBER(D81),ISNUMBER(F81)),ROUNDDOWN(MIN(IF(OR(ISBLANK(I81),I81=""),EOMONTH(DATE(EINSTELLUNG!$C$35,$A$1,1),0),I81)-MAX(D81,DATE(EINSTELLUNG!$C$35,$A$1,1))+1)/DAY(EOMONTH(DATE(EINSTELLUNG!$C$35,$A$1,1),0))*F81,2),"")</f>
        <v/>
      </c>
      <c r="I81" s="81"/>
      <c r="J81" s="82"/>
      <c r="K81" s="273">
        <f t="shared" si="3"/>
        <v>0</v>
      </c>
      <c r="L81" s="275"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8" t="s">
        <v>153</v>
      </c>
      <c r="B82" s="130"/>
      <c r="C82" s="86"/>
      <c r="D82" s="87"/>
      <c r="E82" s="88"/>
      <c r="F82" s="89"/>
      <c r="G82" s="339" t="str">
        <f>IF(OR(E82="",F82=""),"",PID_KVLohnLookup($A$1,E82,F82,LOHNTABELLE!$H$4))</f>
        <v/>
      </c>
      <c r="H82" s="340" t="str">
        <f>IF(AND(ISNUMBER(D82),ISNUMBER(F82)),ROUNDDOWN(MIN(IF(OR(ISBLANK(I82),I82=""),EOMONTH(DATE(EINSTELLUNG!$C$35,$A$1,1),0),I82)-MAX(D82,DATE(EINSTELLUNG!$C$35,$A$1,1))+1)/DAY(EOMONTH(DATE(EINSTELLUNG!$C$35,$A$1,1),0))*F82,2),"")</f>
        <v/>
      </c>
      <c r="I82" s="87"/>
      <c r="J82" s="90"/>
      <c r="K82" s="339">
        <f t="shared" si="3"/>
        <v>0</v>
      </c>
      <c r="L82" s="3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253"/>
    </row>
  </sheetData>
  <sheetProtection algorithmName="SHA-512" hashValue="56g+HwhuLZnV9bqbuxk7TM9WuDPqoJQKQrCbCw/jLJsPze8j2T4CwbEsSuUNI1t5t8qOHkC4af1SigVYLnUP8w==" saltValue="NAU6LOTG4Wci2iLtccOyP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C454DD67-CE9B-E14E-9031-788DAAEFAA23}">
          <x14:formula1>
            <xm:f>KV_DROPDOWN_HELPER!$LL$1:$LL$13</xm:f>
          </x14:formula1>
          <xm:sqref>F16 F22 F23 F27 F29</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F67 F68 F69 F70 F71 F72 F73 F74 F75 F76 F77 F78 F79 F80 F81 F82</xm:sqref>
        </x14:dataValidation>
        <x14:dataValidation type="list" allowBlank="1" showInputMessage="1" showErrorMessage="1" xr:uid="{D7CCFA66-49BD-4D43-B055-2BEC903C7CA0}">
          <x14:formula1>
            <xm:f>KV_DROPDOWN_HELPER!$LJ$1:$LJ$13</xm:f>
          </x14:formula1>
          <xm:sqref>F7 F62</xm:sqref>
        </x14:dataValidation>
        <x14:dataValidation type="list" allowBlank="1" showInputMessage="1" showErrorMessage="1" xr:uid="{B2C9CF0F-3A0B-B244-B487-998B8B6954CE}">
          <x14:formula1>
            <xm:f>KV_DROPDOWN_HELPER!$LK$1:$LK$13</xm:f>
          </x14:formula1>
          <xm:sqref>F8 F24</xm:sqref>
        </x14:dataValidation>
        <x14:dataValidation type="list" allowBlank="1" showInputMessage="1" showErrorMessage="1" xr:uid="{C0C255C8-5BD3-284F-B281-86B7E0355DE0}">
          <x14:formula1>
            <xm:f>KV_DROPDOWN_HELPER!$LI$1:$LI$18</xm:f>
          </x14:formula1>
          <xm:sqref>F3 F4 F5 F6 F9 F10 F11 F12 F13 F14 F15 F17 F18 F20 F21 F25 F26 F28 F30 F31 F32 F33 F34 F35 F36 F37 F38 F39 F40 F41 F42 F43 F44 F45 F46 F47 F48 F49 F50 F51 F52 F53 F54 F55 F56 F57 F58 F59 F60 F61 F63 F64 F65 F66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tabSelected="1" zoomScaleNormal="100" workbookViewId="0">
      <pane ySplit="2" topLeftCell="A3" activePane="bottomLeft" state="frozen"/>
      <selection activeCell="T24" sqref="T24"/>
      <selection pane="bottomLeft" activeCell="D9" sqref="D9"/>
    </sheetView>
  </sheetViews>
  <sheetFormatPr baseColWidth="10" defaultColWidth="9.1640625" defaultRowHeight="16" customHeight="1"/>
  <cols>
    <col min="1" max="1" width="4.5" style="342" customWidth="1"/>
    <col min="2" max="2" width="9.1640625" style="342" customWidth="1"/>
    <col min="3" max="3" width="35.6640625" style="173" customWidth="1"/>
    <col min="4" max="4" width="13.83203125" style="173" customWidth="1"/>
    <col min="5" max="5" width="9.6640625" style="173" customWidth="1"/>
    <col min="6" max="6" width="10.6640625" style="173" customWidth="1"/>
    <col min="7" max="7" width="13.83203125" style="173" customWidth="1"/>
    <col min="8" max="8" width="11.6640625" style="173" customWidth="1"/>
    <col min="9" max="10" width="13.83203125" style="173" customWidth="1"/>
    <col min="11" max="11" width="14.83203125" style="173" customWidth="1"/>
    <col min="12" max="12" width="14.83203125" style="302" customWidth="1"/>
    <col min="13" max="13" width="17.83203125" style="173" customWidth="1"/>
    <col min="14" max="14" width="34.83203125" style="173" customWidth="1"/>
    <col min="15" max="15" width="12.6640625" style="173" customWidth="1"/>
    <col min="16" max="16" width="16.6640625" style="173" customWidth="1"/>
    <col min="17" max="17" width="14.6640625" style="173" customWidth="1"/>
    <col min="18" max="18" width="13.6640625" style="173" customWidth="1"/>
    <col min="19" max="19" width="9.6640625" style="173" customWidth="1"/>
    <col min="20" max="20" width="10.6640625" style="173" customWidth="1"/>
    <col min="21" max="21" width="7.6640625" style="173" customWidth="1"/>
    <col min="22" max="27" width="9.1640625" style="173"/>
    <col min="28" max="28" width="10.6640625" style="173" bestFit="1" customWidth="1"/>
    <col min="29" max="16384" width="9.1640625" style="173"/>
  </cols>
  <sheetData>
    <row r="1" spans="1:28" ht="18" customHeight="1">
      <c r="A1" s="254">
        <v>6</v>
      </c>
      <c r="B1" s="255" t="s">
        <v>180</v>
      </c>
      <c r="C1" s="256" t="s">
        <v>39</v>
      </c>
      <c r="D1" s="256" t="s">
        <v>181</v>
      </c>
      <c r="E1" s="256" t="s">
        <v>0</v>
      </c>
      <c r="F1" s="256" t="s">
        <v>40</v>
      </c>
      <c r="G1" s="256" t="s">
        <v>41</v>
      </c>
      <c r="H1" s="256" t="s">
        <v>42</v>
      </c>
      <c r="I1" s="256" t="s">
        <v>182</v>
      </c>
      <c r="J1" s="256" t="s">
        <v>43</v>
      </c>
      <c r="K1" s="256" t="s">
        <v>44</v>
      </c>
      <c r="L1" s="256" t="s">
        <v>45</v>
      </c>
      <c r="M1" s="256" t="s">
        <v>46</v>
      </c>
      <c r="N1" s="257" t="s">
        <v>183</v>
      </c>
      <c r="AB1" s="258">
        <f>DATE(EINSTELLUNG!$C$35,$A$1,1)</f>
        <v>46174</v>
      </c>
    </row>
    <row r="2" spans="1:28" ht="18" customHeight="1" thickBot="1">
      <c r="A2" s="259"/>
      <c r="B2" s="260"/>
      <c r="C2" s="261"/>
      <c r="D2" s="261"/>
      <c r="E2" s="261"/>
      <c r="F2" s="261"/>
      <c r="G2" s="261"/>
      <c r="H2" s="261"/>
      <c r="I2" s="261"/>
      <c r="J2" s="261"/>
      <c r="K2" s="261"/>
      <c r="L2" s="261"/>
      <c r="M2" s="261"/>
      <c r="N2" s="262"/>
      <c r="O2" s="263"/>
      <c r="P2" s="263"/>
      <c r="Q2" s="263"/>
      <c r="S2" s="343" t="s">
        <v>460</v>
      </c>
      <c r="T2" s="343"/>
      <c r="U2" s="343"/>
      <c r="V2" s="343"/>
      <c r="AB2" s="258">
        <f>EOMONTH(DATE(EINSTELLUNG!$C$35,$A$1,1),0)</f>
        <v>46203</v>
      </c>
    </row>
    <row r="3" spans="1:28" ht="22" customHeight="1">
      <c r="A3" s="264" t="s">
        <v>467</v>
      </c>
      <c r="B3" s="127">
        <v>401010</v>
      </c>
      <c r="C3" s="61" t="s">
        <v>224</v>
      </c>
      <c r="D3" s="62">
        <v>39388</v>
      </c>
      <c r="E3" s="63" t="s">
        <v>5</v>
      </c>
      <c r="F3" s="92">
        <v>173</v>
      </c>
      <c r="G3" s="265">
        <v>2183</v>
      </c>
      <c r="H3" s="266">
        <f>IF(AND(ISNUMBER(D3),ISNUMBER(F3)),ROUNDDOWN(MIN(IF(OR(ISBLANK(I3),I3=""),EOMONTH(DATE(EINSTELLUNG!$C$35,$A$1,1),0),I3)-MAX(D3,DATE(EINSTELLUNG!$C$35,$A$1,1))+1)/DAY(EOMONTH(DATE(EINSTELLUNG!$C$35,$A$1,1),0))*F3,2),"")</f>
        <v>173</v>
      </c>
      <c r="I3" s="65"/>
      <c r="J3" s="66"/>
      <c r="K3" s="265">
        <f t="shared" ref="K3:K34" si="0">IFERROR(IF(OR(MONTH(D3)=1, MONTH(D3)=3, MONTH(D3)=5, MONTH(D3)=7, MONTH(D3)=8, MONTH(D3)=10, MONTH(D3)=12), (G3/31)*J3, IF(OR(MONTH(D3)=4, MONTH(D3)=6, MONTH(D3)=9, MONTH(D3)=11), (G3/30)*J3, (G3/DAY(EOMONTH(D3,0)))*J3)), 0)</f>
        <v>0</v>
      </c>
      <c r="L3" s="26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8" t="s">
        <v>47</v>
      </c>
      <c r="P3" s="268" t="s">
        <v>48</v>
      </c>
      <c r="Q3" s="268" t="s">
        <v>49</v>
      </c>
      <c r="R3" s="269" t="s">
        <v>50</v>
      </c>
      <c r="S3" s="270"/>
      <c r="T3" s="270"/>
      <c r="U3" s="270"/>
      <c r="V3" s="270"/>
      <c r="AB3" s="271"/>
    </row>
    <row r="4" spans="1:28" ht="18" customHeight="1">
      <c r="A4" s="272" t="s">
        <v>51</v>
      </c>
      <c r="B4" s="128">
        <v>401047</v>
      </c>
      <c r="C4" s="69" t="s">
        <v>226</v>
      </c>
      <c r="D4" s="70">
        <v>41154</v>
      </c>
      <c r="E4" s="71" t="s">
        <v>4</v>
      </c>
      <c r="F4" s="93">
        <v>151.38</v>
      </c>
      <c r="G4" s="273">
        <v>1857.63</v>
      </c>
      <c r="H4" s="274">
        <f>IF(AND(ISNUMBER(D4),ISNUMBER(F4)),ROUNDDOWN(MIN(IF(OR(ISBLANK(I4),I4=""),EOMONTH(DATE(EINSTELLUNG!$C$35,$A$1,1),0),I4)-MAX(D4,DATE(EINSTELLUNG!$C$35,$A$1,1))+1)/DAY(EOMONTH(DATE(EINSTELLUNG!$C$35,$A$1,1),0))*F4,2),"")</f>
        <v>100.92</v>
      </c>
      <c r="I4" s="73">
        <v>46193</v>
      </c>
      <c r="J4" s="74">
        <v>5</v>
      </c>
      <c r="K4" s="273">
        <f t="shared" si="0"/>
        <v>309.60500000000002</v>
      </c>
      <c r="L4" s="275">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1548.0250000000001</v>
      </c>
      <c r="M4" s="75"/>
      <c r="N4" s="98" t="s">
        <v>185</v>
      </c>
      <c r="O4" s="276"/>
      <c r="P4" s="276"/>
      <c r="Q4" s="276"/>
      <c r="R4" s="277"/>
      <c r="S4" s="270"/>
      <c r="T4" s="270"/>
      <c r="U4" s="270"/>
      <c r="V4" s="270"/>
    </row>
    <row r="5" spans="1:28" ht="22" customHeight="1">
      <c r="A5" s="272" t="s">
        <v>52</v>
      </c>
      <c r="B5" s="129">
        <v>401049</v>
      </c>
      <c r="C5" s="77" t="s">
        <v>225</v>
      </c>
      <c r="D5" s="78">
        <v>41130</v>
      </c>
      <c r="E5" s="79" t="s">
        <v>4</v>
      </c>
      <c r="F5" s="80">
        <v>173</v>
      </c>
      <c r="G5" s="273">
        <v>2123</v>
      </c>
      <c r="H5" s="274">
        <f>IF(AND(ISNUMBER(D5),ISNUMBER(F5)),ROUNDDOWN(MIN(IF(OR(ISBLANK(I5),I5=""),EOMONTH(DATE(EINSTELLUNG!$C$35,$A$1,1),0),I5)-MAX(D5,DATE(EINSTELLUNG!$C$35,$A$1,1))+1)/DAY(EOMONTH(DATE(EINSTELLUNG!$C$35,$A$1,1),0))*F5,2),"")</f>
        <v>173</v>
      </c>
      <c r="I5" s="81"/>
      <c r="J5" s="82"/>
      <c r="K5" s="273">
        <f t="shared" si="0"/>
        <v>0</v>
      </c>
      <c r="L5" s="275">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8" cm="1">
        <f t="array" ref="O5">SUMPRODUCT((F3:F82/4.310808)/5*2.08)</f>
        <v>898.05092687960143</v>
      </c>
      <c r="P5" s="279">
        <f>EINSTELLUNG!I11</f>
        <v>600</v>
      </c>
      <c r="Q5" s="279">
        <f>P5-O5</f>
        <v>-298.05092687960143</v>
      </c>
      <c r="R5" s="280">
        <f>IFERROR(Q5*Q42, 0)</f>
        <v>-5295.5095290905037</v>
      </c>
      <c r="S5" s="270"/>
      <c r="T5" s="270"/>
      <c r="U5" s="270"/>
      <c r="V5" s="270"/>
    </row>
    <row r="6" spans="1:28" ht="22" customHeight="1">
      <c r="A6" s="272" t="s">
        <v>53</v>
      </c>
      <c r="B6" s="128">
        <v>401051</v>
      </c>
      <c r="C6" s="69" t="s">
        <v>227</v>
      </c>
      <c r="D6" s="70">
        <v>41176</v>
      </c>
      <c r="E6" s="71" t="s">
        <v>4</v>
      </c>
      <c r="F6" s="72">
        <v>173</v>
      </c>
      <c r="G6" s="273">
        <v>2123</v>
      </c>
      <c r="H6" s="274">
        <f>IF(AND(ISNUMBER(D6),ISNUMBER(F6)),ROUNDDOWN(MIN(IF(OR(ISBLANK(I6),I6=""),EOMONTH(DATE(EINSTELLUNG!$C$35,$A$1,1),0),I6)-MAX(D6,DATE(EINSTELLUNG!$C$35,$A$1,1))+1)/DAY(EOMONTH(DATE(EINSTELLUNG!$C$35,$A$1,1),0))*F6,2),"")</f>
        <v>173</v>
      </c>
      <c r="I6" s="73"/>
      <c r="J6" s="74"/>
      <c r="K6" s="273">
        <f t="shared" si="0"/>
        <v>0</v>
      </c>
      <c r="L6" s="275">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281" t="str">
        <f>IF(Q5&lt;0, "Schlecht! Zu wenig Urlaub abgebaut.", IF(Q5&gt;0, "Gut! Mehr Urlaub abgebaut als aufgebaut.", ""))</f>
        <v>Schlecht! Zu wenig Urlaub abgebaut.</v>
      </c>
      <c r="P6" s="282"/>
      <c r="Q6" s="282"/>
      <c r="R6" s="283"/>
      <c r="S6" s="270"/>
      <c r="T6" s="270"/>
      <c r="U6" s="270"/>
      <c r="V6" s="270"/>
    </row>
    <row r="7" spans="1:28" ht="22" customHeight="1" thickBot="1">
      <c r="A7" s="272" t="s">
        <v>54</v>
      </c>
      <c r="B7" s="129">
        <v>401089</v>
      </c>
      <c r="C7" s="77" t="s">
        <v>241</v>
      </c>
      <c r="D7" s="78">
        <v>44868</v>
      </c>
      <c r="E7" s="79" t="s">
        <v>2</v>
      </c>
      <c r="F7" s="80">
        <v>170</v>
      </c>
      <c r="G7" s="273">
        <v>4321</v>
      </c>
      <c r="H7" s="274">
        <f>IF(AND(ISNUMBER(D7),ISNUMBER(F7)),ROUNDDOWN(MIN(IF(OR(ISBLANK(I7),I7=""),EOMONTH(DATE(EINSTELLUNG!$C$35,$A$1,1),0),I7)-MAX(D7,DATE(EINSTELLUNG!$C$35,$A$1,1))+1)/DAY(EOMONTH(DATE(EINSTELLUNG!$C$35,$A$1,1),0))*F7,2),"")</f>
        <v>170</v>
      </c>
      <c r="I7" s="81"/>
      <c r="J7" s="82"/>
      <c r="K7" s="273">
        <f t="shared" si="0"/>
        <v>0</v>
      </c>
      <c r="L7" s="275">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4321</v>
      </c>
      <c r="M7" s="83"/>
      <c r="N7" s="99"/>
      <c r="O7" s="270"/>
      <c r="P7" s="270"/>
      <c r="Q7" s="270"/>
      <c r="R7" s="270"/>
      <c r="S7" s="270"/>
      <c r="T7" s="270"/>
      <c r="U7" s="270"/>
      <c r="V7" s="270"/>
    </row>
    <row r="8" spans="1:28" ht="22" customHeight="1">
      <c r="A8" s="272" t="s">
        <v>55</v>
      </c>
      <c r="B8" s="128">
        <v>401138</v>
      </c>
      <c r="C8" s="69" t="s">
        <v>228</v>
      </c>
      <c r="D8" s="70">
        <v>42006</v>
      </c>
      <c r="E8" s="71" t="s">
        <v>2</v>
      </c>
      <c r="F8" s="72">
        <v>170</v>
      </c>
      <c r="G8" s="273">
        <v>4321</v>
      </c>
      <c r="H8" s="274">
        <f>IF(AND(ISNUMBER(D8),ISNUMBER(F8)),ROUNDDOWN(MIN(IF(OR(ISBLANK(I8),I8=""),EOMONTH(DATE(EINSTELLUNG!$C$35,$A$1,1),0),I8)-MAX(D8,DATE(EINSTELLUNG!$C$35,$A$1,1))+1)/DAY(EOMONTH(DATE(EINSTELLUNG!$C$35,$A$1,1),0))*F8,2),"")</f>
        <v>170</v>
      </c>
      <c r="I8" s="73"/>
      <c r="J8" s="74"/>
      <c r="K8" s="273">
        <f t="shared" si="0"/>
        <v>0</v>
      </c>
      <c r="L8" s="275">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4321</v>
      </c>
      <c r="M8" s="75"/>
      <c r="N8" s="98"/>
      <c r="O8" s="284" t="s">
        <v>56</v>
      </c>
      <c r="P8" s="285"/>
      <c r="Q8" s="286">
        <f>SUM(H3:H82)</f>
        <v>9255.61</v>
      </c>
      <c r="R8" s="287"/>
      <c r="S8" s="270"/>
      <c r="T8" s="270"/>
      <c r="U8" s="270"/>
      <c r="V8" s="270"/>
    </row>
    <row r="9" spans="1:28" ht="22" customHeight="1">
      <c r="A9" s="272" t="s">
        <v>57</v>
      </c>
      <c r="B9" s="129">
        <v>401197</v>
      </c>
      <c r="C9" s="77" t="s">
        <v>229</v>
      </c>
      <c r="D9" s="78">
        <v>42644</v>
      </c>
      <c r="E9" s="79" t="s">
        <v>2</v>
      </c>
      <c r="F9" s="80">
        <v>172</v>
      </c>
      <c r="G9" s="273">
        <v>3452</v>
      </c>
      <c r="H9" s="274">
        <f>IF(AND(ISNUMBER(D9),ISNUMBER(F9)),ROUNDDOWN(MIN(IF(OR(ISBLANK(I9),I9=""),EOMONTH(DATE(EINSTELLUNG!$C$35,$A$1,1),0),I9)-MAX(D9,DATE(EINSTELLUNG!$C$35,$A$1,1))+1)/DAY(EOMONTH(DATE(EINSTELLUNG!$C$35,$A$1,1),0))*F9,2),"")</f>
        <v>172</v>
      </c>
      <c r="I9" s="81"/>
      <c r="J9" s="82"/>
      <c r="K9" s="273">
        <f t="shared" si="0"/>
        <v>0</v>
      </c>
      <c r="L9" s="275">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3452</v>
      </c>
      <c r="M9" s="83"/>
      <c r="N9" s="99"/>
      <c r="O9" s="288" t="s">
        <v>58</v>
      </c>
      <c r="P9" s="289"/>
      <c r="Q9" s="290">
        <f>EINSTELLUNG!L27</f>
        <v>6</v>
      </c>
      <c r="R9" s="291"/>
      <c r="S9" s="292">
        <f>IFERROR(Q9/Q8, 0)</f>
        <v>6.4825549045389769E-4</v>
      </c>
      <c r="T9" s="270"/>
      <c r="U9" s="270"/>
      <c r="V9" s="270"/>
    </row>
    <row r="10" spans="1:28" ht="22" customHeight="1">
      <c r="A10" s="272" t="s">
        <v>59</v>
      </c>
      <c r="B10" s="128">
        <v>401214</v>
      </c>
      <c r="C10" s="69" t="s">
        <v>255</v>
      </c>
      <c r="D10" s="70">
        <v>45636</v>
      </c>
      <c r="E10" s="71" t="s">
        <v>2</v>
      </c>
      <c r="F10" s="72">
        <v>173</v>
      </c>
      <c r="G10" s="273">
        <v>2900</v>
      </c>
      <c r="H10" s="274">
        <f>IF(AND(ISNUMBER(D10),ISNUMBER(F10)),ROUNDDOWN(MIN(IF(OR(ISBLANK(I10),I10=""),EOMONTH(DATE(EINSTELLUNG!$C$35,$A$1,1),0),I10)-MAX(D10,DATE(EINSTELLUNG!$C$35,$A$1,1))+1)/DAY(EOMONTH(DATE(EINSTELLUNG!$C$35,$A$1,1),0))*F10,2),"")</f>
        <v>173</v>
      </c>
      <c r="I10" s="73"/>
      <c r="J10" s="74"/>
      <c r="K10" s="273">
        <f t="shared" si="0"/>
        <v>0</v>
      </c>
      <c r="L10" s="275">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2900</v>
      </c>
      <c r="M10" s="75"/>
      <c r="N10" s="98"/>
      <c r="O10" s="288" t="s">
        <v>60</v>
      </c>
      <c r="P10" s="289"/>
      <c r="Q10" s="290">
        <f>EINSTELLUNG!I27</f>
        <v>150</v>
      </c>
      <c r="R10" s="291"/>
      <c r="S10" s="270"/>
      <c r="T10" s="270"/>
      <c r="U10" s="270"/>
      <c r="V10" s="270"/>
    </row>
    <row r="11" spans="1:28" ht="22" customHeight="1">
      <c r="A11" s="272" t="s">
        <v>61</v>
      </c>
      <c r="B11" s="129">
        <v>401276</v>
      </c>
      <c r="C11" s="77" t="s">
        <v>230</v>
      </c>
      <c r="D11" s="78">
        <v>43252</v>
      </c>
      <c r="E11" s="79" t="s">
        <v>2</v>
      </c>
      <c r="F11" s="80">
        <v>173</v>
      </c>
      <c r="G11" s="273">
        <v>2900</v>
      </c>
      <c r="H11" s="274">
        <f>IF(AND(ISNUMBER(D11),ISNUMBER(F11)),ROUNDDOWN(MIN(IF(OR(ISBLANK(I11),I11=""),EOMONTH(DATE(EINSTELLUNG!$C$35,$A$1,1),0),I11)-MAX(D11,DATE(EINSTELLUNG!$C$35,$A$1,1))+1)/DAY(EOMONTH(DATE(EINSTELLUNG!$C$35,$A$1,1),0))*F11,2),"")</f>
        <v>173</v>
      </c>
      <c r="I11" s="81"/>
      <c r="J11" s="82"/>
      <c r="K11" s="273">
        <f t="shared" si="0"/>
        <v>0</v>
      </c>
      <c r="L11" s="275">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2900</v>
      </c>
      <c r="M11" s="83"/>
      <c r="N11" s="99"/>
      <c r="O11" s="288" t="s">
        <v>62</v>
      </c>
      <c r="P11" s="289"/>
      <c r="Q11" s="290">
        <f>P5</f>
        <v>600</v>
      </c>
      <c r="R11" s="291"/>
      <c r="S11" s="270"/>
      <c r="T11" s="270"/>
      <c r="U11" s="270"/>
      <c r="V11" s="270"/>
    </row>
    <row r="12" spans="1:28" ht="22" customHeight="1">
      <c r="A12" s="272" t="s">
        <v>63</v>
      </c>
      <c r="B12" s="128">
        <v>401276</v>
      </c>
      <c r="C12" s="69" t="s">
        <v>472</v>
      </c>
      <c r="D12" s="70">
        <v>38899</v>
      </c>
      <c r="E12" s="71" t="s">
        <v>2</v>
      </c>
      <c r="F12" s="72">
        <v>173</v>
      </c>
      <c r="G12" s="273">
        <v>2900</v>
      </c>
      <c r="H12" s="274">
        <f>IF(AND(ISNUMBER(D12),ISNUMBER(F12)),ROUNDDOWN(MIN(IF(OR(ISBLANK(I12),I12=""),EOMONTH(DATE(EINSTELLUNG!$C$35,$A$1,1),0),I12)-MAX(D12,DATE(EINSTELLUNG!$C$35,$A$1,1))+1)/DAY(EOMONTH(DATE(EINSTELLUNG!$C$35,$A$1,1),0))*F12,2),"")</f>
        <v>173</v>
      </c>
      <c r="I12" s="73"/>
      <c r="J12" s="74"/>
      <c r="K12" s="273">
        <f t="shared" si="0"/>
        <v>0</v>
      </c>
      <c r="L12" s="275">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2900</v>
      </c>
      <c r="M12" s="75"/>
      <c r="N12" s="98"/>
      <c r="O12" s="288" t="s">
        <v>64</v>
      </c>
      <c r="P12" s="289"/>
      <c r="Q12" s="139">
        <v>100</v>
      </c>
      <c r="R12" s="140"/>
      <c r="S12" s="270"/>
      <c r="T12" s="270"/>
      <c r="U12" s="270"/>
      <c r="V12" s="270"/>
    </row>
    <row r="13" spans="1:28" ht="22" customHeight="1">
      <c r="A13" s="272" t="s">
        <v>65</v>
      </c>
      <c r="B13" s="129">
        <v>401307</v>
      </c>
      <c r="C13" s="77" t="s">
        <v>231</v>
      </c>
      <c r="D13" s="78">
        <v>43571</v>
      </c>
      <c r="E13" s="79" t="s">
        <v>2</v>
      </c>
      <c r="F13" s="80">
        <v>172</v>
      </c>
      <c r="G13" s="273">
        <v>3452</v>
      </c>
      <c r="H13" s="274">
        <f>IF(AND(ISNUMBER(D13),ISNUMBER(F13)),ROUNDDOWN(MIN(IF(OR(ISBLANK(I13),I13=""),EOMONTH(DATE(EINSTELLUNG!$C$35,$A$1,1),0),I13)-MAX(D13,DATE(EINSTELLUNG!$C$35,$A$1,1))+1)/DAY(EOMONTH(DATE(EINSTELLUNG!$C$35,$A$1,1),0))*F13,2),"")</f>
        <v>172</v>
      </c>
      <c r="I13" s="81"/>
      <c r="J13" s="82"/>
      <c r="K13" s="273">
        <f t="shared" si="0"/>
        <v>0</v>
      </c>
      <c r="L13" s="275">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3452</v>
      </c>
      <c r="M13" s="83"/>
      <c r="N13" s="99"/>
      <c r="O13" s="288" t="s">
        <v>66</v>
      </c>
      <c r="P13" s="289"/>
      <c r="Q13" s="290">
        <f>Q8-Q9-Q10-Q11-Q12</f>
        <v>8399.61</v>
      </c>
      <c r="R13" s="291"/>
      <c r="S13" s="270"/>
      <c r="T13" s="270"/>
      <c r="U13" s="270"/>
      <c r="V13" s="270"/>
    </row>
    <row r="14" spans="1:28" ht="22" customHeight="1">
      <c r="A14" s="272" t="s">
        <v>67</v>
      </c>
      <c r="B14" s="128">
        <v>401308</v>
      </c>
      <c r="C14" s="69" t="s">
        <v>232</v>
      </c>
      <c r="D14" s="73">
        <v>43579</v>
      </c>
      <c r="E14" s="71" t="s">
        <v>2</v>
      </c>
      <c r="F14" s="72">
        <v>172</v>
      </c>
      <c r="G14" s="273">
        <v>3452</v>
      </c>
      <c r="H14" s="274">
        <f>IF(AND(ISNUMBER(D14),ISNUMBER(F14)),ROUNDDOWN(MIN(IF(OR(ISBLANK(I14),I14=""),EOMONTH(DATE(EINSTELLUNG!$C$35,$A$1,1),0),I14)-MAX(D14,DATE(EINSTELLUNG!$C$35,$A$1,1))+1)/DAY(EOMONTH(DATE(EINSTELLUNG!$C$35,$A$1,1),0))*F14,2),"")</f>
        <v>172</v>
      </c>
      <c r="I14" s="73"/>
      <c r="J14" s="74"/>
      <c r="K14" s="273">
        <f t="shared" si="0"/>
        <v>0</v>
      </c>
      <c r="L14" s="275">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3452</v>
      </c>
      <c r="M14" s="75"/>
      <c r="N14" s="98"/>
      <c r="O14" s="288" t="s">
        <v>68</v>
      </c>
      <c r="P14" s="289"/>
      <c r="Q14" s="290">
        <f>EINSTELLUNG!L11</f>
        <v>9300</v>
      </c>
      <c r="R14" s="291"/>
      <c r="S14" s="270"/>
      <c r="T14" s="270"/>
      <c r="U14" s="270"/>
      <c r="V14" s="270"/>
    </row>
    <row r="15" spans="1:28" ht="22" customHeight="1" thickBot="1">
      <c r="A15" s="272" t="s">
        <v>69</v>
      </c>
      <c r="B15" s="129">
        <v>401394</v>
      </c>
      <c r="C15" s="77" t="s">
        <v>233</v>
      </c>
      <c r="D15" s="78">
        <v>44379</v>
      </c>
      <c r="E15" s="79" t="s">
        <v>2</v>
      </c>
      <c r="F15" s="80">
        <v>172</v>
      </c>
      <c r="G15" s="273">
        <v>3452</v>
      </c>
      <c r="H15" s="274">
        <f>IF(AND(ISNUMBER(D15),ISNUMBER(F15)),ROUNDDOWN(MIN(IF(OR(ISBLANK(I15),I15=""),EOMONTH(DATE(EINSTELLUNG!$C$35,$A$1,1),0),I15)-MAX(D15,DATE(EINSTELLUNG!$C$35,$A$1,1))+1)/DAY(EOMONTH(DATE(EINSTELLUNG!$C$35,$A$1,1),0))*F15,2),"")</f>
        <v>172</v>
      </c>
      <c r="I15" s="81"/>
      <c r="J15" s="82"/>
      <c r="K15" s="273">
        <f t="shared" si="0"/>
        <v>0</v>
      </c>
      <c r="L15" s="275">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3452</v>
      </c>
      <c r="M15" s="83"/>
      <c r="N15" s="99"/>
      <c r="O15" s="293" t="s">
        <v>70</v>
      </c>
      <c r="P15" s="294"/>
      <c r="Q15" s="295">
        <f>Q13-Q14</f>
        <v>-900.38999999999942</v>
      </c>
      <c r="R15" s="296"/>
      <c r="S15" s="297"/>
      <c r="T15" s="297"/>
      <c r="U15" s="297"/>
      <c r="V15" s="270"/>
    </row>
    <row r="16" spans="1:28" ht="22" customHeight="1" thickBot="1">
      <c r="A16" s="272" t="s">
        <v>71</v>
      </c>
      <c r="B16" s="128">
        <v>401406</v>
      </c>
      <c r="C16" s="69" t="s">
        <v>473</v>
      </c>
      <c r="D16" s="70">
        <v>36850</v>
      </c>
      <c r="E16" s="71" t="s">
        <v>10</v>
      </c>
      <c r="F16" s="72">
        <v>151.38</v>
      </c>
      <c r="G16" s="273">
        <v>2012.5</v>
      </c>
      <c r="H16" s="274">
        <f>IF(AND(ISNUMBER(D16),ISNUMBER(F16)),ROUNDDOWN(MIN(IF(OR(ISBLANK(I16),I16=""),EOMONTH(DATE(EINSTELLUNG!$C$35,$A$1,1),0),I16)-MAX(D16,DATE(EINSTELLUNG!$C$35,$A$1,1))+1)/DAY(EOMONTH(DATE(EINSTELLUNG!$C$35,$A$1,1),0))*F16,2),"")</f>
        <v>151.38</v>
      </c>
      <c r="I16" s="73"/>
      <c r="J16" s="74"/>
      <c r="K16" s="273">
        <f t="shared" si="0"/>
        <v>0</v>
      </c>
      <c r="L16" s="275">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75"/>
      <c r="N16" s="98"/>
      <c r="O16" s="298" t="str">
        <f>IF(Q15&lt;0, "Schlecht! Zu wenig Stunden für Dienstplan.", IF(Q15&gt;0, "Du hast mehr als genug Stunden für Dienstplan.", ""))</f>
        <v>Schlecht! Zu wenig Stunden für Dienstplan.</v>
      </c>
      <c r="P16" s="299"/>
      <c r="Q16" s="299"/>
      <c r="R16" s="300"/>
      <c r="S16" s="301"/>
      <c r="T16" s="301"/>
      <c r="U16" s="301"/>
      <c r="V16" s="301"/>
      <c r="W16" s="302"/>
    </row>
    <row r="17" spans="1:29" ht="22" customHeight="1">
      <c r="A17" s="272" t="s">
        <v>72</v>
      </c>
      <c r="B17" s="129">
        <v>401432</v>
      </c>
      <c r="C17" s="77" t="s">
        <v>235</v>
      </c>
      <c r="D17" s="78">
        <v>44441</v>
      </c>
      <c r="E17" s="79" t="s">
        <v>2</v>
      </c>
      <c r="F17" s="80">
        <v>173</v>
      </c>
      <c r="G17" s="273">
        <v>2900</v>
      </c>
      <c r="H17" s="274">
        <f>IF(AND(ISNUMBER(D17),ISNUMBER(F17)),ROUNDDOWN(MIN(IF(OR(ISBLANK(I17),I17=""),EOMONTH(DATE(EINSTELLUNG!$C$35,$A$1,1),0),I17)-MAX(D17,DATE(EINSTELLUNG!$C$35,$A$1,1))+1)/DAY(EOMONTH(DATE(EINSTELLUNG!$C$35,$A$1,1),0))*F17,2),"")</f>
        <v>173</v>
      </c>
      <c r="I17" s="81"/>
      <c r="J17" s="82"/>
      <c r="K17" s="273">
        <f t="shared" si="0"/>
        <v>0</v>
      </c>
      <c r="L17" s="275">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83"/>
      <c r="N17" s="99"/>
      <c r="O17" s="303" t="s">
        <v>73</v>
      </c>
      <c r="P17" s="285"/>
      <c r="Q17" s="304">
        <f>SUM(L3:L82)</f>
        <v>164445.625</v>
      </c>
      <c r="R17" s="305"/>
      <c r="S17" s="270"/>
      <c r="T17" s="270"/>
      <c r="U17" s="270"/>
      <c r="V17" s="270"/>
      <c r="W17" s="302"/>
    </row>
    <row r="18" spans="1:29" ht="22" customHeight="1">
      <c r="A18" s="272" t="s">
        <v>74</v>
      </c>
      <c r="B18" s="128">
        <v>401476</v>
      </c>
      <c r="C18" s="69" t="s">
        <v>237</v>
      </c>
      <c r="D18" s="70">
        <v>44504</v>
      </c>
      <c r="E18" s="71" t="s">
        <v>2</v>
      </c>
      <c r="F18" s="72">
        <v>173</v>
      </c>
      <c r="G18" s="273">
        <v>2900</v>
      </c>
      <c r="H18" s="274">
        <f>IF(AND(ISNUMBER(D18),ISNUMBER(F18)),ROUNDDOWN(MIN(IF(OR(ISBLANK(I18),I18=""),EOMONTH(DATE(EINSTELLUNG!$C$35,$A$1,1),0),I18)-MAX(D18,DATE(EINSTELLUNG!$C$35,$A$1,1))+1)/DAY(EOMONTH(DATE(EINSTELLUNG!$C$35,$A$1,1),0))*F18,2),"")</f>
        <v>173</v>
      </c>
      <c r="I18" s="73"/>
      <c r="J18" s="74"/>
      <c r="K18" s="273">
        <f t="shared" si="0"/>
        <v>0</v>
      </c>
      <c r="L18" s="275">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306" t="s">
        <v>451</v>
      </c>
      <c r="P18" s="307"/>
      <c r="Q18" s="308">
        <v>20</v>
      </c>
      <c r="R18" s="309"/>
      <c r="S18" s="270"/>
      <c r="T18" s="270"/>
      <c r="U18" s="270"/>
      <c r="V18" s="270"/>
    </row>
    <row r="19" spans="1:29" ht="22" customHeight="1">
      <c r="A19" s="272" t="s">
        <v>75</v>
      </c>
      <c r="B19" s="129">
        <v>401479</v>
      </c>
      <c r="C19" s="77" t="s">
        <v>238</v>
      </c>
      <c r="D19" s="78">
        <v>44511</v>
      </c>
      <c r="E19" s="79" t="s">
        <v>2</v>
      </c>
      <c r="F19" s="80">
        <v>173</v>
      </c>
      <c r="G19" s="273">
        <v>2900</v>
      </c>
      <c r="H19" s="274">
        <f>IF(AND(ISNUMBER(D19),ISNUMBER(F19)),ROUNDDOWN(MIN(IF(OR(ISBLANK(I19),I19=""),EOMONTH(DATE(EINSTELLUNG!$C$35,$A$1,1),0),I19)-MAX(D19,DATE(EINSTELLUNG!$C$35,$A$1,1))+1)/DAY(EOMONTH(DATE(EINSTELLUNG!$C$35,$A$1,1),0))*F19,2),"")</f>
        <v>173</v>
      </c>
      <c r="I19" s="81"/>
      <c r="J19" s="82"/>
      <c r="K19" s="273">
        <f t="shared" si="0"/>
        <v>0</v>
      </c>
      <c r="L19" s="275">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306" t="s">
        <v>296</v>
      </c>
      <c r="P19" s="307"/>
      <c r="Q19" s="308">
        <v>333</v>
      </c>
      <c r="R19" s="309"/>
      <c r="S19" s="270"/>
      <c r="T19" s="270"/>
      <c r="U19" s="270"/>
      <c r="V19" s="270"/>
    </row>
    <row r="20" spans="1:29" ht="22" customHeight="1">
      <c r="A20" s="272" t="s">
        <v>76</v>
      </c>
      <c r="B20" s="128">
        <v>401481</v>
      </c>
      <c r="C20" s="69" t="s">
        <v>239</v>
      </c>
      <c r="D20" s="70">
        <v>44531</v>
      </c>
      <c r="E20" s="71" t="s">
        <v>2</v>
      </c>
      <c r="F20" s="72">
        <v>173</v>
      </c>
      <c r="G20" s="273">
        <v>2900</v>
      </c>
      <c r="H20" s="274">
        <f>IF(AND(ISNUMBER(D20),ISNUMBER(F20)),ROUNDDOWN(MIN(IF(OR(ISBLANK(I20),I20=""),EOMONTH(DATE(EINSTELLUNG!$C$35,$A$1,1),0),I20)-MAX(D20,DATE(EINSTELLUNG!$C$35,$A$1,1))+1)/DAY(EOMONTH(DATE(EINSTELLUNG!$C$35,$A$1,1),0))*F20,2),"")</f>
        <v>173</v>
      </c>
      <c r="I20" s="73"/>
      <c r="J20" s="74"/>
      <c r="K20" s="273">
        <f t="shared" si="0"/>
        <v>0</v>
      </c>
      <c r="L20" s="275">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306" t="s">
        <v>296</v>
      </c>
      <c r="P20" s="307"/>
      <c r="Q20" s="308">
        <v>35</v>
      </c>
      <c r="R20" s="309"/>
      <c r="S20" s="270"/>
      <c r="T20" s="270"/>
      <c r="U20" s="270"/>
      <c r="V20" s="270"/>
    </row>
    <row r="21" spans="1:29" ht="22" customHeight="1">
      <c r="A21" s="272" t="s">
        <v>77</v>
      </c>
      <c r="B21" s="129">
        <v>401558</v>
      </c>
      <c r="C21" s="77" t="s">
        <v>236</v>
      </c>
      <c r="D21" s="81">
        <v>44460</v>
      </c>
      <c r="E21" s="79" t="s">
        <v>2</v>
      </c>
      <c r="F21" s="80">
        <v>173</v>
      </c>
      <c r="G21" s="273">
        <v>2900</v>
      </c>
      <c r="H21" s="274">
        <f>IF(AND(ISNUMBER(D21),ISNUMBER(F21)),ROUNDDOWN(MIN(IF(OR(ISBLANK(I21),I21=""),EOMONTH(DATE(EINSTELLUNG!$C$35,$A$1,1),0),I21)-MAX(D21,DATE(EINSTELLUNG!$C$35,$A$1,1))+1)/DAY(EOMONTH(DATE(EINSTELLUNG!$C$35,$A$1,1),0))*F21,2),"")</f>
        <v>173</v>
      </c>
      <c r="I21" s="81"/>
      <c r="J21" s="82"/>
      <c r="K21" s="273">
        <f t="shared" si="0"/>
        <v>0</v>
      </c>
      <c r="L21" s="275">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83"/>
      <c r="N21" s="99"/>
      <c r="O21" s="306" t="s">
        <v>296</v>
      </c>
      <c r="P21" s="307"/>
      <c r="Q21" s="308">
        <v>100</v>
      </c>
      <c r="R21" s="309"/>
      <c r="S21" s="270"/>
      <c r="T21" s="270"/>
      <c r="U21" s="270"/>
      <c r="V21" s="270"/>
    </row>
    <row r="22" spans="1:29" ht="22" customHeight="1">
      <c r="A22" s="272" t="s">
        <v>78</v>
      </c>
      <c r="B22" s="128">
        <v>401564</v>
      </c>
      <c r="C22" s="69" t="s">
        <v>240</v>
      </c>
      <c r="D22" s="70">
        <v>44824</v>
      </c>
      <c r="E22" s="71" t="s">
        <v>2</v>
      </c>
      <c r="F22" s="72">
        <v>173</v>
      </c>
      <c r="G22" s="273">
        <v>2900</v>
      </c>
      <c r="H22" s="274">
        <f>IF(AND(ISNUMBER(D22),ISNUMBER(F22)),ROUNDDOWN(MIN(IF(OR(ISBLANK(I22),I22=""),EOMONTH(DATE(EINSTELLUNG!$C$35,$A$1,1),0),I22)-MAX(D22,DATE(EINSTELLUNG!$C$35,$A$1,1))+1)/DAY(EOMONTH(DATE(EINSTELLUNG!$C$35,$A$1,1),0))*F22,2),"")</f>
        <v>173</v>
      </c>
      <c r="I22" s="73"/>
      <c r="J22" s="74"/>
      <c r="K22" s="273">
        <f t="shared" si="0"/>
        <v>0</v>
      </c>
      <c r="L22" s="275">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2900</v>
      </c>
      <c r="M22" s="75"/>
      <c r="N22" s="98"/>
      <c r="O22" s="306" t="s">
        <v>296</v>
      </c>
      <c r="P22" s="307"/>
      <c r="Q22" s="308"/>
      <c r="R22" s="309"/>
      <c r="S22" s="270"/>
      <c r="T22" s="270"/>
      <c r="U22" s="270"/>
      <c r="V22" s="270"/>
    </row>
    <row r="23" spans="1:29" ht="22" customHeight="1">
      <c r="A23" s="272" t="s">
        <v>79</v>
      </c>
      <c r="B23" s="129">
        <v>401583</v>
      </c>
      <c r="C23" s="77" t="s">
        <v>242</v>
      </c>
      <c r="D23" s="78">
        <v>44900</v>
      </c>
      <c r="E23" s="79" t="s">
        <v>10</v>
      </c>
      <c r="F23" s="80">
        <v>173</v>
      </c>
      <c r="G23" s="273">
        <v>2300</v>
      </c>
      <c r="H23" s="274">
        <f>IF(AND(ISNUMBER(D23),ISNUMBER(F23)),ROUNDDOWN(MIN(IF(OR(ISBLANK(I23),I23=""),EOMONTH(DATE(EINSTELLUNG!$C$35,$A$1,1),0),I23)-MAX(D23,DATE(EINSTELLUNG!$C$35,$A$1,1))+1)/DAY(EOMONTH(DATE(EINSTELLUNG!$C$35,$A$1,1),0))*F23,2),"")</f>
        <v>173</v>
      </c>
      <c r="I23" s="81"/>
      <c r="J23" s="82"/>
      <c r="K23" s="273">
        <f t="shared" si="0"/>
        <v>0</v>
      </c>
      <c r="L23" s="275">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306" t="s">
        <v>296</v>
      </c>
      <c r="P23" s="307"/>
      <c r="Q23" s="308">
        <v>5000</v>
      </c>
      <c r="R23" s="309"/>
      <c r="S23" s="270"/>
      <c r="T23" s="270"/>
      <c r="U23" s="270"/>
      <c r="V23" s="270"/>
      <c r="W23" s="302"/>
    </row>
    <row r="24" spans="1:29" ht="22" customHeight="1">
      <c r="A24" s="272" t="s">
        <v>80</v>
      </c>
      <c r="B24" s="128">
        <v>401589</v>
      </c>
      <c r="C24" s="69" t="s">
        <v>243</v>
      </c>
      <c r="D24" s="70">
        <v>44926</v>
      </c>
      <c r="E24" s="71" t="s">
        <v>10</v>
      </c>
      <c r="F24" s="72">
        <v>173</v>
      </c>
      <c r="G24" s="273">
        <v>2300</v>
      </c>
      <c r="H24" s="274">
        <f>IF(AND(ISNUMBER(D24),ISNUMBER(F24)),ROUNDDOWN(MIN(IF(OR(ISBLANK(I24),I24=""),EOMONTH(DATE(EINSTELLUNG!$C$35,$A$1,1),0),I24)-MAX(D24,DATE(EINSTELLUNG!$C$35,$A$1,1))+1)/DAY(EOMONTH(DATE(EINSTELLUNG!$C$35,$A$1,1),0))*F24,2),"")</f>
        <v>173</v>
      </c>
      <c r="I24" s="73"/>
      <c r="J24" s="74"/>
      <c r="K24" s="273">
        <f t="shared" si="0"/>
        <v>0</v>
      </c>
      <c r="L24" s="275">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306"/>
      <c r="P24" s="307"/>
      <c r="Q24" s="308"/>
      <c r="R24" s="309"/>
      <c r="S24" s="270"/>
      <c r="T24" s="270"/>
      <c r="U24" s="270"/>
      <c r="V24" s="270"/>
      <c r="W24" s="302"/>
    </row>
    <row r="25" spans="1:29" ht="22" customHeight="1">
      <c r="A25" s="272" t="s">
        <v>81</v>
      </c>
      <c r="B25" s="129">
        <v>401602</v>
      </c>
      <c r="C25" s="77" t="s">
        <v>244</v>
      </c>
      <c r="D25" s="78">
        <v>45975</v>
      </c>
      <c r="E25" s="79" t="s">
        <v>2</v>
      </c>
      <c r="F25" s="80">
        <v>173</v>
      </c>
      <c r="G25" s="273">
        <v>2900</v>
      </c>
      <c r="H25" s="274">
        <f>IF(AND(ISNUMBER(D25),ISNUMBER(F25)),ROUNDDOWN(MIN(IF(OR(ISBLANK(I25),I25=""),EOMONTH(DATE(EINSTELLUNG!$C$35,$A$1,1),0),I25)-MAX(D25,DATE(EINSTELLUNG!$C$35,$A$1,1))+1)/DAY(EOMONTH(DATE(EINSTELLUNG!$C$35,$A$1,1),0))*F25,2),"")</f>
        <v>173</v>
      </c>
      <c r="I25" s="81"/>
      <c r="J25" s="82"/>
      <c r="K25" s="273">
        <f t="shared" si="0"/>
        <v>0</v>
      </c>
      <c r="L25" s="275">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83"/>
      <c r="N25" s="99"/>
      <c r="O25" s="306"/>
      <c r="P25" s="307"/>
      <c r="Q25" s="308"/>
      <c r="R25" s="309"/>
      <c r="S25" s="270"/>
      <c r="T25" s="270"/>
      <c r="U25" s="270"/>
      <c r="V25" s="270"/>
    </row>
    <row r="26" spans="1:29" ht="22" customHeight="1">
      <c r="A26" s="272" t="s">
        <v>82</v>
      </c>
      <c r="B26" s="128">
        <v>401605</v>
      </c>
      <c r="C26" s="69" t="s">
        <v>245</v>
      </c>
      <c r="D26" s="70">
        <v>44986</v>
      </c>
      <c r="E26" s="71" t="s">
        <v>2</v>
      </c>
      <c r="F26" s="72">
        <v>173</v>
      </c>
      <c r="G26" s="273">
        <v>2900</v>
      </c>
      <c r="H26" s="274">
        <f>IF(AND(ISNUMBER(D26),ISNUMBER(F26)),ROUNDDOWN(MIN(IF(OR(ISBLANK(I26),I26=""),EOMONTH(DATE(EINSTELLUNG!$C$35,$A$1,1),0),I26)-MAX(D26,DATE(EINSTELLUNG!$C$35,$A$1,1))+1)/DAY(EOMONTH(DATE(EINSTELLUNG!$C$35,$A$1,1),0))*F26,2),"")</f>
        <v>173</v>
      </c>
      <c r="I26" s="73"/>
      <c r="J26" s="74"/>
      <c r="K26" s="273">
        <f t="shared" si="0"/>
        <v>0</v>
      </c>
      <c r="L26" s="275">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75"/>
      <c r="N26" s="98"/>
      <c r="O26" s="306"/>
      <c r="P26" s="307"/>
      <c r="Q26" s="308"/>
      <c r="R26" s="309"/>
      <c r="S26" s="270"/>
      <c r="T26" s="270"/>
      <c r="U26" s="270"/>
      <c r="V26" s="270"/>
    </row>
    <row r="27" spans="1:29" ht="22" customHeight="1">
      <c r="A27" s="272" t="s">
        <v>83</v>
      </c>
      <c r="B27" s="129">
        <v>401605</v>
      </c>
      <c r="C27" s="77" t="s">
        <v>473</v>
      </c>
      <c r="D27" s="81">
        <v>36850</v>
      </c>
      <c r="E27" s="79" t="s">
        <v>10</v>
      </c>
      <c r="F27" s="80">
        <v>151.38</v>
      </c>
      <c r="G27" s="273">
        <v>2012.5</v>
      </c>
      <c r="H27" s="274">
        <f>IF(AND(ISNUMBER(D27),ISNUMBER(F27)),ROUNDDOWN(MIN(IF(OR(ISBLANK(I27),I27=""),EOMONTH(DATE(EINSTELLUNG!$C$35,$A$1,1),0),I27)-MAX(D27,DATE(EINSTELLUNG!$C$35,$A$1,1))+1)/DAY(EOMONTH(DATE(EINSTELLUNG!$C$35,$A$1,1),0))*F27,2),"")</f>
        <v>151.38</v>
      </c>
      <c r="I27" s="81"/>
      <c r="J27" s="82"/>
      <c r="K27" s="273">
        <f t="shared" si="0"/>
        <v>0</v>
      </c>
      <c r="L27" s="275">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83"/>
      <c r="N27" s="99"/>
      <c r="O27" s="306"/>
      <c r="P27" s="307"/>
      <c r="Q27" s="308"/>
      <c r="R27" s="309"/>
      <c r="S27" s="310" t="s">
        <v>84</v>
      </c>
      <c r="T27" s="310"/>
      <c r="U27" s="310"/>
      <c r="V27" s="310"/>
    </row>
    <row r="28" spans="1:29" ht="22" customHeight="1">
      <c r="A28" s="272" t="s">
        <v>85</v>
      </c>
      <c r="B28" s="128">
        <v>401626</v>
      </c>
      <c r="C28" s="69" t="s">
        <v>246</v>
      </c>
      <c r="D28" s="70">
        <v>45063</v>
      </c>
      <c r="E28" s="71" t="s">
        <v>2</v>
      </c>
      <c r="F28" s="72">
        <v>173</v>
      </c>
      <c r="G28" s="273">
        <v>2900</v>
      </c>
      <c r="H28" s="274">
        <f>IF(AND(ISNUMBER(D28),ISNUMBER(F28)),ROUNDDOWN(MIN(IF(OR(ISBLANK(I28),I28=""),EOMONTH(DATE(EINSTELLUNG!$C$35,$A$1,1),0),I28)-MAX(D28,DATE(EINSTELLUNG!$C$35,$A$1,1))+1)/DAY(EOMONTH(DATE(EINSTELLUNG!$C$35,$A$1,1),0))*F28,2),"")</f>
        <v>173</v>
      </c>
      <c r="I28" s="73"/>
      <c r="J28" s="74"/>
      <c r="K28" s="273">
        <f t="shared" si="0"/>
        <v>0</v>
      </c>
      <c r="L28" s="275">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75"/>
      <c r="N28" s="98"/>
      <c r="O28" s="306"/>
      <c r="P28" s="307"/>
      <c r="Q28" s="308"/>
      <c r="R28" s="309"/>
      <c r="S28" s="270"/>
      <c r="T28" s="270"/>
      <c r="U28" s="270"/>
      <c r="V28" s="270"/>
    </row>
    <row r="29" spans="1:29" ht="22" customHeight="1" thickBot="1">
      <c r="A29" s="272" t="s">
        <v>86</v>
      </c>
      <c r="B29" s="129">
        <v>401633</v>
      </c>
      <c r="C29" s="77" t="s">
        <v>247</v>
      </c>
      <c r="D29" s="81">
        <v>45089</v>
      </c>
      <c r="E29" s="79" t="s">
        <v>10</v>
      </c>
      <c r="F29" s="80">
        <v>173</v>
      </c>
      <c r="G29" s="273">
        <v>2300</v>
      </c>
      <c r="H29" s="274">
        <f>IF(AND(ISNUMBER(D29),ISNUMBER(F29)),ROUNDDOWN(MIN(IF(OR(ISBLANK(I29),I29=""),EOMONTH(DATE(EINSTELLUNG!$C$35,$A$1,1),0),I29)-MAX(D29,DATE(EINSTELLUNG!$C$35,$A$1,1))+1)/DAY(EOMONTH(DATE(EINSTELLUNG!$C$35,$A$1,1),0))*F29,2),"")</f>
        <v>173</v>
      </c>
      <c r="I29" s="81"/>
      <c r="J29" s="82"/>
      <c r="K29" s="273">
        <f t="shared" si="0"/>
        <v>0</v>
      </c>
      <c r="L29" s="275">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83"/>
      <c r="N29" s="99"/>
      <c r="O29" s="311" t="s">
        <v>87</v>
      </c>
      <c r="P29" s="294"/>
      <c r="Q29" s="312">
        <f>EINSTELLUNG!O11</f>
        <v>1250</v>
      </c>
      <c r="R29" s="313"/>
      <c r="S29" s="270"/>
      <c r="T29" s="270"/>
      <c r="U29" s="270"/>
      <c r="V29" s="270"/>
    </row>
    <row r="30" spans="1:29" ht="22" customHeight="1" thickBot="1">
      <c r="A30" s="272" t="s">
        <v>88</v>
      </c>
      <c r="B30" s="128">
        <v>401647</v>
      </c>
      <c r="C30" s="69" t="s">
        <v>248</v>
      </c>
      <c r="D30" s="70">
        <v>45182</v>
      </c>
      <c r="E30" s="71" t="s">
        <v>2</v>
      </c>
      <c r="F30" s="72">
        <v>173</v>
      </c>
      <c r="G30" s="273">
        <v>2900</v>
      </c>
      <c r="H30" s="274">
        <f>IF(AND(ISNUMBER(D30),ISNUMBER(F30)),ROUNDDOWN(MIN(IF(OR(ISBLANK(I30),I30=""),EOMONTH(DATE(EINSTELLUNG!$C$35,$A$1,1),0),I30)-MAX(D30,DATE(EINSTELLUNG!$C$35,$A$1,1))+1)/DAY(EOMONTH(DATE(EINSTELLUNG!$C$35,$A$1,1),0))*F30,2),"")</f>
        <v>173</v>
      </c>
      <c r="I30" s="73"/>
      <c r="J30" s="74"/>
      <c r="K30" s="273">
        <f t="shared" si="0"/>
        <v>0</v>
      </c>
      <c r="L30" s="275">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270"/>
      <c r="P30" s="270"/>
      <c r="Q30" s="270"/>
      <c r="R30" s="270"/>
      <c r="S30" s="270"/>
      <c r="T30" s="270"/>
      <c r="U30" s="270"/>
      <c r="V30" s="270"/>
      <c r="W30" s="314"/>
      <c r="X30" s="314"/>
      <c r="Y30" s="314"/>
      <c r="Z30" s="314"/>
      <c r="AA30" s="314"/>
      <c r="AB30" s="314"/>
      <c r="AC30" s="314"/>
    </row>
    <row r="31" spans="1:29" ht="22" customHeight="1" thickBot="1">
      <c r="A31" s="272" t="s">
        <v>89</v>
      </c>
      <c r="B31" s="129">
        <v>401661</v>
      </c>
      <c r="C31" s="77" t="s">
        <v>249</v>
      </c>
      <c r="D31" s="78">
        <v>45261</v>
      </c>
      <c r="E31" s="79" t="s">
        <v>2</v>
      </c>
      <c r="F31" s="80">
        <v>173</v>
      </c>
      <c r="G31" s="273">
        <v>2900</v>
      </c>
      <c r="H31" s="274">
        <f>IF(AND(ISNUMBER(D31),ISNUMBER(F31)),ROUNDDOWN(MIN(IF(OR(ISBLANK(I31),I31=""),EOMONTH(DATE(EINSTELLUNG!$C$35,$A$1,1),0),I31)-MAX(D31,DATE(EINSTELLUNG!$C$35,$A$1,1))+1)/DAY(EOMONTH(DATE(EINSTELLUNG!$C$35,$A$1,1),0))*F31,2),"")</f>
        <v>173</v>
      </c>
      <c r="I31" s="81"/>
      <c r="J31" s="82"/>
      <c r="K31" s="273">
        <f t="shared" si="0"/>
        <v>0</v>
      </c>
      <c r="L31" s="275">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315">
        <v>0</v>
      </c>
      <c r="P31" s="316"/>
      <c r="Q31" s="317">
        <v>1.6393442622950821E-2</v>
      </c>
      <c r="R31" s="318"/>
      <c r="S31" s="270"/>
      <c r="T31" s="270"/>
      <c r="U31" s="270"/>
      <c r="V31" s="270"/>
    </row>
    <row r="32" spans="1:29" ht="22" customHeight="1" thickBot="1">
      <c r="A32" s="272" t="s">
        <v>91</v>
      </c>
      <c r="B32" s="128">
        <v>401670</v>
      </c>
      <c r="C32" s="84" t="s">
        <v>250</v>
      </c>
      <c r="D32" s="73">
        <v>45358</v>
      </c>
      <c r="E32" s="71" t="s">
        <v>2</v>
      </c>
      <c r="F32" s="72">
        <v>173</v>
      </c>
      <c r="G32" s="273">
        <v>2900</v>
      </c>
      <c r="H32" s="274">
        <f>IF(AND(ISNUMBER(D32),ISNUMBER(F32)),ROUNDDOWN(MIN(IF(OR(ISBLANK(I32),I32=""),EOMONTH(DATE(EINSTELLUNG!$C$35,$A$1,1),0),I32)-MAX(D32,DATE(EINSTELLUNG!$C$35,$A$1,1))+1)/DAY(EOMONTH(DATE(EINSTELLUNG!$C$35,$A$1,1),0))*F32,2),"")</f>
        <v>173</v>
      </c>
      <c r="I32" s="73"/>
      <c r="J32" s="74"/>
      <c r="K32" s="273">
        <f t="shared" si="0"/>
        <v>0</v>
      </c>
      <c r="L32" s="275">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270"/>
      <c r="P32" s="270"/>
      <c r="Q32" s="270"/>
      <c r="R32" s="270"/>
      <c r="S32" s="270"/>
      <c r="T32" s="270"/>
      <c r="U32" s="270"/>
      <c r="V32" s="270"/>
    </row>
    <row r="33" spans="1:22" ht="22" customHeight="1">
      <c r="A33" s="272" t="s">
        <v>92</v>
      </c>
      <c r="B33" s="129">
        <v>401678</v>
      </c>
      <c r="C33" s="77" t="s">
        <v>251</v>
      </c>
      <c r="D33" s="78">
        <v>45414</v>
      </c>
      <c r="E33" s="79" t="s">
        <v>2</v>
      </c>
      <c r="F33" s="80">
        <v>173</v>
      </c>
      <c r="G33" s="273">
        <v>2900</v>
      </c>
      <c r="H33" s="274">
        <f>IF(AND(ISNUMBER(D33),ISNUMBER(F33)),ROUNDDOWN(MIN(IF(OR(ISBLANK(I33),I33=""),EOMONTH(DATE(EINSTELLUNG!$C$35,$A$1,1),0),I33)-MAX(D33,DATE(EINSTELLUNG!$C$35,$A$1,1))+1)/DAY(EOMONTH(DATE(EINSTELLUNG!$C$35,$A$1,1),0))*F33,2),"")</f>
        <v>173</v>
      </c>
      <c r="I33" s="81"/>
      <c r="J33" s="82"/>
      <c r="K33" s="273">
        <f t="shared" si="0"/>
        <v>0</v>
      </c>
      <c r="L33" s="275">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83"/>
      <c r="N33" s="99"/>
      <c r="O33" s="319"/>
      <c r="P33" s="320"/>
      <c r="Q33" s="256">
        <f>EINSTELLUNG!B3</f>
        <v>0</v>
      </c>
      <c r="R33" s="256"/>
      <c r="S33" s="256" t="str">
        <f>EINSTELLUNG!B19</f>
        <v>Projection/Aktuell Zahlen</v>
      </c>
      <c r="T33" s="256"/>
      <c r="U33" s="256" t="s">
        <v>95</v>
      </c>
      <c r="V33" s="257"/>
    </row>
    <row r="34" spans="1:22" ht="22" customHeight="1">
      <c r="A34" s="272" t="s">
        <v>96</v>
      </c>
      <c r="B34" s="128">
        <v>401690</v>
      </c>
      <c r="C34" s="69" t="s">
        <v>253</v>
      </c>
      <c r="D34" s="70">
        <v>45536</v>
      </c>
      <c r="E34" s="71" t="s">
        <v>2</v>
      </c>
      <c r="F34" s="72">
        <v>173</v>
      </c>
      <c r="G34" s="273">
        <v>2900</v>
      </c>
      <c r="H34" s="274">
        <f>IF(AND(ISNUMBER(D34),ISNUMBER(F34)),ROUNDDOWN(MIN(IF(OR(ISBLANK(I34),I34=""),EOMONTH(DATE(EINSTELLUNG!$C$35,$A$1,1),0),I34)-MAX(D34,DATE(EINSTELLUNG!$C$35,$A$1,1))+1)/DAY(EOMONTH(DATE(EINSTELLUNG!$C$35,$A$1,1),0))*F34,2),"")</f>
        <v>173</v>
      </c>
      <c r="I34" s="73"/>
      <c r="J34" s="74"/>
      <c r="K34" s="273">
        <f t="shared" si="0"/>
        <v>0</v>
      </c>
      <c r="L34" s="275">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75"/>
      <c r="N34" s="98"/>
      <c r="O34" s="321"/>
      <c r="P34" s="322"/>
      <c r="Q34" s="323"/>
      <c r="R34" s="323"/>
      <c r="S34" s="323"/>
      <c r="T34" s="323"/>
      <c r="U34" s="323"/>
      <c r="V34" s="324"/>
    </row>
    <row r="35" spans="1:22" ht="22" customHeight="1">
      <c r="A35" s="272" t="s">
        <v>97</v>
      </c>
      <c r="B35" s="129">
        <v>401715</v>
      </c>
      <c r="C35" s="77" t="s">
        <v>256</v>
      </c>
      <c r="D35" s="78">
        <v>45755</v>
      </c>
      <c r="E35" s="79" t="s">
        <v>2</v>
      </c>
      <c r="F35" s="80">
        <v>173</v>
      </c>
      <c r="G35" s="273">
        <v>2900</v>
      </c>
      <c r="H35" s="274">
        <f>IF(AND(ISNUMBER(D35),ISNUMBER(F35)),ROUNDDOWN(MIN(IF(OR(ISBLANK(I35),I35=""),EOMONTH(DATE(EINSTELLUNG!$C$35,$A$1,1),0),I35)-MAX(D35,DATE(EINSTELLUNG!$C$35,$A$1,1))+1)/DAY(EOMONTH(DATE(EINSTELLUNG!$C$35,$A$1,1),0))*F35,2),"")</f>
        <v>173</v>
      </c>
      <c r="I35" s="81"/>
      <c r="J35" s="82"/>
      <c r="K35" s="273">
        <f t="shared" ref="K35:K66" si="1">IFERROR(IF(OR(MONTH(D35)=1, MONTH(D35)=3, MONTH(D35)=5, MONTH(D35)=7, MONTH(D35)=8, MONTH(D35)=10, MONTH(D35)=12), (G35/31)*J35, IF(OR(MONTH(D35)=4, MONTH(D35)=6, MONTH(D35)=9, MONTH(D35)=11), (G35/30)*J35, (G35/DAY(EOMONTH(D35,0)))*J35)), 0)</f>
        <v>0</v>
      </c>
      <c r="L35" s="275">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83"/>
      <c r="N35" s="99"/>
      <c r="O35" s="325" t="s">
        <v>98</v>
      </c>
      <c r="P35" s="289"/>
      <c r="Q35" s="326">
        <f>EINSTELLUNG!C11</f>
        <v>400000</v>
      </c>
      <c r="R35" s="326"/>
      <c r="S35" s="326">
        <f>EINSTELLUNG!C27</f>
        <v>435000</v>
      </c>
      <c r="T35" s="326"/>
      <c r="U35" s="326">
        <f>S35-Q35</f>
        <v>35000</v>
      </c>
      <c r="V35" s="327"/>
    </row>
    <row r="36" spans="1:22" ht="22" customHeight="1">
      <c r="A36" s="272" t="s">
        <v>99</v>
      </c>
      <c r="B36" s="128">
        <v>401716</v>
      </c>
      <c r="C36" s="69" t="s">
        <v>257</v>
      </c>
      <c r="D36" s="70">
        <v>45800</v>
      </c>
      <c r="E36" s="71" t="s">
        <v>2</v>
      </c>
      <c r="F36" s="72">
        <v>173</v>
      </c>
      <c r="G36" s="273">
        <v>2900</v>
      </c>
      <c r="H36" s="274">
        <f>IF(AND(ISNUMBER(D36),ISNUMBER(F36)),ROUNDDOWN(MIN(IF(OR(ISBLANK(I36),I36=""),EOMONTH(DATE(EINSTELLUNG!$C$35,$A$1,1),0),I36)-MAX(D36,DATE(EINSTELLUNG!$C$35,$A$1,1))+1)/DAY(EOMONTH(DATE(EINSTELLUNG!$C$35,$A$1,1),0))*F36,2),"")</f>
        <v>173</v>
      </c>
      <c r="I36" s="73"/>
      <c r="J36" s="74"/>
      <c r="K36" s="273">
        <f t="shared" si="1"/>
        <v>0</v>
      </c>
      <c r="L36" s="275">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75"/>
      <c r="N36" s="98"/>
      <c r="O36" s="325" t="s">
        <v>100</v>
      </c>
      <c r="P36" s="289"/>
      <c r="Q36" s="326">
        <f>EINSTELLUNG!D11</f>
        <v>100000</v>
      </c>
      <c r="R36" s="326"/>
      <c r="S36" s="326">
        <f ca="1">SumMergedCells(Q17:R29)</f>
        <v>171183.625</v>
      </c>
      <c r="T36" s="326"/>
      <c r="U36" s="326">
        <f t="shared" ref="U36:U41" ca="1" si="2">S36-Q36</f>
        <v>71183.625</v>
      </c>
      <c r="V36" s="327"/>
    </row>
    <row r="37" spans="1:22" ht="22" customHeight="1">
      <c r="A37" s="272" t="s">
        <v>101</v>
      </c>
      <c r="B37" s="129">
        <v>401717</v>
      </c>
      <c r="C37" s="77" t="s">
        <v>258</v>
      </c>
      <c r="D37" s="78">
        <v>45814</v>
      </c>
      <c r="E37" s="79" t="s">
        <v>2</v>
      </c>
      <c r="F37" s="80">
        <v>173</v>
      </c>
      <c r="G37" s="273">
        <v>2900</v>
      </c>
      <c r="H37" s="274">
        <f>IF(AND(ISNUMBER(D37),ISNUMBER(F37)),ROUNDDOWN(MIN(IF(OR(ISBLANK(I37),I37=""),EOMONTH(DATE(EINSTELLUNG!$C$35,$A$1,1),0),I37)-MAX(D37,DATE(EINSTELLUNG!$C$35,$A$1,1))+1)/DAY(EOMONTH(DATE(EINSTELLUNG!$C$35,$A$1,1),0))*F37,2),"")</f>
        <v>173</v>
      </c>
      <c r="I37" s="81"/>
      <c r="J37" s="82"/>
      <c r="K37" s="273">
        <f t="shared" si="1"/>
        <v>0</v>
      </c>
      <c r="L37" s="275">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83"/>
      <c r="N37" s="99"/>
      <c r="O37" s="325" t="s">
        <v>102</v>
      </c>
      <c r="P37" s="289"/>
      <c r="Q37" s="328">
        <f>IF(ISERROR(Q36/Q35), 0, Q36/Q35)</f>
        <v>0.25</v>
      </c>
      <c r="R37" s="328"/>
      <c r="S37" s="328">
        <f ca="1">IF(ISERROR(S36/S35), 0, S36/S35)</f>
        <v>0.39352557471264366</v>
      </c>
      <c r="T37" s="328"/>
      <c r="U37" s="328">
        <f t="shared" ca="1" si="2"/>
        <v>0.14352557471264366</v>
      </c>
      <c r="V37" s="329"/>
    </row>
    <row r="38" spans="1:22" ht="22" customHeight="1">
      <c r="A38" s="272" t="s">
        <v>103</v>
      </c>
      <c r="B38" s="128">
        <v>401722</v>
      </c>
      <c r="C38" s="69" t="s">
        <v>259</v>
      </c>
      <c r="D38" s="70">
        <v>45848</v>
      </c>
      <c r="E38" s="71" t="s">
        <v>2</v>
      </c>
      <c r="F38" s="72">
        <v>86.5</v>
      </c>
      <c r="G38" s="273">
        <v>2152</v>
      </c>
      <c r="H38" s="274">
        <f>IF(AND(ISNUMBER(D38),ISNUMBER(F38)),ROUNDDOWN(MIN(IF(OR(ISBLANK(I38),I38=""),EOMONTH(DATE(EINSTELLUNG!$C$35,$A$1,1),0),I38)-MAX(D38,DATE(EINSTELLUNG!$C$35,$A$1,1))+1)/DAY(EOMONTH(DATE(EINSTELLUNG!$C$35,$A$1,1),0))*F38,2),"")</f>
        <v>86.5</v>
      </c>
      <c r="I38" s="73"/>
      <c r="J38" s="74"/>
      <c r="K38" s="273">
        <f t="shared" si="1"/>
        <v>0</v>
      </c>
      <c r="L38" s="275">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25" t="s">
        <v>104</v>
      </c>
      <c r="P38" s="289"/>
      <c r="Q38" s="290">
        <f>EINSTELLUNG!F11</f>
        <v>30000</v>
      </c>
      <c r="R38" s="290"/>
      <c r="S38" s="290">
        <f>EINSTELLUNG!F27</f>
        <v>31000</v>
      </c>
      <c r="T38" s="290"/>
      <c r="U38" s="290">
        <f t="shared" si="2"/>
        <v>1000</v>
      </c>
      <c r="V38" s="291"/>
    </row>
    <row r="39" spans="1:22" ht="22" customHeight="1">
      <c r="A39" s="272" t="s">
        <v>105</v>
      </c>
      <c r="B39" s="129">
        <v>401723</v>
      </c>
      <c r="C39" s="77" t="s">
        <v>260</v>
      </c>
      <c r="D39" s="78">
        <v>45852</v>
      </c>
      <c r="E39" s="79" t="s">
        <v>2</v>
      </c>
      <c r="F39" s="80">
        <v>86.5</v>
      </c>
      <c r="G39" s="273">
        <v>2152</v>
      </c>
      <c r="H39" s="274">
        <f>IF(AND(ISNUMBER(D39),ISNUMBER(F39)),ROUNDDOWN(MIN(IF(OR(ISBLANK(I39),I39=""),EOMONTH(DATE(EINSTELLUNG!$C$35,$A$1,1),0),I39)-MAX(D39,DATE(EINSTELLUNG!$C$35,$A$1,1))+1)/DAY(EOMONTH(DATE(EINSTELLUNG!$C$35,$A$1,1),0))*F39,2),"")</f>
        <v>86.5</v>
      </c>
      <c r="I39" s="81"/>
      <c r="J39" s="82"/>
      <c r="K39" s="273">
        <f t="shared" si="1"/>
        <v>0</v>
      </c>
      <c r="L39" s="275">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25" t="s">
        <v>106</v>
      </c>
      <c r="P39" s="289"/>
      <c r="Q39" s="326">
        <f>IF(Q38=0, 0, Q35/Q38)</f>
        <v>13.333333333333334</v>
      </c>
      <c r="R39" s="326"/>
      <c r="S39" s="326">
        <f>IF(S38=0, 0, S35/S38)</f>
        <v>14.03225806451613</v>
      </c>
      <c r="T39" s="326"/>
      <c r="U39" s="326">
        <f t="shared" si="2"/>
        <v>0.69892473118279597</v>
      </c>
      <c r="V39" s="327"/>
    </row>
    <row r="40" spans="1:22" ht="22" customHeight="1">
      <c r="A40" s="272" t="s">
        <v>107</v>
      </c>
      <c r="B40" s="128">
        <v>401726</v>
      </c>
      <c r="C40" s="69" t="s">
        <v>261</v>
      </c>
      <c r="D40" s="70">
        <v>45870</v>
      </c>
      <c r="E40" s="71" t="s">
        <v>2</v>
      </c>
      <c r="F40" s="72">
        <v>86.5</v>
      </c>
      <c r="G40" s="273">
        <v>2152</v>
      </c>
      <c r="H40" s="274">
        <f>IF(AND(ISNUMBER(D40),ISNUMBER(F40)),ROUNDDOWN(MIN(IF(OR(ISBLANK(I40),I40=""),EOMONTH(DATE(EINSTELLUNG!$C$35,$A$1,1),0),I40)-MAX(D40,DATE(EINSTELLUNG!$C$35,$A$1,1))+1)/DAY(EOMONTH(DATE(EINSTELLUNG!$C$35,$A$1,1),0))*F40,2),"")</f>
        <v>86.5</v>
      </c>
      <c r="I40" s="73"/>
      <c r="J40" s="74"/>
      <c r="K40" s="273">
        <f t="shared" si="1"/>
        <v>0</v>
      </c>
      <c r="L40" s="275">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25" t="s">
        <v>108</v>
      </c>
      <c r="P40" s="289"/>
      <c r="Q40" s="326">
        <f>IF(Q12=0, 0, Q35/Q12)</f>
        <v>4000</v>
      </c>
      <c r="R40" s="326"/>
      <c r="S40" s="326">
        <f>IF(Q12=0, 0, S35/Q12)</f>
        <v>4350</v>
      </c>
      <c r="T40" s="326"/>
      <c r="U40" s="326">
        <f t="shared" si="2"/>
        <v>350</v>
      </c>
      <c r="V40" s="327"/>
    </row>
    <row r="41" spans="1:22" ht="22" customHeight="1">
      <c r="A41" s="272" t="s">
        <v>109</v>
      </c>
      <c r="B41" s="129">
        <v>401730</v>
      </c>
      <c r="C41" s="77" t="s">
        <v>263</v>
      </c>
      <c r="D41" s="78">
        <v>45895</v>
      </c>
      <c r="E41" s="79" t="s">
        <v>2</v>
      </c>
      <c r="F41" s="80">
        <v>86.5</v>
      </c>
      <c r="G41" s="273">
        <v>2152</v>
      </c>
      <c r="H41" s="274">
        <f>IF(AND(ISNUMBER(D41),ISNUMBER(F41)),ROUNDDOWN(MIN(IF(OR(ISBLANK(I41),I41=""),EOMONTH(DATE(EINSTELLUNG!$C$35,$A$1,1),0),I41)-MAX(D41,DATE(EINSTELLUNG!$C$35,$A$1,1))+1)/DAY(EOMONTH(DATE(EINSTELLUNG!$C$35,$A$1,1),0))*F41,2),"")</f>
        <v>86.5</v>
      </c>
      <c r="I41" s="81"/>
      <c r="J41" s="82"/>
      <c r="K41" s="273">
        <f t="shared" si="1"/>
        <v>0</v>
      </c>
      <c r="L41" s="275">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25" t="s">
        <v>110</v>
      </c>
      <c r="P41" s="289"/>
      <c r="Q41" s="290">
        <f>IF(Q12=0, 0, Q38/Q12)</f>
        <v>300</v>
      </c>
      <c r="R41" s="290"/>
      <c r="S41" s="290">
        <f>IF(Q12=0, 0, S38/Q12)</f>
        <v>310</v>
      </c>
      <c r="T41" s="290"/>
      <c r="U41" s="290">
        <f t="shared" si="2"/>
        <v>10</v>
      </c>
      <c r="V41" s="291"/>
    </row>
    <row r="42" spans="1:22" ht="22" customHeight="1">
      <c r="A42" s="272" t="s">
        <v>111</v>
      </c>
      <c r="B42" s="128">
        <v>401731</v>
      </c>
      <c r="C42" s="69" t="s">
        <v>262</v>
      </c>
      <c r="D42" s="70">
        <v>45899</v>
      </c>
      <c r="E42" s="71" t="s">
        <v>2</v>
      </c>
      <c r="F42" s="72">
        <v>86.5</v>
      </c>
      <c r="G42" s="273">
        <v>2152</v>
      </c>
      <c r="H42" s="274">
        <f>IF(AND(ISNUMBER(D42),ISNUMBER(F42)),ROUNDDOWN(MIN(IF(OR(ISBLANK(I42),I42=""),EOMONTH(DATE(EINSTELLUNG!$C$35,$A$1,1),0),I42)-MAX(D42,DATE(EINSTELLUNG!$C$35,$A$1,1))+1)/DAY(EOMONTH(DATE(EINSTELLUNG!$C$35,$A$1,1),0))*F42,2),"")</f>
        <v>86.5</v>
      </c>
      <c r="I42" s="73"/>
      <c r="J42" s="74"/>
      <c r="K42" s="273">
        <f t="shared" si="1"/>
        <v>0</v>
      </c>
      <c r="L42" s="275">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30" t="s">
        <v>112</v>
      </c>
      <c r="P42" s="331"/>
      <c r="Q42" s="332">
        <f>IFERROR(Q17/Q8, 0)</f>
        <v>17.76712988122879</v>
      </c>
      <c r="R42" s="332"/>
      <c r="S42" s="332"/>
      <c r="T42" s="332"/>
      <c r="U42" s="332"/>
      <c r="V42" s="333"/>
    </row>
    <row r="43" spans="1:22" ht="22" customHeight="1">
      <c r="A43" s="272" t="s">
        <v>113</v>
      </c>
      <c r="B43" s="129">
        <v>401734</v>
      </c>
      <c r="C43" s="77" t="s">
        <v>264</v>
      </c>
      <c r="D43" s="78">
        <v>45904</v>
      </c>
      <c r="E43" s="79" t="s">
        <v>2</v>
      </c>
      <c r="F43" s="80">
        <v>86.5</v>
      </c>
      <c r="G43" s="273">
        <v>2152</v>
      </c>
      <c r="H43" s="274">
        <f>IF(AND(ISNUMBER(D43),ISNUMBER(F43)),ROUNDDOWN(MIN(IF(OR(ISBLANK(I43),I43=""),EOMONTH(DATE(EINSTELLUNG!$C$35,$A$1,1),0),I43)-MAX(D43,DATE(EINSTELLUNG!$C$35,$A$1,1))+1)/DAY(EOMONTH(DATE(EINSTELLUNG!$C$35,$A$1,1),0))*F43,2),"")</f>
        <v>86.5</v>
      </c>
      <c r="I43" s="81"/>
      <c r="J43" s="82"/>
      <c r="K43" s="273">
        <f t="shared" si="1"/>
        <v>0</v>
      </c>
      <c r="L43" s="275">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34"/>
      <c r="P43" s="334"/>
      <c r="Q43" s="334"/>
      <c r="R43" s="270"/>
      <c r="S43" s="270"/>
      <c r="T43" s="270"/>
      <c r="U43" s="270"/>
      <c r="V43" s="270"/>
    </row>
    <row r="44" spans="1:22" ht="22" customHeight="1">
      <c r="A44" s="272" t="s">
        <v>114</v>
      </c>
      <c r="B44" s="128">
        <v>401737</v>
      </c>
      <c r="C44" s="69" t="s">
        <v>266</v>
      </c>
      <c r="D44" s="70">
        <v>45906</v>
      </c>
      <c r="E44" s="71" t="s">
        <v>2</v>
      </c>
      <c r="F44" s="72">
        <v>86.5</v>
      </c>
      <c r="G44" s="273">
        <v>2152</v>
      </c>
      <c r="H44" s="274">
        <f>IF(AND(ISNUMBER(D44),ISNUMBER(F44)),ROUNDDOWN(MIN(IF(OR(ISBLANK(I44),I44=""),EOMONTH(DATE(EINSTELLUNG!$C$35,$A$1,1),0),I44)-MAX(D44,DATE(EINSTELLUNG!$C$35,$A$1,1))+1)/DAY(EOMONTH(DATE(EINSTELLUNG!$C$35,$A$1,1),0))*F44,2),"")</f>
        <v>86.5</v>
      </c>
      <c r="I44" s="73"/>
      <c r="J44" s="74"/>
      <c r="K44" s="273">
        <f t="shared" si="1"/>
        <v>0</v>
      </c>
      <c r="L44" s="275">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35" t="s">
        <v>115</v>
      </c>
      <c r="P44" s="335"/>
      <c r="Q44" s="335"/>
      <c r="R44" s="335"/>
      <c r="S44" s="335"/>
      <c r="T44" s="335"/>
      <c r="U44" s="335"/>
      <c r="V44" s="335"/>
    </row>
    <row r="45" spans="1:22" ht="22" customHeight="1">
      <c r="A45" s="272" t="s">
        <v>116</v>
      </c>
      <c r="B45" s="129">
        <v>401738</v>
      </c>
      <c r="C45" s="77" t="s">
        <v>267</v>
      </c>
      <c r="D45" s="78">
        <v>45909</v>
      </c>
      <c r="E45" s="79" t="s">
        <v>2</v>
      </c>
      <c r="F45" s="80">
        <v>86.5</v>
      </c>
      <c r="G45" s="273">
        <v>2152</v>
      </c>
      <c r="H45" s="274">
        <f>IF(AND(ISNUMBER(D45),ISNUMBER(F45)),ROUNDDOWN(MIN(IF(OR(ISBLANK(I45),I45=""),EOMONTH(DATE(EINSTELLUNG!$C$35,$A$1,1),0),I45)-MAX(D45,DATE(EINSTELLUNG!$C$35,$A$1,1))+1)/DAY(EOMONTH(DATE(EINSTELLUNG!$C$35,$A$1,1),0))*F45,2),"")</f>
        <v>86.5</v>
      </c>
      <c r="I45" s="81"/>
      <c r="J45" s="82"/>
      <c r="K45" s="273">
        <f t="shared" si="1"/>
        <v>0</v>
      </c>
      <c r="L45" s="275">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36" t="s">
        <v>528</v>
      </c>
      <c r="P45" s="336"/>
      <c r="Q45" s="336"/>
      <c r="R45" s="337"/>
      <c r="S45" s="337"/>
      <c r="T45" s="337"/>
      <c r="U45" s="337"/>
      <c r="V45" s="270"/>
    </row>
    <row r="46" spans="1:22" ht="22" customHeight="1">
      <c r="A46" s="272" t="s">
        <v>117</v>
      </c>
      <c r="B46" s="128">
        <v>401745</v>
      </c>
      <c r="C46" s="69" t="s">
        <v>271</v>
      </c>
      <c r="D46" s="70">
        <v>45934</v>
      </c>
      <c r="E46" s="71" t="s">
        <v>2</v>
      </c>
      <c r="F46" s="72">
        <v>86.5</v>
      </c>
      <c r="G46" s="273">
        <v>2152</v>
      </c>
      <c r="H46" s="274">
        <f>IF(AND(ISNUMBER(D46),ISNUMBER(F46)),ROUNDDOWN(MIN(IF(OR(ISBLANK(I46),I46=""),EOMONTH(DATE(EINSTELLUNG!$C$35,$A$1,1),0),I46)-MAX(D46,DATE(EINSTELLUNG!$C$35,$A$1,1))+1)/DAY(EOMONTH(DATE(EINSTELLUNG!$C$35,$A$1,1),0))*F46,2),"")</f>
        <v>86.5</v>
      </c>
      <c r="I46" s="73"/>
      <c r="J46" s="74"/>
      <c r="K46" s="273">
        <f t="shared" si="1"/>
        <v>0</v>
      </c>
      <c r="L46" s="275">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270"/>
      <c r="P46" s="270"/>
      <c r="Q46" s="270"/>
      <c r="R46" s="270"/>
      <c r="S46" s="270"/>
      <c r="T46" s="270"/>
      <c r="U46" s="270"/>
      <c r="V46" s="270"/>
    </row>
    <row r="47" spans="1:22" ht="22" customHeight="1">
      <c r="A47" s="272" t="s">
        <v>118</v>
      </c>
      <c r="B47" s="129">
        <v>401746</v>
      </c>
      <c r="C47" s="77" t="s">
        <v>270</v>
      </c>
      <c r="D47" s="78">
        <v>45941</v>
      </c>
      <c r="E47" s="79" t="s">
        <v>2</v>
      </c>
      <c r="F47" s="80">
        <v>86.5</v>
      </c>
      <c r="G47" s="273">
        <v>2152</v>
      </c>
      <c r="H47" s="274">
        <f>IF(AND(ISNUMBER(D47),ISNUMBER(F47)),ROUNDDOWN(MIN(IF(OR(ISBLANK(I47),I47=""),EOMONTH(DATE(EINSTELLUNG!$C$35,$A$1,1),0),I47)-MAX(D47,DATE(EINSTELLUNG!$C$35,$A$1,1))+1)/DAY(EOMONTH(DATE(EINSTELLUNG!$C$35,$A$1,1),0))*F47,2),"")</f>
        <v>86.5</v>
      </c>
      <c r="I47" s="81"/>
      <c r="J47" s="82"/>
      <c r="K47" s="273">
        <f t="shared" si="1"/>
        <v>0</v>
      </c>
      <c r="L47" s="275">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270"/>
      <c r="P47" s="270"/>
      <c r="Q47" s="270"/>
      <c r="R47" s="270"/>
      <c r="S47" s="270"/>
      <c r="T47" s="270"/>
      <c r="U47" s="270"/>
      <c r="V47" s="270"/>
    </row>
    <row r="48" spans="1:22" ht="22" customHeight="1">
      <c r="A48" s="272" t="s">
        <v>119</v>
      </c>
      <c r="B48" s="128">
        <v>401747</v>
      </c>
      <c r="C48" s="69" t="s">
        <v>268</v>
      </c>
      <c r="D48" s="70">
        <v>45941</v>
      </c>
      <c r="E48" s="71" t="s">
        <v>2</v>
      </c>
      <c r="F48" s="72">
        <v>86.5</v>
      </c>
      <c r="G48" s="273">
        <v>2152</v>
      </c>
      <c r="H48" s="274">
        <f>IF(AND(ISNUMBER(D48),ISNUMBER(F48)),ROUNDDOWN(MIN(IF(OR(ISBLANK(I48),I48=""),EOMONTH(DATE(EINSTELLUNG!$C$35,$A$1,1),0),I48)-MAX(D48,DATE(EINSTELLUNG!$C$35,$A$1,1))+1)/DAY(EOMONTH(DATE(EINSTELLUNG!$C$35,$A$1,1),0))*F48,2),"")</f>
        <v>86.5</v>
      </c>
      <c r="I48" s="73"/>
      <c r="J48" s="74"/>
      <c r="K48" s="273">
        <f t="shared" si="1"/>
        <v>0</v>
      </c>
      <c r="L48" s="275">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270"/>
      <c r="P48" s="270"/>
      <c r="Q48" s="270"/>
      <c r="R48" s="270"/>
      <c r="S48" s="270"/>
      <c r="T48" s="270"/>
      <c r="U48" s="270"/>
      <c r="V48" s="270"/>
    </row>
    <row r="49" spans="1:22" ht="22" customHeight="1">
      <c r="A49" s="272" t="s">
        <v>120</v>
      </c>
      <c r="B49" s="129">
        <v>401748</v>
      </c>
      <c r="C49" s="77" t="s">
        <v>269</v>
      </c>
      <c r="D49" s="78">
        <v>45941</v>
      </c>
      <c r="E49" s="79" t="s">
        <v>2</v>
      </c>
      <c r="F49" s="80">
        <v>86.5</v>
      </c>
      <c r="G49" s="273">
        <v>2152</v>
      </c>
      <c r="H49" s="274">
        <f>IF(AND(ISNUMBER(D49),ISNUMBER(F49)),ROUNDDOWN(MIN(IF(OR(ISBLANK(I49),I49=""),EOMONTH(DATE(EINSTELLUNG!$C$35,$A$1,1),0),I49)-MAX(D49,DATE(EINSTELLUNG!$C$35,$A$1,1))+1)/DAY(EOMONTH(DATE(EINSTELLUNG!$C$35,$A$1,1),0))*F49,2),"")</f>
        <v>86.5</v>
      </c>
      <c r="I49" s="81"/>
      <c r="J49" s="82"/>
      <c r="K49" s="273">
        <f t="shared" si="1"/>
        <v>0</v>
      </c>
      <c r="L49" s="275">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270"/>
      <c r="P49" s="270"/>
      <c r="Q49" s="270"/>
      <c r="R49" s="270"/>
      <c r="S49" s="270"/>
      <c r="T49" s="270"/>
      <c r="U49" s="270"/>
      <c r="V49" s="270"/>
    </row>
    <row r="50" spans="1:22" ht="22" customHeight="1">
      <c r="A50" s="272" t="s">
        <v>121</v>
      </c>
      <c r="B50" s="128">
        <v>401751</v>
      </c>
      <c r="C50" s="69" t="s">
        <v>272</v>
      </c>
      <c r="D50" s="70">
        <v>45961</v>
      </c>
      <c r="E50" s="71" t="s">
        <v>2</v>
      </c>
      <c r="F50" s="72">
        <v>86.5</v>
      </c>
      <c r="G50" s="273">
        <v>2152</v>
      </c>
      <c r="H50" s="274">
        <f>IF(AND(ISNUMBER(D50),ISNUMBER(F50)),ROUNDDOWN(MIN(IF(OR(ISBLANK(I50),I50=""),EOMONTH(DATE(EINSTELLUNG!$C$35,$A$1,1),0),I50)-MAX(D50,DATE(EINSTELLUNG!$C$35,$A$1,1))+1)/DAY(EOMONTH(DATE(EINSTELLUNG!$C$35,$A$1,1),0))*F50,2),"")</f>
        <v>86.5</v>
      </c>
      <c r="I50" s="73"/>
      <c r="J50" s="74"/>
      <c r="K50" s="273">
        <f t="shared" si="1"/>
        <v>0</v>
      </c>
      <c r="L50" s="275">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270"/>
      <c r="P50" s="270"/>
      <c r="Q50" s="270"/>
      <c r="R50" s="270"/>
      <c r="S50" s="270"/>
      <c r="T50" s="270"/>
      <c r="U50" s="270"/>
      <c r="V50" s="270"/>
    </row>
    <row r="51" spans="1:22" ht="22" customHeight="1">
      <c r="A51" s="272" t="s">
        <v>122</v>
      </c>
      <c r="B51" s="129">
        <v>401752</v>
      </c>
      <c r="C51" s="77" t="s">
        <v>273</v>
      </c>
      <c r="D51" s="78">
        <v>45986</v>
      </c>
      <c r="E51" s="79" t="s">
        <v>2</v>
      </c>
      <c r="F51" s="80">
        <v>86.5</v>
      </c>
      <c r="G51" s="273">
        <v>2152</v>
      </c>
      <c r="H51" s="274">
        <f>IF(AND(ISNUMBER(D51),ISNUMBER(F51)),ROUNDDOWN(MIN(IF(OR(ISBLANK(I51),I51=""),EOMONTH(DATE(EINSTELLUNG!$C$35,$A$1,1),0),I51)-MAX(D51,DATE(EINSTELLUNG!$C$35,$A$1,1))+1)/DAY(EOMONTH(DATE(EINSTELLUNG!$C$35,$A$1,1),0))*F51,2),"")</f>
        <v>86.5</v>
      </c>
      <c r="I51" s="81"/>
      <c r="J51" s="82"/>
      <c r="K51" s="273">
        <f t="shared" si="1"/>
        <v>0</v>
      </c>
      <c r="L51" s="275">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2152</v>
      </c>
      <c r="M51" s="83"/>
      <c r="N51" s="99"/>
    </row>
    <row r="52" spans="1:22" ht="22" customHeight="1">
      <c r="A52" s="272" t="s">
        <v>123</v>
      </c>
      <c r="B52" s="128">
        <v>401999</v>
      </c>
      <c r="C52" s="69" t="s">
        <v>423</v>
      </c>
      <c r="D52" s="70">
        <v>46041</v>
      </c>
      <c r="E52" s="71" t="s">
        <v>2</v>
      </c>
      <c r="F52" s="72">
        <v>151.38</v>
      </c>
      <c r="G52" s="273">
        <v>2500</v>
      </c>
      <c r="H52" s="274">
        <f>IF(AND(ISNUMBER(D52),ISNUMBER(F52)),ROUNDDOWN(MIN(IF(OR(ISBLANK(I52),I52=""),EOMONTH(DATE(EINSTELLUNG!$C$35,$A$1,1),0),I52)-MAX(D52,DATE(EINSTELLUNG!$C$35,$A$1,1))+1)/DAY(EOMONTH(DATE(EINSTELLUNG!$C$35,$A$1,1),0))*F52,2),"")</f>
        <v>151.38</v>
      </c>
      <c r="I52" s="73"/>
      <c r="J52" s="74"/>
      <c r="K52" s="273">
        <f t="shared" si="1"/>
        <v>0</v>
      </c>
      <c r="L52" s="275">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2500</v>
      </c>
      <c r="M52" s="75"/>
      <c r="N52" s="98"/>
    </row>
    <row r="53" spans="1:22" ht="22" customHeight="1">
      <c r="A53" s="272" t="s">
        <v>124</v>
      </c>
      <c r="B53" s="129">
        <v>401999</v>
      </c>
      <c r="C53" s="77" t="s">
        <v>295</v>
      </c>
      <c r="D53" s="81">
        <v>46082</v>
      </c>
      <c r="E53" s="79" t="s">
        <v>2</v>
      </c>
      <c r="F53" s="80">
        <v>173</v>
      </c>
      <c r="G53" s="273">
        <v>2900</v>
      </c>
      <c r="H53" s="274">
        <f>IF(AND(ISNUMBER(D53),ISNUMBER(F53)),ROUNDDOWN(MIN(IF(OR(ISBLANK(I53),I53=""),EOMONTH(DATE(EINSTELLUNG!$C$35,$A$1,1),0),I53)-MAX(D53,DATE(EINSTELLUNG!$C$35,$A$1,1))+1)/DAY(EOMONTH(DATE(EINSTELLUNG!$C$35,$A$1,1),0))*F53,2),"")</f>
        <v>173</v>
      </c>
      <c r="I53" s="81"/>
      <c r="J53" s="82"/>
      <c r="K53" s="273">
        <f t="shared" si="1"/>
        <v>0</v>
      </c>
      <c r="L53" s="275">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272" t="s">
        <v>125</v>
      </c>
      <c r="B54" s="128">
        <v>402000</v>
      </c>
      <c r="C54" s="69" t="s">
        <v>298</v>
      </c>
      <c r="D54" s="73">
        <v>46143</v>
      </c>
      <c r="E54" s="71" t="s">
        <v>2</v>
      </c>
      <c r="F54" s="72">
        <v>173</v>
      </c>
      <c r="G54" s="273">
        <v>2900</v>
      </c>
      <c r="H54" s="274">
        <f>IF(AND(ISNUMBER(D54),ISNUMBER(F54)),ROUNDDOWN(MIN(IF(OR(ISBLANK(I54),I54=""),EOMONTH(DATE(EINSTELLUNG!$C$35,$A$1,1),0),I54)-MAX(D54,DATE(EINSTELLUNG!$C$35,$A$1,1))+1)/DAY(EOMONTH(DATE(EINSTELLUNG!$C$35,$A$1,1),0))*F54,2),"")</f>
        <v>173</v>
      </c>
      <c r="I54" s="73"/>
      <c r="J54" s="74"/>
      <c r="K54" s="273">
        <f t="shared" si="1"/>
        <v>0</v>
      </c>
      <c r="L54" s="275">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272" t="s">
        <v>126</v>
      </c>
      <c r="B55" s="129">
        <v>402004</v>
      </c>
      <c r="C55" s="77" t="s">
        <v>299</v>
      </c>
      <c r="D55" s="81">
        <v>46122</v>
      </c>
      <c r="E55" s="79" t="s">
        <v>2</v>
      </c>
      <c r="F55" s="80">
        <v>173</v>
      </c>
      <c r="G55" s="273">
        <v>2900</v>
      </c>
      <c r="H55" s="274">
        <f>IF(AND(ISNUMBER(D55),ISNUMBER(F55)),ROUNDDOWN(MIN(IF(OR(ISBLANK(I55),I55=""),EOMONTH(DATE(EINSTELLUNG!$C$35,$A$1,1),0),I55)-MAX(D55,DATE(EINSTELLUNG!$C$35,$A$1,1))+1)/DAY(EOMONTH(DATE(EINSTELLUNG!$C$35,$A$1,1),0))*F55,2),"")</f>
        <v>173</v>
      </c>
      <c r="I55" s="81"/>
      <c r="J55" s="82"/>
      <c r="K55" s="273">
        <f t="shared" si="1"/>
        <v>0</v>
      </c>
      <c r="L55" s="275">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272" t="s">
        <v>127</v>
      </c>
      <c r="B56" s="128">
        <v>402405</v>
      </c>
      <c r="C56" s="69" t="s">
        <v>301</v>
      </c>
      <c r="D56" s="73">
        <v>46054</v>
      </c>
      <c r="E56" s="71" t="s">
        <v>2</v>
      </c>
      <c r="F56" s="72">
        <v>173</v>
      </c>
      <c r="G56" s="273">
        <v>2900</v>
      </c>
      <c r="H56" s="274">
        <f>IF(AND(ISNUMBER(D56),ISNUMBER(F56)),ROUNDDOWN(MIN(IF(OR(ISBLANK(I56),I56=""),EOMONTH(DATE(EINSTELLUNG!$C$35,$A$1,1),0),I56)-MAX(D56,DATE(EINSTELLUNG!$C$35,$A$1,1))+1)/DAY(EOMONTH(DATE(EINSTELLUNG!$C$35,$A$1,1),0))*F56,2),"")</f>
        <v>173</v>
      </c>
      <c r="I56" s="73"/>
      <c r="J56" s="74"/>
      <c r="K56" s="273">
        <f t="shared" si="1"/>
        <v>0</v>
      </c>
      <c r="L56" s="275">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272" t="s">
        <v>128</v>
      </c>
      <c r="B57" s="129">
        <v>500600</v>
      </c>
      <c r="C57" s="77" t="s">
        <v>305</v>
      </c>
      <c r="D57" s="81">
        <v>46054</v>
      </c>
      <c r="E57" s="79" t="s">
        <v>2</v>
      </c>
      <c r="F57" s="80">
        <v>173</v>
      </c>
      <c r="G57" s="273">
        <v>2900</v>
      </c>
      <c r="H57" s="274">
        <f>IF(AND(ISNUMBER(D57),ISNUMBER(F57)),ROUNDDOWN(MIN(IF(OR(ISBLANK(I57),I57=""),EOMONTH(DATE(EINSTELLUNG!$C$35,$A$1,1),0),I57)-MAX(D57,DATE(EINSTELLUNG!$C$35,$A$1,1))+1)/DAY(EOMONTH(DATE(EINSTELLUNG!$C$35,$A$1,1),0))*F57,2),"")</f>
        <v>173</v>
      </c>
      <c r="I57" s="81"/>
      <c r="J57" s="82"/>
      <c r="K57" s="273">
        <f t="shared" si="1"/>
        <v>0</v>
      </c>
      <c r="L57" s="275">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272" t="s">
        <v>129</v>
      </c>
      <c r="B58" s="128">
        <v>502000</v>
      </c>
      <c r="C58" s="69" t="s">
        <v>300</v>
      </c>
      <c r="D58" s="73">
        <v>46147</v>
      </c>
      <c r="E58" s="71" t="s">
        <v>2</v>
      </c>
      <c r="F58" s="72">
        <v>173</v>
      </c>
      <c r="G58" s="273">
        <v>2900</v>
      </c>
      <c r="H58" s="274">
        <f>IF(AND(ISNUMBER(D58),ISNUMBER(F58)),ROUNDDOWN(MIN(IF(OR(ISBLANK(I58),I58=""),EOMONTH(DATE(EINSTELLUNG!$C$35,$A$1,1),0),I58)-MAX(D58,DATE(EINSTELLUNG!$C$35,$A$1,1))+1)/DAY(EOMONTH(DATE(EINSTELLUNG!$C$35,$A$1,1),0))*F58,2),"")</f>
        <v>173</v>
      </c>
      <c r="I58" s="73"/>
      <c r="J58" s="74"/>
      <c r="K58" s="273">
        <f t="shared" si="1"/>
        <v>0</v>
      </c>
      <c r="L58" s="275">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272" t="s">
        <v>130</v>
      </c>
      <c r="B59" s="129">
        <v>503000</v>
      </c>
      <c r="C59" s="77" t="s">
        <v>302</v>
      </c>
      <c r="D59" s="81">
        <v>42401</v>
      </c>
      <c r="E59" s="79" t="s">
        <v>2</v>
      </c>
      <c r="F59" s="80">
        <v>173</v>
      </c>
      <c r="G59" s="273">
        <v>2900</v>
      </c>
      <c r="H59" s="274">
        <f>IF(AND(ISNUMBER(D59),ISNUMBER(F59)),ROUNDDOWN(MIN(IF(OR(ISBLANK(I59),I59=""),EOMONTH(DATE(EINSTELLUNG!$C$35,$A$1,1),0),I59)-MAX(D59,DATE(EINSTELLUNG!$C$35,$A$1,1))+1)/DAY(EOMONTH(DATE(EINSTELLUNG!$C$35,$A$1,1),0))*F59,2),"")</f>
        <v>173</v>
      </c>
      <c r="I59" s="81"/>
      <c r="J59" s="82"/>
      <c r="K59" s="273">
        <f t="shared" si="1"/>
        <v>0</v>
      </c>
      <c r="L59" s="275">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83"/>
      <c r="N59" s="99"/>
    </row>
    <row r="60" spans="1:22" ht="22" customHeight="1">
      <c r="A60" s="272" t="s">
        <v>131</v>
      </c>
      <c r="B60" s="128">
        <v>504000</v>
      </c>
      <c r="C60" s="69" t="s">
        <v>303</v>
      </c>
      <c r="D60" s="73">
        <v>46054</v>
      </c>
      <c r="E60" s="71" t="s">
        <v>3</v>
      </c>
      <c r="F60" s="72">
        <v>138.4</v>
      </c>
      <c r="G60" s="273">
        <v>1665.6</v>
      </c>
      <c r="H60" s="274">
        <f>IF(AND(ISNUMBER(D60),ISNUMBER(F60)),ROUNDDOWN(MIN(IF(OR(ISBLANK(I60),I60=""),EOMONTH(DATE(EINSTELLUNG!$C$35,$A$1,1),0),I60)-MAX(D60,DATE(EINSTELLUNG!$C$35,$A$1,1))+1)/DAY(EOMONTH(DATE(EINSTELLUNG!$C$35,$A$1,1),0))*F60,2),"")</f>
        <v>138.4</v>
      </c>
      <c r="I60" s="73"/>
      <c r="J60" s="74"/>
      <c r="K60" s="273">
        <f t="shared" si="1"/>
        <v>0</v>
      </c>
      <c r="L60" s="275">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75"/>
      <c r="N60" s="98"/>
    </row>
    <row r="61" spans="1:22" ht="22" customHeight="1">
      <c r="A61" s="272" t="s">
        <v>132</v>
      </c>
      <c r="B61" s="129">
        <v>505000</v>
      </c>
      <c r="C61" s="77" t="s">
        <v>304</v>
      </c>
      <c r="D61" s="81">
        <v>46054</v>
      </c>
      <c r="E61" s="79" t="s">
        <v>2</v>
      </c>
      <c r="F61" s="80">
        <v>138.4</v>
      </c>
      <c r="G61" s="273">
        <v>2400</v>
      </c>
      <c r="H61" s="274">
        <f>IF(AND(ISNUMBER(D61),ISNUMBER(F61)),ROUNDDOWN(MIN(IF(OR(ISBLANK(I61),I61=""),EOMONTH(DATE(EINSTELLUNG!$C$35,$A$1,1),0),I61)-MAX(D61,DATE(EINSTELLUNG!$C$35,$A$1,1))+1)/DAY(EOMONTH(DATE(EINSTELLUNG!$C$35,$A$1,1),0))*F61,2),"")</f>
        <v>138.4</v>
      </c>
      <c r="I61" s="81"/>
      <c r="J61" s="82"/>
      <c r="K61" s="273">
        <f t="shared" si="1"/>
        <v>0</v>
      </c>
      <c r="L61" s="275">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2400</v>
      </c>
      <c r="M61" s="83"/>
      <c r="N61" s="99"/>
    </row>
    <row r="62" spans="1:22" ht="22" customHeight="1">
      <c r="A62" s="272" t="s">
        <v>133</v>
      </c>
      <c r="B62" s="128">
        <v>525025</v>
      </c>
      <c r="C62" s="69" t="s">
        <v>425</v>
      </c>
      <c r="D62" s="73">
        <v>46040</v>
      </c>
      <c r="E62" s="71" t="s">
        <v>2</v>
      </c>
      <c r="F62" s="72">
        <v>129.75</v>
      </c>
      <c r="G62" s="273">
        <v>2300</v>
      </c>
      <c r="H62" s="274">
        <f>IF(AND(ISNUMBER(D62),ISNUMBER(F62)),ROUNDDOWN(MIN(IF(OR(ISBLANK(I62),I62=""),EOMONTH(DATE(EINSTELLUNG!$C$35,$A$1,1),0),I62)-MAX(D62,DATE(EINSTELLUNG!$C$35,$A$1,1))+1)/DAY(EOMONTH(DATE(EINSTELLUNG!$C$35,$A$1,1),0))*F62,2),"")</f>
        <v>129.75</v>
      </c>
      <c r="I62" s="73"/>
      <c r="J62" s="74"/>
      <c r="K62" s="273">
        <f t="shared" si="1"/>
        <v>0</v>
      </c>
      <c r="L62" s="275">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75"/>
      <c r="N62" s="98"/>
    </row>
    <row r="63" spans="1:22" ht="22" customHeight="1">
      <c r="A63" s="272" t="s">
        <v>134</v>
      </c>
      <c r="B63" s="129">
        <v>700000</v>
      </c>
      <c r="C63" s="77" t="s">
        <v>312</v>
      </c>
      <c r="D63" s="81">
        <v>46054</v>
      </c>
      <c r="E63" s="79" t="s">
        <v>2</v>
      </c>
      <c r="F63" s="80">
        <v>173</v>
      </c>
      <c r="G63" s="273">
        <v>2900</v>
      </c>
      <c r="H63" s="274">
        <f>IF(AND(ISNUMBER(D63),ISNUMBER(F63)),ROUNDDOWN(MIN(IF(OR(ISBLANK(I63),I63=""),EOMONTH(DATE(EINSTELLUNG!$C$35,$A$1,1),0),I63)-MAX(D63,DATE(EINSTELLUNG!$C$35,$A$1,1))+1)/DAY(EOMONTH(DATE(EINSTELLUNG!$C$35,$A$1,1),0))*F63,2),"")</f>
        <v>173</v>
      </c>
      <c r="I63" s="81"/>
      <c r="J63" s="82"/>
      <c r="K63" s="273">
        <f t="shared" si="1"/>
        <v>0</v>
      </c>
      <c r="L63" s="275">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2900</v>
      </c>
      <c r="M63" s="83"/>
      <c r="N63" s="99"/>
    </row>
    <row r="64" spans="1:22" ht="22" customHeight="1">
      <c r="A64" s="272" t="s">
        <v>135</v>
      </c>
      <c r="B64" s="128">
        <v>800000</v>
      </c>
      <c r="C64" s="69" t="s">
        <v>313</v>
      </c>
      <c r="D64" s="73">
        <v>46096</v>
      </c>
      <c r="E64" s="71" t="s">
        <v>2</v>
      </c>
      <c r="F64" s="72">
        <v>173</v>
      </c>
      <c r="G64" s="273">
        <v>2900</v>
      </c>
      <c r="H64" s="274">
        <f>IF(AND(ISNUMBER(D64),ISNUMBER(F64)),ROUNDDOWN(MIN(IF(OR(ISBLANK(I64),I64=""),EOMONTH(DATE(EINSTELLUNG!$C$35,$A$1,1),0),I64)-MAX(D64,DATE(EINSTELLUNG!$C$35,$A$1,1))+1)/DAY(EOMONTH(DATE(EINSTELLUNG!$C$35,$A$1,1),0))*F64,2),"")</f>
        <v>173</v>
      </c>
      <c r="I64" s="73"/>
      <c r="J64" s="74"/>
      <c r="K64" s="273">
        <f t="shared" si="1"/>
        <v>0</v>
      </c>
      <c r="L64" s="275">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2900</v>
      </c>
      <c r="M64" s="75"/>
      <c r="N64" s="98"/>
    </row>
    <row r="65" spans="1:14" ht="22" customHeight="1">
      <c r="A65" s="272" t="s">
        <v>136</v>
      </c>
      <c r="B65" s="129"/>
      <c r="C65" s="77"/>
      <c r="D65" s="81"/>
      <c r="E65" s="79"/>
      <c r="F65" s="80"/>
      <c r="G65" s="273" t="str">
        <f>IF(OR(E65="",F65=""),"",PID_KVLohnLookup($A$1,E65,F65,LOHNTABELLE!$H$4))</f>
        <v/>
      </c>
      <c r="H65" s="274" t="str">
        <f>IF(AND(ISNUMBER(D65),ISNUMBER(F65)),ROUNDDOWN(MIN(IF(OR(ISBLANK(I65),I65=""),EOMONTH(DATE(EINSTELLUNG!$C$35,$A$1,1),0),I65)-MAX(D65,DATE(EINSTELLUNG!$C$35,$A$1,1))+1)/DAY(EOMONTH(DATE(EINSTELLUNG!$C$35,$A$1,1),0))*F65,2),"")</f>
        <v/>
      </c>
      <c r="I65" s="81"/>
      <c r="J65" s="82"/>
      <c r="K65" s="273">
        <f t="shared" si="1"/>
        <v>0</v>
      </c>
      <c r="L65" s="275"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272" t="s">
        <v>137</v>
      </c>
      <c r="B66" s="128"/>
      <c r="C66" s="69"/>
      <c r="D66" s="73"/>
      <c r="E66" s="71"/>
      <c r="F66" s="72"/>
      <c r="G66" s="273" t="str">
        <f>IF(OR(E66="",F66=""),"",PID_KVLohnLookup($A$1,E66,F66,LOHNTABELLE!$H$4))</f>
        <v/>
      </c>
      <c r="H66" s="274" t="str">
        <f>IF(AND(ISNUMBER(D66),ISNUMBER(F66)),ROUNDDOWN(MIN(IF(OR(ISBLANK(I66),I66=""),EOMONTH(DATE(EINSTELLUNG!$C$35,$A$1,1),0),I66)-MAX(D66,DATE(EINSTELLUNG!$C$35,$A$1,1))+1)/DAY(EOMONTH(DATE(EINSTELLUNG!$C$35,$A$1,1),0))*F66,2),"")</f>
        <v/>
      </c>
      <c r="I66" s="73"/>
      <c r="J66" s="74"/>
      <c r="K66" s="273">
        <f t="shared" si="1"/>
        <v>0</v>
      </c>
      <c r="L66" s="275"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72" t="s">
        <v>138</v>
      </c>
      <c r="B67" s="129"/>
      <c r="C67" s="77"/>
      <c r="D67" s="81"/>
      <c r="E67" s="79"/>
      <c r="F67" s="80"/>
      <c r="G67" s="273" t="str">
        <f>IF(OR(E67="",F67=""),"",PID_KVLohnLookup($A$1,E67,F67,LOHNTABELLE!$H$4))</f>
        <v/>
      </c>
      <c r="H67" s="274" t="str">
        <f>IF(AND(ISNUMBER(D67),ISNUMBER(F67)),ROUNDDOWN(MIN(IF(OR(ISBLANK(I67),I67=""),EOMONTH(DATE(EINSTELLUNG!$C$35,$A$1,1),0),I67)-MAX(D67,DATE(EINSTELLUNG!$C$35,$A$1,1))+1)/DAY(EOMONTH(DATE(EINSTELLUNG!$C$35,$A$1,1),0))*F67,2),"")</f>
        <v/>
      </c>
      <c r="I67" s="81"/>
      <c r="J67" s="82"/>
      <c r="K67" s="273">
        <f t="shared" ref="K67:K82" si="3">IFERROR(IF(OR(MONTH(D67)=1, MONTH(D67)=3, MONTH(D67)=5, MONTH(D67)=7, MONTH(D67)=8, MONTH(D67)=10, MONTH(D67)=12), (G67/31)*J67, IF(OR(MONTH(D67)=4, MONTH(D67)=6, MONTH(D67)=9, MONTH(D67)=11), (G67/30)*J67, (G67/DAY(EOMONTH(D67,0)))*J67)), 0)</f>
        <v>0</v>
      </c>
      <c r="L67" s="275"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72" t="s">
        <v>139</v>
      </c>
      <c r="B68" s="128"/>
      <c r="C68" s="69"/>
      <c r="D68" s="73"/>
      <c r="E68" s="71"/>
      <c r="F68" s="72"/>
      <c r="G68" s="273" t="str">
        <f>IF(OR(E68="",F68=""),"",PID_KVLohnLookup($A$1,E68,F68,LOHNTABELLE!$H$4))</f>
        <v/>
      </c>
      <c r="H68" s="274" t="str">
        <f>IF(AND(ISNUMBER(D68),ISNUMBER(F68)),ROUNDDOWN(MIN(IF(OR(ISBLANK(I68),I68=""),EOMONTH(DATE(EINSTELLUNG!$C$35,$A$1,1),0),I68)-MAX(D68,DATE(EINSTELLUNG!$C$35,$A$1,1))+1)/DAY(EOMONTH(DATE(EINSTELLUNG!$C$35,$A$1,1),0))*F68,2),"")</f>
        <v/>
      </c>
      <c r="I68" s="73"/>
      <c r="J68" s="74"/>
      <c r="K68" s="273">
        <f t="shared" si="3"/>
        <v>0</v>
      </c>
      <c r="L68" s="275"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72" t="s">
        <v>140</v>
      </c>
      <c r="B69" s="129"/>
      <c r="C69" s="77"/>
      <c r="D69" s="81"/>
      <c r="E69" s="79"/>
      <c r="F69" s="80"/>
      <c r="G69" s="273" t="str">
        <f>IF(OR(E69="",F69=""),"",PID_KVLohnLookup($A$1,E69,F69,LOHNTABELLE!$H$4))</f>
        <v/>
      </c>
      <c r="H69" s="274" t="str">
        <f>IF(AND(ISNUMBER(D69),ISNUMBER(F69)),ROUNDDOWN(MIN(IF(OR(ISBLANK(I69),I69=""),EOMONTH(DATE(EINSTELLUNG!$C$35,$A$1,1),0),I69)-MAX(D69,DATE(EINSTELLUNG!$C$35,$A$1,1))+1)/DAY(EOMONTH(DATE(EINSTELLUNG!$C$35,$A$1,1),0))*F69,2),"")</f>
        <v/>
      </c>
      <c r="I69" s="81"/>
      <c r="J69" s="82"/>
      <c r="K69" s="273">
        <f t="shared" si="3"/>
        <v>0</v>
      </c>
      <c r="L69" s="275"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72" t="s">
        <v>141</v>
      </c>
      <c r="B70" s="128"/>
      <c r="C70" s="69"/>
      <c r="D70" s="73"/>
      <c r="E70" s="71"/>
      <c r="F70" s="72"/>
      <c r="G70" s="273" t="str">
        <f>IF(OR(E70="",F70=""),"",PID_KVLohnLookup($A$1,E70,F70,LOHNTABELLE!$H$4))</f>
        <v/>
      </c>
      <c r="H70" s="274" t="str">
        <f>IF(AND(ISNUMBER(D70),ISNUMBER(F70)),ROUNDDOWN(MIN(IF(OR(ISBLANK(I70),I70=""),EOMONTH(DATE(EINSTELLUNG!$C$35,$A$1,1),0),I70)-MAX(D70,DATE(EINSTELLUNG!$C$35,$A$1,1))+1)/DAY(EOMONTH(DATE(EINSTELLUNG!$C$35,$A$1,1),0))*F70,2),"")</f>
        <v/>
      </c>
      <c r="I70" s="73"/>
      <c r="J70" s="74"/>
      <c r="K70" s="273">
        <f t="shared" si="3"/>
        <v>0</v>
      </c>
      <c r="L70" s="275"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72" t="s">
        <v>142</v>
      </c>
      <c r="B71" s="129"/>
      <c r="C71" s="77"/>
      <c r="D71" s="81"/>
      <c r="E71" s="79"/>
      <c r="F71" s="80"/>
      <c r="G71" s="273" t="str">
        <f>IF(OR(E71="",F71=""),"",PID_KVLohnLookup($A$1,E71,F71,LOHNTABELLE!$H$4))</f>
        <v/>
      </c>
      <c r="H71" s="274" t="str">
        <f>IF(AND(ISNUMBER(D71),ISNUMBER(F71)),ROUNDDOWN(MIN(IF(OR(ISBLANK(I71),I71=""),EOMONTH(DATE(EINSTELLUNG!$C$35,$A$1,1),0),I71)-MAX(D71,DATE(EINSTELLUNG!$C$35,$A$1,1))+1)/DAY(EOMONTH(DATE(EINSTELLUNG!$C$35,$A$1,1),0))*F71,2),"")</f>
        <v/>
      </c>
      <c r="I71" s="81"/>
      <c r="J71" s="82"/>
      <c r="K71" s="273">
        <f t="shared" si="3"/>
        <v>0</v>
      </c>
      <c r="L71" s="275"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72" t="s">
        <v>143</v>
      </c>
      <c r="B72" s="128"/>
      <c r="C72" s="69"/>
      <c r="D72" s="73"/>
      <c r="E72" s="71"/>
      <c r="F72" s="72"/>
      <c r="G72" s="273" t="str">
        <f>IF(OR(E72="",F72=""),"",PID_KVLohnLookup($A$1,E72,F72,LOHNTABELLE!$H$4))</f>
        <v/>
      </c>
      <c r="H72" s="274" t="str">
        <f>IF(AND(ISNUMBER(D72),ISNUMBER(F72)),ROUNDDOWN(MIN(IF(OR(ISBLANK(I72),I72=""),EOMONTH(DATE(EINSTELLUNG!$C$35,$A$1,1),0),I72)-MAX(D72,DATE(EINSTELLUNG!$C$35,$A$1,1))+1)/DAY(EOMONTH(DATE(EINSTELLUNG!$C$35,$A$1,1),0))*F72,2),"")</f>
        <v/>
      </c>
      <c r="I72" s="73"/>
      <c r="J72" s="74"/>
      <c r="K72" s="273">
        <f t="shared" si="3"/>
        <v>0</v>
      </c>
      <c r="L72" s="275"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72" t="s">
        <v>144</v>
      </c>
      <c r="B73" s="129"/>
      <c r="C73" s="77"/>
      <c r="D73" s="81"/>
      <c r="E73" s="79"/>
      <c r="F73" s="80"/>
      <c r="G73" s="273" t="str">
        <f>IF(OR(E73="",F73=""),"",PID_KVLohnLookup($A$1,E73,F73,LOHNTABELLE!$H$4))</f>
        <v/>
      </c>
      <c r="H73" s="274" t="str">
        <f>IF(AND(ISNUMBER(D73),ISNUMBER(F73)),ROUNDDOWN(MIN(IF(OR(ISBLANK(I73),I73=""),EOMONTH(DATE(EINSTELLUNG!$C$35,$A$1,1),0),I73)-MAX(D73,DATE(EINSTELLUNG!$C$35,$A$1,1))+1)/DAY(EOMONTH(DATE(EINSTELLUNG!$C$35,$A$1,1),0))*F73,2),"")</f>
        <v/>
      </c>
      <c r="I73" s="81"/>
      <c r="J73" s="82"/>
      <c r="K73" s="273">
        <f t="shared" si="3"/>
        <v>0</v>
      </c>
      <c r="L73" s="275"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72" t="s">
        <v>145</v>
      </c>
      <c r="B74" s="128"/>
      <c r="C74" s="69"/>
      <c r="D74" s="73"/>
      <c r="E74" s="71"/>
      <c r="F74" s="72"/>
      <c r="G74" s="273" t="str">
        <f>IF(OR(E74="",F74=""),"",PID_KVLohnLookup($A$1,E74,F74,LOHNTABELLE!$H$4))</f>
        <v/>
      </c>
      <c r="H74" s="274" t="str">
        <f>IF(AND(ISNUMBER(D74),ISNUMBER(F74)),ROUNDDOWN(MIN(IF(OR(ISBLANK(I74),I74=""),EOMONTH(DATE(EINSTELLUNG!$C$35,$A$1,1),0),I74)-MAX(D74,DATE(EINSTELLUNG!$C$35,$A$1,1))+1)/DAY(EOMONTH(DATE(EINSTELLUNG!$C$35,$A$1,1),0))*F74,2),"")</f>
        <v/>
      </c>
      <c r="I74" s="73"/>
      <c r="J74" s="74"/>
      <c r="K74" s="273">
        <f t="shared" si="3"/>
        <v>0</v>
      </c>
      <c r="L74" s="275"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72" t="s">
        <v>146</v>
      </c>
      <c r="B75" s="129"/>
      <c r="C75" s="77"/>
      <c r="D75" s="81"/>
      <c r="E75" s="79"/>
      <c r="F75" s="80"/>
      <c r="G75" s="273" t="str">
        <f>IF(OR(E75="",F75=""),"",PID_KVLohnLookup($A$1,E75,F75,LOHNTABELLE!$H$4))</f>
        <v/>
      </c>
      <c r="H75" s="274" t="str">
        <f>IF(AND(ISNUMBER(D75),ISNUMBER(F75)),ROUNDDOWN(MIN(IF(OR(ISBLANK(I75),I75=""),EOMONTH(DATE(EINSTELLUNG!$C$35,$A$1,1),0),I75)-MAX(D75,DATE(EINSTELLUNG!$C$35,$A$1,1))+1)/DAY(EOMONTH(DATE(EINSTELLUNG!$C$35,$A$1,1),0))*F75,2),"")</f>
        <v/>
      </c>
      <c r="I75" s="81"/>
      <c r="J75" s="82"/>
      <c r="K75" s="273">
        <f t="shared" si="3"/>
        <v>0</v>
      </c>
      <c r="L75" s="275"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72" t="s">
        <v>147</v>
      </c>
      <c r="B76" s="128"/>
      <c r="C76" s="69"/>
      <c r="D76" s="73"/>
      <c r="E76" s="71"/>
      <c r="F76" s="72"/>
      <c r="G76" s="273" t="str">
        <f>IF(OR(E76="",F76=""),"",PID_KVLohnLookup($A$1,E76,F76,LOHNTABELLE!$H$4))</f>
        <v/>
      </c>
      <c r="H76" s="274" t="str">
        <f>IF(AND(ISNUMBER(D76),ISNUMBER(F76)),ROUNDDOWN(MIN(IF(OR(ISBLANK(I76),I76=""),EOMONTH(DATE(EINSTELLUNG!$C$35,$A$1,1),0),I76)-MAX(D76,DATE(EINSTELLUNG!$C$35,$A$1,1))+1)/DAY(EOMONTH(DATE(EINSTELLUNG!$C$35,$A$1,1),0))*F76,2),"")</f>
        <v/>
      </c>
      <c r="I76" s="73"/>
      <c r="J76" s="74"/>
      <c r="K76" s="273">
        <f t="shared" si="3"/>
        <v>0</v>
      </c>
      <c r="L76" s="275"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72" t="s">
        <v>148</v>
      </c>
      <c r="B77" s="129"/>
      <c r="C77" s="77"/>
      <c r="D77" s="81"/>
      <c r="E77" s="79"/>
      <c r="F77" s="80"/>
      <c r="G77" s="273" t="str">
        <f>IF(OR(E77="",F77=""),"",PID_KVLohnLookup($A$1,E77,F77,LOHNTABELLE!$H$4))</f>
        <v/>
      </c>
      <c r="H77" s="274" t="str">
        <f>IF(AND(ISNUMBER(D77),ISNUMBER(F77)),ROUNDDOWN(MIN(IF(OR(ISBLANK(I77),I77=""),EOMONTH(DATE(EINSTELLUNG!$C$35,$A$1,1),0),I77)-MAX(D77,DATE(EINSTELLUNG!$C$35,$A$1,1))+1)/DAY(EOMONTH(DATE(EINSTELLUNG!$C$35,$A$1,1),0))*F77,2),"")</f>
        <v/>
      </c>
      <c r="I77" s="81"/>
      <c r="J77" s="82"/>
      <c r="K77" s="273">
        <f t="shared" si="3"/>
        <v>0</v>
      </c>
      <c r="L77" s="275"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72" t="s">
        <v>149</v>
      </c>
      <c r="B78" s="128"/>
      <c r="C78" s="69"/>
      <c r="D78" s="73"/>
      <c r="E78" s="71"/>
      <c r="F78" s="72"/>
      <c r="G78" s="273" t="str">
        <f>IF(OR(E78="",F78=""),"",PID_KVLohnLookup($A$1,E78,F78,LOHNTABELLE!$H$4))</f>
        <v/>
      </c>
      <c r="H78" s="274" t="str">
        <f>IF(AND(ISNUMBER(D78),ISNUMBER(F78)),ROUNDDOWN(MIN(IF(OR(ISBLANK(I78),I78=""),EOMONTH(DATE(EINSTELLUNG!$C$35,$A$1,1),0),I78)-MAX(D78,DATE(EINSTELLUNG!$C$35,$A$1,1))+1)/DAY(EOMONTH(DATE(EINSTELLUNG!$C$35,$A$1,1),0))*F78,2),"")</f>
        <v/>
      </c>
      <c r="I78" s="73"/>
      <c r="J78" s="74"/>
      <c r="K78" s="273">
        <f t="shared" si="3"/>
        <v>0</v>
      </c>
      <c r="L78" s="275"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72" t="s">
        <v>150</v>
      </c>
      <c r="B79" s="129"/>
      <c r="C79" s="77"/>
      <c r="D79" s="81"/>
      <c r="E79" s="79"/>
      <c r="F79" s="80"/>
      <c r="G79" s="273" t="str">
        <f>IF(OR(E79="",F79=""),"",PID_KVLohnLookup($A$1,E79,F79,LOHNTABELLE!$H$4))</f>
        <v/>
      </c>
      <c r="H79" s="274" t="str">
        <f>IF(AND(ISNUMBER(D79),ISNUMBER(F79)),ROUNDDOWN(MIN(IF(OR(ISBLANK(I79),I79=""),EOMONTH(DATE(EINSTELLUNG!$C$35,$A$1,1),0),I79)-MAX(D79,DATE(EINSTELLUNG!$C$35,$A$1,1))+1)/DAY(EOMONTH(DATE(EINSTELLUNG!$C$35,$A$1,1),0))*F79,2),"")</f>
        <v/>
      </c>
      <c r="I79" s="81"/>
      <c r="J79" s="82"/>
      <c r="K79" s="273">
        <f t="shared" si="3"/>
        <v>0</v>
      </c>
      <c r="L79" s="275"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72" t="s">
        <v>151</v>
      </c>
      <c r="B80" s="128"/>
      <c r="C80" s="69"/>
      <c r="D80" s="73"/>
      <c r="E80" s="71"/>
      <c r="F80" s="72"/>
      <c r="G80" s="273" t="str">
        <f>IF(OR(E80="",F80=""),"",PID_KVLohnLookup($A$1,E80,F80,LOHNTABELLE!$H$4))</f>
        <v/>
      </c>
      <c r="H80" s="274" t="str">
        <f>IF(AND(ISNUMBER(D80),ISNUMBER(F80)),ROUNDDOWN(MIN(IF(OR(ISBLANK(I80),I80=""),EOMONTH(DATE(EINSTELLUNG!$C$35,$A$1,1),0),I80)-MAX(D80,DATE(EINSTELLUNG!$C$35,$A$1,1))+1)/DAY(EOMONTH(DATE(EINSTELLUNG!$C$35,$A$1,1),0))*F80,2),"")</f>
        <v/>
      </c>
      <c r="I80" s="73"/>
      <c r="J80" s="74"/>
      <c r="K80" s="273">
        <f t="shared" si="3"/>
        <v>0</v>
      </c>
      <c r="L80" s="275"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72" t="s">
        <v>152</v>
      </c>
      <c r="B81" s="129"/>
      <c r="C81" s="77"/>
      <c r="D81" s="81"/>
      <c r="E81" s="79"/>
      <c r="F81" s="80"/>
      <c r="G81" s="273" t="str">
        <f>IF(OR(E81="",F81=""),"",PID_KVLohnLookup($A$1,E81,F81,LOHNTABELLE!$H$4))</f>
        <v/>
      </c>
      <c r="H81" s="274" t="str">
        <f>IF(AND(ISNUMBER(D81),ISNUMBER(F81)),ROUNDDOWN(MIN(IF(OR(ISBLANK(I81),I81=""),EOMONTH(DATE(EINSTELLUNG!$C$35,$A$1,1),0),I81)-MAX(D81,DATE(EINSTELLUNG!$C$35,$A$1,1))+1)/DAY(EOMONTH(DATE(EINSTELLUNG!$C$35,$A$1,1),0))*F81,2),"")</f>
        <v/>
      </c>
      <c r="I81" s="81"/>
      <c r="J81" s="82"/>
      <c r="K81" s="273">
        <f t="shared" si="3"/>
        <v>0</v>
      </c>
      <c r="L81" s="275"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8" t="s">
        <v>153</v>
      </c>
      <c r="B82" s="130"/>
      <c r="C82" s="86"/>
      <c r="D82" s="87"/>
      <c r="E82" s="88"/>
      <c r="F82" s="89"/>
      <c r="G82" s="339" t="str">
        <f>IF(OR(E82="",F82=""),"",PID_KVLohnLookup($A$1,E82,F82,LOHNTABELLE!$H$4))</f>
        <v/>
      </c>
      <c r="H82" s="340" t="str">
        <f>IF(AND(ISNUMBER(D82),ISNUMBER(F82)),ROUNDDOWN(MIN(IF(OR(ISBLANK(I82),I82=""),EOMONTH(DATE(EINSTELLUNG!$C$35,$A$1,1),0),I82)-MAX(D82,DATE(EINSTELLUNG!$C$35,$A$1,1))+1)/DAY(EOMONTH(DATE(EINSTELLUNG!$C$35,$A$1,1),0))*F82,2),"")</f>
        <v/>
      </c>
      <c r="I82" s="87"/>
      <c r="J82" s="90"/>
      <c r="K82" s="339">
        <f t="shared" si="3"/>
        <v>0</v>
      </c>
      <c r="L82" s="3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253"/>
    </row>
  </sheetData>
  <sheetProtection algorithmName="SHA-512" hashValue="565V1kF9vNfrI+2wmuuNRegmVy765M7GwBSpdOTmRcbtV+TVbulVxMyUdhmLnk+71wSBzxSwdDuvP0c6ZUE4vA==" saltValue="DZMGJlZYZQ61D1pFL5iCGg=="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F6</xm:sqref>
        </x14:dataValidation>
        <x14:dataValidation type="list" allowBlank="1" showInputMessage="1" showErrorMessage="1" xr:uid="{60D04F49-F6E2-DE4E-81B8-D126292D1FC0}">
          <x14:formula1>
            <xm:f>KV_DROPDOWN_HELPER!$OP$1:$OP$13</xm:f>
          </x14:formula1>
          <xm:sqref>F65 F66 F67 F68 F69 F70 F71 F72 F73 F74 F75 F76 F77 F78 F79 F80 F81 F82</xm:sqref>
        </x14:dataValidation>
        <x14:dataValidation type="list" allowBlank="1" showInputMessage="1" showErrorMessage="1" xr:uid="{2301C326-97A7-4615-A033-F836B0012C38}">
          <x14:formula1>
            <xm:f>KV_DROPDOWN_HELPER!$OK$1:$OK$13</xm:f>
          </x14:formula1>
          <xm:sqref>F3</xm:sqref>
        </x14:dataValidation>
        <x14:dataValidation type="list" allowBlank="1" showInputMessage="1" showErrorMessage="1" xr:uid="{1433216C-F0C8-7B46-B5CD-7E035796D5CD}">
          <x14:formula1>
            <xm:f>KV_DROPDOWN_HELPER!$OO$1:$OO$13</xm:f>
          </x14:formula1>
          <xm:sqref>F60</xm:sqref>
        </x14:dataValidation>
        <x14:dataValidation type="list" allowBlank="1" showInputMessage="1" showErrorMessage="1" xr:uid="{024938C1-96B2-E146-894A-D479B0207308}">
          <x14:formula1>
            <xm:f>KV_DROPDOWN_HELPER!$OM$1:$OM$18</xm:f>
          </x14:formula1>
          <xm:sqref>F7 F8 F9 F10 F11 F12 F13 F14 F15 F17 F18 F19 F20 F21 F22 F25 F26 F28 F30 F31 F32 F33 F34 F35 F36 F37 F38 F39 F40 F41 F42 F43 F44 F45 F46 F47 F48 F49 F50 F51 F52 F53 F54 F55 F56 F57 F58 F59 F61 F62 F63 F64</xm:sqref>
        </x14:dataValidation>
        <x14:dataValidation type="list" allowBlank="1" showInputMessage="1" showErrorMessage="1" xr:uid="{D01590A6-FA62-E94A-ACDE-90FA0AA5E72A}">
          <x14:formula1>
            <xm:f>KV_DROPDOWN_HELPER!$ON$1:$ON$13</xm:f>
          </x14:formula1>
          <xm:sqref>F16 F23 F24 F27 F29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activeCell="I12" sqref="I12"/>
    </sheetView>
  </sheetViews>
  <sheetFormatPr baseColWidth="10" defaultColWidth="9.1640625" defaultRowHeight="16" customHeight="1"/>
  <cols>
    <col min="1" max="1" width="4.5" style="342" customWidth="1"/>
    <col min="2" max="2" width="9.1640625" style="342" customWidth="1"/>
    <col min="3" max="3" width="35.6640625" style="173" customWidth="1"/>
    <col min="4" max="4" width="13.83203125" style="173" customWidth="1"/>
    <col min="5" max="5" width="9.6640625" style="173" customWidth="1"/>
    <col min="6" max="6" width="10.6640625" style="173" customWidth="1"/>
    <col min="7" max="7" width="13.83203125" style="173" customWidth="1"/>
    <col min="8" max="8" width="11.6640625" style="173" customWidth="1"/>
    <col min="9" max="10" width="13.83203125" style="173" customWidth="1"/>
    <col min="11" max="11" width="14.83203125" style="173" customWidth="1"/>
    <col min="12" max="12" width="14.83203125" style="302" customWidth="1"/>
    <col min="13" max="13" width="17.83203125" style="173" customWidth="1"/>
    <col min="14" max="14" width="34.83203125" style="173" customWidth="1"/>
    <col min="15" max="15" width="12.6640625" style="173" customWidth="1"/>
    <col min="16" max="16" width="16.6640625" style="173" customWidth="1"/>
    <col min="17" max="17" width="14.6640625" style="173" customWidth="1"/>
    <col min="18" max="18" width="13.6640625" style="173" customWidth="1"/>
    <col min="19" max="19" width="9.6640625" style="173" customWidth="1"/>
    <col min="20" max="20" width="10.6640625" style="173" customWidth="1"/>
    <col min="21" max="21" width="7.6640625" style="173" customWidth="1"/>
    <col min="22" max="27" width="9.1640625" style="173"/>
    <col min="28" max="28" width="10.6640625" style="173" bestFit="1" customWidth="1"/>
    <col min="29" max="16384" width="9.1640625" style="173"/>
  </cols>
  <sheetData>
    <row r="1" spans="1:28" ht="18" customHeight="1">
      <c r="A1" s="254">
        <v>7</v>
      </c>
      <c r="B1" s="255" t="s">
        <v>180</v>
      </c>
      <c r="C1" s="256" t="s">
        <v>39</v>
      </c>
      <c r="D1" s="256" t="s">
        <v>181</v>
      </c>
      <c r="E1" s="256" t="s">
        <v>0</v>
      </c>
      <c r="F1" s="256" t="s">
        <v>40</v>
      </c>
      <c r="G1" s="256" t="s">
        <v>41</v>
      </c>
      <c r="H1" s="256" t="s">
        <v>42</v>
      </c>
      <c r="I1" s="256" t="s">
        <v>182</v>
      </c>
      <c r="J1" s="256" t="s">
        <v>43</v>
      </c>
      <c r="K1" s="256" t="s">
        <v>44</v>
      </c>
      <c r="L1" s="256" t="s">
        <v>45</v>
      </c>
      <c r="M1" s="256" t="s">
        <v>46</v>
      </c>
      <c r="N1" s="257" t="s">
        <v>183</v>
      </c>
      <c r="AB1" s="258">
        <f>DATE(EINSTELLUNG!$C$35,$A$1,1)</f>
        <v>46204</v>
      </c>
    </row>
    <row r="2" spans="1:28" ht="18" customHeight="1" thickBot="1">
      <c r="A2" s="259"/>
      <c r="B2" s="260"/>
      <c r="C2" s="261"/>
      <c r="D2" s="261"/>
      <c r="E2" s="261"/>
      <c r="F2" s="261"/>
      <c r="G2" s="261"/>
      <c r="H2" s="261"/>
      <c r="I2" s="261"/>
      <c r="J2" s="261"/>
      <c r="K2" s="261"/>
      <c r="L2" s="261"/>
      <c r="M2" s="261"/>
      <c r="N2" s="262"/>
      <c r="O2" s="263"/>
      <c r="P2" s="263"/>
      <c r="Q2" s="263"/>
      <c r="S2" s="343" t="s">
        <v>460</v>
      </c>
      <c r="T2" s="343"/>
      <c r="U2" s="343"/>
      <c r="V2" s="343"/>
      <c r="AB2" s="258">
        <f>EOMONTH(DATE(EINSTELLUNG!$C$35,$A$1,1),0)</f>
        <v>46234</v>
      </c>
    </row>
    <row r="3" spans="1:28" ht="22" customHeight="1">
      <c r="A3" s="264" t="s">
        <v>467</v>
      </c>
      <c r="B3" s="127">
        <v>401010</v>
      </c>
      <c r="C3" s="61" t="s">
        <v>224</v>
      </c>
      <c r="D3" s="62">
        <v>39388</v>
      </c>
      <c r="E3" s="63" t="s">
        <v>5</v>
      </c>
      <c r="F3" s="92">
        <v>173</v>
      </c>
      <c r="G3" s="265">
        <f>IF(OR(E3="",F3=""),"",PID_KVLohnLookup($A$1,E3,F3,LOHNTABELLE!$H$4))</f>
        <v>2183</v>
      </c>
      <c r="H3" s="266">
        <f>IF(AND(ISNUMBER(D3),ISNUMBER(F3)),ROUNDDOWN(MIN(IF(OR(ISBLANK(I3),I3=""),EOMONTH(DATE(EINSTELLUNG!$C$35,$A$1,1),0),I3)-MAX(D3,DATE(EINSTELLUNG!$C$35,$A$1,1))+1)/DAY(EOMONTH(DATE(EINSTELLUNG!$C$35,$A$1,1),0))*F3,2),"")</f>
        <v>173</v>
      </c>
      <c r="I3" s="65"/>
      <c r="J3" s="66"/>
      <c r="K3" s="265">
        <f t="shared" ref="K3:K34" si="0">IFERROR(IF(OR(MONTH(D3)=1, MONTH(D3)=3, MONTH(D3)=5, MONTH(D3)=7, MONTH(D3)=8, MONTH(D3)=10, MONTH(D3)=12), (G3/31)*J3, IF(OR(MONTH(D3)=4, MONTH(D3)=6, MONTH(D3)=9, MONTH(D3)=11), (G3/30)*J3, (G3/DAY(EOMONTH(D3,0)))*J3)), 0)</f>
        <v>0</v>
      </c>
      <c r="L3" s="26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8" t="s">
        <v>47</v>
      </c>
      <c r="P3" s="268" t="s">
        <v>48</v>
      </c>
      <c r="Q3" s="268" t="s">
        <v>49</v>
      </c>
      <c r="R3" s="269" t="s">
        <v>50</v>
      </c>
      <c r="S3" s="270"/>
      <c r="T3" s="270"/>
      <c r="U3" s="270"/>
      <c r="V3" s="270"/>
      <c r="AB3" s="271"/>
    </row>
    <row r="4" spans="1:28" ht="22" customHeight="1">
      <c r="A4" s="272" t="s">
        <v>51</v>
      </c>
      <c r="B4" s="128">
        <v>401049</v>
      </c>
      <c r="C4" s="69" t="s">
        <v>225</v>
      </c>
      <c r="D4" s="70">
        <v>41130</v>
      </c>
      <c r="E4" s="71" t="s">
        <v>4</v>
      </c>
      <c r="F4" s="72">
        <v>173</v>
      </c>
      <c r="G4" s="273">
        <f>IF(OR(E4="",F4=""),"",PID_KVLohnLookup($A$1,E4,F4,LOHNTABELLE!$H$4))</f>
        <v>2123</v>
      </c>
      <c r="H4" s="274">
        <f>IF(AND(ISNUMBER(D4),ISNUMBER(F4)),ROUNDDOWN(MIN(IF(OR(ISBLANK(I4),I4=""),EOMONTH(DATE(EINSTELLUNG!$C$35,$A$1,1),0),I4)-MAX(D4,DATE(EINSTELLUNG!$C$35,$A$1,1))+1)/DAY(EOMONTH(DATE(EINSTELLUNG!$C$35,$A$1,1),0))*F4,2),"")</f>
        <v>173</v>
      </c>
      <c r="I4" s="73"/>
      <c r="J4" s="74"/>
      <c r="K4" s="273">
        <f t="shared" si="0"/>
        <v>0</v>
      </c>
      <c r="L4" s="275">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6"/>
      <c r="P4" s="276"/>
      <c r="Q4" s="276"/>
      <c r="R4" s="277"/>
      <c r="S4" s="270"/>
      <c r="T4" s="270"/>
      <c r="U4" s="270"/>
      <c r="V4" s="270"/>
    </row>
    <row r="5" spans="1:28" ht="22" customHeight="1">
      <c r="A5" s="272" t="s">
        <v>52</v>
      </c>
      <c r="B5" s="129">
        <v>401051</v>
      </c>
      <c r="C5" s="77" t="s">
        <v>227</v>
      </c>
      <c r="D5" s="78">
        <v>41176</v>
      </c>
      <c r="E5" s="79" t="s">
        <v>2</v>
      </c>
      <c r="F5" s="80">
        <v>166</v>
      </c>
      <c r="G5" s="273">
        <f>IF(OR(E5="",F5=""),"",PID_KVLohnLookup($A$1,E5,F5,LOHNTABELLE!$H$4))</f>
        <v>2454</v>
      </c>
      <c r="H5" s="274">
        <f>IF(AND(ISNUMBER(D5),ISNUMBER(F5)),ROUNDDOWN(MIN(IF(OR(ISBLANK(I5),I5=""),EOMONTH(DATE(EINSTELLUNG!$C$35,$A$1,1),0),I5)-MAX(D5,DATE(EINSTELLUNG!$C$35,$A$1,1))+1)/DAY(EOMONTH(DATE(EINSTELLUNG!$C$35,$A$1,1),0))*F5,2),"")</f>
        <v>166</v>
      </c>
      <c r="I5" s="81"/>
      <c r="J5" s="82"/>
      <c r="K5" s="273">
        <f t="shared" si="0"/>
        <v>0</v>
      </c>
      <c r="L5" s="275">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2454</v>
      </c>
      <c r="M5" s="83"/>
      <c r="N5" s="99"/>
      <c r="O5" s="278" cm="1">
        <f t="array" ref="O5">SUMPRODUCT((F3:F82/4.310808)/5*2.08)</f>
        <v>784.43183737248387</v>
      </c>
      <c r="P5" s="279">
        <f>EINSTELLUNG!I12</f>
        <v>600</v>
      </c>
      <c r="Q5" s="279">
        <f>P5-O5</f>
        <v>-184.43183737248387</v>
      </c>
      <c r="R5" s="280">
        <f>IFERROR(Q5*Q42, 0)</f>
        <v>-3361.3118365129917</v>
      </c>
      <c r="S5" s="270"/>
      <c r="T5" s="270"/>
      <c r="U5" s="270"/>
      <c r="V5" s="270"/>
    </row>
    <row r="6" spans="1:28" ht="22" customHeight="1">
      <c r="A6" s="272" t="s">
        <v>53</v>
      </c>
      <c r="B6" s="128">
        <v>401089</v>
      </c>
      <c r="C6" s="69" t="s">
        <v>241</v>
      </c>
      <c r="D6" s="70">
        <v>44868</v>
      </c>
      <c r="E6" s="71" t="s">
        <v>13</v>
      </c>
      <c r="F6" s="72">
        <v>173</v>
      </c>
      <c r="G6" s="273">
        <f>IF(OR(E6="",F6=""),"",PID_KVLohnLookup($A$1,E6,F6,LOHNTABELLE!$H$4))</f>
        <v>2328</v>
      </c>
      <c r="H6" s="274">
        <f>IF(AND(ISNUMBER(D6),ISNUMBER(F6)),ROUNDDOWN(MIN(IF(OR(ISBLANK(I6),I6=""),EOMONTH(DATE(EINSTELLUNG!$C$35,$A$1,1),0),I6)-MAX(D6,DATE(EINSTELLUNG!$C$35,$A$1,1))+1)/DAY(EOMONTH(DATE(EINSTELLUNG!$C$35,$A$1,1),0))*F6,2),"")</f>
        <v>173</v>
      </c>
      <c r="I6" s="73"/>
      <c r="J6" s="74"/>
      <c r="K6" s="273">
        <f t="shared" si="0"/>
        <v>0</v>
      </c>
      <c r="L6" s="275">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281" t="str">
        <f>IF(Q5&lt;0, "Schlecht! Zu wenig Urlaub abgebaut.", IF(Q5&gt;0, "Gut! Mehr Urlaub abgebaut als aufgebaut.", ""))</f>
        <v>Schlecht! Zu wenig Urlaub abgebaut.</v>
      </c>
      <c r="P6" s="282"/>
      <c r="Q6" s="282"/>
      <c r="R6" s="283"/>
      <c r="S6" s="270"/>
      <c r="T6" s="270"/>
      <c r="U6" s="270"/>
      <c r="V6" s="270"/>
    </row>
    <row r="7" spans="1:28" ht="22" customHeight="1" thickBot="1">
      <c r="A7" s="272" t="s">
        <v>54</v>
      </c>
      <c r="B7" s="129">
        <v>401138</v>
      </c>
      <c r="C7" s="77" t="s">
        <v>228</v>
      </c>
      <c r="D7" s="78">
        <v>42006</v>
      </c>
      <c r="E7" s="79" t="s">
        <v>2</v>
      </c>
      <c r="F7" s="80">
        <v>166</v>
      </c>
      <c r="G7" s="273">
        <f>IF(OR(E7="",F7=""),"",PID_KVLohnLookup($A$1,E7,F7,LOHNTABELLE!$H$4))</f>
        <v>2454</v>
      </c>
      <c r="H7" s="274">
        <f>IF(AND(ISNUMBER(D7),ISNUMBER(F7)),ROUNDDOWN(MIN(IF(OR(ISBLANK(I7),I7=""),EOMONTH(DATE(EINSTELLUNG!$C$35,$A$1,1),0),I7)-MAX(D7,DATE(EINSTELLUNG!$C$35,$A$1,1))+1)/DAY(EOMONTH(DATE(EINSTELLUNG!$C$35,$A$1,1),0))*F7,2),"")</f>
        <v>166</v>
      </c>
      <c r="I7" s="81"/>
      <c r="J7" s="82"/>
      <c r="K7" s="273">
        <f t="shared" si="0"/>
        <v>0</v>
      </c>
      <c r="L7" s="275">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2454</v>
      </c>
      <c r="M7" s="83"/>
      <c r="N7" s="99"/>
      <c r="O7" s="270"/>
      <c r="P7" s="270"/>
      <c r="Q7" s="270"/>
      <c r="R7" s="270"/>
      <c r="S7" s="270"/>
      <c r="T7" s="270"/>
      <c r="U7" s="270"/>
      <c r="V7" s="270"/>
    </row>
    <row r="8" spans="1:28" ht="22" customHeight="1">
      <c r="A8" s="272" t="s">
        <v>55</v>
      </c>
      <c r="B8" s="128">
        <v>401197</v>
      </c>
      <c r="C8" s="69" t="s">
        <v>229</v>
      </c>
      <c r="D8" s="70">
        <v>42644</v>
      </c>
      <c r="E8" s="71" t="s">
        <v>2</v>
      </c>
      <c r="F8" s="72">
        <v>40</v>
      </c>
      <c r="G8" s="273">
        <f>IF(OR(E8="",F8=""),"",PID_KVLohnLookup($A$1,E8,F8,LOHNTABELLE!$H$4))</f>
        <v>600</v>
      </c>
      <c r="H8" s="274">
        <f>IF(AND(ISNUMBER(D8),ISNUMBER(F8)),ROUNDDOWN(MIN(IF(OR(ISBLANK(I8),I8=""),EOMONTH(DATE(EINSTELLUNG!$C$35,$A$1,1),0),I8)-MAX(D8,DATE(EINSTELLUNG!$C$35,$A$1,1))+1)/DAY(EOMONTH(DATE(EINSTELLUNG!$C$35,$A$1,1),0))*F8,2),"")</f>
        <v>40</v>
      </c>
      <c r="I8" s="73"/>
      <c r="J8" s="74"/>
      <c r="K8" s="273">
        <f t="shared" si="0"/>
        <v>0</v>
      </c>
      <c r="L8" s="275">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600</v>
      </c>
      <c r="M8" s="75"/>
      <c r="N8" s="98"/>
      <c r="O8" s="284" t="s">
        <v>56</v>
      </c>
      <c r="P8" s="285"/>
      <c r="Q8" s="286">
        <f>SUM(H3:H82)</f>
        <v>8096.5599999999995</v>
      </c>
      <c r="R8" s="287"/>
      <c r="S8" s="270"/>
      <c r="T8" s="270"/>
      <c r="U8" s="270"/>
      <c r="V8" s="270"/>
    </row>
    <row r="9" spans="1:28" ht="22" customHeight="1">
      <c r="A9" s="272" t="s">
        <v>57</v>
      </c>
      <c r="B9" s="129">
        <v>401214</v>
      </c>
      <c r="C9" s="77" t="s">
        <v>255</v>
      </c>
      <c r="D9" s="78">
        <v>45636</v>
      </c>
      <c r="E9" s="79" t="s">
        <v>2</v>
      </c>
      <c r="F9" s="80">
        <v>173</v>
      </c>
      <c r="G9" s="273">
        <f>IF(OR(E9="",F9=""),"",PID_KVLohnLookup($A$1,E9,F9,LOHNTABELLE!$H$4))</f>
        <v>2900</v>
      </c>
      <c r="H9" s="274">
        <f>IF(AND(ISNUMBER(D9),ISNUMBER(F9)),ROUNDDOWN(MIN(IF(OR(ISBLANK(I9),I9=""),EOMONTH(DATE(EINSTELLUNG!$C$35,$A$1,1),0),I9)-MAX(D9,DATE(EINSTELLUNG!$C$35,$A$1,1))+1)/DAY(EOMONTH(DATE(EINSTELLUNG!$C$35,$A$1,1),0))*F9,2),"")</f>
        <v>173</v>
      </c>
      <c r="I9" s="81"/>
      <c r="J9" s="82"/>
      <c r="K9" s="273">
        <f t="shared" si="0"/>
        <v>0</v>
      </c>
      <c r="L9" s="275">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2900</v>
      </c>
      <c r="M9" s="83"/>
      <c r="N9" s="99"/>
      <c r="O9" s="288" t="s">
        <v>58</v>
      </c>
      <c r="P9" s="289"/>
      <c r="Q9" s="290">
        <f>EINSTELLUNG!L28</f>
        <v>7</v>
      </c>
      <c r="R9" s="291"/>
      <c r="S9" s="292">
        <f>IFERROR(Q9/Q8, 0)</f>
        <v>8.6456470402244913E-4</v>
      </c>
      <c r="T9" s="270"/>
      <c r="U9" s="270"/>
      <c r="V9" s="270"/>
    </row>
    <row r="10" spans="1:28" ht="22" customHeight="1">
      <c r="A10" s="272" t="s">
        <v>59</v>
      </c>
      <c r="B10" s="128">
        <v>401276</v>
      </c>
      <c r="C10" s="69" t="s">
        <v>230</v>
      </c>
      <c r="D10" s="70">
        <v>43252</v>
      </c>
      <c r="E10" s="71" t="s">
        <v>2</v>
      </c>
      <c r="F10" s="72">
        <v>173</v>
      </c>
      <c r="G10" s="273">
        <f>IF(OR(E10="",F10=""),"",PID_KVLohnLookup($A$1,E10,F10,LOHNTABELLE!$H$4))</f>
        <v>2900</v>
      </c>
      <c r="H10" s="274">
        <f>IF(AND(ISNUMBER(D10),ISNUMBER(F10)),ROUNDDOWN(MIN(IF(OR(ISBLANK(I10),I10=""),EOMONTH(DATE(EINSTELLUNG!$C$35,$A$1,1),0),I10)-MAX(D10,DATE(EINSTELLUNG!$C$35,$A$1,1))+1)/DAY(EOMONTH(DATE(EINSTELLUNG!$C$35,$A$1,1),0))*F10,2),"")</f>
        <v>173</v>
      </c>
      <c r="I10" s="73"/>
      <c r="J10" s="74"/>
      <c r="K10" s="273">
        <f t="shared" si="0"/>
        <v>0</v>
      </c>
      <c r="L10" s="275">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2900</v>
      </c>
      <c r="M10" s="75"/>
      <c r="N10" s="98"/>
      <c r="O10" s="288" t="s">
        <v>60</v>
      </c>
      <c r="P10" s="289"/>
      <c r="Q10" s="290">
        <f>EINSTELLUNG!I28</f>
        <v>0</v>
      </c>
      <c r="R10" s="291"/>
      <c r="S10" s="270"/>
      <c r="T10" s="270"/>
      <c r="U10" s="270"/>
      <c r="V10" s="270"/>
    </row>
    <row r="11" spans="1:28" ht="22" customHeight="1">
      <c r="A11" s="272" t="s">
        <v>61</v>
      </c>
      <c r="B11" s="129">
        <v>401276</v>
      </c>
      <c r="C11" s="77" t="s">
        <v>472</v>
      </c>
      <c r="D11" s="78">
        <v>38899</v>
      </c>
      <c r="E11" s="79" t="s">
        <v>2</v>
      </c>
      <c r="F11" s="80">
        <v>173</v>
      </c>
      <c r="G11" s="273">
        <f>IF(OR(E11="",F11=""),"",PID_KVLohnLookup($A$1,E11,F11,LOHNTABELLE!$H$4))</f>
        <v>2900</v>
      </c>
      <c r="H11" s="274">
        <f>IF(AND(ISNUMBER(D11),ISNUMBER(F11)),ROUNDDOWN(MIN(IF(OR(ISBLANK(I11),I11=""),EOMONTH(DATE(EINSTELLUNG!$C$35,$A$1,1),0),I11)-MAX(D11,DATE(EINSTELLUNG!$C$35,$A$1,1))+1)/DAY(EOMONTH(DATE(EINSTELLUNG!$C$35,$A$1,1),0))*F11,2),"")</f>
        <v>173</v>
      </c>
      <c r="I11" s="81"/>
      <c r="J11" s="82"/>
      <c r="K11" s="273">
        <f t="shared" si="0"/>
        <v>0</v>
      </c>
      <c r="L11" s="275">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2900</v>
      </c>
      <c r="M11" s="83"/>
      <c r="N11" s="99"/>
      <c r="O11" s="288" t="s">
        <v>62</v>
      </c>
      <c r="P11" s="289"/>
      <c r="Q11" s="290">
        <f>P5</f>
        <v>600</v>
      </c>
      <c r="R11" s="291"/>
      <c r="S11" s="270"/>
      <c r="T11" s="270"/>
      <c r="U11" s="270"/>
      <c r="V11" s="270"/>
    </row>
    <row r="12" spans="1:28" ht="22" customHeight="1">
      <c r="A12" s="272" t="s">
        <v>63</v>
      </c>
      <c r="B12" s="128">
        <v>401307</v>
      </c>
      <c r="C12" s="69" t="s">
        <v>231</v>
      </c>
      <c r="D12" s="70">
        <v>43571</v>
      </c>
      <c r="E12" s="71" t="s">
        <v>2</v>
      </c>
      <c r="F12" s="72">
        <v>151.38</v>
      </c>
      <c r="G12" s="273">
        <f>IF(OR(E12="",F12=""),"",PID_KVLohnLookup($A$1,E12,F12,LOHNTABELLE!$H$4))</f>
        <v>2500</v>
      </c>
      <c r="H12" s="274">
        <f>IF(AND(ISNUMBER(D12),ISNUMBER(F12)),ROUNDDOWN(MIN(IF(OR(ISBLANK(I12),I12=""),EOMONTH(DATE(EINSTELLUNG!$C$35,$A$1,1),0),I12)-MAX(D12,DATE(EINSTELLUNG!$C$35,$A$1,1))+1)/DAY(EOMONTH(DATE(EINSTELLUNG!$C$35,$A$1,1),0))*F12,2),"")</f>
        <v>151.38</v>
      </c>
      <c r="I12" s="73"/>
      <c r="J12" s="74"/>
      <c r="K12" s="273">
        <f t="shared" si="0"/>
        <v>0</v>
      </c>
      <c r="L12" s="275">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2500</v>
      </c>
      <c r="M12" s="75"/>
      <c r="N12" s="98"/>
      <c r="O12" s="288" t="s">
        <v>64</v>
      </c>
      <c r="P12" s="289"/>
      <c r="Q12" s="139">
        <v>-50</v>
      </c>
      <c r="R12" s="140"/>
      <c r="S12" s="270"/>
      <c r="T12" s="270"/>
      <c r="U12" s="270"/>
      <c r="V12" s="270"/>
    </row>
    <row r="13" spans="1:28" ht="22" customHeight="1">
      <c r="A13" s="272" t="s">
        <v>65</v>
      </c>
      <c r="B13" s="129">
        <v>401308</v>
      </c>
      <c r="C13" s="77" t="s">
        <v>232</v>
      </c>
      <c r="D13" s="78">
        <v>43579</v>
      </c>
      <c r="E13" s="79" t="s">
        <v>2</v>
      </c>
      <c r="F13" s="80">
        <v>166</v>
      </c>
      <c r="G13" s="273">
        <f>IF(OR(E13="",F13=""),"",PID_KVLohnLookup($A$1,E13,F13,LOHNTABELLE!$H$4))</f>
        <v>2454</v>
      </c>
      <c r="H13" s="274">
        <f>IF(AND(ISNUMBER(D13),ISNUMBER(F13)),ROUNDDOWN(MIN(IF(OR(ISBLANK(I13),I13=""),EOMONTH(DATE(EINSTELLUNG!$C$35,$A$1,1),0),I13)-MAX(D13,DATE(EINSTELLUNG!$C$35,$A$1,1))+1)/DAY(EOMONTH(DATE(EINSTELLUNG!$C$35,$A$1,1),0))*F13,2),"")</f>
        <v>166</v>
      </c>
      <c r="I13" s="81"/>
      <c r="J13" s="82"/>
      <c r="K13" s="273">
        <f t="shared" si="0"/>
        <v>0</v>
      </c>
      <c r="L13" s="275">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2454</v>
      </c>
      <c r="M13" s="83"/>
      <c r="N13" s="99"/>
      <c r="O13" s="288" t="s">
        <v>66</v>
      </c>
      <c r="P13" s="289"/>
      <c r="Q13" s="290">
        <f>Q8-Q9-Q10-Q11-Q12</f>
        <v>7539.5599999999995</v>
      </c>
      <c r="R13" s="291"/>
      <c r="S13" s="270"/>
      <c r="T13" s="270"/>
      <c r="U13" s="270"/>
      <c r="V13" s="270"/>
    </row>
    <row r="14" spans="1:28" ht="22" customHeight="1">
      <c r="A14" s="272" t="s">
        <v>67</v>
      </c>
      <c r="B14" s="128">
        <v>401394</v>
      </c>
      <c r="C14" s="69" t="s">
        <v>233</v>
      </c>
      <c r="D14" s="70">
        <v>44379</v>
      </c>
      <c r="E14" s="71" t="s">
        <v>2</v>
      </c>
      <c r="F14" s="72">
        <v>173</v>
      </c>
      <c r="G14" s="273">
        <f>IF(OR(E14="",F14=""),"",PID_KVLohnLookup($A$1,E14,F14,LOHNTABELLE!$H$4))</f>
        <v>2900</v>
      </c>
      <c r="H14" s="274">
        <f>IF(AND(ISNUMBER(D14),ISNUMBER(F14)),ROUNDDOWN(MIN(IF(OR(ISBLANK(I14),I14=""),EOMONTH(DATE(EINSTELLUNG!$C$35,$A$1,1),0),I14)-MAX(D14,DATE(EINSTELLUNG!$C$35,$A$1,1))+1)/DAY(EOMONTH(DATE(EINSTELLUNG!$C$35,$A$1,1),0))*F14,2),"")</f>
        <v>173</v>
      </c>
      <c r="I14" s="73"/>
      <c r="J14" s="74"/>
      <c r="K14" s="273">
        <f t="shared" si="0"/>
        <v>0</v>
      </c>
      <c r="L14" s="275">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288" t="s">
        <v>68</v>
      </c>
      <c r="P14" s="289"/>
      <c r="Q14" s="290">
        <f>EINSTELLUNG!L12</f>
        <v>9300</v>
      </c>
      <c r="R14" s="291"/>
      <c r="S14" s="270"/>
      <c r="T14" s="270"/>
      <c r="U14" s="270"/>
      <c r="V14" s="270"/>
    </row>
    <row r="15" spans="1:28" ht="22" customHeight="1" thickBot="1">
      <c r="A15" s="272" t="s">
        <v>69</v>
      </c>
      <c r="B15" s="129">
        <v>401406</v>
      </c>
      <c r="C15" s="77" t="s">
        <v>473</v>
      </c>
      <c r="D15" s="78">
        <v>36850</v>
      </c>
      <c r="E15" s="79" t="s">
        <v>2</v>
      </c>
      <c r="F15" s="80">
        <v>151.38</v>
      </c>
      <c r="G15" s="273">
        <f>IF(OR(E15="",F15=""),"",PID_KVLohnLookup($A$1,E15,F15,LOHNTABELLE!$H$4))</f>
        <v>2500</v>
      </c>
      <c r="H15" s="274">
        <f>IF(AND(ISNUMBER(D15),ISNUMBER(F15)),ROUNDDOWN(MIN(IF(OR(ISBLANK(I15),I15=""),EOMONTH(DATE(EINSTELLUNG!$C$35,$A$1,1),0),I15)-MAX(D15,DATE(EINSTELLUNG!$C$35,$A$1,1))+1)/DAY(EOMONTH(DATE(EINSTELLUNG!$C$35,$A$1,1),0))*F15,2),"")</f>
        <v>151.38</v>
      </c>
      <c r="I15" s="81"/>
      <c r="J15" s="82"/>
      <c r="K15" s="273">
        <f t="shared" si="0"/>
        <v>0</v>
      </c>
      <c r="L15" s="275">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2500</v>
      </c>
      <c r="M15" s="83"/>
      <c r="N15" s="99"/>
      <c r="O15" s="293" t="s">
        <v>70</v>
      </c>
      <c r="P15" s="294"/>
      <c r="Q15" s="295">
        <f>Q13-Q14</f>
        <v>-1760.4400000000005</v>
      </c>
      <c r="R15" s="296"/>
      <c r="S15" s="297"/>
      <c r="T15" s="297"/>
      <c r="U15" s="297"/>
      <c r="V15" s="270"/>
    </row>
    <row r="16" spans="1:28" ht="18" customHeight="1" thickBot="1">
      <c r="A16" s="272" t="s">
        <v>71</v>
      </c>
      <c r="B16" s="128">
        <v>401432</v>
      </c>
      <c r="C16" s="69" t="s">
        <v>235</v>
      </c>
      <c r="D16" s="70">
        <v>44441</v>
      </c>
      <c r="E16" s="71" t="s">
        <v>2</v>
      </c>
      <c r="F16" s="72">
        <v>166</v>
      </c>
      <c r="G16" s="273">
        <f>IF(OR(E16="",F16=""),"",PID_KVLohnLookup($A$1,E16,F16,LOHNTABELLE!$H$4))</f>
        <v>2454</v>
      </c>
      <c r="H16" s="274">
        <f>IF(AND(ISNUMBER(D16),ISNUMBER(F16)),ROUNDDOWN(MIN(IF(OR(ISBLANK(I16),I16=""),EOMONTH(DATE(EINSTELLUNG!$C$35,$A$1,1),0),I16)-MAX(D16,DATE(EINSTELLUNG!$C$35,$A$1,1))+1)/DAY(EOMONTH(DATE(EINSTELLUNG!$C$35,$A$1,1),0))*F16,2),"")</f>
        <v>166</v>
      </c>
      <c r="I16" s="73"/>
      <c r="J16" s="74"/>
      <c r="K16" s="273">
        <f t="shared" si="0"/>
        <v>0</v>
      </c>
      <c r="L16" s="275">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2454</v>
      </c>
      <c r="M16" s="75"/>
      <c r="N16" s="98"/>
      <c r="O16" s="298" t="str">
        <f>IF(Q15&lt;0, "Schlecht! Zu wenig Stunden für Dienstplan.", IF(Q15&gt;0, "Du hast mehr als genug Stunden für Dienstplan.", ""))</f>
        <v>Schlecht! Zu wenig Stunden für Dienstplan.</v>
      </c>
      <c r="P16" s="299"/>
      <c r="Q16" s="299"/>
      <c r="R16" s="300"/>
      <c r="S16" s="301"/>
      <c r="T16" s="301"/>
      <c r="U16" s="301"/>
      <c r="V16" s="301"/>
      <c r="W16" s="302"/>
    </row>
    <row r="17" spans="1:29" ht="18" customHeight="1">
      <c r="A17" s="272" t="s">
        <v>72</v>
      </c>
      <c r="B17" s="129">
        <v>401476</v>
      </c>
      <c r="C17" s="77" t="s">
        <v>237</v>
      </c>
      <c r="D17" s="78">
        <v>44504</v>
      </c>
      <c r="E17" s="79" t="s">
        <v>2</v>
      </c>
      <c r="F17" s="80">
        <v>166</v>
      </c>
      <c r="G17" s="273">
        <f>IF(OR(E17="",F17=""),"",PID_KVLohnLookup($A$1,E17,F17,LOHNTABELLE!$H$4))</f>
        <v>2454</v>
      </c>
      <c r="H17" s="274">
        <f>IF(AND(ISNUMBER(D17),ISNUMBER(F17)),ROUNDDOWN(MIN(IF(OR(ISBLANK(I17),I17=""),EOMONTH(DATE(EINSTELLUNG!$C$35,$A$1,1),0),I17)-MAX(D17,DATE(EINSTELLUNG!$C$35,$A$1,1))+1)/DAY(EOMONTH(DATE(EINSTELLUNG!$C$35,$A$1,1),0))*F17,2),"")</f>
        <v>133.87</v>
      </c>
      <c r="I17" s="81">
        <v>46228</v>
      </c>
      <c r="J17" s="82"/>
      <c r="K17" s="273">
        <f t="shared" si="0"/>
        <v>0</v>
      </c>
      <c r="L17" s="275">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1979.0322580645161</v>
      </c>
      <c r="M17" s="83"/>
      <c r="N17" s="99" t="s">
        <v>195</v>
      </c>
      <c r="O17" s="303" t="s">
        <v>73</v>
      </c>
      <c r="P17" s="285"/>
      <c r="Q17" s="304">
        <f>SUM(L3:L82)</f>
        <v>147561.63225806452</v>
      </c>
      <c r="R17" s="305"/>
      <c r="S17" s="270"/>
      <c r="T17" s="270"/>
      <c r="U17" s="270"/>
      <c r="V17" s="270"/>
      <c r="W17" s="302"/>
    </row>
    <row r="18" spans="1:29" ht="22" customHeight="1">
      <c r="A18" s="272" t="s">
        <v>74</v>
      </c>
      <c r="B18" s="128">
        <v>401479</v>
      </c>
      <c r="C18" s="69" t="s">
        <v>238</v>
      </c>
      <c r="D18" s="70">
        <v>44511</v>
      </c>
      <c r="E18" s="71" t="s">
        <v>2</v>
      </c>
      <c r="F18" s="72">
        <v>173</v>
      </c>
      <c r="G18" s="273">
        <f>IF(OR(E18="",F18=""),"",PID_KVLohnLookup($A$1,E18,F18,LOHNTABELLE!$H$4))</f>
        <v>2900</v>
      </c>
      <c r="H18" s="274">
        <f>IF(AND(ISNUMBER(D18),ISNUMBER(F18)),ROUNDDOWN(MIN(IF(OR(ISBLANK(I18),I18=""),EOMONTH(DATE(EINSTELLUNG!$C$35,$A$1,1),0),I18)-MAX(D18,DATE(EINSTELLUNG!$C$35,$A$1,1))+1)/DAY(EOMONTH(DATE(EINSTELLUNG!$C$35,$A$1,1),0))*F18,2),"")</f>
        <v>173</v>
      </c>
      <c r="I18" s="73"/>
      <c r="J18" s="74"/>
      <c r="K18" s="273">
        <f t="shared" si="0"/>
        <v>0</v>
      </c>
      <c r="L18" s="275">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306" t="s">
        <v>451</v>
      </c>
      <c r="P18" s="307"/>
      <c r="Q18" s="308">
        <v>20</v>
      </c>
      <c r="R18" s="309"/>
      <c r="S18" s="270"/>
      <c r="T18" s="270"/>
      <c r="U18" s="270"/>
      <c r="V18" s="270"/>
    </row>
    <row r="19" spans="1:29" ht="22" customHeight="1">
      <c r="A19" s="272" t="s">
        <v>75</v>
      </c>
      <c r="B19" s="129">
        <v>401481</v>
      </c>
      <c r="C19" s="77" t="s">
        <v>239</v>
      </c>
      <c r="D19" s="78">
        <v>44531</v>
      </c>
      <c r="E19" s="79" t="s">
        <v>2</v>
      </c>
      <c r="F19" s="80">
        <v>173</v>
      </c>
      <c r="G19" s="273">
        <f>IF(OR(E19="",F19=""),"",PID_KVLohnLookup($A$1,E19,F19,LOHNTABELLE!$H$4))</f>
        <v>2900</v>
      </c>
      <c r="H19" s="274">
        <f>IF(AND(ISNUMBER(D19),ISNUMBER(F19)),ROUNDDOWN(MIN(IF(OR(ISBLANK(I19),I19=""),EOMONTH(DATE(EINSTELLUNG!$C$35,$A$1,1),0),I19)-MAX(D19,DATE(EINSTELLUNG!$C$35,$A$1,1))+1)/DAY(EOMONTH(DATE(EINSTELLUNG!$C$35,$A$1,1),0))*F19,2),"")</f>
        <v>173</v>
      </c>
      <c r="I19" s="81"/>
      <c r="J19" s="82"/>
      <c r="K19" s="273">
        <f t="shared" si="0"/>
        <v>0</v>
      </c>
      <c r="L19" s="275">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306" t="s">
        <v>296</v>
      </c>
      <c r="P19" s="307"/>
      <c r="Q19" s="308">
        <v>333</v>
      </c>
      <c r="R19" s="309"/>
      <c r="S19" s="270"/>
      <c r="T19" s="270"/>
      <c r="U19" s="270"/>
      <c r="V19" s="270"/>
    </row>
    <row r="20" spans="1:29" ht="22" customHeight="1">
      <c r="A20" s="272" t="s">
        <v>76</v>
      </c>
      <c r="B20" s="128">
        <v>401558</v>
      </c>
      <c r="C20" s="69" t="s">
        <v>236</v>
      </c>
      <c r="D20" s="73">
        <v>44460</v>
      </c>
      <c r="E20" s="71" t="s">
        <v>2</v>
      </c>
      <c r="F20" s="72">
        <v>173</v>
      </c>
      <c r="G20" s="273">
        <f>IF(OR(E20="",F20=""),"",PID_KVLohnLookup($A$1,E20,F20,LOHNTABELLE!$H$4))</f>
        <v>2900</v>
      </c>
      <c r="H20" s="274">
        <f>IF(AND(ISNUMBER(D20),ISNUMBER(F20)),ROUNDDOWN(MIN(IF(OR(ISBLANK(I20),I20=""),EOMONTH(DATE(EINSTELLUNG!$C$35,$A$1,1),0),I20)-MAX(D20,DATE(EINSTELLUNG!$C$35,$A$1,1))+1)/DAY(EOMONTH(DATE(EINSTELLUNG!$C$35,$A$1,1),0))*F20,2),"")</f>
        <v>173</v>
      </c>
      <c r="I20" s="73"/>
      <c r="J20" s="74"/>
      <c r="K20" s="273">
        <f t="shared" si="0"/>
        <v>0</v>
      </c>
      <c r="L20" s="275">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306" t="s">
        <v>296</v>
      </c>
      <c r="P20" s="307"/>
      <c r="Q20" s="308">
        <v>35</v>
      </c>
      <c r="R20" s="309"/>
      <c r="S20" s="270"/>
      <c r="T20" s="270"/>
      <c r="U20" s="270"/>
      <c r="V20" s="270"/>
    </row>
    <row r="21" spans="1:29" ht="22" customHeight="1">
      <c r="A21" s="272" t="s">
        <v>77</v>
      </c>
      <c r="B21" s="129">
        <v>401564</v>
      </c>
      <c r="C21" s="77" t="s">
        <v>240</v>
      </c>
      <c r="D21" s="78">
        <v>44824</v>
      </c>
      <c r="E21" s="79" t="s">
        <v>2</v>
      </c>
      <c r="F21" s="80">
        <v>173</v>
      </c>
      <c r="G21" s="273">
        <f>IF(OR(E21="",F21=""),"",PID_KVLohnLookup($A$1,E21,F21,LOHNTABELLE!$H$4))</f>
        <v>2900</v>
      </c>
      <c r="H21" s="274">
        <f>IF(AND(ISNUMBER(D21),ISNUMBER(F21)),ROUNDDOWN(MIN(IF(OR(ISBLANK(I21),I21=""),EOMONTH(DATE(EINSTELLUNG!$C$35,$A$1,1),0),I21)-MAX(D21,DATE(EINSTELLUNG!$C$35,$A$1,1))+1)/DAY(EOMONTH(DATE(EINSTELLUNG!$C$35,$A$1,1),0))*F21,2),"")</f>
        <v>173</v>
      </c>
      <c r="I21" s="81"/>
      <c r="J21" s="82"/>
      <c r="K21" s="273">
        <f t="shared" si="0"/>
        <v>0</v>
      </c>
      <c r="L21" s="275">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83"/>
      <c r="N21" s="99"/>
      <c r="O21" s="306" t="s">
        <v>296</v>
      </c>
      <c r="P21" s="307"/>
      <c r="Q21" s="308">
        <v>100</v>
      </c>
      <c r="R21" s="309"/>
      <c r="S21" s="270"/>
      <c r="T21" s="270"/>
      <c r="U21" s="270"/>
      <c r="V21" s="270"/>
    </row>
    <row r="22" spans="1:29" ht="22" customHeight="1">
      <c r="A22" s="272" t="s">
        <v>78</v>
      </c>
      <c r="B22" s="128">
        <v>401583</v>
      </c>
      <c r="C22" s="69" t="s">
        <v>242</v>
      </c>
      <c r="D22" s="70">
        <v>44900</v>
      </c>
      <c r="E22" s="71" t="s">
        <v>10</v>
      </c>
      <c r="F22" s="93">
        <v>173</v>
      </c>
      <c r="G22" s="273">
        <f>IF(OR(E22="",F22=""),"",PID_KVLohnLookup($A$1,E22,F22,LOHNTABELLE!$H$4))</f>
        <v>2300</v>
      </c>
      <c r="H22" s="274">
        <f>IF(AND(ISNUMBER(D22),ISNUMBER(F22)),ROUNDDOWN(MIN(IF(OR(ISBLANK(I22),I22=""),EOMONTH(DATE(EINSTELLUNG!$C$35,$A$1,1),0),I22)-MAX(D22,DATE(EINSTELLUNG!$C$35,$A$1,1))+1)/DAY(EOMONTH(DATE(EINSTELLUNG!$C$35,$A$1,1),0))*F22,2),"")</f>
        <v>173</v>
      </c>
      <c r="I22" s="73"/>
      <c r="J22" s="74"/>
      <c r="K22" s="273">
        <f t="shared" si="0"/>
        <v>0</v>
      </c>
      <c r="L22" s="275">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5"/>
      <c r="N22" s="98"/>
      <c r="O22" s="306" t="s">
        <v>296</v>
      </c>
      <c r="P22" s="307"/>
      <c r="Q22" s="308"/>
      <c r="R22" s="309"/>
      <c r="S22" s="270"/>
      <c r="T22" s="270"/>
      <c r="U22" s="270"/>
      <c r="V22" s="270"/>
    </row>
    <row r="23" spans="1:29" ht="22" customHeight="1">
      <c r="A23" s="272" t="s">
        <v>79</v>
      </c>
      <c r="B23" s="129">
        <v>401589</v>
      </c>
      <c r="C23" s="77" t="s">
        <v>243</v>
      </c>
      <c r="D23" s="78">
        <v>44926</v>
      </c>
      <c r="E23" s="79" t="s">
        <v>10</v>
      </c>
      <c r="F23" s="80">
        <v>173</v>
      </c>
      <c r="G23" s="273">
        <f>IF(OR(E23="",F23=""),"",PID_KVLohnLookup($A$1,E23,F23,LOHNTABELLE!$H$4))</f>
        <v>2300</v>
      </c>
      <c r="H23" s="274">
        <f>IF(AND(ISNUMBER(D23),ISNUMBER(F23)),ROUNDDOWN(MIN(IF(OR(ISBLANK(I23),I23=""),EOMONTH(DATE(EINSTELLUNG!$C$35,$A$1,1),0),I23)-MAX(D23,DATE(EINSTELLUNG!$C$35,$A$1,1))+1)/DAY(EOMONTH(DATE(EINSTELLUNG!$C$35,$A$1,1),0))*F23,2),"")</f>
        <v>173</v>
      </c>
      <c r="I23" s="81"/>
      <c r="J23" s="82"/>
      <c r="K23" s="273">
        <f t="shared" si="0"/>
        <v>0</v>
      </c>
      <c r="L23" s="275">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306" t="s">
        <v>296</v>
      </c>
      <c r="P23" s="307"/>
      <c r="Q23" s="308">
        <v>5000</v>
      </c>
      <c r="R23" s="309"/>
      <c r="S23" s="270"/>
      <c r="T23" s="270"/>
      <c r="U23" s="270"/>
      <c r="V23" s="270"/>
      <c r="W23" s="302"/>
    </row>
    <row r="24" spans="1:29" ht="22" customHeight="1">
      <c r="A24" s="272" t="s">
        <v>80</v>
      </c>
      <c r="B24" s="128">
        <v>401602</v>
      </c>
      <c r="C24" s="69" t="s">
        <v>244</v>
      </c>
      <c r="D24" s="70">
        <v>45975</v>
      </c>
      <c r="E24" s="71" t="s">
        <v>2</v>
      </c>
      <c r="F24" s="72">
        <v>86.5</v>
      </c>
      <c r="G24" s="273">
        <f>IF(OR(E24="",F24=""),"",PID_KVLohnLookup($A$1,E24,F24,LOHNTABELLE!$H$4))</f>
        <v>2152</v>
      </c>
      <c r="H24" s="274">
        <f>IF(AND(ISNUMBER(D24),ISNUMBER(F24)),ROUNDDOWN(MIN(IF(OR(ISBLANK(I24),I24=""),EOMONTH(DATE(EINSTELLUNG!$C$35,$A$1,1),0),I24)-MAX(D24,DATE(EINSTELLUNG!$C$35,$A$1,1))+1)/DAY(EOMONTH(DATE(EINSTELLUNG!$C$35,$A$1,1),0))*F24,2),"")</f>
        <v>86.5</v>
      </c>
      <c r="I24" s="73"/>
      <c r="J24" s="74"/>
      <c r="K24" s="273">
        <f t="shared" si="0"/>
        <v>0</v>
      </c>
      <c r="L24" s="275">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5"/>
      <c r="N24" s="98"/>
      <c r="O24" s="306"/>
      <c r="P24" s="307"/>
      <c r="Q24" s="308"/>
      <c r="R24" s="309"/>
      <c r="S24" s="270"/>
      <c r="T24" s="270"/>
      <c r="U24" s="270"/>
      <c r="V24" s="270"/>
      <c r="W24" s="302"/>
    </row>
    <row r="25" spans="1:29" ht="22" customHeight="1">
      <c r="A25" s="272" t="s">
        <v>81</v>
      </c>
      <c r="B25" s="129">
        <v>401605</v>
      </c>
      <c r="C25" s="77" t="s">
        <v>245</v>
      </c>
      <c r="D25" s="78">
        <v>44986</v>
      </c>
      <c r="E25" s="79" t="s">
        <v>2</v>
      </c>
      <c r="F25" s="80">
        <v>86.5</v>
      </c>
      <c r="G25" s="273">
        <f>IF(OR(E25="",F25=""),"",PID_KVLohnLookup($A$1,E25,F25,LOHNTABELLE!$H$4))</f>
        <v>2152</v>
      </c>
      <c r="H25" s="274">
        <f>IF(AND(ISNUMBER(D25),ISNUMBER(F25)),ROUNDDOWN(MIN(IF(OR(ISBLANK(I25),I25=""),EOMONTH(DATE(EINSTELLUNG!$C$35,$A$1,1),0),I25)-MAX(D25,DATE(EINSTELLUNG!$C$35,$A$1,1))+1)/DAY(EOMONTH(DATE(EINSTELLUNG!$C$35,$A$1,1),0))*F25,2),"")</f>
        <v>86.5</v>
      </c>
      <c r="I25" s="81"/>
      <c r="J25" s="82"/>
      <c r="K25" s="273">
        <f t="shared" si="0"/>
        <v>0</v>
      </c>
      <c r="L25" s="275">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306"/>
      <c r="P25" s="307"/>
      <c r="Q25" s="308"/>
      <c r="R25" s="309"/>
      <c r="S25" s="270"/>
      <c r="T25" s="270"/>
      <c r="U25" s="270"/>
      <c r="V25" s="270"/>
    </row>
    <row r="26" spans="1:29" ht="22" customHeight="1">
      <c r="A26" s="272" t="s">
        <v>82</v>
      </c>
      <c r="B26" s="128">
        <v>401605</v>
      </c>
      <c r="C26" s="69" t="s">
        <v>473</v>
      </c>
      <c r="D26" s="73">
        <v>36850</v>
      </c>
      <c r="E26" s="71" t="s">
        <v>2</v>
      </c>
      <c r="F26" s="72">
        <v>173</v>
      </c>
      <c r="G26" s="273">
        <f>IF(OR(E26="",F26=""),"",PID_KVLohnLookup($A$1,E26,F26,LOHNTABELLE!$H$4))</f>
        <v>2900</v>
      </c>
      <c r="H26" s="274">
        <f>IF(AND(ISNUMBER(D26),ISNUMBER(F26)),ROUNDDOWN(MIN(IF(OR(ISBLANK(I26),I26=""),EOMONTH(DATE(EINSTELLUNG!$C$35,$A$1,1),0),I26)-MAX(D26,DATE(EINSTELLUNG!$C$35,$A$1,1))+1)/DAY(EOMONTH(DATE(EINSTELLUNG!$C$35,$A$1,1),0))*F26,2),"")</f>
        <v>173</v>
      </c>
      <c r="I26" s="73"/>
      <c r="J26" s="74"/>
      <c r="K26" s="273">
        <f t="shared" si="0"/>
        <v>0</v>
      </c>
      <c r="L26" s="275">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75"/>
      <c r="N26" s="98"/>
      <c r="O26" s="306"/>
      <c r="P26" s="307"/>
      <c r="Q26" s="308"/>
      <c r="R26" s="309"/>
      <c r="S26" s="270"/>
      <c r="T26" s="270"/>
      <c r="U26" s="270"/>
      <c r="V26" s="270"/>
    </row>
    <row r="27" spans="1:29" ht="22" customHeight="1">
      <c r="A27" s="272" t="s">
        <v>83</v>
      </c>
      <c r="B27" s="129">
        <v>401626</v>
      </c>
      <c r="C27" s="77" t="s">
        <v>246</v>
      </c>
      <c r="D27" s="78">
        <v>45063</v>
      </c>
      <c r="E27" s="79" t="s">
        <v>2</v>
      </c>
      <c r="F27" s="80">
        <v>170</v>
      </c>
      <c r="G27" s="273">
        <f>IF(OR(E27="",F27=""),"",PID_KVLohnLookup($A$1,E27,F27,LOHNTABELLE!$H$4))</f>
        <v>4321</v>
      </c>
      <c r="H27" s="274">
        <f>IF(AND(ISNUMBER(D27),ISNUMBER(F27)),ROUNDDOWN(MIN(IF(OR(ISBLANK(I27),I27=""),EOMONTH(DATE(EINSTELLUNG!$C$35,$A$1,1),0),I27)-MAX(D27,DATE(EINSTELLUNG!$C$35,$A$1,1))+1)/DAY(EOMONTH(DATE(EINSTELLUNG!$C$35,$A$1,1),0))*F27,2),"")</f>
        <v>170</v>
      </c>
      <c r="I27" s="81"/>
      <c r="J27" s="82"/>
      <c r="K27" s="273">
        <f t="shared" si="0"/>
        <v>0</v>
      </c>
      <c r="L27" s="275">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4321</v>
      </c>
      <c r="M27" s="83"/>
      <c r="N27" s="99"/>
      <c r="O27" s="306"/>
      <c r="P27" s="307"/>
      <c r="Q27" s="308"/>
      <c r="R27" s="309"/>
      <c r="S27" s="310" t="s">
        <v>84</v>
      </c>
      <c r="T27" s="310"/>
      <c r="U27" s="310"/>
      <c r="V27" s="310"/>
    </row>
    <row r="28" spans="1:29" ht="22" customHeight="1">
      <c r="A28" s="272" t="s">
        <v>85</v>
      </c>
      <c r="B28" s="128">
        <v>401633</v>
      </c>
      <c r="C28" s="69" t="s">
        <v>247</v>
      </c>
      <c r="D28" s="73">
        <v>45089</v>
      </c>
      <c r="E28" s="71" t="s">
        <v>10</v>
      </c>
      <c r="F28" s="72">
        <v>86.5</v>
      </c>
      <c r="G28" s="273">
        <f>IF(OR(E28="",F28=""),"",PID_KVLohnLookup($A$1,E28,F28,LOHNTABELLE!$H$4))</f>
        <v>1150</v>
      </c>
      <c r="H28" s="274">
        <f>IF(AND(ISNUMBER(D28),ISNUMBER(F28)),ROUNDDOWN(MIN(IF(OR(ISBLANK(I28),I28=""),EOMONTH(DATE(EINSTELLUNG!$C$35,$A$1,1),0),I28)-MAX(D28,DATE(EINSTELLUNG!$C$35,$A$1,1))+1)/DAY(EOMONTH(DATE(EINSTELLUNG!$C$35,$A$1,1),0))*F28,2),"")</f>
        <v>86.5</v>
      </c>
      <c r="I28" s="73"/>
      <c r="J28" s="74"/>
      <c r="K28" s="273">
        <f t="shared" si="0"/>
        <v>0</v>
      </c>
      <c r="L28" s="275">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1150</v>
      </c>
      <c r="M28" s="75"/>
      <c r="N28" s="98"/>
      <c r="O28" s="306"/>
      <c r="P28" s="307"/>
      <c r="Q28" s="308"/>
      <c r="R28" s="309"/>
      <c r="S28" s="270"/>
      <c r="T28" s="270"/>
      <c r="U28" s="270"/>
      <c r="V28" s="270"/>
    </row>
    <row r="29" spans="1:29" ht="22" customHeight="1" thickBot="1">
      <c r="A29" s="272" t="s">
        <v>86</v>
      </c>
      <c r="B29" s="129">
        <v>401647</v>
      </c>
      <c r="C29" s="77" t="s">
        <v>248</v>
      </c>
      <c r="D29" s="78">
        <v>45182</v>
      </c>
      <c r="E29" s="79" t="s">
        <v>2</v>
      </c>
      <c r="F29" s="80">
        <v>86.5</v>
      </c>
      <c r="G29" s="273">
        <f>IF(OR(E29="",F29=""),"",PID_KVLohnLookup($A$1,E29,F29,LOHNTABELLE!$H$4))</f>
        <v>2152</v>
      </c>
      <c r="H29" s="274">
        <f>IF(AND(ISNUMBER(D29),ISNUMBER(F29)),ROUNDDOWN(MIN(IF(OR(ISBLANK(I29),I29=""),EOMONTH(DATE(EINSTELLUNG!$C$35,$A$1,1),0),I29)-MAX(D29,DATE(EINSTELLUNG!$C$35,$A$1,1))+1)/DAY(EOMONTH(DATE(EINSTELLUNG!$C$35,$A$1,1),0))*F29,2),"")</f>
        <v>86.5</v>
      </c>
      <c r="I29" s="81"/>
      <c r="J29" s="82"/>
      <c r="K29" s="273">
        <f t="shared" si="0"/>
        <v>0</v>
      </c>
      <c r="L29" s="275">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11" t="s">
        <v>87</v>
      </c>
      <c r="P29" s="294"/>
      <c r="Q29" s="312">
        <f>EINSTELLUNG!O12</f>
        <v>1250</v>
      </c>
      <c r="R29" s="313"/>
      <c r="S29" s="270"/>
      <c r="T29" s="270"/>
      <c r="U29" s="270"/>
      <c r="V29" s="270"/>
    </row>
    <row r="30" spans="1:29" ht="22" customHeight="1" thickBot="1">
      <c r="A30" s="272" t="s">
        <v>88</v>
      </c>
      <c r="B30" s="128">
        <v>401661</v>
      </c>
      <c r="C30" s="69" t="s">
        <v>249</v>
      </c>
      <c r="D30" s="70">
        <v>45261</v>
      </c>
      <c r="E30" s="71" t="s">
        <v>2</v>
      </c>
      <c r="F30" s="72">
        <v>86.5</v>
      </c>
      <c r="G30" s="273">
        <f>IF(OR(E30="",F30=""),"",PID_KVLohnLookup($A$1,E30,F30,LOHNTABELLE!$H$4))</f>
        <v>2152</v>
      </c>
      <c r="H30" s="274">
        <f>IF(AND(ISNUMBER(D30),ISNUMBER(F30)),ROUNDDOWN(MIN(IF(OR(ISBLANK(I30),I30=""),EOMONTH(DATE(EINSTELLUNG!$C$35,$A$1,1),0),I30)-MAX(D30,DATE(EINSTELLUNG!$C$35,$A$1,1))+1)/DAY(EOMONTH(DATE(EINSTELLUNG!$C$35,$A$1,1),0))*F30,2),"")</f>
        <v>86.5</v>
      </c>
      <c r="I30" s="73"/>
      <c r="J30" s="74"/>
      <c r="K30" s="273">
        <f t="shared" si="0"/>
        <v>0</v>
      </c>
      <c r="L30" s="275">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5"/>
      <c r="N30" s="98"/>
      <c r="O30" s="270"/>
      <c r="P30" s="270"/>
      <c r="Q30" s="270"/>
      <c r="R30" s="270"/>
      <c r="S30" s="270"/>
      <c r="T30" s="270"/>
      <c r="U30" s="270"/>
      <c r="V30" s="270"/>
      <c r="W30" s="314"/>
      <c r="X30" s="314"/>
      <c r="Y30" s="314"/>
      <c r="Z30" s="314"/>
      <c r="AA30" s="314"/>
      <c r="AB30" s="314"/>
      <c r="AC30" s="314"/>
    </row>
    <row r="31" spans="1:29" ht="22" customHeight="1" thickBot="1">
      <c r="A31" s="272" t="s">
        <v>89</v>
      </c>
      <c r="B31" s="129">
        <v>401670</v>
      </c>
      <c r="C31" s="77" t="s">
        <v>250</v>
      </c>
      <c r="D31" s="81">
        <v>45358</v>
      </c>
      <c r="E31" s="79" t="s">
        <v>2</v>
      </c>
      <c r="F31" s="80">
        <v>86.5</v>
      </c>
      <c r="G31" s="273">
        <f>IF(OR(E31="",F31=""),"",PID_KVLohnLookup($A$1,E31,F31,LOHNTABELLE!$H$4))</f>
        <v>2152</v>
      </c>
      <c r="H31" s="274">
        <f>IF(AND(ISNUMBER(D31),ISNUMBER(F31)),ROUNDDOWN(MIN(IF(OR(ISBLANK(I31),I31=""),EOMONTH(DATE(EINSTELLUNG!$C$35,$A$1,1),0),I31)-MAX(D31,DATE(EINSTELLUNG!$C$35,$A$1,1))+1)/DAY(EOMONTH(DATE(EINSTELLUNG!$C$35,$A$1,1),0))*F31,2),"")</f>
        <v>86.5</v>
      </c>
      <c r="I31" s="81"/>
      <c r="J31" s="82"/>
      <c r="K31" s="273">
        <f t="shared" si="0"/>
        <v>0</v>
      </c>
      <c r="L31" s="275">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315">
        <v>0</v>
      </c>
      <c r="P31" s="316"/>
      <c r="Q31" s="317">
        <v>1.6666666666666666E-2</v>
      </c>
      <c r="R31" s="318"/>
      <c r="S31" s="270"/>
      <c r="T31" s="270"/>
      <c r="U31" s="270"/>
      <c r="V31" s="270"/>
    </row>
    <row r="32" spans="1:29" ht="22" customHeight="1" thickBot="1">
      <c r="A32" s="272" t="s">
        <v>91</v>
      </c>
      <c r="B32" s="128">
        <v>401678</v>
      </c>
      <c r="C32" s="69" t="s">
        <v>251</v>
      </c>
      <c r="D32" s="70">
        <v>45414</v>
      </c>
      <c r="E32" s="71" t="s">
        <v>2</v>
      </c>
      <c r="F32" s="72">
        <v>173</v>
      </c>
      <c r="G32" s="273">
        <f>IF(OR(E32="",F32=""),"",PID_KVLohnLookup($A$1,E32,F32,LOHNTABELLE!$H$4))</f>
        <v>2900</v>
      </c>
      <c r="H32" s="274">
        <f>IF(AND(ISNUMBER(D32),ISNUMBER(F32)),ROUNDDOWN(MIN(IF(OR(ISBLANK(I32),I32=""),EOMONTH(DATE(EINSTELLUNG!$C$35,$A$1,1),0),I32)-MAX(D32,DATE(EINSTELLUNG!$C$35,$A$1,1))+1)/DAY(EOMONTH(DATE(EINSTELLUNG!$C$35,$A$1,1),0))*F32,2),"")</f>
        <v>173</v>
      </c>
      <c r="I32" s="73"/>
      <c r="J32" s="74"/>
      <c r="K32" s="273">
        <f t="shared" si="0"/>
        <v>0</v>
      </c>
      <c r="L32" s="275">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270"/>
      <c r="P32" s="270"/>
      <c r="Q32" s="270"/>
      <c r="R32" s="270"/>
      <c r="S32" s="270"/>
      <c r="T32" s="270"/>
      <c r="U32" s="270"/>
      <c r="V32" s="270"/>
    </row>
    <row r="33" spans="1:22" ht="22" customHeight="1">
      <c r="A33" s="272" t="s">
        <v>92</v>
      </c>
      <c r="B33" s="129">
        <v>401690</v>
      </c>
      <c r="C33" s="77" t="s">
        <v>253</v>
      </c>
      <c r="D33" s="78">
        <v>45536</v>
      </c>
      <c r="E33" s="79" t="s">
        <v>2</v>
      </c>
      <c r="F33" s="80">
        <v>86.5</v>
      </c>
      <c r="G33" s="273">
        <f>IF(OR(E33="",F33=""),"",PID_KVLohnLookup($A$1,E33,F33,LOHNTABELLE!$H$4))</f>
        <v>2152</v>
      </c>
      <c r="H33" s="274">
        <f>IF(AND(ISNUMBER(D33),ISNUMBER(F33)),ROUNDDOWN(MIN(IF(OR(ISBLANK(I33),I33=""),EOMONTH(DATE(EINSTELLUNG!$C$35,$A$1,1),0),I33)-MAX(D33,DATE(EINSTELLUNG!$C$35,$A$1,1))+1)/DAY(EOMONTH(DATE(EINSTELLUNG!$C$35,$A$1,1),0))*F33,2),"")</f>
        <v>86.5</v>
      </c>
      <c r="I33" s="81"/>
      <c r="J33" s="82"/>
      <c r="K33" s="273">
        <f t="shared" si="0"/>
        <v>0</v>
      </c>
      <c r="L33" s="275">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319"/>
      <c r="P33" s="320"/>
      <c r="Q33" s="256">
        <f>EINSTELLUNG!B3</f>
        <v>0</v>
      </c>
      <c r="R33" s="256"/>
      <c r="S33" s="256" t="str">
        <f>EINSTELLUNG!B19</f>
        <v>Projection/Aktuell Zahlen</v>
      </c>
      <c r="T33" s="256"/>
      <c r="U33" s="256" t="s">
        <v>95</v>
      </c>
      <c r="V33" s="257"/>
    </row>
    <row r="34" spans="1:22" ht="22" customHeight="1">
      <c r="A34" s="272" t="s">
        <v>96</v>
      </c>
      <c r="B34" s="128">
        <v>401715</v>
      </c>
      <c r="C34" s="69" t="s">
        <v>256</v>
      </c>
      <c r="D34" s="70">
        <v>45755</v>
      </c>
      <c r="E34" s="71" t="s">
        <v>2</v>
      </c>
      <c r="F34" s="72">
        <v>86.5</v>
      </c>
      <c r="G34" s="273">
        <f>IF(OR(E34="",F34=""),"",PID_KVLohnLookup($A$1,E34,F34,LOHNTABELLE!$H$4))</f>
        <v>2152</v>
      </c>
      <c r="H34" s="274">
        <f>IF(AND(ISNUMBER(D34),ISNUMBER(F34)),ROUNDDOWN(MIN(IF(OR(ISBLANK(I34),I34=""),EOMONTH(DATE(EINSTELLUNG!$C$35,$A$1,1),0),I34)-MAX(D34,DATE(EINSTELLUNG!$C$35,$A$1,1))+1)/DAY(EOMONTH(DATE(EINSTELLUNG!$C$35,$A$1,1),0))*F34,2),"")</f>
        <v>86.5</v>
      </c>
      <c r="I34" s="73"/>
      <c r="J34" s="74"/>
      <c r="K34" s="273">
        <f t="shared" si="0"/>
        <v>0</v>
      </c>
      <c r="L34" s="275">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321"/>
      <c r="P34" s="322"/>
      <c r="Q34" s="323"/>
      <c r="R34" s="323"/>
      <c r="S34" s="323"/>
      <c r="T34" s="323"/>
      <c r="U34" s="323"/>
      <c r="V34" s="324"/>
    </row>
    <row r="35" spans="1:22" ht="22" customHeight="1">
      <c r="A35" s="272" t="s">
        <v>97</v>
      </c>
      <c r="B35" s="129">
        <v>401716</v>
      </c>
      <c r="C35" s="77" t="s">
        <v>257</v>
      </c>
      <c r="D35" s="78">
        <v>45800</v>
      </c>
      <c r="E35" s="79" t="s">
        <v>2</v>
      </c>
      <c r="F35" s="80">
        <v>86.5</v>
      </c>
      <c r="G35" s="273">
        <f>IF(OR(E35="",F35=""),"",PID_KVLohnLookup($A$1,E35,F35,LOHNTABELLE!$H$4))</f>
        <v>2152</v>
      </c>
      <c r="H35" s="274">
        <f>IF(AND(ISNUMBER(D35),ISNUMBER(F35)),ROUNDDOWN(MIN(IF(OR(ISBLANK(I35),I35=""),EOMONTH(DATE(EINSTELLUNG!$C$35,$A$1,1),0),I35)-MAX(D35,DATE(EINSTELLUNG!$C$35,$A$1,1))+1)/DAY(EOMONTH(DATE(EINSTELLUNG!$C$35,$A$1,1),0))*F35,2),"")</f>
        <v>86.5</v>
      </c>
      <c r="I35" s="81"/>
      <c r="J35" s="82"/>
      <c r="K35" s="273">
        <f t="shared" ref="K35:K66" si="1">IFERROR(IF(OR(MONTH(D35)=1, MONTH(D35)=3, MONTH(D35)=5, MONTH(D35)=7, MONTH(D35)=8, MONTH(D35)=10, MONTH(D35)=12), (G35/31)*J35, IF(OR(MONTH(D35)=4, MONTH(D35)=6, MONTH(D35)=9, MONTH(D35)=11), (G35/30)*J35, (G35/DAY(EOMONTH(D35,0)))*J35)), 0)</f>
        <v>0</v>
      </c>
      <c r="L35" s="275">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25" t="s">
        <v>98</v>
      </c>
      <c r="P35" s="289"/>
      <c r="Q35" s="326">
        <f>EINSTELLUNG!C12</f>
        <v>400000</v>
      </c>
      <c r="R35" s="326"/>
      <c r="S35" s="326">
        <f>EINSTELLUNG!C28</f>
        <v>435000</v>
      </c>
      <c r="T35" s="326"/>
      <c r="U35" s="326">
        <f>S35-Q35</f>
        <v>35000</v>
      </c>
      <c r="V35" s="327"/>
    </row>
    <row r="36" spans="1:22" ht="22" customHeight="1">
      <c r="A36" s="272" t="s">
        <v>99</v>
      </c>
      <c r="B36" s="128">
        <v>401717</v>
      </c>
      <c r="C36" s="69" t="s">
        <v>258</v>
      </c>
      <c r="D36" s="70">
        <v>45814</v>
      </c>
      <c r="E36" s="71" t="s">
        <v>2</v>
      </c>
      <c r="F36" s="72">
        <v>86.5</v>
      </c>
      <c r="G36" s="273">
        <f>IF(OR(E36="",F36=""),"",PID_KVLohnLookup($A$1,E36,F36,LOHNTABELLE!$H$4))</f>
        <v>2152</v>
      </c>
      <c r="H36" s="274">
        <f>IF(AND(ISNUMBER(D36),ISNUMBER(F36)),ROUNDDOWN(MIN(IF(OR(ISBLANK(I36),I36=""),EOMONTH(DATE(EINSTELLUNG!$C$35,$A$1,1),0),I36)-MAX(D36,DATE(EINSTELLUNG!$C$35,$A$1,1))+1)/DAY(EOMONTH(DATE(EINSTELLUNG!$C$35,$A$1,1),0))*F36,2),"")</f>
        <v>86.5</v>
      </c>
      <c r="I36" s="73"/>
      <c r="J36" s="74"/>
      <c r="K36" s="273">
        <f t="shared" si="1"/>
        <v>0</v>
      </c>
      <c r="L36" s="275">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25" t="s">
        <v>100</v>
      </c>
      <c r="P36" s="289"/>
      <c r="Q36" s="326">
        <f>EINSTELLUNG!D12</f>
        <v>100000</v>
      </c>
      <c r="R36" s="326"/>
      <c r="S36" s="326">
        <f ca="1">SumMergedCells(Q17:R29)</f>
        <v>154299.6323</v>
      </c>
      <c r="T36" s="326"/>
      <c r="U36" s="326">
        <f t="shared" ref="U36:U41" ca="1" si="2">S36-Q36</f>
        <v>54299.632299999997</v>
      </c>
      <c r="V36" s="327"/>
    </row>
    <row r="37" spans="1:22" ht="22" customHeight="1">
      <c r="A37" s="272" t="s">
        <v>101</v>
      </c>
      <c r="B37" s="129">
        <v>401722</v>
      </c>
      <c r="C37" s="77" t="s">
        <v>259</v>
      </c>
      <c r="D37" s="78">
        <v>45848</v>
      </c>
      <c r="E37" s="79" t="s">
        <v>2</v>
      </c>
      <c r="F37" s="80">
        <v>86.5</v>
      </c>
      <c r="G37" s="273">
        <f>IF(OR(E37="",F37=""),"",PID_KVLohnLookup($A$1,E37,F37,LOHNTABELLE!$H$4))</f>
        <v>2152</v>
      </c>
      <c r="H37" s="274">
        <f>IF(AND(ISNUMBER(D37),ISNUMBER(F37)),ROUNDDOWN(MIN(IF(OR(ISBLANK(I37),I37=""),EOMONTH(DATE(EINSTELLUNG!$C$35,$A$1,1),0),I37)-MAX(D37,DATE(EINSTELLUNG!$C$35,$A$1,1))+1)/DAY(EOMONTH(DATE(EINSTELLUNG!$C$35,$A$1,1),0))*F37,2),"")</f>
        <v>86.5</v>
      </c>
      <c r="I37" s="81"/>
      <c r="J37" s="82"/>
      <c r="K37" s="273">
        <f t="shared" si="1"/>
        <v>0</v>
      </c>
      <c r="L37" s="275">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25" t="s">
        <v>102</v>
      </c>
      <c r="P37" s="289"/>
      <c r="Q37" s="328">
        <f>IF(ISERROR(Q36/Q35), 0, Q36/Q35)</f>
        <v>0.25</v>
      </c>
      <c r="R37" s="328"/>
      <c r="S37" s="328">
        <f ca="1">IF(ISERROR(S36/S35), 0, S36/S35)</f>
        <v>0.35471179839080458</v>
      </c>
      <c r="T37" s="328"/>
      <c r="U37" s="328">
        <f t="shared" ca="1" si="2"/>
        <v>0.10471179839080458</v>
      </c>
      <c r="V37" s="329"/>
    </row>
    <row r="38" spans="1:22" ht="22" customHeight="1">
      <c r="A38" s="272" t="s">
        <v>103</v>
      </c>
      <c r="B38" s="128">
        <v>401723</v>
      </c>
      <c r="C38" s="69" t="s">
        <v>260</v>
      </c>
      <c r="D38" s="70">
        <v>45852</v>
      </c>
      <c r="E38" s="71" t="s">
        <v>2</v>
      </c>
      <c r="F38" s="72">
        <v>86.5</v>
      </c>
      <c r="G38" s="273">
        <f>IF(OR(E38="",F38=""),"",PID_KVLohnLookup($A$1,E38,F38,LOHNTABELLE!$H$4))</f>
        <v>2152</v>
      </c>
      <c r="H38" s="274">
        <f>IF(AND(ISNUMBER(D38),ISNUMBER(F38)),ROUNDDOWN(MIN(IF(OR(ISBLANK(I38),I38=""),EOMONTH(DATE(EINSTELLUNG!$C$35,$A$1,1),0),I38)-MAX(D38,DATE(EINSTELLUNG!$C$35,$A$1,1))+1)/DAY(EOMONTH(DATE(EINSTELLUNG!$C$35,$A$1,1),0))*F38,2),"")</f>
        <v>86.5</v>
      </c>
      <c r="I38" s="73"/>
      <c r="J38" s="74"/>
      <c r="K38" s="273">
        <f t="shared" si="1"/>
        <v>0</v>
      </c>
      <c r="L38" s="275">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25" t="s">
        <v>104</v>
      </c>
      <c r="P38" s="289"/>
      <c r="Q38" s="290">
        <f>EINSTELLUNG!F12</f>
        <v>30000</v>
      </c>
      <c r="R38" s="290"/>
      <c r="S38" s="290">
        <f>EINSTELLUNG!F28</f>
        <v>31000</v>
      </c>
      <c r="T38" s="290"/>
      <c r="U38" s="290">
        <f t="shared" si="2"/>
        <v>1000</v>
      </c>
      <c r="V38" s="291"/>
    </row>
    <row r="39" spans="1:22" ht="22" customHeight="1">
      <c r="A39" s="272" t="s">
        <v>105</v>
      </c>
      <c r="B39" s="129">
        <v>401726</v>
      </c>
      <c r="C39" s="77" t="s">
        <v>261</v>
      </c>
      <c r="D39" s="78">
        <v>45870</v>
      </c>
      <c r="E39" s="79" t="s">
        <v>2</v>
      </c>
      <c r="F39" s="80">
        <v>86.5</v>
      </c>
      <c r="G39" s="273">
        <f>IF(OR(E39="",F39=""),"",PID_KVLohnLookup($A$1,E39,F39,LOHNTABELLE!$H$4))</f>
        <v>2152</v>
      </c>
      <c r="H39" s="274">
        <f>IF(AND(ISNUMBER(D39),ISNUMBER(F39)),ROUNDDOWN(MIN(IF(OR(ISBLANK(I39),I39=""),EOMONTH(DATE(EINSTELLUNG!$C$35,$A$1,1),0),I39)-MAX(D39,DATE(EINSTELLUNG!$C$35,$A$1,1))+1)/DAY(EOMONTH(DATE(EINSTELLUNG!$C$35,$A$1,1),0))*F39,2),"")</f>
        <v>86.5</v>
      </c>
      <c r="I39" s="81"/>
      <c r="J39" s="82"/>
      <c r="K39" s="273">
        <f t="shared" si="1"/>
        <v>0</v>
      </c>
      <c r="L39" s="275">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25" t="s">
        <v>106</v>
      </c>
      <c r="P39" s="289"/>
      <c r="Q39" s="326">
        <f>IF(Q38=0, 0, Q35/Q38)</f>
        <v>13.333333333333334</v>
      </c>
      <c r="R39" s="326"/>
      <c r="S39" s="326">
        <f>IF(S38=0, 0, S35/S38)</f>
        <v>14.03225806451613</v>
      </c>
      <c r="T39" s="326"/>
      <c r="U39" s="326">
        <f t="shared" si="2"/>
        <v>0.69892473118279597</v>
      </c>
      <c r="V39" s="327"/>
    </row>
    <row r="40" spans="1:22" ht="22" customHeight="1">
      <c r="A40" s="272" t="s">
        <v>107</v>
      </c>
      <c r="B40" s="128">
        <v>401730</v>
      </c>
      <c r="C40" s="69" t="s">
        <v>263</v>
      </c>
      <c r="D40" s="70">
        <v>45895</v>
      </c>
      <c r="E40" s="71" t="s">
        <v>2</v>
      </c>
      <c r="F40" s="72">
        <v>86.5</v>
      </c>
      <c r="G40" s="273">
        <f>IF(OR(E40="",F40=""),"",PID_KVLohnLookup($A$1,E40,F40,LOHNTABELLE!$H$4))</f>
        <v>2152</v>
      </c>
      <c r="H40" s="274">
        <f>IF(AND(ISNUMBER(D40),ISNUMBER(F40)),ROUNDDOWN(MIN(IF(OR(ISBLANK(I40),I40=""),EOMONTH(DATE(EINSTELLUNG!$C$35,$A$1,1),0),I40)-MAX(D40,DATE(EINSTELLUNG!$C$35,$A$1,1))+1)/DAY(EOMONTH(DATE(EINSTELLUNG!$C$35,$A$1,1),0))*F40,2),"")</f>
        <v>86.5</v>
      </c>
      <c r="I40" s="73"/>
      <c r="J40" s="74"/>
      <c r="K40" s="273">
        <f t="shared" si="1"/>
        <v>0</v>
      </c>
      <c r="L40" s="275">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25" t="s">
        <v>108</v>
      </c>
      <c r="P40" s="289"/>
      <c r="Q40" s="326">
        <f>IF(Q13=0, 0, Q35/Q13)</f>
        <v>53.053493837836697</v>
      </c>
      <c r="R40" s="326"/>
      <c r="S40" s="326">
        <f>IF(Q13=0, 0, S35/Q13)</f>
        <v>57.695674548647403</v>
      </c>
      <c r="T40" s="326"/>
      <c r="U40" s="326">
        <f t="shared" si="2"/>
        <v>4.642180710810706</v>
      </c>
      <c r="V40" s="327"/>
    </row>
    <row r="41" spans="1:22" ht="22" customHeight="1">
      <c r="A41" s="272" t="s">
        <v>109</v>
      </c>
      <c r="B41" s="129">
        <v>401731</v>
      </c>
      <c r="C41" s="77" t="s">
        <v>262</v>
      </c>
      <c r="D41" s="78">
        <v>45899</v>
      </c>
      <c r="E41" s="79" t="s">
        <v>2</v>
      </c>
      <c r="F41" s="80">
        <v>86.5</v>
      </c>
      <c r="G41" s="273">
        <f>IF(OR(E41="",F41=""),"",PID_KVLohnLookup($A$1,E41,F41,LOHNTABELLE!$H$4))</f>
        <v>2152</v>
      </c>
      <c r="H41" s="274">
        <f>IF(AND(ISNUMBER(D41),ISNUMBER(F41)),ROUNDDOWN(MIN(IF(OR(ISBLANK(I41),I41=""),EOMONTH(DATE(EINSTELLUNG!$C$35,$A$1,1),0),I41)-MAX(D41,DATE(EINSTELLUNG!$C$35,$A$1,1))+1)/DAY(EOMONTH(DATE(EINSTELLUNG!$C$35,$A$1,1),0))*F41,2),"")</f>
        <v>86.5</v>
      </c>
      <c r="I41" s="81"/>
      <c r="J41" s="82"/>
      <c r="K41" s="273">
        <f t="shared" si="1"/>
        <v>0</v>
      </c>
      <c r="L41" s="275">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25" t="s">
        <v>110</v>
      </c>
      <c r="P41" s="289"/>
      <c r="Q41" s="290">
        <f>IF(Q13=0, 0, Q38/Q13)</f>
        <v>3.979012037837752</v>
      </c>
      <c r="R41" s="290"/>
      <c r="S41" s="290">
        <f>IF(Q13=0, 0, S38/Q13)</f>
        <v>4.1116457724323441</v>
      </c>
      <c r="T41" s="290"/>
      <c r="U41" s="290">
        <f t="shared" si="2"/>
        <v>0.13263373459459205</v>
      </c>
      <c r="V41" s="291"/>
    </row>
    <row r="42" spans="1:22" ht="22" customHeight="1">
      <c r="A42" s="272" t="s">
        <v>111</v>
      </c>
      <c r="B42" s="128">
        <v>401734</v>
      </c>
      <c r="C42" s="69" t="s">
        <v>264</v>
      </c>
      <c r="D42" s="70">
        <v>45904</v>
      </c>
      <c r="E42" s="71" t="s">
        <v>2</v>
      </c>
      <c r="F42" s="72">
        <v>86.5</v>
      </c>
      <c r="G42" s="273">
        <f>IF(OR(E42="",F42=""),"",PID_KVLohnLookup($A$1,E42,F42,LOHNTABELLE!$H$4))</f>
        <v>2152</v>
      </c>
      <c r="H42" s="274">
        <f>IF(AND(ISNUMBER(D42),ISNUMBER(F42)),ROUNDDOWN(MIN(IF(OR(ISBLANK(I42),I42=""),EOMONTH(DATE(EINSTELLUNG!$C$35,$A$1,1),0),I42)-MAX(D42,DATE(EINSTELLUNG!$C$35,$A$1,1))+1)/DAY(EOMONTH(DATE(EINSTELLUNG!$C$35,$A$1,1),0))*F42,2),"")</f>
        <v>86.5</v>
      </c>
      <c r="I42" s="73"/>
      <c r="J42" s="74"/>
      <c r="K42" s="273">
        <f t="shared" si="1"/>
        <v>0</v>
      </c>
      <c r="L42" s="275">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30" t="s">
        <v>112</v>
      </c>
      <c r="P42" s="331"/>
      <c r="Q42" s="332">
        <f>IFERROR(Q17/Q8, 0)</f>
        <v>18.225225559751863</v>
      </c>
      <c r="R42" s="332"/>
      <c r="S42" s="332"/>
      <c r="T42" s="332"/>
      <c r="U42" s="332"/>
      <c r="V42" s="333"/>
    </row>
    <row r="43" spans="1:22" ht="22" customHeight="1">
      <c r="A43" s="272" t="s">
        <v>113</v>
      </c>
      <c r="B43" s="129">
        <v>401737</v>
      </c>
      <c r="C43" s="77" t="s">
        <v>266</v>
      </c>
      <c r="D43" s="78">
        <v>45906</v>
      </c>
      <c r="E43" s="79" t="s">
        <v>2</v>
      </c>
      <c r="F43" s="80">
        <v>86.5</v>
      </c>
      <c r="G43" s="273">
        <f>IF(OR(E43="",F43=""),"",PID_KVLohnLookup($A$1,E43,F43,LOHNTABELLE!$H$4))</f>
        <v>2152</v>
      </c>
      <c r="H43" s="274">
        <f>IF(AND(ISNUMBER(D43),ISNUMBER(F43)),ROUNDDOWN(MIN(IF(OR(ISBLANK(I43),I43=""),EOMONTH(DATE(EINSTELLUNG!$C$35,$A$1,1),0),I43)-MAX(D43,DATE(EINSTELLUNG!$C$35,$A$1,1))+1)/DAY(EOMONTH(DATE(EINSTELLUNG!$C$35,$A$1,1),0))*F43,2),"")</f>
        <v>86.5</v>
      </c>
      <c r="I43" s="81"/>
      <c r="J43" s="82"/>
      <c r="K43" s="273">
        <f t="shared" si="1"/>
        <v>0</v>
      </c>
      <c r="L43" s="275">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34"/>
      <c r="P43" s="334"/>
      <c r="Q43" s="334"/>
      <c r="R43" s="270"/>
      <c r="S43" s="270"/>
      <c r="T43" s="270"/>
      <c r="U43" s="270"/>
      <c r="V43" s="270"/>
    </row>
    <row r="44" spans="1:22" ht="22" customHeight="1">
      <c r="A44" s="272" t="s">
        <v>114</v>
      </c>
      <c r="B44" s="128">
        <v>401738</v>
      </c>
      <c r="C44" s="69" t="s">
        <v>267</v>
      </c>
      <c r="D44" s="70">
        <v>45909</v>
      </c>
      <c r="E44" s="71" t="s">
        <v>2</v>
      </c>
      <c r="F44" s="72">
        <v>86.5</v>
      </c>
      <c r="G44" s="273">
        <f>IF(OR(E44="",F44=""),"",PID_KVLohnLookup($A$1,E44,F44,LOHNTABELLE!$H$4))</f>
        <v>2152</v>
      </c>
      <c r="H44" s="274">
        <f>IF(AND(ISNUMBER(D44),ISNUMBER(F44)),ROUNDDOWN(MIN(IF(OR(ISBLANK(I44),I44=""),EOMONTH(DATE(EINSTELLUNG!$C$35,$A$1,1),0),I44)-MAX(D44,DATE(EINSTELLUNG!$C$35,$A$1,1))+1)/DAY(EOMONTH(DATE(EINSTELLUNG!$C$35,$A$1,1),0))*F44,2),"")</f>
        <v>86.5</v>
      </c>
      <c r="I44" s="73"/>
      <c r="J44" s="74"/>
      <c r="K44" s="273">
        <f t="shared" si="1"/>
        <v>0</v>
      </c>
      <c r="L44" s="275">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35" t="s">
        <v>115</v>
      </c>
      <c r="P44" s="335"/>
      <c r="Q44" s="335"/>
      <c r="R44" s="335"/>
      <c r="S44" s="335"/>
      <c r="T44" s="335"/>
      <c r="U44" s="335"/>
      <c r="V44" s="335"/>
    </row>
    <row r="45" spans="1:22" ht="22" customHeight="1">
      <c r="A45" s="272" t="s">
        <v>116</v>
      </c>
      <c r="B45" s="129">
        <v>401745</v>
      </c>
      <c r="C45" s="77" t="s">
        <v>271</v>
      </c>
      <c r="D45" s="78">
        <v>45934</v>
      </c>
      <c r="E45" s="79" t="s">
        <v>2</v>
      </c>
      <c r="F45" s="80">
        <v>86.5</v>
      </c>
      <c r="G45" s="273">
        <f>IF(OR(E45="",F45=""),"",PID_KVLohnLookup($A$1,E45,F45,LOHNTABELLE!$H$4))</f>
        <v>2152</v>
      </c>
      <c r="H45" s="274">
        <f>IF(AND(ISNUMBER(D45),ISNUMBER(F45)),ROUNDDOWN(MIN(IF(OR(ISBLANK(I45),I45=""),EOMONTH(DATE(EINSTELLUNG!$C$35,$A$1,1),0),I45)-MAX(D45,DATE(EINSTELLUNG!$C$35,$A$1,1))+1)/DAY(EOMONTH(DATE(EINSTELLUNG!$C$35,$A$1,1),0))*F45,2),"")</f>
        <v>86.5</v>
      </c>
      <c r="I45" s="81"/>
      <c r="J45" s="82"/>
      <c r="K45" s="273">
        <f t="shared" si="1"/>
        <v>0</v>
      </c>
      <c r="L45" s="275">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36"/>
      <c r="P45" s="336"/>
      <c r="Q45" s="336"/>
      <c r="R45" s="337"/>
      <c r="S45" s="337"/>
      <c r="T45" s="337"/>
      <c r="U45" s="337"/>
      <c r="V45" s="270"/>
    </row>
    <row r="46" spans="1:22" ht="22" customHeight="1">
      <c r="A46" s="272" t="s">
        <v>117</v>
      </c>
      <c r="B46" s="128">
        <v>401746</v>
      </c>
      <c r="C46" s="69" t="s">
        <v>270</v>
      </c>
      <c r="D46" s="70">
        <v>45941</v>
      </c>
      <c r="E46" s="71" t="s">
        <v>2</v>
      </c>
      <c r="F46" s="72">
        <v>86.5</v>
      </c>
      <c r="G46" s="273">
        <f>IF(OR(E46="",F46=""),"",PID_KVLohnLookup($A$1,E46,F46,LOHNTABELLE!$H$4))</f>
        <v>2152</v>
      </c>
      <c r="H46" s="274">
        <f>IF(AND(ISNUMBER(D46),ISNUMBER(F46)),ROUNDDOWN(MIN(IF(OR(ISBLANK(I46),I46=""),EOMONTH(DATE(EINSTELLUNG!$C$35,$A$1,1),0),I46)-MAX(D46,DATE(EINSTELLUNG!$C$35,$A$1,1))+1)/DAY(EOMONTH(DATE(EINSTELLUNG!$C$35,$A$1,1),0))*F46,2),"")</f>
        <v>86.5</v>
      </c>
      <c r="I46" s="73"/>
      <c r="J46" s="74"/>
      <c r="K46" s="273">
        <f t="shared" si="1"/>
        <v>0</v>
      </c>
      <c r="L46" s="275">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270"/>
      <c r="P46" s="270"/>
      <c r="Q46" s="270"/>
      <c r="R46" s="270"/>
      <c r="S46" s="270"/>
      <c r="T46" s="270"/>
      <c r="U46" s="270"/>
      <c r="V46" s="270"/>
    </row>
    <row r="47" spans="1:22" ht="22" customHeight="1">
      <c r="A47" s="272" t="s">
        <v>118</v>
      </c>
      <c r="B47" s="129">
        <v>401747</v>
      </c>
      <c r="C47" s="77" t="s">
        <v>268</v>
      </c>
      <c r="D47" s="78">
        <v>45941</v>
      </c>
      <c r="E47" s="79" t="s">
        <v>2</v>
      </c>
      <c r="F47" s="80">
        <v>86.5</v>
      </c>
      <c r="G47" s="273">
        <f>IF(OR(E47="",F47=""),"",PID_KVLohnLookup($A$1,E47,F47,LOHNTABELLE!$H$4))</f>
        <v>2152</v>
      </c>
      <c r="H47" s="274">
        <f>IF(AND(ISNUMBER(D47),ISNUMBER(F47)),ROUNDDOWN(MIN(IF(OR(ISBLANK(I47),I47=""),EOMONTH(DATE(EINSTELLUNG!$C$35,$A$1,1),0),I47)-MAX(D47,DATE(EINSTELLUNG!$C$35,$A$1,1))+1)/DAY(EOMONTH(DATE(EINSTELLUNG!$C$35,$A$1,1),0))*F47,2),"")</f>
        <v>86.5</v>
      </c>
      <c r="I47" s="81"/>
      <c r="J47" s="82"/>
      <c r="K47" s="273">
        <f t="shared" si="1"/>
        <v>0</v>
      </c>
      <c r="L47" s="275">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270"/>
      <c r="P47" s="270"/>
      <c r="Q47" s="270"/>
      <c r="R47" s="270"/>
      <c r="S47" s="270"/>
      <c r="T47" s="270"/>
      <c r="U47" s="270"/>
      <c r="V47" s="270"/>
    </row>
    <row r="48" spans="1:22" ht="22" customHeight="1">
      <c r="A48" s="272" t="s">
        <v>119</v>
      </c>
      <c r="B48" s="128">
        <v>401748</v>
      </c>
      <c r="C48" s="69" t="s">
        <v>269</v>
      </c>
      <c r="D48" s="70">
        <v>45941</v>
      </c>
      <c r="E48" s="71" t="s">
        <v>2</v>
      </c>
      <c r="F48" s="72">
        <v>86.5</v>
      </c>
      <c r="G48" s="273">
        <f>IF(OR(E48="",F48=""),"",PID_KVLohnLookup($A$1,E48,F48,LOHNTABELLE!$H$4))</f>
        <v>2152</v>
      </c>
      <c r="H48" s="274">
        <f>IF(AND(ISNUMBER(D48),ISNUMBER(F48)),ROUNDDOWN(MIN(IF(OR(ISBLANK(I48),I48=""),EOMONTH(DATE(EINSTELLUNG!$C$35,$A$1,1),0),I48)-MAX(D48,DATE(EINSTELLUNG!$C$35,$A$1,1))+1)/DAY(EOMONTH(DATE(EINSTELLUNG!$C$35,$A$1,1),0))*F48,2),"")</f>
        <v>86.5</v>
      </c>
      <c r="I48" s="73"/>
      <c r="J48" s="74"/>
      <c r="K48" s="273">
        <f t="shared" si="1"/>
        <v>0</v>
      </c>
      <c r="L48" s="275">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270"/>
      <c r="P48" s="270"/>
      <c r="Q48" s="270"/>
      <c r="R48" s="270"/>
      <c r="S48" s="270"/>
      <c r="T48" s="270"/>
      <c r="U48" s="270"/>
      <c r="V48" s="270"/>
    </row>
    <row r="49" spans="1:22" ht="22" customHeight="1">
      <c r="A49" s="272" t="s">
        <v>120</v>
      </c>
      <c r="B49" s="129">
        <v>401751</v>
      </c>
      <c r="C49" s="77" t="s">
        <v>272</v>
      </c>
      <c r="D49" s="78">
        <v>45961</v>
      </c>
      <c r="E49" s="79" t="s">
        <v>2</v>
      </c>
      <c r="F49" s="80">
        <v>86.5</v>
      </c>
      <c r="G49" s="273">
        <f>IF(OR(E49="",F49=""),"",PID_KVLohnLookup($A$1,E49,F49,LOHNTABELLE!$H$4))</f>
        <v>2152</v>
      </c>
      <c r="H49" s="274">
        <f>IF(AND(ISNUMBER(D49),ISNUMBER(F49)),ROUNDDOWN(MIN(IF(OR(ISBLANK(I49),I49=""),EOMONTH(DATE(EINSTELLUNG!$C$35,$A$1,1),0),I49)-MAX(D49,DATE(EINSTELLUNG!$C$35,$A$1,1))+1)/DAY(EOMONTH(DATE(EINSTELLUNG!$C$35,$A$1,1),0))*F49,2),"")</f>
        <v>86.5</v>
      </c>
      <c r="I49" s="81"/>
      <c r="J49" s="82"/>
      <c r="K49" s="273">
        <f t="shared" si="1"/>
        <v>0</v>
      </c>
      <c r="L49" s="275">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270"/>
      <c r="P49" s="270"/>
      <c r="Q49" s="270"/>
      <c r="R49" s="270"/>
      <c r="S49" s="270"/>
      <c r="T49" s="270"/>
      <c r="U49" s="270"/>
      <c r="V49" s="270"/>
    </row>
    <row r="50" spans="1:22" ht="22" customHeight="1">
      <c r="A50" s="272" t="s">
        <v>121</v>
      </c>
      <c r="B50" s="128">
        <v>401752</v>
      </c>
      <c r="C50" s="69" t="s">
        <v>273</v>
      </c>
      <c r="D50" s="70">
        <v>45986</v>
      </c>
      <c r="E50" s="71" t="s">
        <v>2</v>
      </c>
      <c r="F50" s="72">
        <v>86.5</v>
      </c>
      <c r="G50" s="273">
        <f>IF(OR(E50="",F50=""),"",PID_KVLohnLookup($A$1,E50,F50,LOHNTABELLE!$H$4))</f>
        <v>2152</v>
      </c>
      <c r="H50" s="274">
        <f>IF(AND(ISNUMBER(D50),ISNUMBER(F50)),ROUNDDOWN(MIN(IF(OR(ISBLANK(I50),I50=""),EOMONTH(DATE(EINSTELLUNG!$C$35,$A$1,1),0),I50)-MAX(D50,DATE(EINSTELLUNG!$C$35,$A$1,1))+1)/DAY(EOMONTH(DATE(EINSTELLUNG!$C$35,$A$1,1),0))*F50,2),"")</f>
        <v>86.5</v>
      </c>
      <c r="I50" s="73"/>
      <c r="J50" s="74"/>
      <c r="K50" s="273">
        <f t="shared" si="1"/>
        <v>0</v>
      </c>
      <c r="L50" s="275">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270"/>
      <c r="P50" s="270"/>
      <c r="Q50" s="270"/>
      <c r="R50" s="270"/>
      <c r="S50" s="270"/>
      <c r="T50" s="270"/>
      <c r="U50" s="270"/>
      <c r="V50" s="270"/>
    </row>
    <row r="51" spans="1:22" ht="22" customHeight="1">
      <c r="A51" s="272" t="s">
        <v>122</v>
      </c>
      <c r="B51" s="129">
        <v>401999</v>
      </c>
      <c r="C51" s="77" t="s">
        <v>423</v>
      </c>
      <c r="D51" s="78">
        <v>46041</v>
      </c>
      <c r="E51" s="79" t="s">
        <v>2</v>
      </c>
      <c r="F51" s="80">
        <v>151.38</v>
      </c>
      <c r="G51" s="273">
        <f>IF(OR(E51="",F51=""),"",PID_KVLohnLookup($A$1,E51,F51,LOHNTABELLE!$H$4))</f>
        <v>2500</v>
      </c>
      <c r="H51" s="274">
        <f>IF(AND(ISNUMBER(D51),ISNUMBER(F51)),ROUNDDOWN(MIN(IF(OR(ISBLANK(I51),I51=""),EOMONTH(DATE(EINSTELLUNG!$C$35,$A$1,1),0),I51)-MAX(D51,DATE(EINSTELLUNG!$C$35,$A$1,1))+1)/DAY(EOMONTH(DATE(EINSTELLUNG!$C$35,$A$1,1),0))*F51,2),"")</f>
        <v>151.38</v>
      </c>
      <c r="I51" s="81"/>
      <c r="J51" s="82"/>
      <c r="K51" s="273">
        <f t="shared" si="1"/>
        <v>0</v>
      </c>
      <c r="L51" s="275">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2500</v>
      </c>
      <c r="M51" s="83"/>
      <c r="N51" s="99"/>
    </row>
    <row r="52" spans="1:22" ht="22" customHeight="1">
      <c r="A52" s="272" t="s">
        <v>123</v>
      </c>
      <c r="B52" s="128">
        <v>401999</v>
      </c>
      <c r="C52" s="69" t="s">
        <v>295</v>
      </c>
      <c r="D52" s="73">
        <v>46082</v>
      </c>
      <c r="E52" s="71" t="s">
        <v>2</v>
      </c>
      <c r="F52" s="72">
        <v>173</v>
      </c>
      <c r="G52" s="273">
        <f>IF(OR(E52="",F52=""),"",PID_KVLohnLookup($A$1,E52,F52,LOHNTABELLE!$H$4))</f>
        <v>2900</v>
      </c>
      <c r="H52" s="274">
        <f>IF(AND(ISNUMBER(D52),ISNUMBER(F52)),ROUNDDOWN(MIN(IF(OR(ISBLANK(I52),I52=""),EOMONTH(DATE(EINSTELLUNG!$C$35,$A$1,1),0),I52)-MAX(D52,DATE(EINSTELLUNG!$C$35,$A$1,1))+1)/DAY(EOMONTH(DATE(EINSTELLUNG!$C$35,$A$1,1),0))*F52,2),"")</f>
        <v>173</v>
      </c>
      <c r="I52" s="73"/>
      <c r="J52" s="74"/>
      <c r="K52" s="273">
        <f t="shared" si="1"/>
        <v>0</v>
      </c>
      <c r="L52" s="275">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272" t="s">
        <v>124</v>
      </c>
      <c r="B53" s="129">
        <v>402000</v>
      </c>
      <c r="C53" s="77" t="s">
        <v>298</v>
      </c>
      <c r="D53" s="81">
        <v>46143</v>
      </c>
      <c r="E53" s="79" t="s">
        <v>2</v>
      </c>
      <c r="F53" s="80">
        <v>173</v>
      </c>
      <c r="G53" s="273">
        <f>IF(OR(E53="",F53=""),"",PID_KVLohnLookup($A$1,E53,F53,LOHNTABELLE!$H$4))</f>
        <v>2900</v>
      </c>
      <c r="H53" s="274">
        <f>IF(AND(ISNUMBER(D53),ISNUMBER(F53)),ROUNDDOWN(MIN(IF(OR(ISBLANK(I53),I53=""),EOMONTH(DATE(EINSTELLUNG!$C$35,$A$1,1),0),I53)-MAX(D53,DATE(EINSTELLUNG!$C$35,$A$1,1))+1)/DAY(EOMONTH(DATE(EINSTELLUNG!$C$35,$A$1,1),0))*F53,2),"")</f>
        <v>173</v>
      </c>
      <c r="I53" s="81"/>
      <c r="J53" s="82"/>
      <c r="K53" s="273">
        <f t="shared" si="1"/>
        <v>0</v>
      </c>
      <c r="L53" s="275">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272" t="s">
        <v>125</v>
      </c>
      <c r="B54" s="128">
        <v>402004</v>
      </c>
      <c r="C54" s="69" t="s">
        <v>299</v>
      </c>
      <c r="D54" s="73">
        <v>46122</v>
      </c>
      <c r="E54" s="71" t="s">
        <v>2</v>
      </c>
      <c r="F54" s="72">
        <v>173</v>
      </c>
      <c r="G54" s="273">
        <f>IF(OR(E54="",F54=""),"",PID_KVLohnLookup($A$1,E54,F54,LOHNTABELLE!$H$4))</f>
        <v>2900</v>
      </c>
      <c r="H54" s="274">
        <f>IF(AND(ISNUMBER(D54),ISNUMBER(F54)),ROUNDDOWN(MIN(IF(OR(ISBLANK(I54),I54=""),EOMONTH(DATE(EINSTELLUNG!$C$35,$A$1,1),0),I54)-MAX(D54,DATE(EINSTELLUNG!$C$35,$A$1,1))+1)/DAY(EOMONTH(DATE(EINSTELLUNG!$C$35,$A$1,1),0))*F54,2),"")</f>
        <v>173</v>
      </c>
      <c r="I54" s="73"/>
      <c r="J54" s="74"/>
      <c r="K54" s="273">
        <f t="shared" si="1"/>
        <v>0</v>
      </c>
      <c r="L54" s="275">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272" t="s">
        <v>126</v>
      </c>
      <c r="B55" s="129">
        <v>402405</v>
      </c>
      <c r="C55" s="77" t="s">
        <v>301</v>
      </c>
      <c r="D55" s="81">
        <v>46054</v>
      </c>
      <c r="E55" s="79" t="s">
        <v>2</v>
      </c>
      <c r="F55" s="80">
        <v>173</v>
      </c>
      <c r="G55" s="273">
        <f>IF(OR(E55="",F55=""),"",PID_KVLohnLookup($A$1,E55,F55,LOHNTABELLE!$H$4))</f>
        <v>2900</v>
      </c>
      <c r="H55" s="274">
        <f>IF(AND(ISNUMBER(D55),ISNUMBER(F55)),ROUNDDOWN(MIN(IF(OR(ISBLANK(I55),I55=""),EOMONTH(DATE(EINSTELLUNG!$C$35,$A$1,1),0),I55)-MAX(D55,DATE(EINSTELLUNG!$C$35,$A$1,1))+1)/DAY(EOMONTH(DATE(EINSTELLUNG!$C$35,$A$1,1),0))*F55,2),"")</f>
        <v>173</v>
      </c>
      <c r="I55" s="81"/>
      <c r="J55" s="82"/>
      <c r="K55" s="273">
        <f t="shared" si="1"/>
        <v>0</v>
      </c>
      <c r="L55" s="275">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272" t="s">
        <v>127</v>
      </c>
      <c r="B56" s="128">
        <v>500600</v>
      </c>
      <c r="C56" s="69" t="s">
        <v>305</v>
      </c>
      <c r="D56" s="73">
        <v>46054</v>
      </c>
      <c r="E56" s="71" t="s">
        <v>2</v>
      </c>
      <c r="F56" s="72">
        <v>173</v>
      </c>
      <c r="G56" s="273">
        <f>IF(OR(E56="",F56=""),"",PID_KVLohnLookup($A$1,E56,F56,LOHNTABELLE!$H$4))</f>
        <v>2900</v>
      </c>
      <c r="H56" s="274">
        <f>IF(AND(ISNUMBER(D56),ISNUMBER(F56)),ROUNDDOWN(MIN(IF(OR(ISBLANK(I56),I56=""),EOMONTH(DATE(EINSTELLUNG!$C$35,$A$1,1),0),I56)-MAX(D56,DATE(EINSTELLUNG!$C$35,$A$1,1))+1)/DAY(EOMONTH(DATE(EINSTELLUNG!$C$35,$A$1,1),0))*F56,2),"")</f>
        <v>173</v>
      </c>
      <c r="I56" s="73"/>
      <c r="J56" s="74"/>
      <c r="K56" s="273">
        <f t="shared" si="1"/>
        <v>0</v>
      </c>
      <c r="L56" s="275">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272" t="s">
        <v>128</v>
      </c>
      <c r="B57" s="129">
        <v>502000</v>
      </c>
      <c r="C57" s="77" t="s">
        <v>300</v>
      </c>
      <c r="D57" s="81">
        <v>46147</v>
      </c>
      <c r="E57" s="79" t="s">
        <v>2</v>
      </c>
      <c r="F57" s="80">
        <v>173</v>
      </c>
      <c r="G57" s="273">
        <f>IF(OR(E57="",F57=""),"",PID_KVLohnLookup($A$1,E57,F57,LOHNTABELLE!$H$4))</f>
        <v>2900</v>
      </c>
      <c r="H57" s="274">
        <f>IF(AND(ISNUMBER(D57),ISNUMBER(F57)),ROUNDDOWN(MIN(IF(OR(ISBLANK(I57),I57=""),EOMONTH(DATE(EINSTELLUNG!$C$35,$A$1,1),0),I57)-MAX(D57,DATE(EINSTELLUNG!$C$35,$A$1,1))+1)/DAY(EOMONTH(DATE(EINSTELLUNG!$C$35,$A$1,1),0))*F57,2),"")</f>
        <v>173</v>
      </c>
      <c r="I57" s="81"/>
      <c r="J57" s="82"/>
      <c r="K57" s="273">
        <f t="shared" si="1"/>
        <v>0</v>
      </c>
      <c r="L57" s="275">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272" t="s">
        <v>129</v>
      </c>
      <c r="B58" s="128">
        <v>503000</v>
      </c>
      <c r="C58" s="69" t="s">
        <v>302</v>
      </c>
      <c r="D58" s="73">
        <v>42401</v>
      </c>
      <c r="E58" s="71" t="s">
        <v>2</v>
      </c>
      <c r="F58" s="72">
        <v>173</v>
      </c>
      <c r="G58" s="273">
        <f>IF(OR(E58="",F58=""),"",PID_KVLohnLookup($A$1,E58,F58,LOHNTABELLE!$H$4))</f>
        <v>2900</v>
      </c>
      <c r="H58" s="274">
        <f>IF(AND(ISNUMBER(D58),ISNUMBER(F58)),ROUNDDOWN(MIN(IF(OR(ISBLANK(I58),I58=""),EOMONTH(DATE(EINSTELLUNG!$C$35,$A$1,1),0),I58)-MAX(D58,DATE(EINSTELLUNG!$C$35,$A$1,1))+1)/DAY(EOMONTH(DATE(EINSTELLUNG!$C$35,$A$1,1),0))*F58,2),"")</f>
        <v>173</v>
      </c>
      <c r="I58" s="73"/>
      <c r="J58" s="74"/>
      <c r="K58" s="273">
        <f t="shared" si="1"/>
        <v>0</v>
      </c>
      <c r="L58" s="275">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272" t="s">
        <v>130</v>
      </c>
      <c r="B59" s="129">
        <v>504000</v>
      </c>
      <c r="C59" s="77" t="s">
        <v>303</v>
      </c>
      <c r="D59" s="81">
        <v>46054</v>
      </c>
      <c r="E59" s="79" t="s">
        <v>3</v>
      </c>
      <c r="F59" s="80">
        <v>138.4</v>
      </c>
      <c r="G59" s="273">
        <f>IF(OR(E59="",F59=""),"",PID_KVLohnLookup($A$1,E59,F59,LOHNTABELLE!$H$4))</f>
        <v>1665.6</v>
      </c>
      <c r="H59" s="274">
        <f>IF(AND(ISNUMBER(D59),ISNUMBER(F59)),ROUNDDOWN(MIN(IF(OR(ISBLANK(I59),I59=""),EOMONTH(DATE(EINSTELLUNG!$C$35,$A$1,1),0),I59)-MAX(D59,DATE(EINSTELLUNG!$C$35,$A$1,1))+1)/DAY(EOMONTH(DATE(EINSTELLUNG!$C$35,$A$1,1),0))*F59,2),"")</f>
        <v>138.4</v>
      </c>
      <c r="I59" s="81"/>
      <c r="J59" s="82"/>
      <c r="K59" s="273">
        <f t="shared" si="1"/>
        <v>0</v>
      </c>
      <c r="L59" s="275">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83"/>
      <c r="N59" s="99"/>
    </row>
    <row r="60" spans="1:22" ht="22" customHeight="1">
      <c r="A60" s="272" t="s">
        <v>131</v>
      </c>
      <c r="B60" s="128">
        <v>505000</v>
      </c>
      <c r="C60" s="69" t="s">
        <v>304</v>
      </c>
      <c r="D60" s="73">
        <v>46054</v>
      </c>
      <c r="E60" s="71" t="s">
        <v>2</v>
      </c>
      <c r="F60" s="72">
        <v>138.4</v>
      </c>
      <c r="G60" s="273">
        <f>IF(OR(E60="",F60=""),"",PID_KVLohnLookup($A$1,E60,F60,LOHNTABELLE!$H$4))</f>
        <v>2400</v>
      </c>
      <c r="H60" s="274">
        <f>IF(AND(ISNUMBER(D60),ISNUMBER(F60)),ROUNDDOWN(MIN(IF(OR(ISBLANK(I60),I60=""),EOMONTH(DATE(EINSTELLUNG!$C$35,$A$1,1),0),I60)-MAX(D60,DATE(EINSTELLUNG!$C$35,$A$1,1))+1)/DAY(EOMONTH(DATE(EINSTELLUNG!$C$35,$A$1,1),0))*F60,2),"")</f>
        <v>138.4</v>
      </c>
      <c r="I60" s="73"/>
      <c r="J60" s="74"/>
      <c r="K60" s="273">
        <f t="shared" si="1"/>
        <v>0</v>
      </c>
      <c r="L60" s="275">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2400</v>
      </c>
      <c r="M60" s="75"/>
      <c r="N60" s="98"/>
    </row>
    <row r="61" spans="1:22" ht="22" customHeight="1">
      <c r="A61" s="272" t="s">
        <v>132</v>
      </c>
      <c r="B61" s="129">
        <v>525025</v>
      </c>
      <c r="C61" s="94" t="s">
        <v>425</v>
      </c>
      <c r="D61" s="81">
        <v>46040</v>
      </c>
      <c r="E61" s="79" t="s">
        <v>2</v>
      </c>
      <c r="F61" s="80">
        <v>129.75</v>
      </c>
      <c r="G61" s="273">
        <f>IF(OR(E61="",F61=""),"",PID_KVLohnLookup($A$1,E61,F61,LOHNTABELLE!$H$4))</f>
        <v>2300</v>
      </c>
      <c r="H61" s="274">
        <f>IF(AND(ISNUMBER(D61),ISNUMBER(F61)),ROUNDDOWN(MIN(IF(OR(ISBLANK(I61),I61=""),EOMONTH(DATE(EINSTELLUNG!$C$35,$A$1,1),0),I61)-MAX(D61,DATE(EINSTELLUNG!$C$35,$A$1,1))+1)/DAY(EOMONTH(DATE(EINSTELLUNG!$C$35,$A$1,1),0))*F61,2),"")</f>
        <v>129.75</v>
      </c>
      <c r="I61" s="81"/>
      <c r="J61" s="82"/>
      <c r="K61" s="273">
        <f t="shared" si="1"/>
        <v>0</v>
      </c>
      <c r="L61" s="275">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2300</v>
      </c>
      <c r="M61" s="83"/>
      <c r="N61" s="99"/>
    </row>
    <row r="62" spans="1:22" ht="22" customHeight="1">
      <c r="A62" s="272" t="s">
        <v>133</v>
      </c>
      <c r="B62" s="128">
        <v>700000</v>
      </c>
      <c r="C62" s="69" t="s">
        <v>312</v>
      </c>
      <c r="D62" s="73">
        <v>46054</v>
      </c>
      <c r="E62" s="71" t="s">
        <v>2</v>
      </c>
      <c r="F62" s="72">
        <v>173</v>
      </c>
      <c r="G62" s="273">
        <f>IF(OR(E62="",F62=""),"",PID_KVLohnLookup($A$1,E62,F62,LOHNTABELLE!$H$4))</f>
        <v>2900</v>
      </c>
      <c r="H62" s="274">
        <f>IF(AND(ISNUMBER(D62),ISNUMBER(F62)),ROUNDDOWN(MIN(IF(OR(ISBLANK(I62),I62=""),EOMONTH(DATE(EINSTELLUNG!$C$35,$A$1,1),0),I62)-MAX(D62,DATE(EINSTELLUNG!$C$35,$A$1,1))+1)/DAY(EOMONTH(DATE(EINSTELLUNG!$C$35,$A$1,1),0))*F62,2),"")</f>
        <v>173</v>
      </c>
      <c r="I62" s="73"/>
      <c r="J62" s="74"/>
      <c r="K62" s="273">
        <f t="shared" si="1"/>
        <v>0</v>
      </c>
      <c r="L62" s="275">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75"/>
      <c r="N62" s="98"/>
    </row>
    <row r="63" spans="1:22" ht="22" customHeight="1">
      <c r="A63" s="272" t="s">
        <v>134</v>
      </c>
      <c r="B63" s="129">
        <v>800000</v>
      </c>
      <c r="C63" s="77" t="s">
        <v>313</v>
      </c>
      <c r="D63" s="81">
        <v>46096</v>
      </c>
      <c r="E63" s="79" t="s">
        <v>2</v>
      </c>
      <c r="F63" s="80">
        <v>173</v>
      </c>
      <c r="G63" s="273">
        <f>IF(OR(E63="",F63=""),"",PID_KVLohnLookup($A$1,E63,F63,LOHNTABELLE!$H$4))</f>
        <v>2900</v>
      </c>
      <c r="H63" s="274">
        <f>IF(AND(ISNUMBER(D63),ISNUMBER(F63)),ROUNDDOWN(MIN(IF(OR(ISBLANK(I63),I63=""),EOMONTH(DATE(EINSTELLUNG!$C$35,$A$1,1),0),I63)-MAX(D63,DATE(EINSTELLUNG!$C$35,$A$1,1))+1)/DAY(EOMONTH(DATE(EINSTELLUNG!$C$35,$A$1,1),0))*F63,2),"")</f>
        <v>173</v>
      </c>
      <c r="I63" s="81"/>
      <c r="J63" s="82"/>
      <c r="K63" s="273">
        <f t="shared" si="1"/>
        <v>0</v>
      </c>
      <c r="L63" s="275">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2900</v>
      </c>
      <c r="M63" s="83"/>
      <c r="N63" s="99"/>
    </row>
    <row r="64" spans="1:22" ht="22" customHeight="1">
      <c r="A64" s="272" t="s">
        <v>135</v>
      </c>
      <c r="B64" s="128"/>
      <c r="C64" s="69"/>
      <c r="D64" s="73"/>
      <c r="E64" s="71"/>
      <c r="F64" s="72"/>
      <c r="G64" s="273" t="str">
        <f>IF(OR(E64="",F64=""),"",PID_KVLohnLookup($A$1,E64,F64,LOHNTABELLE!$H$4))</f>
        <v/>
      </c>
      <c r="H64" s="274" t="str">
        <f>IF(AND(ISNUMBER(D64),ISNUMBER(F64)),ROUNDDOWN(MIN(IF(OR(ISBLANK(I64),I64=""),EOMONTH(DATE(EINSTELLUNG!$C$35,$A$1,1),0),I64)-MAX(D64,DATE(EINSTELLUNG!$C$35,$A$1,1))+1)/DAY(EOMONTH(DATE(EINSTELLUNG!$C$35,$A$1,1),0))*F64,2),"")</f>
        <v/>
      </c>
      <c r="I64" s="73"/>
      <c r="J64" s="74"/>
      <c r="K64" s="273">
        <f t="shared" si="1"/>
        <v>0</v>
      </c>
      <c r="L64" s="275"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272" t="s">
        <v>136</v>
      </c>
      <c r="B65" s="129"/>
      <c r="C65" s="77"/>
      <c r="D65" s="81"/>
      <c r="E65" s="79"/>
      <c r="F65" s="80"/>
      <c r="G65" s="273" t="str">
        <f>IF(OR(E65="",F65=""),"",PID_KVLohnLookup($A$1,E65,F65,LOHNTABELLE!$H$4))</f>
        <v/>
      </c>
      <c r="H65" s="274" t="str">
        <f>IF(AND(ISNUMBER(D65),ISNUMBER(F65)),ROUNDDOWN(MIN(IF(OR(ISBLANK(I65),I65=""),EOMONTH(DATE(EINSTELLUNG!$C$35,$A$1,1),0),I65)-MAX(D65,DATE(EINSTELLUNG!$C$35,$A$1,1))+1)/DAY(EOMONTH(DATE(EINSTELLUNG!$C$35,$A$1,1),0))*F65,2),"")</f>
        <v/>
      </c>
      <c r="I65" s="81"/>
      <c r="J65" s="82"/>
      <c r="K65" s="273">
        <f t="shared" si="1"/>
        <v>0</v>
      </c>
      <c r="L65" s="275"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272" t="s">
        <v>137</v>
      </c>
      <c r="B66" s="128"/>
      <c r="C66" s="69"/>
      <c r="D66" s="73"/>
      <c r="E66" s="71"/>
      <c r="F66" s="72"/>
      <c r="G66" s="273" t="str">
        <f>IF(OR(E66="",F66=""),"",PID_KVLohnLookup($A$1,E66,F66,LOHNTABELLE!$H$4))</f>
        <v/>
      </c>
      <c r="H66" s="274" t="str">
        <f>IF(AND(ISNUMBER(D66),ISNUMBER(F66)),ROUNDDOWN(MIN(IF(OR(ISBLANK(I66),I66=""),EOMONTH(DATE(EINSTELLUNG!$C$35,$A$1,1),0),I66)-MAX(D66,DATE(EINSTELLUNG!$C$35,$A$1,1))+1)/DAY(EOMONTH(DATE(EINSTELLUNG!$C$35,$A$1,1),0))*F66,2),"")</f>
        <v/>
      </c>
      <c r="I66" s="73"/>
      <c r="J66" s="74"/>
      <c r="K66" s="273">
        <f t="shared" si="1"/>
        <v>0</v>
      </c>
      <c r="L66" s="275"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72" t="s">
        <v>138</v>
      </c>
      <c r="B67" s="129"/>
      <c r="C67" s="77"/>
      <c r="D67" s="81"/>
      <c r="E67" s="79"/>
      <c r="F67" s="80"/>
      <c r="G67" s="273" t="str">
        <f>IF(OR(E67="",F67=""),"",PID_KVLohnLookup($A$1,E67,F67,LOHNTABELLE!$H$4))</f>
        <v/>
      </c>
      <c r="H67" s="274" t="str">
        <f>IF(AND(ISNUMBER(D67),ISNUMBER(F67)),ROUNDDOWN(MIN(IF(OR(ISBLANK(I67),I67=""),EOMONTH(DATE(EINSTELLUNG!$C$35,$A$1,1),0),I67)-MAX(D67,DATE(EINSTELLUNG!$C$35,$A$1,1))+1)/DAY(EOMONTH(DATE(EINSTELLUNG!$C$35,$A$1,1),0))*F67,2),"")</f>
        <v/>
      </c>
      <c r="I67" s="81"/>
      <c r="J67" s="82"/>
      <c r="K67" s="273">
        <f t="shared" ref="K67:K82" si="3">IFERROR(IF(OR(MONTH(D67)=1, MONTH(D67)=3, MONTH(D67)=5, MONTH(D67)=7, MONTH(D67)=8, MONTH(D67)=10, MONTH(D67)=12), (G67/31)*J67, IF(OR(MONTH(D67)=4, MONTH(D67)=6, MONTH(D67)=9, MONTH(D67)=11), (G67/30)*J67, (G67/DAY(EOMONTH(D67,0)))*J67)), 0)</f>
        <v>0</v>
      </c>
      <c r="L67" s="275"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72" t="s">
        <v>139</v>
      </c>
      <c r="B68" s="128"/>
      <c r="C68" s="69"/>
      <c r="D68" s="73"/>
      <c r="E68" s="71"/>
      <c r="F68" s="72"/>
      <c r="G68" s="273" t="str">
        <f>IF(OR(E68="",F68=""),"",PID_KVLohnLookup($A$1,E68,F68,LOHNTABELLE!$H$4))</f>
        <v/>
      </c>
      <c r="H68" s="274" t="str">
        <f>IF(AND(ISNUMBER(D68),ISNUMBER(F68)),ROUNDDOWN(MIN(IF(OR(ISBLANK(I68),I68=""),EOMONTH(DATE(EINSTELLUNG!$C$35,$A$1,1),0),I68)-MAX(D68,DATE(EINSTELLUNG!$C$35,$A$1,1))+1)/DAY(EOMONTH(DATE(EINSTELLUNG!$C$35,$A$1,1),0))*F68,2),"")</f>
        <v/>
      </c>
      <c r="I68" s="73"/>
      <c r="J68" s="74"/>
      <c r="K68" s="273">
        <f t="shared" si="3"/>
        <v>0</v>
      </c>
      <c r="L68" s="275"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72" t="s">
        <v>140</v>
      </c>
      <c r="B69" s="129"/>
      <c r="C69" s="77"/>
      <c r="D69" s="81"/>
      <c r="E69" s="79"/>
      <c r="F69" s="80"/>
      <c r="G69" s="273" t="str">
        <f>IF(OR(E69="",F69=""),"",PID_KVLohnLookup($A$1,E69,F69,LOHNTABELLE!$H$4))</f>
        <v/>
      </c>
      <c r="H69" s="274" t="str">
        <f>IF(AND(ISNUMBER(D69),ISNUMBER(F69)),ROUNDDOWN(MIN(IF(OR(ISBLANK(I69),I69=""),EOMONTH(DATE(EINSTELLUNG!$C$35,$A$1,1),0),I69)-MAX(D69,DATE(EINSTELLUNG!$C$35,$A$1,1))+1)/DAY(EOMONTH(DATE(EINSTELLUNG!$C$35,$A$1,1),0))*F69,2),"")</f>
        <v/>
      </c>
      <c r="I69" s="81"/>
      <c r="J69" s="82"/>
      <c r="K69" s="273">
        <f t="shared" si="3"/>
        <v>0</v>
      </c>
      <c r="L69" s="275"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72" t="s">
        <v>141</v>
      </c>
      <c r="B70" s="128"/>
      <c r="C70" s="69"/>
      <c r="D70" s="73"/>
      <c r="E70" s="71"/>
      <c r="F70" s="72"/>
      <c r="G70" s="273" t="str">
        <f>IF(OR(E70="",F70=""),"",PID_KVLohnLookup($A$1,E70,F70,LOHNTABELLE!$H$4))</f>
        <v/>
      </c>
      <c r="H70" s="274" t="str">
        <f>IF(AND(ISNUMBER(D70),ISNUMBER(F70)),ROUNDDOWN(MIN(IF(OR(ISBLANK(I70),I70=""),EOMONTH(DATE(EINSTELLUNG!$C$35,$A$1,1),0),I70)-MAX(D70,DATE(EINSTELLUNG!$C$35,$A$1,1))+1)/DAY(EOMONTH(DATE(EINSTELLUNG!$C$35,$A$1,1),0))*F70,2),"")</f>
        <v/>
      </c>
      <c r="I70" s="73"/>
      <c r="J70" s="74"/>
      <c r="K70" s="273">
        <f t="shared" si="3"/>
        <v>0</v>
      </c>
      <c r="L70" s="275"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72" t="s">
        <v>142</v>
      </c>
      <c r="B71" s="129"/>
      <c r="C71" s="77"/>
      <c r="D71" s="81"/>
      <c r="E71" s="79"/>
      <c r="F71" s="80"/>
      <c r="G71" s="273" t="str">
        <f>IF(OR(E71="",F71=""),"",PID_KVLohnLookup($A$1,E71,F71,LOHNTABELLE!$H$4))</f>
        <v/>
      </c>
      <c r="H71" s="274" t="str">
        <f>IF(AND(ISNUMBER(D71),ISNUMBER(F71)),ROUNDDOWN(MIN(IF(OR(ISBLANK(I71),I71=""),EOMONTH(DATE(EINSTELLUNG!$C$35,$A$1,1),0),I71)-MAX(D71,DATE(EINSTELLUNG!$C$35,$A$1,1))+1)/DAY(EOMONTH(DATE(EINSTELLUNG!$C$35,$A$1,1),0))*F71,2),"")</f>
        <v/>
      </c>
      <c r="I71" s="81"/>
      <c r="J71" s="82"/>
      <c r="K71" s="273">
        <f t="shared" si="3"/>
        <v>0</v>
      </c>
      <c r="L71" s="275"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72" t="s">
        <v>143</v>
      </c>
      <c r="B72" s="128"/>
      <c r="C72" s="69"/>
      <c r="D72" s="73"/>
      <c r="E72" s="71"/>
      <c r="F72" s="72"/>
      <c r="G72" s="273" t="str">
        <f>IF(OR(E72="",F72=""),"",PID_KVLohnLookup($A$1,E72,F72,LOHNTABELLE!$H$4))</f>
        <v/>
      </c>
      <c r="H72" s="274" t="str">
        <f>IF(AND(ISNUMBER(D72),ISNUMBER(F72)),ROUNDDOWN(MIN(IF(OR(ISBLANK(I72),I72=""),EOMONTH(DATE(EINSTELLUNG!$C$35,$A$1,1),0),I72)-MAX(D72,DATE(EINSTELLUNG!$C$35,$A$1,1))+1)/DAY(EOMONTH(DATE(EINSTELLUNG!$C$35,$A$1,1),0))*F72,2),"")</f>
        <v/>
      </c>
      <c r="I72" s="73"/>
      <c r="J72" s="74"/>
      <c r="K72" s="273">
        <f t="shared" si="3"/>
        <v>0</v>
      </c>
      <c r="L72" s="275"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72" t="s">
        <v>144</v>
      </c>
      <c r="B73" s="129"/>
      <c r="C73" s="77"/>
      <c r="D73" s="81"/>
      <c r="E73" s="79"/>
      <c r="F73" s="80"/>
      <c r="G73" s="273" t="str">
        <f>IF(OR(E73="",F73=""),"",PID_KVLohnLookup($A$1,E73,F73,LOHNTABELLE!$H$4))</f>
        <v/>
      </c>
      <c r="H73" s="274" t="str">
        <f>IF(AND(ISNUMBER(D73),ISNUMBER(F73)),ROUNDDOWN(MIN(IF(OR(ISBLANK(I73),I73=""),EOMONTH(DATE(EINSTELLUNG!$C$35,$A$1,1),0),I73)-MAX(D73,DATE(EINSTELLUNG!$C$35,$A$1,1))+1)/DAY(EOMONTH(DATE(EINSTELLUNG!$C$35,$A$1,1),0))*F73,2),"")</f>
        <v/>
      </c>
      <c r="I73" s="81"/>
      <c r="J73" s="82"/>
      <c r="K73" s="273">
        <f t="shared" si="3"/>
        <v>0</v>
      </c>
      <c r="L73" s="275"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72" t="s">
        <v>145</v>
      </c>
      <c r="B74" s="128"/>
      <c r="C74" s="69"/>
      <c r="D74" s="73"/>
      <c r="E74" s="71"/>
      <c r="F74" s="72"/>
      <c r="G74" s="273" t="str">
        <f>IF(OR(E74="",F74=""),"",PID_KVLohnLookup($A$1,E74,F74,LOHNTABELLE!$H$4))</f>
        <v/>
      </c>
      <c r="H74" s="274" t="str">
        <f>IF(AND(ISNUMBER(D74),ISNUMBER(F74)),ROUNDDOWN(MIN(IF(OR(ISBLANK(I74),I74=""),EOMONTH(DATE(EINSTELLUNG!$C$35,$A$1,1),0),I74)-MAX(D74,DATE(EINSTELLUNG!$C$35,$A$1,1))+1)/DAY(EOMONTH(DATE(EINSTELLUNG!$C$35,$A$1,1),0))*F74,2),"")</f>
        <v/>
      </c>
      <c r="I74" s="73"/>
      <c r="J74" s="74"/>
      <c r="K74" s="273">
        <f t="shared" si="3"/>
        <v>0</v>
      </c>
      <c r="L74" s="275"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72" t="s">
        <v>146</v>
      </c>
      <c r="B75" s="129"/>
      <c r="C75" s="77"/>
      <c r="D75" s="81"/>
      <c r="E75" s="79"/>
      <c r="F75" s="80"/>
      <c r="G75" s="273" t="str">
        <f>IF(OR(E75="",F75=""),"",PID_KVLohnLookup($A$1,E75,F75,LOHNTABELLE!$H$4))</f>
        <v/>
      </c>
      <c r="H75" s="274" t="str">
        <f>IF(AND(ISNUMBER(D75),ISNUMBER(F75)),ROUNDDOWN(MIN(IF(OR(ISBLANK(I75),I75=""),EOMONTH(DATE(EINSTELLUNG!$C$35,$A$1,1),0),I75)-MAX(D75,DATE(EINSTELLUNG!$C$35,$A$1,1))+1)/DAY(EOMONTH(DATE(EINSTELLUNG!$C$35,$A$1,1),0))*F75,2),"")</f>
        <v/>
      </c>
      <c r="I75" s="81"/>
      <c r="J75" s="82"/>
      <c r="K75" s="273">
        <f t="shared" si="3"/>
        <v>0</v>
      </c>
      <c r="L75" s="275"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72" t="s">
        <v>147</v>
      </c>
      <c r="B76" s="128"/>
      <c r="C76" s="69"/>
      <c r="D76" s="73"/>
      <c r="E76" s="71"/>
      <c r="F76" s="72"/>
      <c r="G76" s="273" t="str">
        <f>IF(OR(E76="",F76=""),"",PID_KVLohnLookup($A$1,E76,F76,LOHNTABELLE!$H$4))</f>
        <v/>
      </c>
      <c r="H76" s="274" t="str">
        <f>IF(AND(ISNUMBER(D76),ISNUMBER(F76)),ROUNDDOWN(MIN(IF(OR(ISBLANK(I76),I76=""),EOMONTH(DATE(EINSTELLUNG!$C$35,$A$1,1),0),I76)-MAX(D76,DATE(EINSTELLUNG!$C$35,$A$1,1))+1)/DAY(EOMONTH(DATE(EINSTELLUNG!$C$35,$A$1,1),0))*F76,2),"")</f>
        <v/>
      </c>
      <c r="I76" s="73"/>
      <c r="J76" s="74"/>
      <c r="K76" s="273">
        <f t="shared" si="3"/>
        <v>0</v>
      </c>
      <c r="L76" s="275"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72" t="s">
        <v>148</v>
      </c>
      <c r="B77" s="129"/>
      <c r="C77" s="77"/>
      <c r="D77" s="81"/>
      <c r="E77" s="79"/>
      <c r="F77" s="80"/>
      <c r="G77" s="273" t="str">
        <f>IF(OR(E77="",F77=""),"",PID_KVLohnLookup($A$1,E77,F77,LOHNTABELLE!$H$4))</f>
        <v/>
      </c>
      <c r="H77" s="274" t="str">
        <f>IF(AND(ISNUMBER(D77),ISNUMBER(F77)),ROUNDDOWN(MIN(IF(OR(ISBLANK(I77),I77=""),EOMONTH(DATE(EINSTELLUNG!$C$35,$A$1,1),0),I77)-MAX(D77,DATE(EINSTELLUNG!$C$35,$A$1,1))+1)/DAY(EOMONTH(DATE(EINSTELLUNG!$C$35,$A$1,1),0))*F77,2),"")</f>
        <v/>
      </c>
      <c r="I77" s="81"/>
      <c r="J77" s="82"/>
      <c r="K77" s="273">
        <f t="shared" si="3"/>
        <v>0</v>
      </c>
      <c r="L77" s="275"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72" t="s">
        <v>149</v>
      </c>
      <c r="B78" s="128"/>
      <c r="C78" s="69"/>
      <c r="D78" s="73"/>
      <c r="E78" s="71"/>
      <c r="F78" s="72"/>
      <c r="G78" s="273" t="str">
        <f>IF(OR(E78="",F78=""),"",PID_KVLohnLookup($A$1,E78,F78,LOHNTABELLE!$H$4))</f>
        <v/>
      </c>
      <c r="H78" s="274" t="str">
        <f>IF(AND(ISNUMBER(D78),ISNUMBER(F78)),ROUNDDOWN(MIN(IF(OR(ISBLANK(I78),I78=""),EOMONTH(DATE(EINSTELLUNG!$C$35,$A$1,1),0),I78)-MAX(D78,DATE(EINSTELLUNG!$C$35,$A$1,1))+1)/DAY(EOMONTH(DATE(EINSTELLUNG!$C$35,$A$1,1),0))*F78,2),"")</f>
        <v/>
      </c>
      <c r="I78" s="73"/>
      <c r="J78" s="74"/>
      <c r="K78" s="273">
        <f t="shared" si="3"/>
        <v>0</v>
      </c>
      <c r="L78" s="275"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72" t="s">
        <v>150</v>
      </c>
      <c r="B79" s="129"/>
      <c r="C79" s="77"/>
      <c r="D79" s="81"/>
      <c r="E79" s="79"/>
      <c r="F79" s="80"/>
      <c r="G79" s="273" t="str">
        <f>IF(OR(E79="",F79=""),"",PID_KVLohnLookup($A$1,E79,F79,LOHNTABELLE!$H$4))</f>
        <v/>
      </c>
      <c r="H79" s="274" t="str">
        <f>IF(AND(ISNUMBER(D79),ISNUMBER(F79)),ROUNDDOWN(MIN(IF(OR(ISBLANK(I79),I79=""),EOMONTH(DATE(EINSTELLUNG!$C$35,$A$1,1),0),I79)-MAX(D79,DATE(EINSTELLUNG!$C$35,$A$1,1))+1)/DAY(EOMONTH(DATE(EINSTELLUNG!$C$35,$A$1,1),0))*F79,2),"")</f>
        <v/>
      </c>
      <c r="I79" s="81"/>
      <c r="J79" s="82"/>
      <c r="K79" s="273">
        <f t="shared" si="3"/>
        <v>0</v>
      </c>
      <c r="L79" s="275"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72" t="s">
        <v>151</v>
      </c>
      <c r="B80" s="128"/>
      <c r="C80" s="69"/>
      <c r="D80" s="73"/>
      <c r="E80" s="71"/>
      <c r="F80" s="72"/>
      <c r="G80" s="273" t="str">
        <f>IF(OR(E80="",F80=""),"",PID_KVLohnLookup($A$1,E80,F80,LOHNTABELLE!$H$4))</f>
        <v/>
      </c>
      <c r="H80" s="274" t="str">
        <f>IF(AND(ISNUMBER(D80),ISNUMBER(F80)),ROUNDDOWN(MIN(IF(OR(ISBLANK(I80),I80=""),EOMONTH(DATE(EINSTELLUNG!$C$35,$A$1,1),0),I80)-MAX(D80,DATE(EINSTELLUNG!$C$35,$A$1,1))+1)/DAY(EOMONTH(DATE(EINSTELLUNG!$C$35,$A$1,1),0))*F80,2),"")</f>
        <v/>
      </c>
      <c r="I80" s="73"/>
      <c r="J80" s="74"/>
      <c r="K80" s="273">
        <f t="shared" si="3"/>
        <v>0</v>
      </c>
      <c r="L80" s="275"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72" t="s">
        <v>152</v>
      </c>
      <c r="B81" s="129"/>
      <c r="C81" s="77"/>
      <c r="D81" s="81"/>
      <c r="E81" s="79"/>
      <c r="F81" s="80"/>
      <c r="G81" s="273" t="str">
        <f>IF(OR(E81="",F81=""),"",PID_KVLohnLookup($A$1,E81,F81,LOHNTABELLE!$H$4))</f>
        <v/>
      </c>
      <c r="H81" s="274" t="str">
        <f>IF(AND(ISNUMBER(D81),ISNUMBER(F81)),ROUNDDOWN(MIN(IF(OR(ISBLANK(I81),I81=""),EOMONTH(DATE(EINSTELLUNG!$C$35,$A$1,1),0),I81)-MAX(D81,DATE(EINSTELLUNG!$C$35,$A$1,1))+1)/DAY(EOMONTH(DATE(EINSTELLUNG!$C$35,$A$1,1),0))*F81,2),"")</f>
        <v/>
      </c>
      <c r="I81" s="81"/>
      <c r="J81" s="82"/>
      <c r="K81" s="273">
        <f t="shared" si="3"/>
        <v>0</v>
      </c>
      <c r="L81" s="275"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8" t="s">
        <v>153</v>
      </c>
      <c r="B82" s="130"/>
      <c r="C82" s="86"/>
      <c r="D82" s="87"/>
      <c r="E82" s="88"/>
      <c r="F82" s="89"/>
      <c r="G82" s="339" t="str">
        <f>IF(OR(E82="",F82=""),"",PID_KVLohnLookup($A$1,E82,F82,LOHNTABELLE!$H$4))</f>
        <v/>
      </c>
      <c r="H82" s="340" t="str">
        <f>IF(AND(ISNUMBER(D82),ISNUMBER(F82)),ROUNDDOWN(MIN(IF(OR(ISBLANK(I82),I82=""),EOMONTH(DATE(EINSTELLUNG!$C$35,$A$1,1),0),I82)-MAX(D82,DATE(EINSTELLUNG!$C$35,$A$1,1))+1)/DAY(EOMONTH(DATE(EINSTELLUNG!$C$35,$A$1,1),0))*F82,2),"")</f>
        <v/>
      </c>
      <c r="I82" s="87"/>
      <c r="J82" s="90"/>
      <c r="K82" s="339">
        <f t="shared" si="3"/>
        <v>0</v>
      </c>
      <c r="L82" s="3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374"/>
      <c r="B83" s="374"/>
    </row>
    <row r="100" spans="26:26" ht="16" customHeight="1">
      <c r="Z100" s="253"/>
    </row>
  </sheetData>
  <sheetProtection algorithmName="SHA-512" hashValue="vn8lFlTC/NIbIhNLZAGXvD2nnVMo6pJfAlfoa6Qu99OLXij1vX1rvdpY39QVGphc+3QdBsJgEQie/b8Sng3bNg==" saltValue="PKWp8XhhPfegoeLS0Rs0X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xm:sqref>
        </x14:dataValidation>
        <x14:dataValidation type="list" allowBlank="1" showInputMessage="1" showErrorMessage="1" xr:uid="{9011624A-4A56-604D-B98F-66CB4B571FCD}">
          <x14:formula1>
            <xm:f>KV_DROPDOWN_HELPER!$RP$1:$RP$13</xm:f>
          </x14:formula1>
          <xm:sqref>F6</xm:sqref>
        </x14:dataValidation>
        <x14:dataValidation type="list" allowBlank="1" showInputMessage="1" showErrorMessage="1" xr:uid="{B9ABD554-0AD5-1F4D-85DC-2B115FAE3575}">
          <x14:formula1>
            <xm:f>KV_DROPDOWN_HELPER!$RR$1:$RR$13</xm:f>
          </x14:formula1>
          <xm:sqref>F59</xm:sqref>
        </x14:dataValidation>
        <x14:dataValidation type="list" allowBlank="1" showInputMessage="1" showErrorMessage="1" xr:uid="{D6298043-07D6-7841-B2A0-655EA0682284}">
          <x14:formula1>
            <xm:f>KV_DROPDOWN_HELPER!$RS$1:$RS$13</xm:f>
          </x14:formula1>
          <xm:sqref>F64 F65 F66 F67 F68 F69 F70 F71 F72 F73 F74 F75 F76 F77 F78 F79 F80 F81 F82</xm:sqref>
        </x14:dataValidation>
        <x14:dataValidation type="list" allowBlank="1" showInputMessage="1" showErrorMessage="1" xr:uid="{D23A9257-5E1F-48D9-BB36-3A906243E223}">
          <x14:formula1>
            <xm:f>KV_DROPDOWN_HELPER!$RM$1:$RM$13</xm:f>
          </x14:formula1>
          <xm:sqref>F3</xm:sqref>
        </x14:dataValidation>
        <x14:dataValidation type="list" allowBlank="1" showInputMessage="1" showErrorMessage="1" xr:uid="{925EEDC0-6279-534C-8047-2C9AEDAE0300}">
          <x14:formula1>
            <xm:f>KV_DROPDOWN_HELPER!$RQ$1:$RQ$13</xm:f>
          </x14:formula1>
          <xm:sqref>F22 F23 F28</xm:sqref>
        </x14:dataValidation>
        <x14:dataValidation type="list" allowBlank="1" showInputMessage="1" showErrorMessage="1" xr:uid="{0B032C92-4E5D-2743-BF7A-5199B2545407}">
          <x14:formula1>
            <xm:f>KV_DROPDOWN_HELPER!$RO$1:$RO$18</xm:f>
          </x14:formula1>
          <xm:sqref>F5 F7 F8 F9 F10 F11 F12 F13 F14 F15 F16 F17 F18 F19 F20 F21 F24 F25 F26 F27 F29 F30 F31 F32 F33 F34 F35 F36 F37 F38 F39 F40 F41 F42 F43 F44 F45 F46 F47 F48 F49 F50 F51 F52 F53 F54 F55 F56 F57 F58 F60 F61 F62 F63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640625" defaultRowHeight="16" customHeight="1"/>
  <cols>
    <col min="1" max="1" width="4.5" style="342" customWidth="1"/>
    <col min="2" max="2" width="9.1640625" style="342" customWidth="1"/>
    <col min="3" max="3" width="35.6640625" style="173" customWidth="1"/>
    <col min="4" max="4" width="13.83203125" style="173" customWidth="1"/>
    <col min="5" max="5" width="9.6640625" style="173" customWidth="1"/>
    <col min="6" max="6" width="10.6640625" style="173" customWidth="1"/>
    <col min="7" max="7" width="13.83203125" style="173" customWidth="1"/>
    <col min="8" max="8" width="11.6640625" style="173" customWidth="1"/>
    <col min="9" max="10" width="13.83203125" style="173" customWidth="1"/>
    <col min="11" max="11" width="14.83203125" style="173" customWidth="1"/>
    <col min="12" max="12" width="14.83203125" style="302" customWidth="1"/>
    <col min="13" max="13" width="17.83203125" style="173" customWidth="1"/>
    <col min="14" max="14" width="34.83203125" style="173" customWidth="1"/>
    <col min="15" max="15" width="12.6640625" style="173" customWidth="1"/>
    <col min="16" max="16" width="16.6640625" style="173" customWidth="1"/>
    <col min="17" max="17" width="14.6640625" style="173" customWidth="1"/>
    <col min="18" max="18" width="13.6640625" style="173" customWidth="1"/>
    <col min="19" max="19" width="9.6640625" style="173" customWidth="1"/>
    <col min="20" max="20" width="10.6640625" style="173" customWidth="1"/>
    <col min="21" max="21" width="7.6640625" style="173" customWidth="1"/>
    <col min="22" max="27" width="9.1640625" style="173"/>
    <col min="28" max="28" width="10.6640625" style="173" bestFit="1" customWidth="1"/>
    <col min="29" max="16384" width="9.1640625" style="173"/>
  </cols>
  <sheetData>
    <row r="1" spans="1:28" ht="18" customHeight="1">
      <c r="A1" s="254">
        <v>8</v>
      </c>
      <c r="B1" s="255" t="s">
        <v>180</v>
      </c>
      <c r="C1" s="256" t="s">
        <v>39</v>
      </c>
      <c r="D1" s="256" t="s">
        <v>181</v>
      </c>
      <c r="E1" s="256" t="s">
        <v>0</v>
      </c>
      <c r="F1" s="256" t="s">
        <v>40</v>
      </c>
      <c r="G1" s="256" t="s">
        <v>41</v>
      </c>
      <c r="H1" s="256" t="s">
        <v>42</v>
      </c>
      <c r="I1" s="256" t="s">
        <v>182</v>
      </c>
      <c r="J1" s="256" t="s">
        <v>43</v>
      </c>
      <c r="K1" s="256" t="s">
        <v>44</v>
      </c>
      <c r="L1" s="256" t="s">
        <v>45</v>
      </c>
      <c r="M1" s="256" t="s">
        <v>46</v>
      </c>
      <c r="N1" s="257" t="s">
        <v>183</v>
      </c>
      <c r="AB1" s="258">
        <f>DATE(EINSTELLUNG!$C$35,$A$1,1)</f>
        <v>46235</v>
      </c>
    </row>
    <row r="2" spans="1:28" ht="18" customHeight="1" thickBot="1">
      <c r="A2" s="259"/>
      <c r="B2" s="260"/>
      <c r="C2" s="261"/>
      <c r="D2" s="261"/>
      <c r="E2" s="261"/>
      <c r="F2" s="261"/>
      <c r="G2" s="261"/>
      <c r="H2" s="261"/>
      <c r="I2" s="261"/>
      <c r="J2" s="261"/>
      <c r="K2" s="261"/>
      <c r="L2" s="261"/>
      <c r="M2" s="261"/>
      <c r="N2" s="262"/>
      <c r="O2" s="263"/>
      <c r="P2" s="263"/>
      <c r="Q2" s="263"/>
      <c r="S2" s="343" t="s">
        <v>460</v>
      </c>
      <c r="T2" s="343"/>
      <c r="U2" s="343"/>
      <c r="V2" s="343"/>
      <c r="AB2" s="258">
        <f>EOMONTH(DATE(EINSTELLUNG!$C$35,$A$1,1),0)</f>
        <v>46265</v>
      </c>
    </row>
    <row r="3" spans="1:28" ht="22" customHeight="1">
      <c r="A3" s="264" t="s">
        <v>467</v>
      </c>
      <c r="B3" s="127">
        <v>401010</v>
      </c>
      <c r="C3" s="61" t="s">
        <v>224</v>
      </c>
      <c r="D3" s="62">
        <v>39388</v>
      </c>
      <c r="E3" s="63" t="s">
        <v>5</v>
      </c>
      <c r="F3" s="92">
        <v>173</v>
      </c>
      <c r="G3" s="265">
        <f>IF(OR(E3="",F3=""),"",PID_KVLohnLookup($A$1,E3,F3,LOHNTABELLE!$H$4))</f>
        <v>2183</v>
      </c>
      <c r="H3" s="266">
        <f>IF(AND(ISNUMBER(D3),ISNUMBER(F3)),ROUNDDOWN(MIN(IF(OR(ISBLANK(I3),I3=""),EOMONTH(DATE(EINSTELLUNG!$C$35,$A$1,1),0),I3)-MAX(D3,DATE(EINSTELLUNG!$C$35,$A$1,1))+1)/DAY(EOMONTH(DATE(EINSTELLUNG!$C$35,$A$1,1),0))*F3,2),"")</f>
        <v>173</v>
      </c>
      <c r="I3" s="65"/>
      <c r="J3" s="66"/>
      <c r="K3" s="265">
        <f t="shared" ref="K3:K34" si="0">IFERROR(IF(OR(MONTH(D3)=1, MONTH(D3)=3, MONTH(D3)=5, MONTH(D3)=7, MONTH(D3)=8, MONTH(D3)=10, MONTH(D3)=12), (G3/31)*J3, IF(OR(MONTH(D3)=4, MONTH(D3)=6, MONTH(D3)=9, MONTH(D3)=11), (G3/30)*J3, (G3/DAY(EOMONTH(D3,0)))*J3)), 0)</f>
        <v>0</v>
      </c>
      <c r="L3" s="26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8" t="s">
        <v>47</v>
      </c>
      <c r="P3" s="268" t="s">
        <v>48</v>
      </c>
      <c r="Q3" s="268" t="s">
        <v>49</v>
      </c>
      <c r="R3" s="269" t="s">
        <v>50</v>
      </c>
      <c r="S3" s="270"/>
      <c r="T3" s="270"/>
      <c r="U3" s="270"/>
      <c r="V3" s="270"/>
      <c r="AB3" s="271"/>
    </row>
    <row r="4" spans="1:28" ht="22" customHeight="1">
      <c r="A4" s="272" t="s">
        <v>51</v>
      </c>
      <c r="B4" s="128">
        <v>401049</v>
      </c>
      <c r="C4" s="69" t="s">
        <v>225</v>
      </c>
      <c r="D4" s="70">
        <v>41130</v>
      </c>
      <c r="E4" s="71" t="s">
        <v>4</v>
      </c>
      <c r="F4" s="72">
        <v>173</v>
      </c>
      <c r="G4" s="273">
        <f>IF(OR(E4="",F4=""),"",PID_KVLohnLookup($A$1,E4,F4,LOHNTABELLE!$H$4))</f>
        <v>2123</v>
      </c>
      <c r="H4" s="274">
        <f>IF(AND(ISNUMBER(D4),ISNUMBER(F4)),ROUNDDOWN(MIN(IF(OR(ISBLANK(I4),I4=""),EOMONTH(DATE(EINSTELLUNG!$C$35,$A$1,1),0),I4)-MAX(D4,DATE(EINSTELLUNG!$C$35,$A$1,1))+1)/DAY(EOMONTH(DATE(EINSTELLUNG!$C$35,$A$1,1),0))*F4,2),"")</f>
        <v>173</v>
      </c>
      <c r="I4" s="73"/>
      <c r="J4" s="74"/>
      <c r="K4" s="273">
        <f t="shared" si="0"/>
        <v>0</v>
      </c>
      <c r="L4" s="275">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6"/>
      <c r="P4" s="276"/>
      <c r="Q4" s="276"/>
      <c r="R4" s="277"/>
      <c r="S4" s="270"/>
      <c r="T4" s="270"/>
      <c r="U4" s="270"/>
      <c r="V4" s="270"/>
    </row>
    <row r="5" spans="1:28" ht="22" customHeight="1">
      <c r="A5" s="272" t="s">
        <v>52</v>
      </c>
      <c r="B5" s="129">
        <v>401051</v>
      </c>
      <c r="C5" s="77" t="s">
        <v>227</v>
      </c>
      <c r="D5" s="78">
        <v>41176</v>
      </c>
      <c r="E5" s="79" t="s">
        <v>4</v>
      </c>
      <c r="F5" s="80">
        <v>173</v>
      </c>
      <c r="G5" s="273">
        <f>IF(OR(E5="",F5=""),"",PID_KVLohnLookup($A$1,E5,F5,LOHNTABELLE!$H$4))</f>
        <v>2123</v>
      </c>
      <c r="H5" s="274">
        <f>IF(AND(ISNUMBER(D5),ISNUMBER(F5)),ROUNDDOWN(MIN(IF(OR(ISBLANK(I5),I5=""),EOMONTH(DATE(EINSTELLUNG!$C$35,$A$1,1),0),I5)-MAX(D5,DATE(EINSTELLUNG!$C$35,$A$1,1))+1)/DAY(EOMONTH(DATE(EINSTELLUNG!$C$35,$A$1,1),0))*F5,2),"")</f>
        <v>173</v>
      </c>
      <c r="I5" s="81"/>
      <c r="J5" s="82"/>
      <c r="K5" s="273">
        <f t="shared" si="0"/>
        <v>0</v>
      </c>
      <c r="L5" s="275">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8" cm="1">
        <f t="array" ref="O5">SUMPRODUCT((F3:F82/4.310808)/5*2.08)</f>
        <v>773.80507784155623</v>
      </c>
      <c r="P5" s="279">
        <f>EINSTELLUNG!I13</f>
        <v>620</v>
      </c>
      <c r="Q5" s="279">
        <f>P5-O5</f>
        <v>-153.80507784155623</v>
      </c>
      <c r="R5" s="280">
        <f>IFERROR(Q5*Q42, 0)</f>
        <v>-2667.3319502634581</v>
      </c>
      <c r="S5" s="270"/>
      <c r="T5" s="270"/>
      <c r="U5" s="270"/>
      <c r="V5" s="270"/>
    </row>
    <row r="6" spans="1:28" ht="22" customHeight="1">
      <c r="A6" s="272" t="s">
        <v>53</v>
      </c>
      <c r="B6" s="128">
        <v>401089</v>
      </c>
      <c r="C6" s="69" t="s">
        <v>241</v>
      </c>
      <c r="D6" s="70">
        <v>44868</v>
      </c>
      <c r="E6" s="71" t="s">
        <v>13</v>
      </c>
      <c r="F6" s="72">
        <v>173</v>
      </c>
      <c r="G6" s="273">
        <f>IF(OR(E6="",F6=""),"",PID_KVLohnLookup($A$1,E6,F6,LOHNTABELLE!$H$4))</f>
        <v>2328</v>
      </c>
      <c r="H6" s="274">
        <f>IF(AND(ISNUMBER(D6),ISNUMBER(F6)),ROUNDDOWN(MIN(IF(OR(ISBLANK(I6),I6=""),EOMONTH(DATE(EINSTELLUNG!$C$35,$A$1,1),0),I6)-MAX(D6,DATE(EINSTELLUNG!$C$35,$A$1,1))+1)/DAY(EOMONTH(DATE(EINSTELLUNG!$C$35,$A$1,1),0))*F6,2),"")</f>
        <v>173</v>
      </c>
      <c r="I6" s="73"/>
      <c r="J6" s="74"/>
      <c r="K6" s="273">
        <f t="shared" si="0"/>
        <v>0</v>
      </c>
      <c r="L6" s="275">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281" t="str">
        <f>IF(Q5&lt;0, "Schlecht! Zu wenig Urlaub abgebaut.", IF(Q5&gt;0, "Gut! Mehr Urlaub abgebaut als aufgebaut.", ""))</f>
        <v>Schlecht! Zu wenig Urlaub abgebaut.</v>
      </c>
      <c r="P6" s="282"/>
      <c r="Q6" s="282"/>
      <c r="R6" s="283"/>
      <c r="S6" s="270"/>
      <c r="T6" s="270"/>
      <c r="U6" s="270"/>
      <c r="V6" s="270"/>
    </row>
    <row r="7" spans="1:28" ht="22" customHeight="1" thickBot="1">
      <c r="A7" s="272" t="s">
        <v>54</v>
      </c>
      <c r="B7" s="129">
        <v>401138</v>
      </c>
      <c r="C7" s="77" t="s">
        <v>228</v>
      </c>
      <c r="D7" s="78">
        <v>42006</v>
      </c>
      <c r="E7" s="79" t="s">
        <v>4</v>
      </c>
      <c r="F7" s="80">
        <v>173</v>
      </c>
      <c r="G7" s="273">
        <f>IF(OR(E7="",F7=""),"",PID_KVLohnLookup($A$1,E7,F7,LOHNTABELLE!$H$4))</f>
        <v>2123</v>
      </c>
      <c r="H7" s="274">
        <f>IF(AND(ISNUMBER(D7),ISNUMBER(F7)),ROUNDDOWN(MIN(IF(OR(ISBLANK(I7),I7=""),EOMONTH(DATE(EINSTELLUNG!$C$35,$A$1,1),0),I7)-MAX(D7,DATE(EINSTELLUNG!$C$35,$A$1,1))+1)/DAY(EOMONTH(DATE(EINSTELLUNG!$C$35,$A$1,1),0))*F7,2),"")</f>
        <v>173</v>
      </c>
      <c r="I7" s="81"/>
      <c r="J7" s="82"/>
      <c r="K7" s="273">
        <f t="shared" si="0"/>
        <v>0</v>
      </c>
      <c r="L7" s="275">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270"/>
      <c r="P7" s="270"/>
      <c r="Q7" s="270"/>
      <c r="R7" s="270"/>
      <c r="S7" s="270"/>
      <c r="T7" s="270"/>
      <c r="U7" s="270"/>
      <c r="V7" s="270"/>
    </row>
    <row r="8" spans="1:28" ht="22" customHeight="1">
      <c r="A8" s="272" t="s">
        <v>55</v>
      </c>
      <c r="B8" s="128">
        <v>401197</v>
      </c>
      <c r="C8" s="69" t="s">
        <v>229</v>
      </c>
      <c r="D8" s="70">
        <v>42644</v>
      </c>
      <c r="E8" s="71" t="s">
        <v>3</v>
      </c>
      <c r="F8" s="72">
        <v>173</v>
      </c>
      <c r="G8" s="273">
        <f>IF(OR(E8="",F8=""),"",PID_KVLohnLookup($A$1,E8,F8,LOHNTABELLE!$H$4))</f>
        <v>2082</v>
      </c>
      <c r="H8" s="274">
        <f>IF(AND(ISNUMBER(D8),ISNUMBER(F8)),ROUNDDOWN(MIN(IF(OR(ISBLANK(I8),I8=""),EOMONTH(DATE(EINSTELLUNG!$C$35,$A$1,1),0),I8)-MAX(D8,DATE(EINSTELLUNG!$C$35,$A$1,1))+1)/DAY(EOMONTH(DATE(EINSTELLUNG!$C$35,$A$1,1),0))*F8,2),"")</f>
        <v>173</v>
      </c>
      <c r="I8" s="73"/>
      <c r="J8" s="74"/>
      <c r="K8" s="273">
        <f t="shared" si="0"/>
        <v>0</v>
      </c>
      <c r="L8" s="275">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284" t="s">
        <v>56</v>
      </c>
      <c r="P8" s="285"/>
      <c r="Q8" s="286">
        <f>SUM(H3:H82)</f>
        <v>8018.57</v>
      </c>
      <c r="R8" s="287"/>
      <c r="S8" s="270"/>
      <c r="T8" s="270"/>
      <c r="U8" s="270"/>
      <c r="V8" s="270"/>
    </row>
    <row r="9" spans="1:28" ht="22" customHeight="1">
      <c r="A9" s="272" t="s">
        <v>57</v>
      </c>
      <c r="B9" s="129">
        <v>401214</v>
      </c>
      <c r="C9" s="77" t="s">
        <v>255</v>
      </c>
      <c r="D9" s="78">
        <v>45636</v>
      </c>
      <c r="E9" s="79" t="s">
        <v>3</v>
      </c>
      <c r="F9" s="80">
        <v>173</v>
      </c>
      <c r="G9" s="273">
        <f>IF(OR(E9="",F9=""),"",PID_KVLohnLookup($A$1,E9,F9,LOHNTABELLE!$H$4))</f>
        <v>2082</v>
      </c>
      <c r="H9" s="274">
        <f>IF(AND(ISNUMBER(D9),ISNUMBER(F9)),ROUNDDOWN(MIN(IF(OR(ISBLANK(I9),I9=""),EOMONTH(DATE(EINSTELLUNG!$C$35,$A$1,1),0),I9)-MAX(D9,DATE(EINSTELLUNG!$C$35,$A$1,1))+1)/DAY(EOMONTH(DATE(EINSTELLUNG!$C$35,$A$1,1),0))*F9,2),"")</f>
        <v>173</v>
      </c>
      <c r="I9" s="81"/>
      <c r="J9" s="82"/>
      <c r="K9" s="273">
        <f t="shared" si="0"/>
        <v>0</v>
      </c>
      <c r="L9" s="275">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8" t="s">
        <v>58</v>
      </c>
      <c r="P9" s="289"/>
      <c r="Q9" s="290">
        <f>EINSTELLUNG!L29</f>
        <v>8</v>
      </c>
      <c r="R9" s="291"/>
      <c r="S9" s="292">
        <f>IFERROR(Q9/Q8, 0)</f>
        <v>9.9768412572316515E-4</v>
      </c>
      <c r="T9" s="270"/>
      <c r="U9" s="270"/>
      <c r="V9" s="270"/>
    </row>
    <row r="10" spans="1:28" ht="22" customHeight="1">
      <c r="A10" s="272" t="s">
        <v>59</v>
      </c>
      <c r="B10" s="128">
        <v>401276</v>
      </c>
      <c r="C10" s="69" t="s">
        <v>230</v>
      </c>
      <c r="D10" s="70">
        <v>43252</v>
      </c>
      <c r="E10" s="71" t="s">
        <v>3</v>
      </c>
      <c r="F10" s="72">
        <v>173</v>
      </c>
      <c r="G10" s="273">
        <f>IF(OR(E10="",F10=""),"",PID_KVLohnLookup($A$1,E10,F10,LOHNTABELLE!$H$4))</f>
        <v>2082</v>
      </c>
      <c r="H10" s="274">
        <f>IF(AND(ISNUMBER(D10),ISNUMBER(F10)),ROUNDDOWN(MIN(IF(OR(ISBLANK(I10),I10=""),EOMONTH(DATE(EINSTELLUNG!$C$35,$A$1,1),0),I10)-MAX(D10,DATE(EINSTELLUNG!$C$35,$A$1,1))+1)/DAY(EOMONTH(DATE(EINSTELLUNG!$C$35,$A$1,1),0))*F10,2),"")</f>
        <v>173</v>
      </c>
      <c r="I10" s="73"/>
      <c r="J10" s="74"/>
      <c r="K10" s="273">
        <f t="shared" si="0"/>
        <v>0</v>
      </c>
      <c r="L10" s="275">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288" t="s">
        <v>60</v>
      </c>
      <c r="P10" s="289"/>
      <c r="Q10" s="290">
        <f>EINSTELLUNG!I29</f>
        <v>150</v>
      </c>
      <c r="R10" s="291"/>
      <c r="S10" s="270"/>
      <c r="T10" s="270"/>
      <c r="U10" s="270"/>
      <c r="V10" s="270"/>
    </row>
    <row r="11" spans="1:28" ht="22" customHeight="1">
      <c r="A11" s="272" t="s">
        <v>61</v>
      </c>
      <c r="B11" s="129">
        <v>401276</v>
      </c>
      <c r="C11" s="77" t="s">
        <v>472</v>
      </c>
      <c r="D11" s="78">
        <v>38899</v>
      </c>
      <c r="E11" s="79" t="s">
        <v>3</v>
      </c>
      <c r="F11" s="80">
        <v>173</v>
      </c>
      <c r="G11" s="273">
        <f>IF(OR(E11="",F11=""),"",PID_KVLohnLookup($A$1,E11,F11,LOHNTABELLE!$H$4))</f>
        <v>2082</v>
      </c>
      <c r="H11" s="274">
        <f>IF(AND(ISNUMBER(D11),ISNUMBER(F11)),ROUNDDOWN(MIN(IF(OR(ISBLANK(I11),I11=""),EOMONTH(DATE(EINSTELLUNG!$C$35,$A$1,1),0),I11)-MAX(D11,DATE(EINSTELLUNG!$C$35,$A$1,1))+1)/DAY(EOMONTH(DATE(EINSTELLUNG!$C$35,$A$1,1),0))*F11,2),"")</f>
        <v>173</v>
      </c>
      <c r="I11" s="81"/>
      <c r="J11" s="82"/>
      <c r="K11" s="273">
        <f t="shared" si="0"/>
        <v>0</v>
      </c>
      <c r="L11" s="275">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288" t="s">
        <v>62</v>
      </c>
      <c r="P11" s="289"/>
      <c r="Q11" s="290">
        <f>P5</f>
        <v>620</v>
      </c>
      <c r="R11" s="291"/>
      <c r="S11" s="270"/>
      <c r="T11" s="270"/>
      <c r="U11" s="270"/>
      <c r="V11" s="270"/>
    </row>
    <row r="12" spans="1:28" ht="22" customHeight="1">
      <c r="A12" s="272" t="s">
        <v>63</v>
      </c>
      <c r="B12" s="128">
        <v>401307</v>
      </c>
      <c r="C12" s="69" t="s">
        <v>231</v>
      </c>
      <c r="D12" s="70">
        <v>43571</v>
      </c>
      <c r="E12" s="71" t="s">
        <v>3</v>
      </c>
      <c r="F12" s="93">
        <v>151.38</v>
      </c>
      <c r="G12" s="273">
        <f>IF(OR(E12="",F12=""),"",PID_KVLohnLookup($A$1,E12,F12,LOHNTABELLE!$H$4))</f>
        <v>1821.75</v>
      </c>
      <c r="H12" s="274">
        <f>IF(AND(ISNUMBER(D12),ISNUMBER(F12)),ROUNDDOWN(MIN(IF(OR(ISBLANK(I12),I12=""),EOMONTH(DATE(EINSTELLUNG!$C$35,$A$1,1),0),I12)-MAX(D12,DATE(EINSTELLUNG!$C$35,$A$1,1))+1)/DAY(EOMONTH(DATE(EINSTELLUNG!$C$35,$A$1,1),0))*F12,2),"")</f>
        <v>151.38</v>
      </c>
      <c r="I12" s="73"/>
      <c r="J12" s="74"/>
      <c r="K12" s="273">
        <f t="shared" si="0"/>
        <v>0</v>
      </c>
      <c r="L12" s="275">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288" t="s">
        <v>66</v>
      </c>
      <c r="P12" s="289"/>
      <c r="Q12" s="290">
        <f>Q8-Q9-Q10-Q11</f>
        <v>7240.57</v>
      </c>
      <c r="R12" s="291"/>
      <c r="S12" s="270"/>
      <c r="T12" s="270"/>
      <c r="U12" s="270"/>
      <c r="V12" s="270"/>
    </row>
    <row r="13" spans="1:28" ht="22" customHeight="1">
      <c r="A13" s="272" t="s">
        <v>65</v>
      </c>
      <c r="B13" s="129">
        <v>401308</v>
      </c>
      <c r="C13" s="77" t="s">
        <v>232</v>
      </c>
      <c r="D13" s="78">
        <v>43579</v>
      </c>
      <c r="E13" s="79" t="s">
        <v>3</v>
      </c>
      <c r="F13" s="80">
        <v>173</v>
      </c>
      <c r="G13" s="273">
        <f>IF(OR(E13="",F13=""),"",PID_KVLohnLookup($A$1,E13,F13,LOHNTABELLE!$H$4))</f>
        <v>2082</v>
      </c>
      <c r="H13" s="274">
        <f>IF(AND(ISNUMBER(D13),ISNUMBER(F13)),ROUNDDOWN(MIN(IF(OR(ISBLANK(I13),I13=""),EOMONTH(DATE(EINSTELLUNG!$C$35,$A$1,1),0),I13)-MAX(D13,DATE(EINSTELLUNG!$C$35,$A$1,1))+1)/DAY(EOMONTH(DATE(EINSTELLUNG!$C$35,$A$1,1),0))*F13,2),"")</f>
        <v>173</v>
      </c>
      <c r="I13" s="81"/>
      <c r="J13" s="82"/>
      <c r="K13" s="273">
        <f t="shared" si="0"/>
        <v>0</v>
      </c>
      <c r="L13" s="275">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288" t="s">
        <v>68</v>
      </c>
      <c r="P13" s="289"/>
      <c r="Q13" s="290">
        <f>EINSTELLUNG!L13</f>
        <v>9300</v>
      </c>
      <c r="R13" s="291"/>
      <c r="S13" s="270"/>
      <c r="T13" s="270"/>
      <c r="U13" s="270"/>
      <c r="V13" s="270"/>
    </row>
    <row r="14" spans="1:28" ht="22" customHeight="1" thickBot="1">
      <c r="A14" s="272" t="s">
        <v>67</v>
      </c>
      <c r="B14" s="128">
        <v>401394</v>
      </c>
      <c r="C14" s="69" t="s">
        <v>233</v>
      </c>
      <c r="D14" s="70">
        <v>44379</v>
      </c>
      <c r="E14" s="71" t="s">
        <v>2</v>
      </c>
      <c r="F14" s="72">
        <v>173</v>
      </c>
      <c r="G14" s="273">
        <f>IF(OR(E14="",F14=""),"",PID_KVLohnLookup($A$1,E14,F14,LOHNTABELLE!$H$4))</f>
        <v>2900</v>
      </c>
      <c r="H14" s="274">
        <f>IF(AND(ISNUMBER(D14),ISNUMBER(F14)),ROUNDDOWN(MIN(IF(OR(ISBLANK(I14),I14=""),EOMONTH(DATE(EINSTELLUNG!$C$35,$A$1,1),0),I14)-MAX(D14,DATE(EINSTELLUNG!$C$35,$A$1,1))+1)/DAY(EOMONTH(DATE(EINSTELLUNG!$C$35,$A$1,1),0))*F14,2),"")</f>
        <v>173</v>
      </c>
      <c r="I14" s="73"/>
      <c r="J14" s="74"/>
      <c r="K14" s="273">
        <f t="shared" si="0"/>
        <v>0</v>
      </c>
      <c r="L14" s="275">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293" t="s">
        <v>70</v>
      </c>
      <c r="P14" s="294"/>
      <c r="Q14" s="295">
        <f>Q12-Q13</f>
        <v>-2059.4300000000003</v>
      </c>
      <c r="R14" s="296"/>
      <c r="S14" s="270"/>
      <c r="T14" s="270"/>
      <c r="U14" s="270"/>
      <c r="V14" s="270"/>
    </row>
    <row r="15" spans="1:28" ht="22" customHeight="1">
      <c r="A15" s="272" t="s">
        <v>69</v>
      </c>
      <c r="B15" s="129">
        <v>401406</v>
      </c>
      <c r="C15" s="77" t="s">
        <v>473</v>
      </c>
      <c r="D15" s="78">
        <v>36850</v>
      </c>
      <c r="E15" s="79" t="s">
        <v>10</v>
      </c>
      <c r="F15" s="80">
        <v>151.38</v>
      </c>
      <c r="G15" s="273">
        <f>IF(OR(E15="",F15=""),"",PID_KVLohnLookup($A$1,E15,F15,LOHNTABELLE!$H$4))</f>
        <v>2012.5</v>
      </c>
      <c r="H15" s="274">
        <f>IF(AND(ISNUMBER(D15),ISNUMBER(F15)),ROUNDDOWN(MIN(IF(OR(ISBLANK(I15),I15=""),EOMONTH(DATE(EINSTELLUNG!$C$35,$A$1,1),0),I15)-MAX(D15,DATE(EINSTELLUNG!$C$35,$A$1,1))+1)/DAY(EOMONTH(DATE(EINSTELLUNG!$C$35,$A$1,1),0))*F15,2),"")</f>
        <v>151.38</v>
      </c>
      <c r="I15" s="81"/>
      <c r="J15" s="82"/>
      <c r="K15" s="273">
        <f t="shared" si="0"/>
        <v>0</v>
      </c>
      <c r="L15" s="275">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66" t="str">
        <f>IF(Q14&lt;0, "Schlecht! Zu wenig Stunden für Dienstplan.", IF(Q14&gt;0, "Du hast mehr als genug Stunden für Dienstplan.", ""))</f>
        <v>Schlecht! Zu wenig Stunden für Dienstplan.</v>
      </c>
      <c r="P15" s="367"/>
      <c r="Q15" s="367"/>
      <c r="R15" s="367"/>
      <c r="S15" s="297"/>
      <c r="T15" s="297"/>
      <c r="U15" s="297"/>
      <c r="V15" s="270"/>
    </row>
    <row r="16" spans="1:28" ht="22" customHeight="1" thickBot="1">
      <c r="A16" s="272" t="s">
        <v>71</v>
      </c>
      <c r="B16" s="128">
        <v>401432</v>
      </c>
      <c r="C16" s="69" t="s">
        <v>235</v>
      </c>
      <c r="D16" s="70">
        <v>44441</v>
      </c>
      <c r="E16" s="71" t="s">
        <v>2</v>
      </c>
      <c r="F16" s="72">
        <v>173</v>
      </c>
      <c r="G16" s="273">
        <f>IF(OR(E16="",F16=""),"",PID_KVLohnLookup($A$1,E16,F16,LOHNTABELLE!$H$4))</f>
        <v>2900</v>
      </c>
      <c r="H16" s="274">
        <f>IF(AND(ISNUMBER(D16),ISNUMBER(F16)),ROUNDDOWN(MIN(IF(OR(ISBLANK(I16),I16=""),EOMONTH(DATE(EINSTELLUNG!$C$35,$A$1,1),0),I16)-MAX(D16,DATE(EINSTELLUNG!$C$35,$A$1,1))+1)/DAY(EOMONTH(DATE(EINSTELLUNG!$C$35,$A$1,1),0))*F16,2),"")</f>
        <v>173</v>
      </c>
      <c r="I16" s="73"/>
      <c r="J16" s="74"/>
      <c r="K16" s="273">
        <f t="shared" si="0"/>
        <v>0</v>
      </c>
      <c r="L16" s="275">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368"/>
      <c r="P16" s="369"/>
      <c r="Q16" s="369"/>
      <c r="R16" s="370"/>
      <c r="S16" s="301"/>
      <c r="T16" s="301"/>
      <c r="U16" s="301"/>
      <c r="V16" s="301"/>
      <c r="W16" s="302"/>
    </row>
    <row r="17" spans="1:29" ht="22" customHeight="1">
      <c r="A17" s="272" t="s">
        <v>72</v>
      </c>
      <c r="B17" s="129">
        <v>401479</v>
      </c>
      <c r="C17" s="77" t="s">
        <v>238</v>
      </c>
      <c r="D17" s="78">
        <v>44511</v>
      </c>
      <c r="E17" s="79" t="s">
        <v>6</v>
      </c>
      <c r="F17" s="80">
        <v>173</v>
      </c>
      <c r="G17" s="273">
        <f>IF(OR(E17="",F17=""),"",PID_KVLohnLookup($A$1,E17,F17,LOHNTABELLE!$H$4))</f>
        <v>2160</v>
      </c>
      <c r="H17" s="274">
        <f>IF(AND(ISNUMBER(D17),ISNUMBER(F17)),ROUNDDOWN(MIN(IF(OR(ISBLANK(I17),I17=""),EOMONTH(DATE(EINSTELLUNG!$C$35,$A$1,1),0),I17)-MAX(D17,DATE(EINSTELLUNG!$C$35,$A$1,1))+1)/DAY(EOMONTH(DATE(EINSTELLUNG!$C$35,$A$1,1),0))*F17,2),"")</f>
        <v>173</v>
      </c>
      <c r="I17" s="81"/>
      <c r="J17" s="82"/>
      <c r="K17" s="273">
        <f t="shared" si="0"/>
        <v>0</v>
      </c>
      <c r="L17" s="275">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03" t="s">
        <v>73</v>
      </c>
      <c r="P17" s="285"/>
      <c r="Q17" s="304">
        <f>SUM(L3:L82)</f>
        <v>139060.35</v>
      </c>
      <c r="R17" s="305"/>
      <c r="S17" s="270"/>
      <c r="T17" s="270"/>
      <c r="U17" s="270"/>
      <c r="V17" s="270"/>
      <c r="W17" s="302"/>
    </row>
    <row r="18" spans="1:29" ht="22" customHeight="1">
      <c r="A18" s="272" t="s">
        <v>74</v>
      </c>
      <c r="B18" s="128">
        <v>401481</v>
      </c>
      <c r="C18" s="69" t="s">
        <v>239</v>
      </c>
      <c r="D18" s="70">
        <v>44531</v>
      </c>
      <c r="E18" s="71" t="s">
        <v>2</v>
      </c>
      <c r="F18" s="72">
        <v>173</v>
      </c>
      <c r="G18" s="273">
        <f>IF(OR(E18="",F18=""),"",PID_KVLohnLookup($A$1,E18,F18,LOHNTABELLE!$H$4))</f>
        <v>2900</v>
      </c>
      <c r="H18" s="274">
        <f>IF(AND(ISNUMBER(D18),ISNUMBER(F18)),ROUNDDOWN(MIN(IF(OR(ISBLANK(I18),I18=""),EOMONTH(DATE(EINSTELLUNG!$C$35,$A$1,1),0),I18)-MAX(D18,DATE(EINSTELLUNG!$C$35,$A$1,1))+1)/DAY(EOMONTH(DATE(EINSTELLUNG!$C$35,$A$1,1),0))*F18,2),"")</f>
        <v>173</v>
      </c>
      <c r="I18" s="73"/>
      <c r="J18" s="74"/>
      <c r="K18" s="273">
        <f t="shared" si="0"/>
        <v>0</v>
      </c>
      <c r="L18" s="275">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306" t="s">
        <v>451</v>
      </c>
      <c r="P18" s="307"/>
      <c r="Q18" s="308">
        <v>20</v>
      </c>
      <c r="R18" s="309"/>
      <c r="S18" s="270"/>
      <c r="T18" s="270"/>
      <c r="U18" s="270"/>
      <c r="V18" s="270"/>
    </row>
    <row r="19" spans="1:29" ht="22" customHeight="1">
      <c r="A19" s="272" t="s">
        <v>75</v>
      </c>
      <c r="B19" s="129">
        <v>401558</v>
      </c>
      <c r="C19" s="77" t="s">
        <v>236</v>
      </c>
      <c r="D19" s="78">
        <v>44460</v>
      </c>
      <c r="E19" s="79" t="s">
        <v>2</v>
      </c>
      <c r="F19" s="80">
        <v>173</v>
      </c>
      <c r="G19" s="273">
        <f>IF(OR(E19="",F19=""),"",PID_KVLohnLookup($A$1,E19,F19,LOHNTABELLE!$H$4))</f>
        <v>2900</v>
      </c>
      <c r="H19" s="274">
        <f>IF(AND(ISNUMBER(D19),ISNUMBER(F19)),ROUNDDOWN(MIN(IF(OR(ISBLANK(I19),I19=""),EOMONTH(DATE(EINSTELLUNG!$C$35,$A$1,1),0),I19)-MAX(D19,DATE(EINSTELLUNG!$C$35,$A$1,1))+1)/DAY(EOMONTH(DATE(EINSTELLUNG!$C$35,$A$1,1),0))*F19,2),"")</f>
        <v>173</v>
      </c>
      <c r="I19" s="81"/>
      <c r="J19" s="82"/>
      <c r="K19" s="273">
        <f t="shared" si="0"/>
        <v>0</v>
      </c>
      <c r="L19" s="275">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306" t="s">
        <v>296</v>
      </c>
      <c r="P19" s="307"/>
      <c r="Q19" s="308">
        <v>333</v>
      </c>
      <c r="R19" s="309"/>
      <c r="S19" s="270"/>
      <c r="T19" s="270"/>
      <c r="U19" s="270"/>
      <c r="V19" s="270"/>
    </row>
    <row r="20" spans="1:29" ht="22" customHeight="1">
      <c r="A20" s="272" t="s">
        <v>76</v>
      </c>
      <c r="B20" s="128">
        <v>401564</v>
      </c>
      <c r="C20" s="69" t="s">
        <v>240</v>
      </c>
      <c r="D20" s="70">
        <v>44824</v>
      </c>
      <c r="E20" s="71" t="s">
        <v>2</v>
      </c>
      <c r="F20" s="72">
        <v>173</v>
      </c>
      <c r="G20" s="273">
        <f>IF(OR(E20="",F20=""),"",PID_KVLohnLookup($A$1,E20,F20,LOHNTABELLE!$H$4))</f>
        <v>2900</v>
      </c>
      <c r="H20" s="274">
        <f>IF(AND(ISNUMBER(D20),ISNUMBER(F20)),ROUNDDOWN(MIN(IF(OR(ISBLANK(I20),I20=""),EOMONTH(DATE(EINSTELLUNG!$C$35,$A$1,1),0),I20)-MAX(D20,DATE(EINSTELLUNG!$C$35,$A$1,1))+1)/DAY(EOMONTH(DATE(EINSTELLUNG!$C$35,$A$1,1),0))*F20,2),"")</f>
        <v>173</v>
      </c>
      <c r="I20" s="73"/>
      <c r="J20" s="74"/>
      <c r="K20" s="273">
        <f t="shared" si="0"/>
        <v>0</v>
      </c>
      <c r="L20" s="275">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306" t="s">
        <v>296</v>
      </c>
      <c r="P20" s="307"/>
      <c r="Q20" s="308">
        <v>35</v>
      </c>
      <c r="R20" s="309"/>
      <c r="S20" s="270"/>
      <c r="T20" s="270"/>
      <c r="U20" s="270"/>
      <c r="V20" s="270"/>
    </row>
    <row r="21" spans="1:29" ht="22" customHeight="1">
      <c r="A21" s="272" t="s">
        <v>77</v>
      </c>
      <c r="B21" s="129">
        <v>401583</v>
      </c>
      <c r="C21" s="77" t="s">
        <v>242</v>
      </c>
      <c r="D21" s="78">
        <v>44900</v>
      </c>
      <c r="E21" s="79" t="s">
        <v>10</v>
      </c>
      <c r="F21" s="80">
        <v>173</v>
      </c>
      <c r="G21" s="273">
        <f>IF(OR(E21="",F21=""),"",PID_KVLohnLookup($A$1,E21,F21,LOHNTABELLE!$H$4))</f>
        <v>2300</v>
      </c>
      <c r="H21" s="274">
        <f>IF(AND(ISNUMBER(D21),ISNUMBER(F21)),ROUNDDOWN(MIN(IF(OR(ISBLANK(I21),I21=""),EOMONTH(DATE(EINSTELLUNG!$C$35,$A$1,1),0),I21)-MAX(D21,DATE(EINSTELLUNG!$C$35,$A$1,1))+1)/DAY(EOMONTH(DATE(EINSTELLUNG!$C$35,$A$1,1),0))*F21,2),"")</f>
        <v>173</v>
      </c>
      <c r="I21" s="81"/>
      <c r="J21" s="82"/>
      <c r="K21" s="273">
        <f t="shared" si="0"/>
        <v>0</v>
      </c>
      <c r="L21" s="275">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306" t="s">
        <v>296</v>
      </c>
      <c r="P21" s="307"/>
      <c r="Q21" s="308">
        <v>100</v>
      </c>
      <c r="R21" s="309"/>
      <c r="S21" s="270"/>
      <c r="T21" s="270"/>
      <c r="U21" s="270"/>
      <c r="V21" s="270"/>
    </row>
    <row r="22" spans="1:29" ht="22" customHeight="1">
      <c r="A22" s="272" t="s">
        <v>78</v>
      </c>
      <c r="B22" s="128">
        <v>401589</v>
      </c>
      <c r="C22" s="69" t="s">
        <v>243</v>
      </c>
      <c r="D22" s="70">
        <v>44926</v>
      </c>
      <c r="E22" s="71" t="s">
        <v>10</v>
      </c>
      <c r="F22" s="72">
        <v>173</v>
      </c>
      <c r="G22" s="273">
        <f>IF(OR(E22="",F22=""),"",PID_KVLohnLookup($A$1,E22,F22,LOHNTABELLE!$H$4))</f>
        <v>2300</v>
      </c>
      <c r="H22" s="274">
        <f>IF(AND(ISNUMBER(D22),ISNUMBER(F22)),ROUNDDOWN(MIN(IF(OR(ISBLANK(I22),I22=""),EOMONTH(DATE(EINSTELLUNG!$C$35,$A$1,1),0),I22)-MAX(D22,DATE(EINSTELLUNG!$C$35,$A$1,1))+1)/DAY(EOMONTH(DATE(EINSTELLUNG!$C$35,$A$1,1),0))*F22,2),"")</f>
        <v>173</v>
      </c>
      <c r="I22" s="73"/>
      <c r="J22" s="74"/>
      <c r="K22" s="273">
        <f t="shared" si="0"/>
        <v>0</v>
      </c>
      <c r="L22" s="275">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5"/>
      <c r="N22" s="98"/>
      <c r="O22" s="306" t="s">
        <v>296</v>
      </c>
      <c r="P22" s="307"/>
      <c r="Q22" s="308"/>
      <c r="R22" s="309"/>
      <c r="S22" s="270"/>
      <c r="T22" s="270"/>
      <c r="U22" s="270"/>
      <c r="V22" s="270"/>
    </row>
    <row r="23" spans="1:29" ht="22" customHeight="1">
      <c r="A23" s="272" t="s">
        <v>79</v>
      </c>
      <c r="B23" s="129">
        <v>401602</v>
      </c>
      <c r="C23" s="77" t="s">
        <v>244</v>
      </c>
      <c r="D23" s="78">
        <v>45975</v>
      </c>
      <c r="E23" s="79" t="s">
        <v>2</v>
      </c>
      <c r="F23" s="80">
        <v>86.5</v>
      </c>
      <c r="G23" s="273">
        <f>IF(OR(E23="",F23=""),"",PID_KVLohnLookup($A$1,E23,F23,LOHNTABELLE!$H$4))</f>
        <v>2152</v>
      </c>
      <c r="H23" s="274">
        <f>IF(AND(ISNUMBER(D23),ISNUMBER(F23)),ROUNDDOWN(MIN(IF(OR(ISBLANK(I23),I23=""),EOMONTH(DATE(EINSTELLUNG!$C$35,$A$1,1),0),I23)-MAX(D23,DATE(EINSTELLUNG!$C$35,$A$1,1))+1)/DAY(EOMONTH(DATE(EINSTELLUNG!$C$35,$A$1,1),0))*F23,2),"")</f>
        <v>86.5</v>
      </c>
      <c r="I23" s="81"/>
      <c r="J23" s="82"/>
      <c r="K23" s="273">
        <f t="shared" si="0"/>
        <v>0</v>
      </c>
      <c r="L23" s="275">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306" t="s">
        <v>296</v>
      </c>
      <c r="P23" s="307"/>
      <c r="Q23" s="308">
        <v>5000</v>
      </c>
      <c r="R23" s="309"/>
      <c r="S23" s="270"/>
      <c r="T23" s="270"/>
      <c r="U23" s="270"/>
      <c r="V23" s="270"/>
      <c r="W23" s="302"/>
    </row>
    <row r="24" spans="1:29" ht="22" customHeight="1">
      <c r="A24" s="272" t="s">
        <v>80</v>
      </c>
      <c r="B24" s="128">
        <v>401605</v>
      </c>
      <c r="C24" s="69" t="s">
        <v>245</v>
      </c>
      <c r="D24" s="70">
        <v>44986</v>
      </c>
      <c r="E24" s="71" t="s">
        <v>2</v>
      </c>
      <c r="F24" s="72">
        <v>86.5</v>
      </c>
      <c r="G24" s="273">
        <f>IF(OR(E24="",F24=""),"",PID_KVLohnLookup($A$1,E24,F24,LOHNTABELLE!$H$4))</f>
        <v>2152</v>
      </c>
      <c r="H24" s="274">
        <f>IF(AND(ISNUMBER(D24),ISNUMBER(F24)),ROUNDDOWN(MIN(IF(OR(ISBLANK(I24),I24=""),EOMONTH(DATE(EINSTELLUNG!$C$35,$A$1,1),0),I24)-MAX(D24,DATE(EINSTELLUNG!$C$35,$A$1,1))+1)/DAY(EOMONTH(DATE(EINSTELLUNG!$C$35,$A$1,1),0))*F24,2),"")</f>
        <v>86.5</v>
      </c>
      <c r="I24" s="73"/>
      <c r="J24" s="74"/>
      <c r="K24" s="273">
        <f t="shared" si="0"/>
        <v>0</v>
      </c>
      <c r="L24" s="275">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5"/>
      <c r="N24" s="98"/>
      <c r="O24" s="306"/>
      <c r="P24" s="307"/>
      <c r="Q24" s="308"/>
      <c r="R24" s="309"/>
      <c r="S24" s="270"/>
      <c r="T24" s="270"/>
      <c r="U24" s="270"/>
      <c r="V24" s="270"/>
      <c r="W24" s="302"/>
    </row>
    <row r="25" spans="1:29" ht="22" customHeight="1">
      <c r="A25" s="272" t="s">
        <v>81</v>
      </c>
      <c r="B25" s="129">
        <v>401605</v>
      </c>
      <c r="C25" s="77" t="s">
        <v>473</v>
      </c>
      <c r="D25" s="81">
        <v>36850</v>
      </c>
      <c r="E25" s="79" t="s">
        <v>10</v>
      </c>
      <c r="F25" s="80">
        <v>151.38</v>
      </c>
      <c r="G25" s="273">
        <f>IF(OR(E25="",F25=""),"",PID_KVLohnLookup($A$1,E25,F25,LOHNTABELLE!$H$4))</f>
        <v>2012.5</v>
      </c>
      <c r="H25" s="274">
        <f>IF(AND(ISNUMBER(D25),ISNUMBER(F25)),ROUNDDOWN(MIN(IF(OR(ISBLANK(I25),I25=""),EOMONTH(DATE(EINSTELLUNG!$C$35,$A$1,1),0),I25)-MAX(D25,DATE(EINSTELLUNG!$C$35,$A$1,1))+1)/DAY(EOMONTH(DATE(EINSTELLUNG!$C$35,$A$1,1),0))*F25,2),"")</f>
        <v>151.38</v>
      </c>
      <c r="I25" s="81"/>
      <c r="J25" s="82"/>
      <c r="K25" s="273">
        <f t="shared" si="0"/>
        <v>0</v>
      </c>
      <c r="L25" s="275">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99"/>
      <c r="O25" s="306"/>
      <c r="P25" s="307"/>
      <c r="Q25" s="308"/>
      <c r="R25" s="309"/>
      <c r="S25" s="270"/>
      <c r="T25" s="270"/>
      <c r="U25" s="270"/>
      <c r="V25" s="270"/>
    </row>
    <row r="26" spans="1:29" ht="22" customHeight="1">
      <c r="A26" s="272" t="s">
        <v>82</v>
      </c>
      <c r="B26" s="128">
        <v>401626</v>
      </c>
      <c r="C26" s="69" t="s">
        <v>246</v>
      </c>
      <c r="D26" s="70">
        <v>45063</v>
      </c>
      <c r="E26" s="71" t="s">
        <v>2</v>
      </c>
      <c r="F26" s="72">
        <v>86.5</v>
      </c>
      <c r="G26" s="273">
        <f>IF(OR(E26="",F26=""),"",PID_KVLohnLookup($A$1,E26,F26,LOHNTABELLE!$H$4))</f>
        <v>2152</v>
      </c>
      <c r="H26" s="274">
        <f>IF(AND(ISNUMBER(D26),ISNUMBER(F26)),ROUNDDOWN(MIN(IF(OR(ISBLANK(I26),I26=""),EOMONTH(DATE(EINSTELLUNG!$C$35,$A$1,1),0),I26)-MAX(D26,DATE(EINSTELLUNG!$C$35,$A$1,1))+1)/DAY(EOMONTH(DATE(EINSTELLUNG!$C$35,$A$1,1),0))*F26,2),"")</f>
        <v>86.5</v>
      </c>
      <c r="I26" s="73"/>
      <c r="J26" s="74"/>
      <c r="K26" s="273">
        <f t="shared" si="0"/>
        <v>0</v>
      </c>
      <c r="L26" s="275">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75"/>
      <c r="N26" s="98"/>
      <c r="O26" s="306"/>
      <c r="P26" s="307"/>
      <c r="Q26" s="308"/>
      <c r="R26" s="309"/>
      <c r="S26" s="270"/>
      <c r="T26" s="270"/>
      <c r="U26" s="270"/>
      <c r="V26" s="270"/>
    </row>
    <row r="27" spans="1:29" ht="22" customHeight="1">
      <c r="A27" s="272" t="s">
        <v>83</v>
      </c>
      <c r="B27" s="129">
        <v>401633</v>
      </c>
      <c r="C27" s="77" t="s">
        <v>247</v>
      </c>
      <c r="D27" s="81">
        <v>45089</v>
      </c>
      <c r="E27" s="79" t="s">
        <v>10</v>
      </c>
      <c r="F27" s="80">
        <v>86.5</v>
      </c>
      <c r="G27" s="273">
        <f>IF(OR(E27="",F27=""),"",PID_KVLohnLookup($A$1,E27,F27,LOHNTABELLE!$H$4))</f>
        <v>1150</v>
      </c>
      <c r="H27" s="274">
        <f>IF(AND(ISNUMBER(D27),ISNUMBER(F27)),ROUNDDOWN(MIN(IF(OR(ISBLANK(I27),I27=""),EOMONTH(DATE(EINSTELLUNG!$C$35,$A$1,1),0),I27)-MAX(D27,DATE(EINSTELLUNG!$C$35,$A$1,1))+1)/DAY(EOMONTH(DATE(EINSTELLUNG!$C$35,$A$1,1),0))*F27,2),"")</f>
        <v>86.5</v>
      </c>
      <c r="I27" s="81"/>
      <c r="J27" s="82"/>
      <c r="K27" s="273">
        <f t="shared" si="0"/>
        <v>0</v>
      </c>
      <c r="L27" s="275">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83"/>
      <c r="N27" s="99"/>
      <c r="O27" s="306"/>
      <c r="P27" s="307"/>
      <c r="Q27" s="308"/>
      <c r="R27" s="309"/>
      <c r="S27" s="310" t="s">
        <v>84</v>
      </c>
      <c r="T27" s="310"/>
      <c r="U27" s="310"/>
      <c r="V27" s="310"/>
    </row>
    <row r="28" spans="1:29" ht="22" customHeight="1">
      <c r="A28" s="272" t="s">
        <v>85</v>
      </c>
      <c r="B28" s="128">
        <v>401647</v>
      </c>
      <c r="C28" s="69" t="s">
        <v>248</v>
      </c>
      <c r="D28" s="70">
        <v>45182</v>
      </c>
      <c r="E28" s="71" t="s">
        <v>2</v>
      </c>
      <c r="F28" s="72">
        <v>86.5</v>
      </c>
      <c r="G28" s="273">
        <f>IF(OR(E28="",F28=""),"",PID_KVLohnLookup($A$1,E28,F28,LOHNTABELLE!$H$4))</f>
        <v>2152</v>
      </c>
      <c r="H28" s="274">
        <f>IF(AND(ISNUMBER(D28),ISNUMBER(F28)),ROUNDDOWN(MIN(IF(OR(ISBLANK(I28),I28=""),EOMONTH(DATE(EINSTELLUNG!$C$35,$A$1,1),0),I28)-MAX(D28,DATE(EINSTELLUNG!$C$35,$A$1,1))+1)/DAY(EOMONTH(DATE(EINSTELLUNG!$C$35,$A$1,1),0))*F28,2),"")</f>
        <v>86.5</v>
      </c>
      <c r="I28" s="73"/>
      <c r="J28" s="74"/>
      <c r="K28" s="273">
        <f t="shared" si="0"/>
        <v>0</v>
      </c>
      <c r="L28" s="275">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306"/>
      <c r="P28" s="307"/>
      <c r="Q28" s="308"/>
      <c r="R28" s="309"/>
      <c r="S28" s="270"/>
      <c r="T28" s="270"/>
      <c r="U28" s="270"/>
      <c r="V28" s="270"/>
    </row>
    <row r="29" spans="1:29" ht="22" customHeight="1" thickBot="1">
      <c r="A29" s="272" t="s">
        <v>86</v>
      </c>
      <c r="B29" s="129">
        <v>401661</v>
      </c>
      <c r="C29" s="77" t="s">
        <v>249</v>
      </c>
      <c r="D29" s="78">
        <v>45261</v>
      </c>
      <c r="E29" s="79" t="s">
        <v>2</v>
      </c>
      <c r="F29" s="80">
        <v>86.5</v>
      </c>
      <c r="G29" s="273">
        <f>IF(OR(E29="",F29=""),"",PID_KVLohnLookup($A$1,E29,F29,LOHNTABELLE!$H$4))</f>
        <v>2152</v>
      </c>
      <c r="H29" s="274">
        <f>IF(AND(ISNUMBER(D29),ISNUMBER(F29)),ROUNDDOWN(MIN(IF(OR(ISBLANK(I29),I29=""),EOMONTH(DATE(EINSTELLUNG!$C$35,$A$1,1),0),I29)-MAX(D29,DATE(EINSTELLUNG!$C$35,$A$1,1))+1)/DAY(EOMONTH(DATE(EINSTELLUNG!$C$35,$A$1,1),0))*F29,2),"")</f>
        <v>86.5</v>
      </c>
      <c r="I29" s="81"/>
      <c r="J29" s="82"/>
      <c r="K29" s="273">
        <f t="shared" si="0"/>
        <v>0</v>
      </c>
      <c r="L29" s="275">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11" t="s">
        <v>87</v>
      </c>
      <c r="P29" s="294"/>
      <c r="Q29" s="312">
        <f>EINSTELLUNG!O13</f>
        <v>1250</v>
      </c>
      <c r="R29" s="313"/>
      <c r="S29" s="270"/>
      <c r="T29" s="270"/>
      <c r="U29" s="270"/>
      <c r="V29" s="270"/>
    </row>
    <row r="30" spans="1:29" ht="22" customHeight="1" thickBot="1">
      <c r="A30" s="272" t="s">
        <v>88</v>
      </c>
      <c r="B30" s="128">
        <v>401670</v>
      </c>
      <c r="C30" s="69" t="s">
        <v>250</v>
      </c>
      <c r="D30" s="73">
        <v>45358</v>
      </c>
      <c r="E30" s="71" t="s">
        <v>2</v>
      </c>
      <c r="F30" s="72">
        <v>86.5</v>
      </c>
      <c r="G30" s="273">
        <f>IF(OR(E30="",F30=""),"",PID_KVLohnLookup($A$1,E30,F30,LOHNTABELLE!$H$4))</f>
        <v>2152</v>
      </c>
      <c r="H30" s="274">
        <f>IF(AND(ISNUMBER(D30),ISNUMBER(F30)),ROUNDDOWN(MIN(IF(OR(ISBLANK(I30),I30=""),EOMONTH(DATE(EINSTELLUNG!$C$35,$A$1,1),0),I30)-MAX(D30,DATE(EINSTELLUNG!$C$35,$A$1,1))+1)/DAY(EOMONTH(DATE(EINSTELLUNG!$C$35,$A$1,1),0))*F30,2),"")</f>
        <v>86.5</v>
      </c>
      <c r="I30" s="73"/>
      <c r="J30" s="74"/>
      <c r="K30" s="273">
        <f t="shared" si="0"/>
        <v>0</v>
      </c>
      <c r="L30" s="275">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5"/>
      <c r="N30" s="98"/>
      <c r="O30" s="270"/>
      <c r="P30" s="270"/>
      <c r="Q30" s="270"/>
      <c r="R30" s="270"/>
      <c r="S30" s="270"/>
      <c r="T30" s="270"/>
      <c r="U30" s="270"/>
      <c r="V30" s="270"/>
      <c r="W30" s="314"/>
      <c r="X30" s="314"/>
      <c r="Y30" s="314"/>
      <c r="Z30" s="314"/>
      <c r="AA30" s="314"/>
      <c r="AB30" s="314"/>
      <c r="AC30" s="314"/>
    </row>
    <row r="31" spans="1:29" ht="22" customHeight="1" thickBot="1">
      <c r="A31" s="272" t="s">
        <v>89</v>
      </c>
      <c r="B31" s="129">
        <v>401678</v>
      </c>
      <c r="C31" s="77" t="s">
        <v>251</v>
      </c>
      <c r="D31" s="78">
        <v>45414</v>
      </c>
      <c r="E31" s="79" t="s">
        <v>2</v>
      </c>
      <c r="F31" s="80">
        <v>173</v>
      </c>
      <c r="G31" s="273">
        <f>IF(OR(E31="",F31=""),"",PID_KVLohnLookup($A$1,E31,F31,LOHNTABELLE!$H$4))</f>
        <v>2900</v>
      </c>
      <c r="H31" s="274">
        <f>IF(AND(ISNUMBER(D31),ISNUMBER(F31)),ROUNDDOWN(MIN(IF(OR(ISBLANK(I31),I31=""),EOMONTH(DATE(EINSTELLUNG!$C$35,$A$1,1),0),I31)-MAX(D31,DATE(EINSTELLUNG!$C$35,$A$1,1))+1)/DAY(EOMONTH(DATE(EINSTELLUNG!$C$35,$A$1,1),0))*F31,2),"")</f>
        <v>173</v>
      </c>
      <c r="I31" s="81"/>
      <c r="J31" s="82"/>
      <c r="K31" s="273">
        <f t="shared" si="0"/>
        <v>0</v>
      </c>
      <c r="L31" s="275">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315">
        <v>0</v>
      </c>
      <c r="P31" s="316"/>
      <c r="Q31" s="317">
        <v>0</v>
      </c>
      <c r="R31" s="318"/>
      <c r="S31" s="270"/>
      <c r="T31" s="270"/>
      <c r="U31" s="270"/>
      <c r="V31" s="270"/>
    </row>
    <row r="32" spans="1:29" ht="22" customHeight="1" thickBot="1">
      <c r="A32" s="272" t="s">
        <v>91</v>
      </c>
      <c r="B32" s="128">
        <v>401690</v>
      </c>
      <c r="C32" s="69" t="s">
        <v>253</v>
      </c>
      <c r="D32" s="70">
        <v>45536</v>
      </c>
      <c r="E32" s="71" t="s">
        <v>2</v>
      </c>
      <c r="F32" s="72">
        <v>86.5</v>
      </c>
      <c r="G32" s="273">
        <f>IF(OR(E32="",F32=""),"",PID_KVLohnLookup($A$1,E32,F32,LOHNTABELLE!$H$4))</f>
        <v>2152</v>
      </c>
      <c r="H32" s="274">
        <f>IF(AND(ISNUMBER(D32),ISNUMBER(F32)),ROUNDDOWN(MIN(IF(OR(ISBLANK(I32),I32=""),EOMONTH(DATE(EINSTELLUNG!$C$35,$A$1,1),0),I32)-MAX(D32,DATE(EINSTELLUNG!$C$35,$A$1,1))+1)/DAY(EOMONTH(DATE(EINSTELLUNG!$C$35,$A$1,1),0))*F32,2),"")</f>
        <v>86.5</v>
      </c>
      <c r="I32" s="73"/>
      <c r="J32" s="74"/>
      <c r="K32" s="273">
        <f t="shared" si="0"/>
        <v>0</v>
      </c>
      <c r="L32" s="275">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270"/>
      <c r="P32" s="270"/>
      <c r="Q32" s="270"/>
      <c r="R32" s="270"/>
      <c r="S32" s="270"/>
      <c r="T32" s="270"/>
      <c r="U32" s="270"/>
      <c r="V32" s="270"/>
    </row>
    <row r="33" spans="1:22" ht="22" customHeight="1">
      <c r="A33" s="272" t="s">
        <v>92</v>
      </c>
      <c r="B33" s="129">
        <v>401715</v>
      </c>
      <c r="C33" s="77" t="s">
        <v>256</v>
      </c>
      <c r="D33" s="78">
        <v>45755</v>
      </c>
      <c r="E33" s="79" t="s">
        <v>2</v>
      </c>
      <c r="F33" s="80">
        <v>86.5</v>
      </c>
      <c r="G33" s="273">
        <f>IF(OR(E33="",F33=""),"",PID_KVLohnLookup($A$1,E33,F33,LOHNTABELLE!$H$4))</f>
        <v>2152</v>
      </c>
      <c r="H33" s="274">
        <f>IF(AND(ISNUMBER(D33),ISNUMBER(F33)),ROUNDDOWN(MIN(IF(OR(ISBLANK(I33),I33=""),EOMONTH(DATE(EINSTELLUNG!$C$35,$A$1,1),0),I33)-MAX(D33,DATE(EINSTELLUNG!$C$35,$A$1,1))+1)/DAY(EOMONTH(DATE(EINSTELLUNG!$C$35,$A$1,1),0))*F33,2),"")</f>
        <v>86.5</v>
      </c>
      <c r="I33" s="81"/>
      <c r="J33" s="82"/>
      <c r="K33" s="273">
        <f t="shared" si="0"/>
        <v>0</v>
      </c>
      <c r="L33" s="275">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319"/>
      <c r="P33" s="320"/>
      <c r="Q33" s="256">
        <f>EINSTELLUNG!B3</f>
        <v>0</v>
      </c>
      <c r="R33" s="256"/>
      <c r="S33" s="256" t="str">
        <f>EINSTELLUNG!B19</f>
        <v>Projection/Aktuell Zahlen</v>
      </c>
      <c r="T33" s="256"/>
      <c r="U33" s="256" t="s">
        <v>95</v>
      </c>
      <c r="V33" s="257"/>
    </row>
    <row r="34" spans="1:22" ht="22" customHeight="1">
      <c r="A34" s="272" t="s">
        <v>96</v>
      </c>
      <c r="B34" s="128">
        <v>401716</v>
      </c>
      <c r="C34" s="69" t="s">
        <v>257</v>
      </c>
      <c r="D34" s="70">
        <v>45800</v>
      </c>
      <c r="E34" s="71" t="s">
        <v>2</v>
      </c>
      <c r="F34" s="72">
        <v>86.5</v>
      </c>
      <c r="G34" s="273">
        <f>IF(OR(E34="",F34=""),"",PID_KVLohnLookup($A$1,E34,F34,LOHNTABELLE!$H$4))</f>
        <v>2152</v>
      </c>
      <c r="H34" s="274">
        <f>IF(AND(ISNUMBER(D34),ISNUMBER(F34)),ROUNDDOWN(MIN(IF(OR(ISBLANK(I34),I34=""),EOMONTH(DATE(EINSTELLUNG!$C$35,$A$1,1),0),I34)-MAX(D34,DATE(EINSTELLUNG!$C$35,$A$1,1))+1)/DAY(EOMONTH(DATE(EINSTELLUNG!$C$35,$A$1,1),0))*F34,2),"")</f>
        <v>86.5</v>
      </c>
      <c r="I34" s="73"/>
      <c r="J34" s="74"/>
      <c r="K34" s="273">
        <f t="shared" si="0"/>
        <v>0</v>
      </c>
      <c r="L34" s="275">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321"/>
      <c r="P34" s="322"/>
      <c r="Q34" s="323"/>
      <c r="R34" s="323"/>
      <c r="S34" s="323"/>
      <c r="T34" s="323"/>
      <c r="U34" s="323"/>
      <c r="V34" s="324"/>
    </row>
    <row r="35" spans="1:22" ht="22" customHeight="1">
      <c r="A35" s="272" t="s">
        <v>97</v>
      </c>
      <c r="B35" s="129">
        <v>401717</v>
      </c>
      <c r="C35" s="77" t="s">
        <v>258</v>
      </c>
      <c r="D35" s="78">
        <v>45814</v>
      </c>
      <c r="E35" s="79" t="s">
        <v>2</v>
      </c>
      <c r="F35" s="80">
        <v>86.5</v>
      </c>
      <c r="G35" s="273">
        <f>IF(OR(E35="",F35=""),"",PID_KVLohnLookup($A$1,E35,F35,LOHNTABELLE!$H$4))</f>
        <v>2152</v>
      </c>
      <c r="H35" s="274">
        <f>IF(AND(ISNUMBER(D35),ISNUMBER(F35)),ROUNDDOWN(MIN(IF(OR(ISBLANK(I35),I35=""),EOMONTH(DATE(EINSTELLUNG!$C$35,$A$1,1),0),I35)-MAX(D35,DATE(EINSTELLUNG!$C$35,$A$1,1))+1)/DAY(EOMONTH(DATE(EINSTELLUNG!$C$35,$A$1,1),0))*F35,2),"")</f>
        <v>86.5</v>
      </c>
      <c r="I35" s="81"/>
      <c r="J35" s="82"/>
      <c r="K35" s="273">
        <f t="shared" ref="K35:K66" si="1">IFERROR(IF(OR(MONTH(D35)=1, MONTH(D35)=3, MONTH(D35)=5, MONTH(D35)=7, MONTH(D35)=8, MONTH(D35)=10, MONTH(D35)=12), (G35/31)*J35, IF(OR(MONTH(D35)=4, MONTH(D35)=6, MONTH(D35)=9, MONTH(D35)=11), (G35/30)*J35, (G35/DAY(EOMONTH(D35,0)))*J35)), 0)</f>
        <v>0</v>
      </c>
      <c r="L35" s="275">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25" t="s">
        <v>98</v>
      </c>
      <c r="P35" s="289"/>
      <c r="Q35" s="326">
        <f>EINSTELLUNG!C13</f>
        <v>400000</v>
      </c>
      <c r="R35" s="326"/>
      <c r="S35" s="326">
        <f>EINSTELLUNG!C29</f>
        <v>435000</v>
      </c>
      <c r="T35" s="326"/>
      <c r="U35" s="326">
        <f>S35-Q35</f>
        <v>35000</v>
      </c>
      <c r="V35" s="327"/>
    </row>
    <row r="36" spans="1:22" ht="22" customHeight="1">
      <c r="A36" s="272" t="s">
        <v>99</v>
      </c>
      <c r="B36" s="128">
        <v>401722</v>
      </c>
      <c r="C36" s="69" t="s">
        <v>259</v>
      </c>
      <c r="D36" s="70">
        <v>45848</v>
      </c>
      <c r="E36" s="71" t="s">
        <v>2</v>
      </c>
      <c r="F36" s="72">
        <v>86.5</v>
      </c>
      <c r="G36" s="273">
        <f>IF(OR(E36="",F36=""),"",PID_KVLohnLookup($A$1,E36,F36,LOHNTABELLE!$H$4))</f>
        <v>2152</v>
      </c>
      <c r="H36" s="274">
        <f>IF(AND(ISNUMBER(D36),ISNUMBER(F36)),ROUNDDOWN(MIN(IF(OR(ISBLANK(I36),I36=""),EOMONTH(DATE(EINSTELLUNG!$C$35,$A$1,1),0),I36)-MAX(D36,DATE(EINSTELLUNG!$C$35,$A$1,1))+1)/DAY(EOMONTH(DATE(EINSTELLUNG!$C$35,$A$1,1),0))*F36,2),"")</f>
        <v>86.5</v>
      </c>
      <c r="I36" s="73"/>
      <c r="J36" s="74"/>
      <c r="K36" s="273">
        <f t="shared" si="1"/>
        <v>0</v>
      </c>
      <c r="L36" s="275">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25" t="s">
        <v>100</v>
      </c>
      <c r="P36" s="289"/>
      <c r="Q36" s="326">
        <f>EINSTELLUNG!D13</f>
        <v>100000</v>
      </c>
      <c r="R36" s="326"/>
      <c r="S36" s="326">
        <f ca="1">SumMergedCells(Q17:R29)</f>
        <v>145798.35</v>
      </c>
      <c r="T36" s="326"/>
      <c r="U36" s="326">
        <f t="shared" ref="U36:U41" ca="1" si="2">S36-Q36</f>
        <v>45798.350000000006</v>
      </c>
      <c r="V36" s="327"/>
    </row>
    <row r="37" spans="1:22" ht="22" customHeight="1">
      <c r="A37" s="272" t="s">
        <v>101</v>
      </c>
      <c r="B37" s="129">
        <v>401723</v>
      </c>
      <c r="C37" s="77" t="s">
        <v>260</v>
      </c>
      <c r="D37" s="78">
        <v>45852</v>
      </c>
      <c r="E37" s="79" t="s">
        <v>2</v>
      </c>
      <c r="F37" s="80">
        <v>86.5</v>
      </c>
      <c r="G37" s="273">
        <f>IF(OR(E37="",F37=""),"",PID_KVLohnLookup($A$1,E37,F37,LOHNTABELLE!$H$4))</f>
        <v>2152</v>
      </c>
      <c r="H37" s="274">
        <f>IF(AND(ISNUMBER(D37),ISNUMBER(F37)),ROUNDDOWN(MIN(IF(OR(ISBLANK(I37),I37=""),EOMONTH(DATE(EINSTELLUNG!$C$35,$A$1,1),0),I37)-MAX(D37,DATE(EINSTELLUNG!$C$35,$A$1,1))+1)/DAY(EOMONTH(DATE(EINSTELLUNG!$C$35,$A$1,1),0))*F37,2),"")</f>
        <v>86.5</v>
      </c>
      <c r="I37" s="81"/>
      <c r="J37" s="82"/>
      <c r="K37" s="273">
        <f t="shared" si="1"/>
        <v>0</v>
      </c>
      <c r="L37" s="275">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25" t="s">
        <v>102</v>
      </c>
      <c r="P37" s="289"/>
      <c r="Q37" s="328">
        <f>IF(ISERROR(Q36/Q35), 0, Q36/Q35)</f>
        <v>0.25</v>
      </c>
      <c r="R37" s="328"/>
      <c r="S37" s="328">
        <f ca="1">IF(ISERROR(S36/S35), 0, S36/S35)</f>
        <v>0.33516862068965519</v>
      </c>
      <c r="T37" s="328"/>
      <c r="U37" s="328">
        <f t="shared" ca="1" si="2"/>
        <v>8.5168620689655195E-2</v>
      </c>
      <c r="V37" s="329"/>
    </row>
    <row r="38" spans="1:22" ht="22" customHeight="1">
      <c r="A38" s="272" t="s">
        <v>103</v>
      </c>
      <c r="B38" s="128">
        <v>401726</v>
      </c>
      <c r="C38" s="69" t="s">
        <v>261</v>
      </c>
      <c r="D38" s="70">
        <v>45870</v>
      </c>
      <c r="E38" s="71" t="s">
        <v>2</v>
      </c>
      <c r="F38" s="72">
        <v>86.5</v>
      </c>
      <c r="G38" s="273">
        <f>IF(OR(E38="",F38=""),"",PID_KVLohnLookup($A$1,E38,F38,LOHNTABELLE!$H$4))</f>
        <v>2152</v>
      </c>
      <c r="H38" s="274">
        <f>IF(AND(ISNUMBER(D38),ISNUMBER(F38)),ROUNDDOWN(MIN(IF(OR(ISBLANK(I38),I38=""),EOMONTH(DATE(EINSTELLUNG!$C$35,$A$1,1),0),I38)-MAX(D38,DATE(EINSTELLUNG!$C$35,$A$1,1))+1)/DAY(EOMONTH(DATE(EINSTELLUNG!$C$35,$A$1,1),0))*F38,2),"")</f>
        <v>86.5</v>
      </c>
      <c r="I38" s="73"/>
      <c r="J38" s="74"/>
      <c r="K38" s="273">
        <f t="shared" si="1"/>
        <v>0</v>
      </c>
      <c r="L38" s="275">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25" t="s">
        <v>104</v>
      </c>
      <c r="P38" s="289"/>
      <c r="Q38" s="290">
        <f>EINSTELLUNG!F13</f>
        <v>30000</v>
      </c>
      <c r="R38" s="290"/>
      <c r="S38" s="290">
        <f>EINSTELLUNG!F29</f>
        <v>31000</v>
      </c>
      <c r="T38" s="290"/>
      <c r="U38" s="290">
        <f t="shared" si="2"/>
        <v>1000</v>
      </c>
      <c r="V38" s="291"/>
    </row>
    <row r="39" spans="1:22" ht="22" customHeight="1">
      <c r="A39" s="272" t="s">
        <v>105</v>
      </c>
      <c r="B39" s="129">
        <v>401730</v>
      </c>
      <c r="C39" s="77" t="s">
        <v>263</v>
      </c>
      <c r="D39" s="78">
        <v>45895</v>
      </c>
      <c r="E39" s="79" t="s">
        <v>2</v>
      </c>
      <c r="F39" s="80">
        <v>86.5</v>
      </c>
      <c r="G39" s="273">
        <f>IF(OR(E39="",F39=""),"",PID_KVLohnLookup($A$1,E39,F39,LOHNTABELLE!$H$4))</f>
        <v>2152</v>
      </c>
      <c r="H39" s="274">
        <f>IF(AND(ISNUMBER(D39),ISNUMBER(F39)),ROUNDDOWN(MIN(IF(OR(ISBLANK(I39),I39=""),EOMONTH(DATE(EINSTELLUNG!$C$35,$A$1,1),0),I39)-MAX(D39,DATE(EINSTELLUNG!$C$35,$A$1,1))+1)/DAY(EOMONTH(DATE(EINSTELLUNG!$C$35,$A$1,1),0))*F39,2),"")</f>
        <v>86.5</v>
      </c>
      <c r="I39" s="81"/>
      <c r="J39" s="82"/>
      <c r="K39" s="273">
        <f t="shared" si="1"/>
        <v>0</v>
      </c>
      <c r="L39" s="275">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25" t="s">
        <v>106</v>
      </c>
      <c r="P39" s="289"/>
      <c r="Q39" s="326">
        <f>IF(Q38=0, 0, Q35/Q38)</f>
        <v>13.333333333333334</v>
      </c>
      <c r="R39" s="326"/>
      <c r="S39" s="326">
        <f>IF(S38=0, 0, S35/S38)</f>
        <v>14.03225806451613</v>
      </c>
      <c r="T39" s="326"/>
      <c r="U39" s="326">
        <f t="shared" si="2"/>
        <v>0.69892473118279597</v>
      </c>
      <c r="V39" s="327"/>
    </row>
    <row r="40" spans="1:22" ht="22" customHeight="1">
      <c r="A40" s="272" t="s">
        <v>107</v>
      </c>
      <c r="B40" s="128">
        <v>401731</v>
      </c>
      <c r="C40" s="69" t="s">
        <v>262</v>
      </c>
      <c r="D40" s="70">
        <v>45899</v>
      </c>
      <c r="E40" s="71" t="s">
        <v>2</v>
      </c>
      <c r="F40" s="72">
        <v>86.5</v>
      </c>
      <c r="G40" s="273">
        <f>IF(OR(E40="",F40=""),"",PID_KVLohnLookup($A$1,E40,F40,LOHNTABELLE!$H$4))</f>
        <v>2152</v>
      </c>
      <c r="H40" s="274">
        <f>IF(AND(ISNUMBER(D40),ISNUMBER(F40)),ROUNDDOWN(MIN(IF(OR(ISBLANK(I40),I40=""),EOMONTH(DATE(EINSTELLUNG!$C$35,$A$1,1),0),I40)-MAX(D40,DATE(EINSTELLUNG!$C$35,$A$1,1))+1)/DAY(EOMONTH(DATE(EINSTELLUNG!$C$35,$A$1,1),0))*F40,2),"")</f>
        <v>86.5</v>
      </c>
      <c r="I40" s="73"/>
      <c r="J40" s="74"/>
      <c r="K40" s="273">
        <f t="shared" si="1"/>
        <v>0</v>
      </c>
      <c r="L40" s="275">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25" t="s">
        <v>108</v>
      </c>
      <c r="P40" s="289"/>
      <c r="Q40" s="326">
        <f>IF(Q12=0, 0, Q35/Q12)</f>
        <v>55.244269442875357</v>
      </c>
      <c r="R40" s="326"/>
      <c r="S40" s="326">
        <f>IF(Q12=0, 0, S35/Q12)</f>
        <v>60.078143019126948</v>
      </c>
      <c r="T40" s="326"/>
      <c r="U40" s="326">
        <f t="shared" si="2"/>
        <v>4.833873576251591</v>
      </c>
      <c r="V40" s="327"/>
    </row>
    <row r="41" spans="1:22" ht="22" customHeight="1">
      <c r="A41" s="272" t="s">
        <v>109</v>
      </c>
      <c r="B41" s="129">
        <v>401734</v>
      </c>
      <c r="C41" s="77" t="s">
        <v>264</v>
      </c>
      <c r="D41" s="78">
        <v>45904</v>
      </c>
      <c r="E41" s="79" t="s">
        <v>2</v>
      </c>
      <c r="F41" s="80">
        <v>86.5</v>
      </c>
      <c r="G41" s="273">
        <f>IF(OR(E41="",F41=""),"",PID_KVLohnLookup($A$1,E41,F41,LOHNTABELLE!$H$4))</f>
        <v>2152</v>
      </c>
      <c r="H41" s="274">
        <f>IF(AND(ISNUMBER(D41),ISNUMBER(F41)),ROUNDDOWN(MIN(IF(OR(ISBLANK(I41),I41=""),EOMONTH(DATE(EINSTELLUNG!$C$35,$A$1,1),0),I41)-MAX(D41,DATE(EINSTELLUNG!$C$35,$A$1,1))+1)/DAY(EOMONTH(DATE(EINSTELLUNG!$C$35,$A$1,1),0))*F41,2),"")</f>
        <v>86.5</v>
      </c>
      <c r="I41" s="81"/>
      <c r="J41" s="82"/>
      <c r="K41" s="273">
        <f t="shared" si="1"/>
        <v>0</v>
      </c>
      <c r="L41" s="275">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25" t="s">
        <v>110</v>
      </c>
      <c r="P41" s="289"/>
      <c r="Q41" s="290">
        <f>IF(Q12=0, 0, Q38/Q12)</f>
        <v>4.1433202082156519</v>
      </c>
      <c r="R41" s="290"/>
      <c r="S41" s="290">
        <f>IF(Q12=0, 0, S38/Q12)</f>
        <v>4.2814308818228399</v>
      </c>
      <c r="T41" s="290"/>
      <c r="U41" s="290">
        <f t="shared" si="2"/>
        <v>0.13811067360718798</v>
      </c>
      <c r="V41" s="291"/>
    </row>
    <row r="42" spans="1:22" ht="22" customHeight="1">
      <c r="A42" s="272" t="s">
        <v>111</v>
      </c>
      <c r="B42" s="128">
        <v>401737</v>
      </c>
      <c r="C42" s="69" t="s">
        <v>266</v>
      </c>
      <c r="D42" s="70">
        <v>45906</v>
      </c>
      <c r="E42" s="71" t="s">
        <v>2</v>
      </c>
      <c r="F42" s="72">
        <v>86.5</v>
      </c>
      <c r="G42" s="273">
        <f>IF(OR(E42="",F42=""),"",PID_KVLohnLookup($A$1,E42,F42,LOHNTABELLE!$H$4))</f>
        <v>2152</v>
      </c>
      <c r="H42" s="274">
        <f>IF(AND(ISNUMBER(D42),ISNUMBER(F42)),ROUNDDOWN(MIN(IF(OR(ISBLANK(I42),I42=""),EOMONTH(DATE(EINSTELLUNG!$C$35,$A$1,1),0),I42)-MAX(D42,DATE(EINSTELLUNG!$C$35,$A$1,1))+1)/DAY(EOMONTH(DATE(EINSTELLUNG!$C$35,$A$1,1),0))*F42,2),"")</f>
        <v>86.5</v>
      </c>
      <c r="I42" s="73"/>
      <c r="J42" s="74"/>
      <c r="K42" s="273">
        <f t="shared" si="1"/>
        <v>0</v>
      </c>
      <c r="L42" s="275">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30" t="s">
        <v>112</v>
      </c>
      <c r="P42" s="331"/>
      <c r="Q42" s="332">
        <f>IFERROR(Q17/Q8, 0)</f>
        <v>17.34228796406342</v>
      </c>
      <c r="R42" s="332"/>
      <c r="S42" s="332"/>
      <c r="T42" s="332"/>
      <c r="U42" s="332"/>
      <c r="V42" s="333"/>
    </row>
    <row r="43" spans="1:22" ht="22" customHeight="1">
      <c r="A43" s="272" t="s">
        <v>113</v>
      </c>
      <c r="B43" s="129">
        <v>401738</v>
      </c>
      <c r="C43" s="77" t="s">
        <v>267</v>
      </c>
      <c r="D43" s="78">
        <v>45909</v>
      </c>
      <c r="E43" s="79" t="s">
        <v>2</v>
      </c>
      <c r="F43" s="80">
        <v>86.5</v>
      </c>
      <c r="G43" s="273">
        <f>IF(OR(E43="",F43=""),"",PID_KVLohnLookup($A$1,E43,F43,LOHNTABELLE!$H$4))</f>
        <v>2152</v>
      </c>
      <c r="H43" s="274">
        <f>IF(AND(ISNUMBER(D43),ISNUMBER(F43)),ROUNDDOWN(MIN(IF(OR(ISBLANK(I43),I43=""),EOMONTH(DATE(EINSTELLUNG!$C$35,$A$1,1),0),I43)-MAX(D43,DATE(EINSTELLUNG!$C$35,$A$1,1))+1)/DAY(EOMONTH(DATE(EINSTELLUNG!$C$35,$A$1,1),0))*F43,2),"")</f>
        <v>86.5</v>
      </c>
      <c r="I43" s="81"/>
      <c r="J43" s="82"/>
      <c r="K43" s="273">
        <f t="shared" si="1"/>
        <v>0</v>
      </c>
      <c r="L43" s="275">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34"/>
      <c r="P43" s="334"/>
      <c r="Q43" s="334"/>
      <c r="R43" s="270"/>
      <c r="S43" s="270"/>
      <c r="T43" s="270"/>
      <c r="U43" s="270"/>
      <c r="V43" s="270"/>
    </row>
    <row r="44" spans="1:22" ht="22" customHeight="1">
      <c r="A44" s="272" t="s">
        <v>114</v>
      </c>
      <c r="B44" s="128">
        <v>401745</v>
      </c>
      <c r="C44" s="69" t="s">
        <v>271</v>
      </c>
      <c r="D44" s="70">
        <v>45934</v>
      </c>
      <c r="E44" s="71" t="s">
        <v>2</v>
      </c>
      <c r="F44" s="72">
        <v>86.5</v>
      </c>
      <c r="G44" s="273">
        <f>IF(OR(E44="",F44=""),"",PID_KVLohnLookup($A$1,E44,F44,LOHNTABELLE!$H$4))</f>
        <v>2152</v>
      </c>
      <c r="H44" s="274">
        <f>IF(AND(ISNUMBER(D44),ISNUMBER(F44)),ROUNDDOWN(MIN(IF(OR(ISBLANK(I44),I44=""),EOMONTH(DATE(EINSTELLUNG!$C$35,$A$1,1),0),I44)-MAX(D44,DATE(EINSTELLUNG!$C$35,$A$1,1))+1)/DAY(EOMONTH(DATE(EINSTELLUNG!$C$35,$A$1,1),0))*F44,2),"")</f>
        <v>86.5</v>
      </c>
      <c r="I44" s="73"/>
      <c r="J44" s="74"/>
      <c r="K44" s="273">
        <f t="shared" si="1"/>
        <v>0</v>
      </c>
      <c r="L44" s="275">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35" t="s">
        <v>115</v>
      </c>
      <c r="P44" s="335"/>
      <c r="Q44" s="335"/>
      <c r="R44" s="335"/>
      <c r="S44" s="335"/>
      <c r="T44" s="335"/>
      <c r="U44" s="335"/>
      <c r="V44" s="335"/>
    </row>
    <row r="45" spans="1:22" ht="22" customHeight="1">
      <c r="A45" s="272" t="s">
        <v>116</v>
      </c>
      <c r="B45" s="129">
        <v>401746</v>
      </c>
      <c r="C45" s="77" t="s">
        <v>270</v>
      </c>
      <c r="D45" s="78">
        <v>45941</v>
      </c>
      <c r="E45" s="79" t="s">
        <v>2</v>
      </c>
      <c r="F45" s="80">
        <v>86.5</v>
      </c>
      <c r="G45" s="273">
        <f>IF(OR(E45="",F45=""),"",PID_KVLohnLookup($A$1,E45,F45,LOHNTABELLE!$H$4))</f>
        <v>2152</v>
      </c>
      <c r="H45" s="274">
        <f>IF(AND(ISNUMBER(D45),ISNUMBER(F45)),ROUNDDOWN(MIN(IF(OR(ISBLANK(I45),I45=""),EOMONTH(DATE(EINSTELLUNG!$C$35,$A$1,1),0),I45)-MAX(D45,DATE(EINSTELLUNG!$C$35,$A$1,1))+1)/DAY(EOMONTH(DATE(EINSTELLUNG!$C$35,$A$1,1),0))*F45,2),"")</f>
        <v>86.5</v>
      </c>
      <c r="I45" s="81"/>
      <c r="J45" s="82"/>
      <c r="K45" s="273">
        <f t="shared" si="1"/>
        <v>0</v>
      </c>
      <c r="L45" s="275">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36"/>
      <c r="P45" s="336"/>
      <c r="Q45" s="336"/>
      <c r="R45" s="337"/>
      <c r="S45" s="337"/>
      <c r="T45" s="337"/>
      <c r="U45" s="337"/>
      <c r="V45" s="270"/>
    </row>
    <row r="46" spans="1:22" ht="22" customHeight="1">
      <c r="A46" s="272" t="s">
        <v>117</v>
      </c>
      <c r="B46" s="128">
        <v>401747</v>
      </c>
      <c r="C46" s="69" t="s">
        <v>268</v>
      </c>
      <c r="D46" s="70">
        <v>45941</v>
      </c>
      <c r="E46" s="71" t="s">
        <v>2</v>
      </c>
      <c r="F46" s="72">
        <v>86.5</v>
      </c>
      <c r="G46" s="273">
        <f>IF(OR(E46="",F46=""),"",PID_KVLohnLookup($A$1,E46,F46,LOHNTABELLE!$H$4))</f>
        <v>2152</v>
      </c>
      <c r="H46" s="274">
        <f>IF(AND(ISNUMBER(D46),ISNUMBER(F46)),ROUNDDOWN(MIN(IF(OR(ISBLANK(I46),I46=""),EOMONTH(DATE(EINSTELLUNG!$C$35,$A$1,1),0),I46)-MAX(D46,DATE(EINSTELLUNG!$C$35,$A$1,1))+1)/DAY(EOMONTH(DATE(EINSTELLUNG!$C$35,$A$1,1),0))*F46,2),"")</f>
        <v>86.5</v>
      </c>
      <c r="I46" s="73"/>
      <c r="J46" s="74"/>
      <c r="K46" s="273">
        <f t="shared" si="1"/>
        <v>0</v>
      </c>
      <c r="L46" s="275">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270"/>
      <c r="P46" s="270"/>
      <c r="Q46" s="270"/>
      <c r="R46" s="270"/>
      <c r="S46" s="270"/>
      <c r="T46" s="270"/>
      <c r="U46" s="270"/>
      <c r="V46" s="270"/>
    </row>
    <row r="47" spans="1:22" ht="22" customHeight="1">
      <c r="A47" s="272" t="s">
        <v>118</v>
      </c>
      <c r="B47" s="129">
        <v>401748</v>
      </c>
      <c r="C47" s="77" t="s">
        <v>269</v>
      </c>
      <c r="D47" s="78">
        <v>45941</v>
      </c>
      <c r="E47" s="79" t="s">
        <v>2</v>
      </c>
      <c r="F47" s="80">
        <v>86.5</v>
      </c>
      <c r="G47" s="273">
        <f>IF(OR(E47="",F47=""),"",PID_KVLohnLookup($A$1,E47,F47,LOHNTABELLE!$H$4))</f>
        <v>2152</v>
      </c>
      <c r="H47" s="274">
        <f>IF(AND(ISNUMBER(D47),ISNUMBER(F47)),ROUNDDOWN(MIN(IF(OR(ISBLANK(I47),I47=""),EOMONTH(DATE(EINSTELLUNG!$C$35,$A$1,1),0),I47)-MAX(D47,DATE(EINSTELLUNG!$C$35,$A$1,1))+1)/DAY(EOMONTH(DATE(EINSTELLUNG!$C$35,$A$1,1),0))*F47,2),"")</f>
        <v>86.5</v>
      </c>
      <c r="I47" s="81"/>
      <c r="J47" s="82"/>
      <c r="K47" s="273">
        <f t="shared" si="1"/>
        <v>0</v>
      </c>
      <c r="L47" s="275">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270"/>
      <c r="P47" s="270"/>
      <c r="Q47" s="270"/>
      <c r="R47" s="270"/>
      <c r="S47" s="270"/>
      <c r="T47" s="270"/>
      <c r="U47" s="270"/>
      <c r="V47" s="270"/>
    </row>
    <row r="48" spans="1:22" ht="22" customHeight="1">
      <c r="A48" s="272" t="s">
        <v>119</v>
      </c>
      <c r="B48" s="128">
        <v>401751</v>
      </c>
      <c r="C48" s="69" t="s">
        <v>272</v>
      </c>
      <c r="D48" s="70">
        <v>45961</v>
      </c>
      <c r="E48" s="71" t="s">
        <v>2</v>
      </c>
      <c r="F48" s="72">
        <v>86.5</v>
      </c>
      <c r="G48" s="273">
        <f>IF(OR(E48="",F48=""),"",PID_KVLohnLookup($A$1,E48,F48,LOHNTABELLE!$H$4))</f>
        <v>2152</v>
      </c>
      <c r="H48" s="274">
        <f>IF(AND(ISNUMBER(D48),ISNUMBER(F48)),ROUNDDOWN(MIN(IF(OR(ISBLANK(I48),I48=""),EOMONTH(DATE(EINSTELLUNG!$C$35,$A$1,1),0),I48)-MAX(D48,DATE(EINSTELLUNG!$C$35,$A$1,1))+1)/DAY(EOMONTH(DATE(EINSTELLUNG!$C$35,$A$1,1),0))*F48,2),"")</f>
        <v>86.5</v>
      </c>
      <c r="I48" s="73"/>
      <c r="J48" s="74"/>
      <c r="K48" s="273">
        <f t="shared" si="1"/>
        <v>0</v>
      </c>
      <c r="L48" s="275">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270"/>
      <c r="P48" s="270"/>
      <c r="Q48" s="270"/>
      <c r="R48" s="270"/>
      <c r="S48" s="270"/>
      <c r="T48" s="270"/>
      <c r="U48" s="270"/>
      <c r="V48" s="270"/>
    </row>
    <row r="49" spans="1:22" ht="22" customHeight="1">
      <c r="A49" s="272" t="s">
        <v>120</v>
      </c>
      <c r="B49" s="129">
        <v>401752</v>
      </c>
      <c r="C49" s="77" t="s">
        <v>273</v>
      </c>
      <c r="D49" s="78">
        <v>45986</v>
      </c>
      <c r="E49" s="79" t="s">
        <v>2</v>
      </c>
      <c r="F49" s="80">
        <v>86.5</v>
      </c>
      <c r="G49" s="273">
        <f>IF(OR(E49="",F49=""),"",PID_KVLohnLookup($A$1,E49,F49,LOHNTABELLE!$H$4))</f>
        <v>2152</v>
      </c>
      <c r="H49" s="274">
        <f>IF(AND(ISNUMBER(D49),ISNUMBER(F49)),ROUNDDOWN(MIN(IF(OR(ISBLANK(I49),I49=""),EOMONTH(DATE(EINSTELLUNG!$C$35,$A$1,1),0),I49)-MAX(D49,DATE(EINSTELLUNG!$C$35,$A$1,1))+1)/DAY(EOMONTH(DATE(EINSTELLUNG!$C$35,$A$1,1),0))*F49,2),"")</f>
        <v>86.5</v>
      </c>
      <c r="I49" s="81"/>
      <c r="J49" s="82"/>
      <c r="K49" s="273">
        <f t="shared" si="1"/>
        <v>0</v>
      </c>
      <c r="L49" s="275">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270"/>
      <c r="P49" s="270"/>
      <c r="Q49" s="270"/>
      <c r="R49" s="270"/>
      <c r="S49" s="270"/>
      <c r="T49" s="270"/>
      <c r="U49" s="270"/>
      <c r="V49" s="270"/>
    </row>
    <row r="50" spans="1:22" ht="22" customHeight="1">
      <c r="A50" s="272" t="s">
        <v>121</v>
      </c>
      <c r="B50" s="128">
        <v>401999</v>
      </c>
      <c r="C50" s="69" t="s">
        <v>423</v>
      </c>
      <c r="D50" s="70">
        <v>46041</v>
      </c>
      <c r="E50" s="71" t="s">
        <v>2</v>
      </c>
      <c r="F50" s="72">
        <v>151.38</v>
      </c>
      <c r="G50" s="273">
        <f>IF(OR(E50="",F50=""),"",PID_KVLohnLookup($A$1,E50,F50,LOHNTABELLE!$H$4))</f>
        <v>2500</v>
      </c>
      <c r="H50" s="274">
        <f>IF(AND(ISNUMBER(D50),ISNUMBER(F50)),ROUNDDOWN(MIN(IF(OR(ISBLANK(I50),I50=""),EOMONTH(DATE(EINSTELLUNG!$C$35,$A$1,1),0),I50)-MAX(D50,DATE(EINSTELLUNG!$C$35,$A$1,1))+1)/DAY(EOMONTH(DATE(EINSTELLUNG!$C$35,$A$1,1),0))*F50,2),"")</f>
        <v>151.38</v>
      </c>
      <c r="I50" s="73"/>
      <c r="J50" s="74"/>
      <c r="K50" s="273">
        <f t="shared" si="1"/>
        <v>0</v>
      </c>
      <c r="L50" s="275">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75"/>
      <c r="N50" s="98"/>
      <c r="O50" s="270"/>
      <c r="P50" s="270"/>
      <c r="Q50" s="270"/>
      <c r="R50" s="270"/>
      <c r="S50" s="270"/>
      <c r="T50" s="270"/>
      <c r="U50" s="270"/>
      <c r="V50" s="270"/>
    </row>
    <row r="51" spans="1:22" ht="22" customHeight="1">
      <c r="A51" s="272" t="s">
        <v>122</v>
      </c>
      <c r="B51" s="129">
        <v>401999</v>
      </c>
      <c r="C51" s="77" t="s">
        <v>295</v>
      </c>
      <c r="D51" s="81">
        <v>46082</v>
      </c>
      <c r="E51" s="79" t="s">
        <v>2</v>
      </c>
      <c r="F51" s="80">
        <v>173</v>
      </c>
      <c r="G51" s="273">
        <f>IF(OR(E51="",F51=""),"",PID_KVLohnLookup($A$1,E51,F51,LOHNTABELLE!$H$4))</f>
        <v>2900</v>
      </c>
      <c r="H51" s="274">
        <f>IF(AND(ISNUMBER(D51),ISNUMBER(F51)),ROUNDDOWN(MIN(IF(OR(ISBLANK(I51),I51=""),EOMONTH(DATE(EINSTELLUNG!$C$35,$A$1,1),0),I51)-MAX(D51,DATE(EINSTELLUNG!$C$35,$A$1,1))+1)/DAY(EOMONTH(DATE(EINSTELLUNG!$C$35,$A$1,1),0))*F51,2),"")</f>
        <v>173</v>
      </c>
      <c r="I51" s="81"/>
      <c r="J51" s="82"/>
      <c r="K51" s="273">
        <f t="shared" si="1"/>
        <v>0</v>
      </c>
      <c r="L51" s="275">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22" customHeight="1">
      <c r="A52" s="272" t="s">
        <v>123</v>
      </c>
      <c r="B52" s="128">
        <v>402000</v>
      </c>
      <c r="C52" s="69" t="s">
        <v>298</v>
      </c>
      <c r="D52" s="73">
        <v>46143</v>
      </c>
      <c r="E52" s="71" t="s">
        <v>2</v>
      </c>
      <c r="F52" s="72">
        <v>173</v>
      </c>
      <c r="G52" s="273">
        <f>IF(OR(E52="",F52=""),"",PID_KVLohnLookup($A$1,E52,F52,LOHNTABELLE!$H$4))</f>
        <v>2900</v>
      </c>
      <c r="H52" s="274">
        <f>IF(AND(ISNUMBER(D52),ISNUMBER(F52)),ROUNDDOWN(MIN(IF(OR(ISBLANK(I52),I52=""),EOMONTH(DATE(EINSTELLUNG!$C$35,$A$1,1),0),I52)-MAX(D52,DATE(EINSTELLUNG!$C$35,$A$1,1))+1)/DAY(EOMONTH(DATE(EINSTELLUNG!$C$35,$A$1,1),0))*F52,2),"")</f>
        <v>173</v>
      </c>
      <c r="I52" s="73"/>
      <c r="J52" s="74"/>
      <c r="K52" s="273">
        <f t="shared" si="1"/>
        <v>0</v>
      </c>
      <c r="L52" s="275">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272" t="s">
        <v>124</v>
      </c>
      <c r="B53" s="129">
        <v>402004</v>
      </c>
      <c r="C53" s="77" t="s">
        <v>299</v>
      </c>
      <c r="D53" s="81">
        <v>46122</v>
      </c>
      <c r="E53" s="79" t="s">
        <v>2</v>
      </c>
      <c r="F53" s="80">
        <v>173</v>
      </c>
      <c r="G53" s="273">
        <f>IF(OR(E53="",F53=""),"",PID_KVLohnLookup($A$1,E53,F53,LOHNTABELLE!$H$4))</f>
        <v>2900</v>
      </c>
      <c r="H53" s="274">
        <f>IF(AND(ISNUMBER(D53),ISNUMBER(F53)),ROUNDDOWN(MIN(IF(OR(ISBLANK(I53),I53=""),EOMONTH(DATE(EINSTELLUNG!$C$35,$A$1,1),0),I53)-MAX(D53,DATE(EINSTELLUNG!$C$35,$A$1,1))+1)/DAY(EOMONTH(DATE(EINSTELLUNG!$C$35,$A$1,1),0))*F53,2),"")</f>
        <v>173</v>
      </c>
      <c r="I53" s="81"/>
      <c r="J53" s="82"/>
      <c r="K53" s="273">
        <f t="shared" si="1"/>
        <v>0</v>
      </c>
      <c r="L53" s="275">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272" t="s">
        <v>125</v>
      </c>
      <c r="B54" s="128">
        <v>402405</v>
      </c>
      <c r="C54" s="69" t="s">
        <v>301</v>
      </c>
      <c r="D54" s="73">
        <v>46054</v>
      </c>
      <c r="E54" s="71" t="s">
        <v>2</v>
      </c>
      <c r="F54" s="72">
        <v>173</v>
      </c>
      <c r="G54" s="273">
        <f>IF(OR(E54="",F54=""),"",PID_KVLohnLookup($A$1,E54,F54,LOHNTABELLE!$H$4))</f>
        <v>2900</v>
      </c>
      <c r="H54" s="274">
        <f>IF(AND(ISNUMBER(D54),ISNUMBER(F54)),ROUNDDOWN(MIN(IF(OR(ISBLANK(I54),I54=""),EOMONTH(DATE(EINSTELLUNG!$C$35,$A$1,1),0),I54)-MAX(D54,DATE(EINSTELLUNG!$C$35,$A$1,1))+1)/DAY(EOMONTH(DATE(EINSTELLUNG!$C$35,$A$1,1),0))*F54,2),"")</f>
        <v>173</v>
      </c>
      <c r="I54" s="73"/>
      <c r="J54" s="74"/>
      <c r="K54" s="273">
        <f t="shared" si="1"/>
        <v>0</v>
      </c>
      <c r="L54" s="275">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272" t="s">
        <v>126</v>
      </c>
      <c r="B55" s="129">
        <v>500600</v>
      </c>
      <c r="C55" s="77" t="s">
        <v>305</v>
      </c>
      <c r="D55" s="81">
        <v>46054</v>
      </c>
      <c r="E55" s="79" t="s">
        <v>2</v>
      </c>
      <c r="F55" s="80">
        <v>173</v>
      </c>
      <c r="G55" s="273">
        <f>IF(OR(E55="",F55=""),"",PID_KVLohnLookup($A$1,E55,F55,LOHNTABELLE!$H$4))</f>
        <v>2900</v>
      </c>
      <c r="H55" s="274">
        <f>IF(AND(ISNUMBER(D55),ISNUMBER(F55)),ROUNDDOWN(MIN(IF(OR(ISBLANK(I55),I55=""),EOMONTH(DATE(EINSTELLUNG!$C$35,$A$1,1),0),I55)-MAX(D55,DATE(EINSTELLUNG!$C$35,$A$1,1))+1)/DAY(EOMONTH(DATE(EINSTELLUNG!$C$35,$A$1,1),0))*F55,2),"")</f>
        <v>173</v>
      </c>
      <c r="I55" s="81"/>
      <c r="J55" s="82"/>
      <c r="K55" s="273">
        <f t="shared" si="1"/>
        <v>0</v>
      </c>
      <c r="L55" s="275">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272" t="s">
        <v>127</v>
      </c>
      <c r="B56" s="128">
        <v>502000</v>
      </c>
      <c r="C56" s="69" t="s">
        <v>300</v>
      </c>
      <c r="D56" s="73">
        <v>46147</v>
      </c>
      <c r="E56" s="71" t="s">
        <v>2</v>
      </c>
      <c r="F56" s="72">
        <v>173</v>
      </c>
      <c r="G56" s="273">
        <f>IF(OR(E56="",F56=""),"",PID_KVLohnLookup($A$1,E56,F56,LOHNTABELLE!$H$4))</f>
        <v>2900</v>
      </c>
      <c r="H56" s="274">
        <f>IF(AND(ISNUMBER(D56),ISNUMBER(F56)),ROUNDDOWN(MIN(IF(OR(ISBLANK(I56),I56=""),EOMONTH(DATE(EINSTELLUNG!$C$35,$A$1,1),0),I56)-MAX(D56,DATE(EINSTELLUNG!$C$35,$A$1,1))+1)/DAY(EOMONTH(DATE(EINSTELLUNG!$C$35,$A$1,1),0))*F56,2),"")</f>
        <v>173</v>
      </c>
      <c r="I56" s="73"/>
      <c r="J56" s="74"/>
      <c r="K56" s="273">
        <f t="shared" si="1"/>
        <v>0</v>
      </c>
      <c r="L56" s="275">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272" t="s">
        <v>128</v>
      </c>
      <c r="B57" s="129">
        <v>503000</v>
      </c>
      <c r="C57" s="77" t="s">
        <v>302</v>
      </c>
      <c r="D57" s="81">
        <v>42401</v>
      </c>
      <c r="E57" s="79" t="s">
        <v>2</v>
      </c>
      <c r="F57" s="80">
        <v>173</v>
      </c>
      <c r="G57" s="273">
        <f>IF(OR(E57="",F57=""),"",PID_KVLohnLookup($A$1,E57,F57,LOHNTABELLE!$H$4))</f>
        <v>2900</v>
      </c>
      <c r="H57" s="274">
        <f>IF(AND(ISNUMBER(D57),ISNUMBER(F57)),ROUNDDOWN(MIN(IF(OR(ISBLANK(I57),I57=""),EOMONTH(DATE(EINSTELLUNG!$C$35,$A$1,1),0),I57)-MAX(D57,DATE(EINSTELLUNG!$C$35,$A$1,1))+1)/DAY(EOMONTH(DATE(EINSTELLUNG!$C$35,$A$1,1),0))*F57,2),"")</f>
        <v>173</v>
      </c>
      <c r="I57" s="81"/>
      <c r="J57" s="82"/>
      <c r="K57" s="273">
        <f t="shared" si="1"/>
        <v>0</v>
      </c>
      <c r="L57" s="275">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272" t="s">
        <v>129</v>
      </c>
      <c r="B58" s="128">
        <v>504000</v>
      </c>
      <c r="C58" s="69" t="s">
        <v>303</v>
      </c>
      <c r="D58" s="73">
        <v>46054</v>
      </c>
      <c r="E58" s="71" t="s">
        <v>3</v>
      </c>
      <c r="F58" s="72">
        <v>138.4</v>
      </c>
      <c r="G58" s="273">
        <f>IF(OR(E58="",F58=""),"",PID_KVLohnLookup($A$1,E58,F58,LOHNTABELLE!$H$4))</f>
        <v>1665.6</v>
      </c>
      <c r="H58" s="274">
        <f>IF(AND(ISNUMBER(D58),ISNUMBER(F58)),ROUNDDOWN(MIN(IF(OR(ISBLANK(I58),I58=""),EOMONTH(DATE(EINSTELLUNG!$C$35,$A$1,1),0),I58)-MAX(D58,DATE(EINSTELLUNG!$C$35,$A$1,1))+1)/DAY(EOMONTH(DATE(EINSTELLUNG!$C$35,$A$1,1),0))*F58,2),"")</f>
        <v>138.4</v>
      </c>
      <c r="I58" s="73"/>
      <c r="J58" s="74"/>
      <c r="K58" s="273">
        <f t="shared" si="1"/>
        <v>0</v>
      </c>
      <c r="L58" s="275">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5"/>
      <c r="N58" s="98"/>
    </row>
    <row r="59" spans="1:22" ht="22" customHeight="1">
      <c r="A59" s="272" t="s">
        <v>130</v>
      </c>
      <c r="B59" s="129">
        <v>505000</v>
      </c>
      <c r="C59" s="77" t="s">
        <v>304</v>
      </c>
      <c r="D59" s="81">
        <v>46054</v>
      </c>
      <c r="E59" s="79" t="s">
        <v>2</v>
      </c>
      <c r="F59" s="80">
        <v>138.4</v>
      </c>
      <c r="G59" s="273">
        <f>IF(OR(E59="",F59=""),"",PID_KVLohnLookup($A$1,E59,F59,LOHNTABELLE!$H$4))</f>
        <v>2400</v>
      </c>
      <c r="H59" s="274">
        <f>IF(AND(ISNUMBER(D59),ISNUMBER(F59)),ROUNDDOWN(MIN(IF(OR(ISBLANK(I59),I59=""),EOMONTH(DATE(EINSTELLUNG!$C$35,$A$1,1),0),I59)-MAX(D59,DATE(EINSTELLUNG!$C$35,$A$1,1))+1)/DAY(EOMONTH(DATE(EINSTELLUNG!$C$35,$A$1,1),0))*F59,2),"")</f>
        <v>138.4</v>
      </c>
      <c r="I59" s="81"/>
      <c r="J59" s="82"/>
      <c r="K59" s="273">
        <f t="shared" si="1"/>
        <v>0</v>
      </c>
      <c r="L59" s="275">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83"/>
      <c r="N59" s="99"/>
    </row>
    <row r="60" spans="1:22" ht="22" customHeight="1">
      <c r="A60" s="272" t="s">
        <v>131</v>
      </c>
      <c r="B60" s="128">
        <v>525025</v>
      </c>
      <c r="C60" s="69" t="s">
        <v>425</v>
      </c>
      <c r="D60" s="73">
        <v>46040</v>
      </c>
      <c r="E60" s="71" t="s">
        <v>2</v>
      </c>
      <c r="F60" s="72">
        <v>129.75</v>
      </c>
      <c r="G60" s="273">
        <f>IF(OR(E60="",F60=""),"",PID_KVLohnLookup($A$1,E60,F60,LOHNTABELLE!$H$4))</f>
        <v>2300</v>
      </c>
      <c r="H60" s="274">
        <f>IF(AND(ISNUMBER(D60),ISNUMBER(F60)),ROUNDDOWN(MIN(IF(OR(ISBLANK(I60),I60=""),EOMONTH(DATE(EINSTELLUNG!$C$35,$A$1,1),0),I60)-MAX(D60,DATE(EINSTELLUNG!$C$35,$A$1,1))+1)/DAY(EOMONTH(DATE(EINSTELLUNG!$C$35,$A$1,1),0))*F60,2),"")</f>
        <v>129.75</v>
      </c>
      <c r="I60" s="73"/>
      <c r="J60" s="74"/>
      <c r="K60" s="273">
        <f t="shared" si="1"/>
        <v>0</v>
      </c>
      <c r="L60" s="275">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75"/>
      <c r="N60" s="98"/>
    </row>
    <row r="61" spans="1:22" ht="22" customHeight="1">
      <c r="A61" s="272" t="s">
        <v>132</v>
      </c>
      <c r="B61" s="129">
        <v>700000</v>
      </c>
      <c r="C61" s="94" t="s">
        <v>312</v>
      </c>
      <c r="D61" s="81">
        <v>46054</v>
      </c>
      <c r="E61" s="79" t="s">
        <v>2</v>
      </c>
      <c r="F61" s="80">
        <v>173</v>
      </c>
      <c r="G61" s="273">
        <f>IF(OR(E61="",F61=""),"",PID_KVLohnLookup($A$1,E61,F61,LOHNTABELLE!$H$4))</f>
        <v>2900</v>
      </c>
      <c r="H61" s="274">
        <f>IF(AND(ISNUMBER(D61),ISNUMBER(F61)),ROUNDDOWN(MIN(IF(OR(ISBLANK(I61),I61=""),EOMONTH(DATE(EINSTELLUNG!$C$35,$A$1,1),0),I61)-MAX(D61,DATE(EINSTELLUNG!$C$35,$A$1,1))+1)/DAY(EOMONTH(DATE(EINSTELLUNG!$C$35,$A$1,1),0))*F61,2),"")</f>
        <v>173</v>
      </c>
      <c r="I61" s="81"/>
      <c r="J61" s="82"/>
      <c r="K61" s="273">
        <f t="shared" si="1"/>
        <v>0</v>
      </c>
      <c r="L61" s="275">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272" t="s">
        <v>133</v>
      </c>
      <c r="B62" s="128">
        <v>800000</v>
      </c>
      <c r="C62" s="69" t="s">
        <v>313</v>
      </c>
      <c r="D62" s="73">
        <v>46096</v>
      </c>
      <c r="E62" s="71" t="s">
        <v>2</v>
      </c>
      <c r="F62" s="72">
        <v>173</v>
      </c>
      <c r="G62" s="273">
        <f>IF(OR(E62="",F62=""),"",PID_KVLohnLookup($A$1,E62,F62,LOHNTABELLE!$H$4))</f>
        <v>2900</v>
      </c>
      <c r="H62" s="274">
        <f>IF(AND(ISNUMBER(D62),ISNUMBER(F62)),ROUNDDOWN(MIN(IF(OR(ISBLANK(I62),I62=""),EOMONTH(DATE(EINSTELLUNG!$C$35,$A$1,1),0),I62)-MAX(D62,DATE(EINSTELLUNG!$C$35,$A$1,1))+1)/DAY(EOMONTH(DATE(EINSTELLUNG!$C$35,$A$1,1),0))*F62,2),"")</f>
        <v>173</v>
      </c>
      <c r="I62" s="73"/>
      <c r="J62" s="74"/>
      <c r="K62" s="273">
        <f t="shared" si="1"/>
        <v>0</v>
      </c>
      <c r="L62" s="275">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75"/>
      <c r="N62" s="98"/>
    </row>
    <row r="63" spans="1:22" ht="22" customHeight="1">
      <c r="A63" s="272" t="s">
        <v>134</v>
      </c>
      <c r="B63" s="129"/>
      <c r="C63" s="77"/>
      <c r="D63" s="81"/>
      <c r="E63" s="79"/>
      <c r="F63" s="80"/>
      <c r="G63" s="273" t="str">
        <f>IF(OR(E63="",F63=""),"",PID_KVLohnLookup($A$1,E63,F63,LOHNTABELLE!$H$4))</f>
        <v/>
      </c>
      <c r="H63" s="274" t="str">
        <f>IF(AND(ISNUMBER(D63),ISNUMBER(F63)),ROUNDDOWN(MIN(IF(OR(ISBLANK(I63),I63=""),EOMONTH(DATE(EINSTELLUNG!$C$35,$A$1,1),0),I63)-MAX(D63,DATE(EINSTELLUNG!$C$35,$A$1,1))+1)/DAY(EOMONTH(DATE(EINSTELLUNG!$C$35,$A$1,1),0))*F63,2),"")</f>
        <v/>
      </c>
      <c r="I63" s="81"/>
      <c r="J63" s="82"/>
      <c r="K63" s="273">
        <f t="shared" si="1"/>
        <v>0</v>
      </c>
      <c r="L63" s="275"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272" t="s">
        <v>135</v>
      </c>
      <c r="B64" s="128"/>
      <c r="C64" s="69"/>
      <c r="D64" s="73"/>
      <c r="E64" s="71"/>
      <c r="F64" s="72"/>
      <c r="G64" s="273" t="str">
        <f>IF(OR(E64="",F64=""),"",PID_KVLohnLookup($A$1,E64,F64,LOHNTABELLE!$H$4))</f>
        <v/>
      </c>
      <c r="H64" s="274" t="str">
        <f>IF(AND(ISNUMBER(D64),ISNUMBER(F64)),ROUNDDOWN(MIN(IF(OR(ISBLANK(I64),I64=""),EOMONTH(DATE(EINSTELLUNG!$C$35,$A$1,1),0),I64)-MAX(D64,DATE(EINSTELLUNG!$C$35,$A$1,1))+1)/DAY(EOMONTH(DATE(EINSTELLUNG!$C$35,$A$1,1),0))*F64,2),"")</f>
        <v/>
      </c>
      <c r="I64" s="73"/>
      <c r="J64" s="74"/>
      <c r="K64" s="273">
        <f t="shared" si="1"/>
        <v>0</v>
      </c>
      <c r="L64" s="275"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272" t="s">
        <v>136</v>
      </c>
      <c r="B65" s="129"/>
      <c r="C65" s="77"/>
      <c r="D65" s="81"/>
      <c r="E65" s="79"/>
      <c r="F65" s="80"/>
      <c r="G65" s="273" t="str">
        <f>IF(OR(E65="",F65=""),"",PID_KVLohnLookup($A$1,E65,F65,LOHNTABELLE!$H$4))</f>
        <v/>
      </c>
      <c r="H65" s="274" t="str">
        <f>IF(AND(ISNUMBER(D65),ISNUMBER(F65)),ROUNDDOWN(MIN(IF(OR(ISBLANK(I65),I65=""),EOMONTH(DATE(EINSTELLUNG!$C$35,$A$1,1),0),I65)-MAX(D65,DATE(EINSTELLUNG!$C$35,$A$1,1))+1)/DAY(EOMONTH(DATE(EINSTELLUNG!$C$35,$A$1,1),0))*F65,2),"")</f>
        <v/>
      </c>
      <c r="I65" s="81"/>
      <c r="J65" s="82"/>
      <c r="K65" s="273">
        <f t="shared" si="1"/>
        <v>0</v>
      </c>
      <c r="L65" s="275"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272" t="s">
        <v>137</v>
      </c>
      <c r="B66" s="128"/>
      <c r="C66" s="69"/>
      <c r="D66" s="73"/>
      <c r="E66" s="71"/>
      <c r="F66" s="72"/>
      <c r="G66" s="273" t="str">
        <f>IF(OR(E66="",F66=""),"",PID_KVLohnLookup($A$1,E66,F66,LOHNTABELLE!$H$4))</f>
        <v/>
      </c>
      <c r="H66" s="274" t="str">
        <f>IF(AND(ISNUMBER(D66),ISNUMBER(F66)),ROUNDDOWN(MIN(IF(OR(ISBLANK(I66),I66=""),EOMONTH(DATE(EINSTELLUNG!$C$35,$A$1,1),0),I66)-MAX(D66,DATE(EINSTELLUNG!$C$35,$A$1,1))+1)/DAY(EOMONTH(DATE(EINSTELLUNG!$C$35,$A$1,1),0))*F66,2),"")</f>
        <v/>
      </c>
      <c r="I66" s="73"/>
      <c r="J66" s="74"/>
      <c r="K66" s="273">
        <f t="shared" si="1"/>
        <v>0</v>
      </c>
      <c r="L66" s="275"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72" t="s">
        <v>138</v>
      </c>
      <c r="B67" s="129"/>
      <c r="C67" s="77"/>
      <c r="D67" s="81"/>
      <c r="E67" s="79"/>
      <c r="F67" s="80"/>
      <c r="G67" s="273" t="str">
        <f>IF(OR(E67="",F67=""),"",PID_KVLohnLookup($A$1,E67,F67,LOHNTABELLE!$H$4))</f>
        <v/>
      </c>
      <c r="H67" s="274" t="str">
        <f>IF(AND(ISNUMBER(D67),ISNUMBER(F67)),ROUNDDOWN(MIN(IF(OR(ISBLANK(I67),I67=""),EOMONTH(DATE(EINSTELLUNG!$C$35,$A$1,1),0),I67)-MAX(D67,DATE(EINSTELLUNG!$C$35,$A$1,1))+1)/DAY(EOMONTH(DATE(EINSTELLUNG!$C$35,$A$1,1),0))*F67,2),"")</f>
        <v/>
      </c>
      <c r="I67" s="81"/>
      <c r="J67" s="82"/>
      <c r="K67" s="273">
        <f t="shared" ref="K67:K82" si="3">IFERROR(IF(OR(MONTH(D67)=1, MONTH(D67)=3, MONTH(D67)=5, MONTH(D67)=7, MONTH(D67)=8, MONTH(D67)=10, MONTH(D67)=12), (G67/31)*J67, IF(OR(MONTH(D67)=4, MONTH(D67)=6, MONTH(D67)=9, MONTH(D67)=11), (G67/30)*J67, (G67/DAY(EOMONTH(D67,0)))*J67)), 0)</f>
        <v>0</v>
      </c>
      <c r="L67" s="275"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72" t="s">
        <v>139</v>
      </c>
      <c r="B68" s="128"/>
      <c r="C68" s="69"/>
      <c r="D68" s="73"/>
      <c r="E68" s="71"/>
      <c r="F68" s="72"/>
      <c r="G68" s="273" t="str">
        <f>IF(OR(E68="",F68=""),"",PID_KVLohnLookup($A$1,E68,F68,LOHNTABELLE!$H$4))</f>
        <v/>
      </c>
      <c r="H68" s="274" t="str">
        <f>IF(AND(ISNUMBER(D68),ISNUMBER(F68)),ROUNDDOWN(MIN(IF(OR(ISBLANK(I68),I68=""),EOMONTH(DATE(EINSTELLUNG!$C$35,$A$1,1),0),I68)-MAX(D68,DATE(EINSTELLUNG!$C$35,$A$1,1))+1)/DAY(EOMONTH(DATE(EINSTELLUNG!$C$35,$A$1,1),0))*F68,2),"")</f>
        <v/>
      </c>
      <c r="I68" s="73"/>
      <c r="J68" s="74"/>
      <c r="K68" s="273">
        <f t="shared" si="3"/>
        <v>0</v>
      </c>
      <c r="L68" s="275"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72" t="s">
        <v>140</v>
      </c>
      <c r="B69" s="129"/>
      <c r="C69" s="77"/>
      <c r="D69" s="81"/>
      <c r="E69" s="79"/>
      <c r="F69" s="80"/>
      <c r="G69" s="273" t="str">
        <f>IF(OR(E69="",F69=""),"",PID_KVLohnLookup($A$1,E69,F69,LOHNTABELLE!$H$4))</f>
        <v/>
      </c>
      <c r="H69" s="274" t="str">
        <f>IF(AND(ISNUMBER(D69),ISNUMBER(F69)),ROUNDDOWN(MIN(IF(OR(ISBLANK(I69),I69=""),EOMONTH(DATE(EINSTELLUNG!$C$35,$A$1,1),0),I69)-MAX(D69,DATE(EINSTELLUNG!$C$35,$A$1,1))+1)/DAY(EOMONTH(DATE(EINSTELLUNG!$C$35,$A$1,1),0))*F69,2),"")</f>
        <v/>
      </c>
      <c r="I69" s="81"/>
      <c r="J69" s="82"/>
      <c r="K69" s="273">
        <f t="shared" si="3"/>
        <v>0</v>
      </c>
      <c r="L69" s="275"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72" t="s">
        <v>141</v>
      </c>
      <c r="B70" s="128"/>
      <c r="C70" s="69"/>
      <c r="D70" s="73"/>
      <c r="E70" s="71"/>
      <c r="F70" s="72"/>
      <c r="G70" s="273" t="str">
        <f>IF(OR(E70="",F70=""),"",PID_KVLohnLookup($A$1,E70,F70,LOHNTABELLE!$H$4))</f>
        <v/>
      </c>
      <c r="H70" s="274" t="str">
        <f>IF(AND(ISNUMBER(D70),ISNUMBER(F70)),ROUNDDOWN(MIN(IF(OR(ISBLANK(I70),I70=""),EOMONTH(DATE(EINSTELLUNG!$C$35,$A$1,1),0),I70)-MAX(D70,DATE(EINSTELLUNG!$C$35,$A$1,1))+1)/DAY(EOMONTH(DATE(EINSTELLUNG!$C$35,$A$1,1),0))*F70,2),"")</f>
        <v/>
      </c>
      <c r="I70" s="73"/>
      <c r="J70" s="74"/>
      <c r="K70" s="273">
        <f t="shared" si="3"/>
        <v>0</v>
      </c>
      <c r="L70" s="275"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72" t="s">
        <v>142</v>
      </c>
      <c r="B71" s="129"/>
      <c r="C71" s="77"/>
      <c r="D71" s="81"/>
      <c r="E71" s="79"/>
      <c r="F71" s="80"/>
      <c r="G71" s="273" t="str">
        <f>IF(OR(E71="",F71=""),"",PID_KVLohnLookup($A$1,E71,F71,LOHNTABELLE!$H$4))</f>
        <v/>
      </c>
      <c r="H71" s="274" t="str">
        <f>IF(AND(ISNUMBER(D71),ISNUMBER(F71)),ROUNDDOWN(MIN(IF(OR(ISBLANK(I71),I71=""),EOMONTH(DATE(EINSTELLUNG!$C$35,$A$1,1),0),I71)-MAX(D71,DATE(EINSTELLUNG!$C$35,$A$1,1))+1)/DAY(EOMONTH(DATE(EINSTELLUNG!$C$35,$A$1,1),0))*F71,2),"")</f>
        <v/>
      </c>
      <c r="I71" s="81"/>
      <c r="J71" s="82"/>
      <c r="K71" s="273">
        <f t="shared" si="3"/>
        <v>0</v>
      </c>
      <c r="L71" s="275"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72" t="s">
        <v>143</v>
      </c>
      <c r="B72" s="128"/>
      <c r="C72" s="69"/>
      <c r="D72" s="73"/>
      <c r="E72" s="71"/>
      <c r="F72" s="72"/>
      <c r="G72" s="273" t="str">
        <f>IF(OR(E72="",F72=""),"",PID_KVLohnLookup($A$1,E72,F72,LOHNTABELLE!$H$4))</f>
        <v/>
      </c>
      <c r="H72" s="274" t="str">
        <f>IF(AND(ISNUMBER(D72),ISNUMBER(F72)),ROUNDDOWN(MIN(IF(OR(ISBLANK(I72),I72=""),EOMONTH(DATE(EINSTELLUNG!$C$35,$A$1,1),0),I72)-MAX(D72,DATE(EINSTELLUNG!$C$35,$A$1,1))+1)/DAY(EOMONTH(DATE(EINSTELLUNG!$C$35,$A$1,1),0))*F72,2),"")</f>
        <v/>
      </c>
      <c r="I72" s="73"/>
      <c r="J72" s="74"/>
      <c r="K72" s="273">
        <f t="shared" si="3"/>
        <v>0</v>
      </c>
      <c r="L72" s="275"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72" t="s">
        <v>144</v>
      </c>
      <c r="B73" s="129"/>
      <c r="C73" s="77"/>
      <c r="D73" s="81"/>
      <c r="E73" s="79"/>
      <c r="F73" s="80"/>
      <c r="G73" s="273" t="str">
        <f>IF(OR(E73="",F73=""),"",PID_KVLohnLookup($A$1,E73,F73,LOHNTABELLE!$H$4))</f>
        <v/>
      </c>
      <c r="H73" s="274" t="str">
        <f>IF(AND(ISNUMBER(D73),ISNUMBER(F73)),ROUNDDOWN(MIN(IF(OR(ISBLANK(I73),I73=""),EOMONTH(DATE(EINSTELLUNG!$C$35,$A$1,1),0),I73)-MAX(D73,DATE(EINSTELLUNG!$C$35,$A$1,1))+1)/DAY(EOMONTH(DATE(EINSTELLUNG!$C$35,$A$1,1),0))*F73,2),"")</f>
        <v/>
      </c>
      <c r="I73" s="81"/>
      <c r="J73" s="82"/>
      <c r="K73" s="273">
        <f t="shared" si="3"/>
        <v>0</v>
      </c>
      <c r="L73" s="275"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72" t="s">
        <v>145</v>
      </c>
      <c r="B74" s="128"/>
      <c r="C74" s="69"/>
      <c r="D74" s="73"/>
      <c r="E74" s="71"/>
      <c r="F74" s="72"/>
      <c r="G74" s="273" t="str">
        <f>IF(OR(E74="",F74=""),"",PID_KVLohnLookup($A$1,E74,F74,LOHNTABELLE!$H$4))</f>
        <v/>
      </c>
      <c r="H74" s="274" t="str">
        <f>IF(AND(ISNUMBER(D74),ISNUMBER(F74)),ROUNDDOWN(MIN(IF(OR(ISBLANK(I74),I74=""),EOMONTH(DATE(EINSTELLUNG!$C$35,$A$1,1),0),I74)-MAX(D74,DATE(EINSTELLUNG!$C$35,$A$1,1))+1)/DAY(EOMONTH(DATE(EINSTELLUNG!$C$35,$A$1,1),0))*F74,2),"")</f>
        <v/>
      </c>
      <c r="I74" s="73"/>
      <c r="J74" s="74"/>
      <c r="K74" s="273">
        <f t="shared" si="3"/>
        <v>0</v>
      </c>
      <c r="L74" s="275"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72" t="s">
        <v>146</v>
      </c>
      <c r="B75" s="129"/>
      <c r="C75" s="77"/>
      <c r="D75" s="81"/>
      <c r="E75" s="79"/>
      <c r="F75" s="80"/>
      <c r="G75" s="273" t="str">
        <f>IF(OR(E75="",F75=""),"",PID_KVLohnLookup($A$1,E75,F75,LOHNTABELLE!$H$4))</f>
        <v/>
      </c>
      <c r="H75" s="274" t="str">
        <f>IF(AND(ISNUMBER(D75),ISNUMBER(F75)),ROUNDDOWN(MIN(IF(OR(ISBLANK(I75),I75=""),EOMONTH(DATE(EINSTELLUNG!$C$35,$A$1,1),0),I75)-MAX(D75,DATE(EINSTELLUNG!$C$35,$A$1,1))+1)/DAY(EOMONTH(DATE(EINSTELLUNG!$C$35,$A$1,1),0))*F75,2),"")</f>
        <v/>
      </c>
      <c r="I75" s="81"/>
      <c r="J75" s="82"/>
      <c r="K75" s="273">
        <f t="shared" si="3"/>
        <v>0</v>
      </c>
      <c r="L75" s="275"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72" t="s">
        <v>147</v>
      </c>
      <c r="B76" s="128"/>
      <c r="C76" s="69"/>
      <c r="D76" s="73"/>
      <c r="E76" s="71"/>
      <c r="F76" s="72"/>
      <c r="G76" s="273" t="str">
        <f>IF(OR(E76="",F76=""),"",PID_KVLohnLookup($A$1,E76,F76,LOHNTABELLE!$H$4))</f>
        <v/>
      </c>
      <c r="H76" s="274" t="str">
        <f>IF(AND(ISNUMBER(D76),ISNUMBER(F76)),ROUNDDOWN(MIN(IF(OR(ISBLANK(I76),I76=""),EOMONTH(DATE(EINSTELLUNG!$C$35,$A$1,1),0),I76)-MAX(D76,DATE(EINSTELLUNG!$C$35,$A$1,1))+1)/DAY(EOMONTH(DATE(EINSTELLUNG!$C$35,$A$1,1),0))*F76,2),"")</f>
        <v/>
      </c>
      <c r="I76" s="73"/>
      <c r="J76" s="74"/>
      <c r="K76" s="273">
        <f t="shared" si="3"/>
        <v>0</v>
      </c>
      <c r="L76" s="275"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72" t="s">
        <v>148</v>
      </c>
      <c r="B77" s="129"/>
      <c r="C77" s="77"/>
      <c r="D77" s="81"/>
      <c r="E77" s="79"/>
      <c r="F77" s="80"/>
      <c r="G77" s="273" t="str">
        <f>IF(OR(E77="",F77=""),"",PID_KVLohnLookup($A$1,E77,F77,LOHNTABELLE!$H$4))</f>
        <v/>
      </c>
      <c r="H77" s="274" t="str">
        <f>IF(AND(ISNUMBER(D77),ISNUMBER(F77)),ROUNDDOWN(MIN(IF(OR(ISBLANK(I77),I77=""),EOMONTH(DATE(EINSTELLUNG!$C$35,$A$1,1),0),I77)-MAX(D77,DATE(EINSTELLUNG!$C$35,$A$1,1))+1)/DAY(EOMONTH(DATE(EINSTELLUNG!$C$35,$A$1,1),0))*F77,2),"")</f>
        <v/>
      </c>
      <c r="I77" s="81"/>
      <c r="J77" s="82"/>
      <c r="K77" s="273">
        <f t="shared" si="3"/>
        <v>0</v>
      </c>
      <c r="L77" s="275"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72" t="s">
        <v>149</v>
      </c>
      <c r="B78" s="128"/>
      <c r="C78" s="69"/>
      <c r="D78" s="73"/>
      <c r="E78" s="71"/>
      <c r="F78" s="72"/>
      <c r="G78" s="273" t="str">
        <f>IF(OR(E78="",F78=""),"",PID_KVLohnLookup($A$1,E78,F78,LOHNTABELLE!$H$4))</f>
        <v/>
      </c>
      <c r="H78" s="274" t="str">
        <f>IF(AND(ISNUMBER(D78),ISNUMBER(F78)),ROUNDDOWN(MIN(IF(OR(ISBLANK(I78),I78=""),EOMONTH(DATE(EINSTELLUNG!$C$35,$A$1,1),0),I78)-MAX(D78,DATE(EINSTELLUNG!$C$35,$A$1,1))+1)/DAY(EOMONTH(DATE(EINSTELLUNG!$C$35,$A$1,1),0))*F78,2),"")</f>
        <v/>
      </c>
      <c r="I78" s="73"/>
      <c r="J78" s="74"/>
      <c r="K78" s="273">
        <f t="shared" si="3"/>
        <v>0</v>
      </c>
      <c r="L78" s="275"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72" t="s">
        <v>150</v>
      </c>
      <c r="B79" s="129"/>
      <c r="C79" s="77"/>
      <c r="D79" s="81"/>
      <c r="E79" s="79"/>
      <c r="F79" s="80"/>
      <c r="G79" s="273" t="str">
        <f>IF(OR(E79="",F79=""),"",PID_KVLohnLookup($A$1,E79,F79,LOHNTABELLE!$H$4))</f>
        <v/>
      </c>
      <c r="H79" s="274" t="str">
        <f>IF(AND(ISNUMBER(D79),ISNUMBER(F79)),ROUNDDOWN(MIN(IF(OR(ISBLANK(I79),I79=""),EOMONTH(DATE(EINSTELLUNG!$C$35,$A$1,1),0),I79)-MAX(D79,DATE(EINSTELLUNG!$C$35,$A$1,1))+1)/DAY(EOMONTH(DATE(EINSTELLUNG!$C$35,$A$1,1),0))*F79,2),"")</f>
        <v/>
      </c>
      <c r="I79" s="81"/>
      <c r="J79" s="82"/>
      <c r="K79" s="273">
        <f t="shared" si="3"/>
        <v>0</v>
      </c>
      <c r="L79" s="275"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72" t="s">
        <v>151</v>
      </c>
      <c r="B80" s="128"/>
      <c r="C80" s="69"/>
      <c r="D80" s="73"/>
      <c r="E80" s="71"/>
      <c r="F80" s="72"/>
      <c r="G80" s="273" t="str">
        <f>IF(OR(E80="",F80=""),"",PID_KVLohnLookup($A$1,E80,F80,LOHNTABELLE!$H$4))</f>
        <v/>
      </c>
      <c r="H80" s="274" t="str">
        <f>IF(AND(ISNUMBER(D80),ISNUMBER(F80)),ROUNDDOWN(MIN(IF(OR(ISBLANK(I80),I80=""),EOMONTH(DATE(EINSTELLUNG!$C$35,$A$1,1),0),I80)-MAX(D80,DATE(EINSTELLUNG!$C$35,$A$1,1))+1)/DAY(EOMONTH(DATE(EINSTELLUNG!$C$35,$A$1,1),0))*F80,2),"")</f>
        <v/>
      </c>
      <c r="I80" s="73"/>
      <c r="J80" s="74"/>
      <c r="K80" s="273">
        <f t="shared" si="3"/>
        <v>0</v>
      </c>
      <c r="L80" s="275"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72" t="s">
        <v>152</v>
      </c>
      <c r="B81" s="129"/>
      <c r="C81" s="77"/>
      <c r="D81" s="81"/>
      <c r="E81" s="79"/>
      <c r="F81" s="80"/>
      <c r="G81" s="273" t="str">
        <f>IF(OR(E81="",F81=""),"",PID_KVLohnLookup($A$1,E81,F81,LOHNTABELLE!$H$4))</f>
        <v/>
      </c>
      <c r="H81" s="274" t="str">
        <f>IF(AND(ISNUMBER(D81),ISNUMBER(F81)),ROUNDDOWN(MIN(IF(OR(ISBLANK(I81),I81=""),EOMONTH(DATE(EINSTELLUNG!$C$35,$A$1,1),0),I81)-MAX(D81,DATE(EINSTELLUNG!$C$35,$A$1,1))+1)/DAY(EOMONTH(DATE(EINSTELLUNG!$C$35,$A$1,1),0))*F81,2),"")</f>
        <v/>
      </c>
      <c r="I81" s="81"/>
      <c r="J81" s="82"/>
      <c r="K81" s="273">
        <f t="shared" si="3"/>
        <v>0</v>
      </c>
      <c r="L81" s="275"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8" t="s">
        <v>153</v>
      </c>
      <c r="B82" s="130"/>
      <c r="C82" s="86"/>
      <c r="D82" s="87"/>
      <c r="E82" s="88"/>
      <c r="F82" s="89"/>
      <c r="G82" s="339" t="str">
        <f>IF(OR(E82="",F82=""),"",PID_KVLohnLookup($A$1,E82,F82,LOHNTABELLE!$H$4))</f>
        <v/>
      </c>
      <c r="H82" s="340" t="str">
        <f>IF(AND(ISNUMBER(D82),ISNUMBER(F82)),ROUNDDOWN(MIN(IF(OR(ISBLANK(I82),I82=""),EOMONTH(DATE(EINSTELLUNG!$C$35,$A$1,1),0),I82)-MAX(D82,DATE(EINSTELLUNG!$C$35,$A$1,1))+1)/DAY(EOMONTH(DATE(EINSTELLUNG!$C$35,$A$1,1),0))*F82,2),"")</f>
        <v/>
      </c>
      <c r="I82" s="87"/>
      <c r="J82" s="90"/>
      <c r="K82" s="339">
        <f t="shared" si="3"/>
        <v>0</v>
      </c>
      <c r="L82" s="3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374"/>
      <c r="B83" s="374"/>
    </row>
    <row r="100" spans="26:26" ht="16" customHeight="1">
      <c r="Z100" s="253"/>
    </row>
  </sheetData>
  <sheetProtection algorithmName="SHA-512" hashValue="3S/enaylcsZWz/Uam6j7UXx3VNnn5fmKNlVDiLk9IHpLRH5+TY4rI9mO5svtx/nUwl2gKBRtNNQNvnyQumTVjg==" saltValue="alTOqeaGlEaekuhmamB4L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F5 F7</xm:sqref>
        </x14:dataValidation>
        <x14:dataValidation type="list" allowBlank="1" showInputMessage="1" showErrorMessage="1" xr:uid="{6C2114E8-D67A-B34C-8950-9BF09EAF5002}">
          <x14:formula1>
            <xm:f>KV_DROPDOWN_HELPER!$UQ$1:$UQ$13</xm:f>
          </x14:formula1>
          <xm:sqref>F6</xm:sqref>
        </x14:dataValidation>
        <x14:dataValidation type="list" allowBlank="1" showInputMessage="1" showErrorMessage="1" xr:uid="{BDB044CB-8A06-AC4A-B816-8E156E0CB47C}">
          <x14:formula1>
            <xm:f>KV_DROPDOWN_HELPER!$UR$1:$UR$13</xm:f>
          </x14:formula1>
          <xm:sqref>F8 F9 F10 F11 F12 F13 F58</xm:sqref>
        </x14:dataValidation>
        <x14:dataValidation type="list" allowBlank="1" showInputMessage="1" showErrorMessage="1" xr:uid="{D40A1B68-1553-114A-98F1-176F6BE8BC14}">
          <x14:formula1>
            <xm:f>KV_DROPDOWN_HELPER!$UT$1:$UT$13</xm:f>
          </x14:formula1>
          <xm:sqref>F15 F21 F22 F25 F27</xm:sqref>
        </x14:dataValidation>
        <x14:dataValidation type="list" allowBlank="1" showInputMessage="1" showErrorMessage="1" xr:uid="{54453507-4C72-AE40-809E-BAB1DE4526AC}">
          <x14:formula1>
            <xm:f>KV_DROPDOWN_HELPER!$UU$1:$UU$13</xm:f>
          </x14:formula1>
          <xm:sqref>F17</xm:sqref>
        </x14:dataValidation>
        <x14:dataValidation type="list" allowBlank="1" showInputMessage="1" showErrorMessage="1" xr:uid="{5F2916AF-2D61-9C4D-9D1D-3E53719FA81B}">
          <x14:formula1>
            <xm:f>KV_DROPDOWN_HELPER!$UV$1:$UV$13</xm:f>
          </x14:formula1>
          <xm:sqref>F63 F64 F65 F66 F67 F68 F69 F70 F71 F72 F73 F74 F75 F76 F77 F78 F79 F80 F81 F82</xm:sqref>
        </x14:dataValidation>
        <x14:dataValidation type="list" allowBlank="1" showInputMessage="1" showErrorMessage="1" xr:uid="{EA57739E-D04E-474A-88DA-AB15FBBBE38D}">
          <x14:formula1>
            <xm:f>KV_DROPDOWN_HELPER!$UO$1:$UO$13</xm:f>
          </x14:formula1>
          <xm:sqref>F3</xm:sqref>
        </x14:dataValidation>
        <x14:dataValidation type="list" allowBlank="1" showInputMessage="1" showErrorMessage="1" xr:uid="{0E1480E8-2B29-BA4E-B8C4-3DD90574267F}">
          <x14:formula1>
            <xm:f>KV_DROPDOWN_HELPER!$US$1:$US$18</xm:f>
          </x14:formula1>
          <xm:sqref>F14 F16 F18 F19 F20 F23 F24 F26 F28 F29 F30 F31 F32 F33 F34 F35 F36 F37 F38 F39 F40 F41 F42 F43 F44 F45 F46 F47 F48 F49 F50 F51 F52 F53 F54 F55 F56 F57 F59 F60 F61 F62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C7" sqref="C7"/>
    </sheetView>
  </sheetViews>
  <sheetFormatPr baseColWidth="10" defaultColWidth="9.1640625" defaultRowHeight="16" customHeight="1"/>
  <cols>
    <col min="1" max="1" width="4.5" style="342" customWidth="1"/>
    <col min="2" max="2" width="9.1640625" style="342" customWidth="1"/>
    <col min="3" max="3" width="35.6640625" style="173" customWidth="1"/>
    <col min="4" max="4" width="13.83203125" style="173" customWidth="1"/>
    <col min="5" max="5" width="9.6640625" style="173" customWidth="1"/>
    <col min="6" max="6" width="10.6640625" style="173" customWidth="1"/>
    <col min="7" max="7" width="13.83203125" style="173" customWidth="1"/>
    <col min="8" max="8" width="11.6640625" style="173" customWidth="1"/>
    <col min="9" max="10" width="13.83203125" style="173" customWidth="1"/>
    <col min="11" max="11" width="14.83203125" style="173" customWidth="1"/>
    <col min="12" max="12" width="14.83203125" style="302" customWidth="1"/>
    <col min="13" max="13" width="17.83203125" style="173" customWidth="1"/>
    <col min="14" max="14" width="34.83203125" style="173" customWidth="1"/>
    <col min="15" max="15" width="12.6640625" style="173" customWidth="1"/>
    <col min="16" max="16" width="16.6640625" style="173" customWidth="1"/>
    <col min="17" max="17" width="14.6640625" style="173" customWidth="1"/>
    <col min="18" max="18" width="13.6640625" style="173" customWidth="1"/>
    <col min="19" max="19" width="9.6640625" style="173" customWidth="1"/>
    <col min="20" max="20" width="10.6640625" style="173" customWidth="1"/>
    <col min="21" max="21" width="7.6640625" style="173" customWidth="1"/>
    <col min="22" max="27" width="9.1640625" style="173"/>
    <col min="28" max="28" width="10.6640625" style="173" bestFit="1" customWidth="1"/>
    <col min="29" max="16384" width="9.1640625" style="173"/>
  </cols>
  <sheetData>
    <row r="1" spans="1:28" ht="18" customHeight="1">
      <c r="A1" s="254">
        <v>9</v>
      </c>
      <c r="B1" s="255" t="s">
        <v>180</v>
      </c>
      <c r="C1" s="256" t="s">
        <v>39</v>
      </c>
      <c r="D1" s="256" t="s">
        <v>181</v>
      </c>
      <c r="E1" s="256" t="s">
        <v>0</v>
      </c>
      <c r="F1" s="256" t="s">
        <v>40</v>
      </c>
      <c r="G1" s="256" t="s">
        <v>41</v>
      </c>
      <c r="H1" s="256" t="s">
        <v>42</v>
      </c>
      <c r="I1" s="256" t="s">
        <v>182</v>
      </c>
      <c r="J1" s="256" t="s">
        <v>43</v>
      </c>
      <c r="K1" s="256" t="s">
        <v>44</v>
      </c>
      <c r="L1" s="256" t="s">
        <v>45</v>
      </c>
      <c r="M1" s="256" t="s">
        <v>46</v>
      </c>
      <c r="N1" s="257" t="s">
        <v>183</v>
      </c>
      <c r="AB1" s="258">
        <f>DATE(EINSTELLUNG!$C$35,$A$1,1)</f>
        <v>46266</v>
      </c>
    </row>
    <row r="2" spans="1:28" ht="18" customHeight="1" thickBot="1">
      <c r="A2" s="259"/>
      <c r="B2" s="260"/>
      <c r="C2" s="261"/>
      <c r="D2" s="261"/>
      <c r="E2" s="261"/>
      <c r="F2" s="261"/>
      <c r="G2" s="261"/>
      <c r="H2" s="261"/>
      <c r="I2" s="261"/>
      <c r="J2" s="261"/>
      <c r="K2" s="261"/>
      <c r="L2" s="261"/>
      <c r="M2" s="261"/>
      <c r="N2" s="262"/>
      <c r="O2" s="263"/>
      <c r="P2" s="263"/>
      <c r="Q2" s="263"/>
      <c r="S2" s="343" t="s">
        <v>460</v>
      </c>
      <c r="T2" s="343"/>
      <c r="U2" s="343"/>
      <c r="V2" s="343"/>
      <c r="AB2" s="258">
        <f>EOMONTH(DATE(EINSTELLUNG!$C$35,$A$1,1),0)</f>
        <v>46295</v>
      </c>
    </row>
    <row r="3" spans="1:28" ht="22" customHeight="1">
      <c r="A3" s="264" t="s">
        <v>467</v>
      </c>
      <c r="B3" s="127">
        <v>401010</v>
      </c>
      <c r="C3" s="61" t="s">
        <v>224</v>
      </c>
      <c r="D3" s="62">
        <v>39388</v>
      </c>
      <c r="E3" s="63" t="s">
        <v>5</v>
      </c>
      <c r="F3" s="92">
        <v>173</v>
      </c>
      <c r="G3" s="265">
        <f>IF(OR(E3="",F3=""),"",PID_KVLohnLookup($A$1,E3,F3,LOHNTABELLE!$H$4))</f>
        <v>2183</v>
      </c>
      <c r="H3" s="266">
        <f>IF(AND(ISNUMBER(D3),ISNUMBER(F3)),ROUNDDOWN(MIN(IF(OR(ISBLANK(I3),I3=""),EOMONTH(DATE(EINSTELLUNG!$C$35,$A$1,1),0),I3)-MAX(D3,DATE(EINSTELLUNG!$C$35,$A$1,1))+1)/DAY(EOMONTH(DATE(EINSTELLUNG!$C$35,$A$1,1),0))*F3,2),"")</f>
        <v>173</v>
      </c>
      <c r="I3" s="65"/>
      <c r="J3" s="66"/>
      <c r="K3" s="265">
        <f t="shared" ref="K3:K34" si="0">IFERROR(IF(OR(MONTH(D3)=1, MONTH(D3)=3, MONTH(D3)=5, MONTH(D3)=7, MONTH(D3)=8, MONTH(D3)=10, MONTH(D3)=12), (G3/31)*J3, IF(OR(MONTH(D3)=4, MONTH(D3)=6, MONTH(D3)=9, MONTH(D3)=11), (G3/30)*J3, (G3/DAY(EOMONTH(D3,0)))*J3)), 0)</f>
        <v>0</v>
      </c>
      <c r="L3" s="26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8" t="s">
        <v>47</v>
      </c>
      <c r="P3" s="268" t="s">
        <v>48</v>
      </c>
      <c r="Q3" s="268" t="s">
        <v>49</v>
      </c>
      <c r="R3" s="269" t="s">
        <v>50</v>
      </c>
      <c r="S3" s="270"/>
      <c r="T3" s="270"/>
      <c r="U3" s="270"/>
      <c r="V3" s="270"/>
      <c r="AB3" s="271"/>
    </row>
    <row r="4" spans="1:28" ht="22" customHeight="1">
      <c r="A4" s="272" t="s">
        <v>51</v>
      </c>
      <c r="B4" s="128">
        <v>401049</v>
      </c>
      <c r="C4" s="69" t="s">
        <v>225</v>
      </c>
      <c r="D4" s="70">
        <v>41130</v>
      </c>
      <c r="E4" s="71" t="s">
        <v>4</v>
      </c>
      <c r="F4" s="72">
        <v>173</v>
      </c>
      <c r="G4" s="273">
        <f>IF(OR(E4="",F4=""),"",PID_KVLohnLookup($A$1,E4,F4,LOHNTABELLE!$H$4))</f>
        <v>2123</v>
      </c>
      <c r="H4" s="274">
        <f>IF(AND(ISNUMBER(D4),ISNUMBER(F4)),ROUNDDOWN(MIN(IF(OR(ISBLANK(I4),I4=""),EOMONTH(DATE(EINSTELLUNG!$C$35,$A$1,1),0),I4)-MAX(D4,DATE(EINSTELLUNG!$C$35,$A$1,1))+1)/DAY(EOMONTH(DATE(EINSTELLUNG!$C$35,$A$1,1),0))*F4,2),"")</f>
        <v>173</v>
      </c>
      <c r="I4" s="73"/>
      <c r="J4" s="74"/>
      <c r="K4" s="273">
        <f t="shared" si="0"/>
        <v>0</v>
      </c>
      <c r="L4" s="275">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6"/>
      <c r="P4" s="276"/>
      <c r="Q4" s="276"/>
      <c r="R4" s="277"/>
      <c r="S4" s="270"/>
      <c r="T4" s="270"/>
      <c r="U4" s="270"/>
      <c r="V4" s="270"/>
    </row>
    <row r="5" spans="1:28" ht="22" customHeight="1">
      <c r="A5" s="272" t="s">
        <v>52</v>
      </c>
      <c r="B5" s="129">
        <v>401051</v>
      </c>
      <c r="C5" s="77" t="s">
        <v>227</v>
      </c>
      <c r="D5" s="78">
        <v>41176</v>
      </c>
      <c r="E5" s="79" t="s">
        <v>4</v>
      </c>
      <c r="F5" s="80">
        <v>173</v>
      </c>
      <c r="G5" s="273">
        <f>IF(OR(E5="",F5=""),"",PID_KVLohnLookup($A$1,E5,F5,LOHNTABELLE!$H$4))</f>
        <v>2123</v>
      </c>
      <c r="H5" s="274">
        <f>IF(AND(ISNUMBER(D5),ISNUMBER(F5)),ROUNDDOWN(MIN(IF(OR(ISBLANK(I5),I5=""),EOMONTH(DATE(EINSTELLUNG!$C$35,$A$1,1),0),I5)-MAX(D5,DATE(EINSTELLUNG!$C$35,$A$1,1))+1)/DAY(EOMONTH(DATE(EINSTELLUNG!$C$35,$A$1,1),0))*F5,2),"")</f>
        <v>173</v>
      </c>
      <c r="I5" s="81"/>
      <c r="J5" s="82"/>
      <c r="K5" s="273">
        <f t="shared" si="0"/>
        <v>0</v>
      </c>
      <c r="L5" s="275">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8" cm="1">
        <f t="array" ref="O5">SUMPRODUCT((F3:F82/4.310808)/5*2.08)</f>
        <v>781.86296397334399</v>
      </c>
      <c r="P5" s="279">
        <f>EINSTELLUNG!I14</f>
        <v>600</v>
      </c>
      <c r="Q5" s="279">
        <f>P5-O5</f>
        <v>-181.86296397334399</v>
      </c>
      <c r="R5" s="280">
        <f>IFERROR(Q5*Q42, 0)</f>
        <v>-3216.9834505845952</v>
      </c>
      <c r="S5" s="270"/>
      <c r="T5" s="270"/>
      <c r="U5" s="270"/>
      <c r="V5" s="270"/>
    </row>
    <row r="6" spans="1:28" ht="22" customHeight="1">
      <c r="A6" s="272" t="s">
        <v>53</v>
      </c>
      <c r="B6" s="128">
        <v>401089</v>
      </c>
      <c r="C6" s="69" t="s">
        <v>241</v>
      </c>
      <c r="D6" s="70">
        <v>44868</v>
      </c>
      <c r="E6" s="71" t="s">
        <v>13</v>
      </c>
      <c r="F6" s="72">
        <v>173</v>
      </c>
      <c r="G6" s="273">
        <f>IF(OR(E6="",F6=""),"",PID_KVLohnLookup($A$1,E6,F6,LOHNTABELLE!$H$4))</f>
        <v>2328</v>
      </c>
      <c r="H6" s="274">
        <f>IF(AND(ISNUMBER(D6),ISNUMBER(F6)),ROUNDDOWN(MIN(IF(OR(ISBLANK(I6),I6=""),EOMONTH(DATE(EINSTELLUNG!$C$35,$A$1,1),0),I6)-MAX(D6,DATE(EINSTELLUNG!$C$35,$A$1,1))+1)/DAY(EOMONTH(DATE(EINSTELLUNG!$C$35,$A$1,1),0))*F6,2),"")</f>
        <v>173</v>
      </c>
      <c r="I6" s="73"/>
      <c r="J6" s="74"/>
      <c r="K6" s="273">
        <f t="shared" si="0"/>
        <v>0</v>
      </c>
      <c r="L6" s="275">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281" t="str">
        <f>IF(Q5&lt;0, "Schlecht! Zu wenig Urlaub abgebaut.", IF(Q5&gt;0, "Gut! Mehr Urlaub abgebaut als aufgebaut.", ""))</f>
        <v>Schlecht! Zu wenig Urlaub abgebaut.</v>
      </c>
      <c r="P6" s="282"/>
      <c r="Q6" s="282"/>
      <c r="R6" s="283"/>
      <c r="S6" s="270"/>
      <c r="T6" s="270"/>
      <c r="U6" s="270"/>
      <c r="V6" s="270"/>
    </row>
    <row r="7" spans="1:28" ht="22" customHeight="1" thickBot="1">
      <c r="A7" s="272" t="s">
        <v>54</v>
      </c>
      <c r="B7" s="129">
        <v>401138</v>
      </c>
      <c r="C7" s="77" t="s">
        <v>228</v>
      </c>
      <c r="D7" s="78">
        <v>42006</v>
      </c>
      <c r="E7" s="79" t="s">
        <v>2</v>
      </c>
      <c r="F7" s="80">
        <v>173</v>
      </c>
      <c r="G7" s="273">
        <f>IF(OR(E7="",F7=""),"",PID_KVLohnLookup($A$1,E7,F7,LOHNTABELLE!$H$4))</f>
        <v>2900</v>
      </c>
      <c r="H7" s="274">
        <f>IF(AND(ISNUMBER(D7),ISNUMBER(F7)),ROUNDDOWN(MIN(IF(OR(ISBLANK(I7),I7=""),EOMONTH(DATE(EINSTELLUNG!$C$35,$A$1,1),0),I7)-MAX(D7,DATE(EINSTELLUNG!$C$35,$A$1,1))+1)/DAY(EOMONTH(DATE(EINSTELLUNG!$C$35,$A$1,1),0))*F7,2),"")</f>
        <v>173</v>
      </c>
      <c r="I7" s="81"/>
      <c r="J7" s="82"/>
      <c r="K7" s="273">
        <f t="shared" si="0"/>
        <v>0</v>
      </c>
      <c r="L7" s="275">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2900</v>
      </c>
      <c r="M7" s="83"/>
      <c r="N7" s="99"/>
      <c r="O7" s="270"/>
      <c r="P7" s="270"/>
      <c r="Q7" s="270"/>
      <c r="R7" s="270"/>
      <c r="S7" s="270"/>
      <c r="T7" s="270"/>
      <c r="U7" s="270"/>
      <c r="V7" s="270"/>
    </row>
    <row r="8" spans="1:28" ht="22" customHeight="1">
      <c r="A8" s="272" t="s">
        <v>55</v>
      </c>
      <c r="B8" s="128">
        <v>401197</v>
      </c>
      <c r="C8" s="69" t="s">
        <v>229</v>
      </c>
      <c r="D8" s="70">
        <v>42644</v>
      </c>
      <c r="E8" s="71" t="s">
        <v>3</v>
      </c>
      <c r="F8" s="72">
        <v>173</v>
      </c>
      <c r="G8" s="273">
        <f>IF(OR(E8="",F8=""),"",PID_KVLohnLookup($A$1,E8,F8,LOHNTABELLE!$H$4))</f>
        <v>2082</v>
      </c>
      <c r="H8" s="274">
        <f>IF(AND(ISNUMBER(D8),ISNUMBER(F8)),ROUNDDOWN(MIN(IF(OR(ISBLANK(I8),I8=""),EOMONTH(DATE(EINSTELLUNG!$C$35,$A$1,1),0),I8)-MAX(D8,DATE(EINSTELLUNG!$C$35,$A$1,1))+1)/DAY(EOMONTH(DATE(EINSTELLUNG!$C$35,$A$1,1),0))*F8,2),"")</f>
        <v>173</v>
      </c>
      <c r="I8" s="73"/>
      <c r="J8" s="74"/>
      <c r="K8" s="273">
        <f t="shared" si="0"/>
        <v>0</v>
      </c>
      <c r="L8" s="275">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284" t="s">
        <v>56</v>
      </c>
      <c r="P8" s="285"/>
      <c r="Q8" s="286">
        <f>SUM(H3:H82)</f>
        <v>7986.73</v>
      </c>
      <c r="R8" s="287"/>
      <c r="S8" s="270"/>
      <c r="T8" s="270"/>
      <c r="U8" s="270"/>
      <c r="V8" s="270"/>
    </row>
    <row r="9" spans="1:28" ht="22" customHeight="1">
      <c r="A9" s="272" t="s">
        <v>57</v>
      </c>
      <c r="B9" s="129">
        <v>401214</v>
      </c>
      <c r="C9" s="77" t="s">
        <v>255</v>
      </c>
      <c r="D9" s="78">
        <v>45636</v>
      </c>
      <c r="E9" s="79" t="s">
        <v>3</v>
      </c>
      <c r="F9" s="80">
        <v>173</v>
      </c>
      <c r="G9" s="273">
        <f>IF(OR(E9="",F9=""),"",PID_KVLohnLookup($A$1,E9,F9,LOHNTABELLE!$H$4))</f>
        <v>2082</v>
      </c>
      <c r="H9" s="274">
        <f>IF(AND(ISNUMBER(D9),ISNUMBER(F9)),ROUNDDOWN(MIN(IF(OR(ISBLANK(I9),I9=""),EOMONTH(DATE(EINSTELLUNG!$C$35,$A$1,1),0),I9)-MAX(D9,DATE(EINSTELLUNG!$C$35,$A$1,1))+1)/DAY(EOMONTH(DATE(EINSTELLUNG!$C$35,$A$1,1),0))*F9,2),"")</f>
        <v>173</v>
      </c>
      <c r="I9" s="81"/>
      <c r="J9" s="82"/>
      <c r="K9" s="273">
        <f t="shared" si="0"/>
        <v>0</v>
      </c>
      <c r="L9" s="275">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8" t="s">
        <v>58</v>
      </c>
      <c r="P9" s="289"/>
      <c r="Q9" s="290">
        <f>EINSTELLUNG!L30</f>
        <v>9</v>
      </c>
      <c r="R9" s="291"/>
      <c r="S9" s="292">
        <f>IFERROR(Q9/Q8, 0)</f>
        <v>1.1268691942760054E-3</v>
      </c>
      <c r="T9" s="270"/>
      <c r="U9" s="270"/>
      <c r="V9" s="270"/>
    </row>
    <row r="10" spans="1:28" ht="22" customHeight="1">
      <c r="A10" s="272" t="s">
        <v>59</v>
      </c>
      <c r="B10" s="128">
        <v>401276</v>
      </c>
      <c r="C10" s="69" t="s">
        <v>230</v>
      </c>
      <c r="D10" s="70">
        <v>43252</v>
      </c>
      <c r="E10" s="71" t="s">
        <v>3</v>
      </c>
      <c r="F10" s="72">
        <v>173</v>
      </c>
      <c r="G10" s="273">
        <f>IF(OR(E10="",F10=""),"",PID_KVLohnLookup($A$1,E10,F10,LOHNTABELLE!$H$4))</f>
        <v>2082</v>
      </c>
      <c r="H10" s="274">
        <f>IF(AND(ISNUMBER(D10),ISNUMBER(F10)),ROUNDDOWN(MIN(IF(OR(ISBLANK(I10),I10=""),EOMONTH(DATE(EINSTELLUNG!$C$35,$A$1,1),0),I10)-MAX(D10,DATE(EINSTELLUNG!$C$35,$A$1,1))+1)/DAY(EOMONTH(DATE(EINSTELLUNG!$C$35,$A$1,1),0))*F10,2),"")</f>
        <v>173</v>
      </c>
      <c r="I10" s="73"/>
      <c r="J10" s="74"/>
      <c r="K10" s="273">
        <f t="shared" si="0"/>
        <v>0</v>
      </c>
      <c r="L10" s="275">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288" t="s">
        <v>60</v>
      </c>
      <c r="P10" s="289"/>
      <c r="Q10" s="290">
        <f>EINSTELLUNG!I30</f>
        <v>0</v>
      </c>
      <c r="R10" s="291"/>
      <c r="S10" s="270"/>
      <c r="T10" s="270"/>
      <c r="U10" s="270"/>
      <c r="V10" s="270"/>
    </row>
    <row r="11" spans="1:28" ht="22" customHeight="1">
      <c r="A11" s="272" t="s">
        <v>61</v>
      </c>
      <c r="B11" s="129">
        <v>401276</v>
      </c>
      <c r="C11" s="77" t="s">
        <v>472</v>
      </c>
      <c r="D11" s="78">
        <v>38899</v>
      </c>
      <c r="E11" s="79" t="s">
        <v>3</v>
      </c>
      <c r="F11" s="80">
        <v>173</v>
      </c>
      <c r="G11" s="273">
        <f>IF(OR(E11="",F11=""),"",PID_KVLohnLookup($A$1,E11,F11,LOHNTABELLE!$H$4))</f>
        <v>2082</v>
      </c>
      <c r="H11" s="274">
        <f>IF(AND(ISNUMBER(D11),ISNUMBER(F11)),ROUNDDOWN(MIN(IF(OR(ISBLANK(I11),I11=""),EOMONTH(DATE(EINSTELLUNG!$C$35,$A$1,1),0),I11)-MAX(D11,DATE(EINSTELLUNG!$C$35,$A$1,1))+1)/DAY(EOMONTH(DATE(EINSTELLUNG!$C$35,$A$1,1),0))*F11,2),"")</f>
        <v>173</v>
      </c>
      <c r="I11" s="81"/>
      <c r="J11" s="82"/>
      <c r="K11" s="273">
        <f t="shared" si="0"/>
        <v>0</v>
      </c>
      <c r="L11" s="275">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288" t="s">
        <v>62</v>
      </c>
      <c r="P11" s="289"/>
      <c r="Q11" s="290">
        <f>P5</f>
        <v>600</v>
      </c>
      <c r="R11" s="291"/>
      <c r="S11" s="270"/>
      <c r="T11" s="270"/>
      <c r="U11" s="270"/>
      <c r="V11" s="270"/>
    </row>
    <row r="12" spans="1:28" ht="22" customHeight="1">
      <c r="A12" s="272" t="s">
        <v>63</v>
      </c>
      <c r="B12" s="128">
        <v>401307</v>
      </c>
      <c r="C12" s="69" t="s">
        <v>231</v>
      </c>
      <c r="D12" s="70">
        <v>43571</v>
      </c>
      <c r="E12" s="71" t="s">
        <v>3</v>
      </c>
      <c r="F12" s="93">
        <v>151.38</v>
      </c>
      <c r="G12" s="273">
        <f>IF(OR(E12="",F12=""),"",PID_KVLohnLookup($A$1,E12,F12,LOHNTABELLE!$H$4))</f>
        <v>1821.75</v>
      </c>
      <c r="H12" s="274">
        <f>IF(AND(ISNUMBER(D12),ISNUMBER(F12)),ROUNDDOWN(MIN(IF(OR(ISBLANK(I12),I12=""),EOMONTH(DATE(EINSTELLUNG!$C$35,$A$1,1),0),I12)-MAX(D12,DATE(EINSTELLUNG!$C$35,$A$1,1))+1)/DAY(EOMONTH(DATE(EINSTELLUNG!$C$35,$A$1,1),0))*F12,2),"")</f>
        <v>151.38</v>
      </c>
      <c r="I12" s="73"/>
      <c r="J12" s="74"/>
      <c r="K12" s="273">
        <f t="shared" si="0"/>
        <v>0</v>
      </c>
      <c r="L12" s="275">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288" t="s">
        <v>64</v>
      </c>
      <c r="P12" s="289"/>
      <c r="Q12" s="139">
        <v>167</v>
      </c>
      <c r="R12" s="140"/>
      <c r="S12" s="270"/>
      <c r="T12" s="270"/>
      <c r="U12" s="270"/>
      <c r="V12" s="270"/>
    </row>
    <row r="13" spans="1:28" ht="22" customHeight="1">
      <c r="A13" s="272" t="s">
        <v>65</v>
      </c>
      <c r="B13" s="129">
        <v>401308</v>
      </c>
      <c r="C13" s="77" t="s">
        <v>232</v>
      </c>
      <c r="D13" s="78">
        <v>43579</v>
      </c>
      <c r="E13" s="79" t="s">
        <v>2</v>
      </c>
      <c r="F13" s="80">
        <v>173</v>
      </c>
      <c r="G13" s="273">
        <f>IF(OR(E13="",F13=""),"",PID_KVLohnLookup($A$1,E13,F13,LOHNTABELLE!$H$4))</f>
        <v>2900</v>
      </c>
      <c r="H13" s="274">
        <f>IF(AND(ISNUMBER(D13),ISNUMBER(F13)),ROUNDDOWN(MIN(IF(OR(ISBLANK(I13),I13=""),EOMONTH(DATE(EINSTELLUNG!$C$35,$A$1,1),0),I13)-MAX(D13,DATE(EINSTELLUNG!$C$35,$A$1,1))+1)/DAY(EOMONTH(DATE(EINSTELLUNG!$C$35,$A$1,1),0))*F13,2),"")</f>
        <v>173</v>
      </c>
      <c r="I13" s="81"/>
      <c r="J13" s="82"/>
      <c r="K13" s="273">
        <f t="shared" si="0"/>
        <v>0</v>
      </c>
      <c r="L13" s="275">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2900</v>
      </c>
      <c r="M13" s="83"/>
      <c r="N13" s="99"/>
      <c r="O13" s="288" t="s">
        <v>66</v>
      </c>
      <c r="P13" s="289"/>
      <c r="Q13" s="290">
        <f>Q8-Q9-Q10-Q11-Q12</f>
        <v>7210.73</v>
      </c>
      <c r="R13" s="291"/>
      <c r="S13" s="270"/>
      <c r="T13" s="270"/>
      <c r="U13" s="270"/>
      <c r="V13" s="270"/>
    </row>
    <row r="14" spans="1:28" ht="22" customHeight="1">
      <c r="A14" s="272" t="s">
        <v>67</v>
      </c>
      <c r="B14" s="128">
        <v>401394</v>
      </c>
      <c r="C14" s="69" t="s">
        <v>233</v>
      </c>
      <c r="D14" s="70">
        <v>44379</v>
      </c>
      <c r="E14" s="71" t="s">
        <v>2</v>
      </c>
      <c r="F14" s="72">
        <v>173</v>
      </c>
      <c r="G14" s="273">
        <f>IF(OR(E14="",F14=""),"",PID_KVLohnLookup($A$1,E14,F14,LOHNTABELLE!$H$4))</f>
        <v>2900</v>
      </c>
      <c r="H14" s="274">
        <f>IF(AND(ISNUMBER(D14),ISNUMBER(F14)),ROUNDDOWN(MIN(IF(OR(ISBLANK(I14),I14=""),EOMONTH(DATE(EINSTELLUNG!$C$35,$A$1,1),0),I14)-MAX(D14,DATE(EINSTELLUNG!$C$35,$A$1,1))+1)/DAY(EOMONTH(DATE(EINSTELLUNG!$C$35,$A$1,1),0))*F14,2),"")</f>
        <v>173</v>
      </c>
      <c r="I14" s="73"/>
      <c r="J14" s="74"/>
      <c r="K14" s="273">
        <f t="shared" si="0"/>
        <v>0</v>
      </c>
      <c r="L14" s="275">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288" t="s">
        <v>68</v>
      </c>
      <c r="P14" s="289"/>
      <c r="Q14" s="290">
        <f>EINSTELLUNG!L14</f>
        <v>9300</v>
      </c>
      <c r="R14" s="291"/>
      <c r="S14" s="270"/>
      <c r="T14" s="270"/>
      <c r="U14" s="270"/>
      <c r="V14" s="270"/>
    </row>
    <row r="15" spans="1:28" ht="22" customHeight="1" thickBot="1">
      <c r="A15" s="272" t="s">
        <v>69</v>
      </c>
      <c r="B15" s="129">
        <v>401406</v>
      </c>
      <c r="C15" s="77" t="s">
        <v>473</v>
      </c>
      <c r="D15" s="78">
        <v>36850</v>
      </c>
      <c r="E15" s="79" t="s">
        <v>10</v>
      </c>
      <c r="F15" s="80">
        <v>151.38</v>
      </c>
      <c r="G15" s="273">
        <f>IF(OR(E15="",F15=""),"",PID_KVLohnLookup($A$1,E15,F15,LOHNTABELLE!$H$4))</f>
        <v>2012.5</v>
      </c>
      <c r="H15" s="274">
        <f>IF(AND(ISNUMBER(D15),ISNUMBER(F15)),ROUNDDOWN(MIN(IF(OR(ISBLANK(I15),I15=""),EOMONTH(DATE(EINSTELLUNG!$C$35,$A$1,1),0),I15)-MAX(D15,DATE(EINSTELLUNG!$C$35,$A$1,1))+1)/DAY(EOMONTH(DATE(EINSTELLUNG!$C$35,$A$1,1),0))*F15,2),"")</f>
        <v>151.38</v>
      </c>
      <c r="I15" s="81"/>
      <c r="J15" s="82"/>
      <c r="K15" s="273">
        <f t="shared" si="0"/>
        <v>0</v>
      </c>
      <c r="L15" s="275">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293" t="s">
        <v>70</v>
      </c>
      <c r="P15" s="294"/>
      <c r="Q15" s="295">
        <f>Q13-Q14</f>
        <v>-2089.2700000000004</v>
      </c>
      <c r="R15" s="296"/>
      <c r="S15" s="297"/>
      <c r="T15" s="297"/>
      <c r="U15" s="297"/>
      <c r="V15" s="270"/>
    </row>
    <row r="16" spans="1:28" ht="22" customHeight="1" thickBot="1">
      <c r="A16" s="272" t="s">
        <v>71</v>
      </c>
      <c r="B16" s="128">
        <v>401432</v>
      </c>
      <c r="C16" s="69" t="s">
        <v>235</v>
      </c>
      <c r="D16" s="70">
        <v>44441</v>
      </c>
      <c r="E16" s="71" t="s">
        <v>2</v>
      </c>
      <c r="F16" s="72">
        <v>173</v>
      </c>
      <c r="G16" s="273">
        <f>IF(OR(E16="",F16=""),"",PID_KVLohnLookup($A$1,E16,F16,LOHNTABELLE!$H$4))</f>
        <v>2900</v>
      </c>
      <c r="H16" s="274">
        <f>IF(AND(ISNUMBER(D16),ISNUMBER(F16)),ROUNDDOWN(MIN(IF(OR(ISBLANK(I16),I16=""),EOMONTH(DATE(EINSTELLUNG!$C$35,$A$1,1),0),I16)-MAX(D16,DATE(EINSTELLUNG!$C$35,$A$1,1))+1)/DAY(EOMONTH(DATE(EINSTELLUNG!$C$35,$A$1,1),0))*F16,2),"")</f>
        <v>173</v>
      </c>
      <c r="I16" s="73"/>
      <c r="J16" s="74"/>
      <c r="K16" s="273">
        <f t="shared" si="0"/>
        <v>0</v>
      </c>
      <c r="L16" s="275">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298" t="str">
        <f>IF(Q15&lt;0, "Schlecht! Zu wenig Stunden für Dienstplan.", IF(Q15&gt;0, "Du hast mehr als genug Stunden für Dienstplan.", ""))</f>
        <v>Schlecht! Zu wenig Stunden für Dienstplan.</v>
      </c>
      <c r="P16" s="299"/>
      <c r="Q16" s="299"/>
      <c r="R16" s="300"/>
      <c r="S16" s="301"/>
      <c r="T16" s="301"/>
      <c r="U16" s="301"/>
      <c r="V16" s="301"/>
      <c r="W16" s="302"/>
    </row>
    <row r="17" spans="1:29" ht="22" customHeight="1">
      <c r="A17" s="272" t="s">
        <v>72</v>
      </c>
      <c r="B17" s="129">
        <v>401479</v>
      </c>
      <c r="C17" s="77" t="s">
        <v>238</v>
      </c>
      <c r="D17" s="78">
        <v>44511</v>
      </c>
      <c r="E17" s="79" t="s">
        <v>6</v>
      </c>
      <c r="F17" s="80">
        <v>173</v>
      </c>
      <c r="G17" s="273">
        <f>IF(OR(E17="",F17=""),"",PID_KVLohnLookup($A$1,E17,F17,LOHNTABELLE!$H$4))</f>
        <v>2160</v>
      </c>
      <c r="H17" s="274">
        <f>IF(AND(ISNUMBER(D17),ISNUMBER(F17)),ROUNDDOWN(MIN(IF(OR(ISBLANK(I17),I17=""),EOMONTH(DATE(EINSTELLUNG!$C$35,$A$1,1),0),I17)-MAX(D17,DATE(EINSTELLUNG!$C$35,$A$1,1))+1)/DAY(EOMONTH(DATE(EINSTELLUNG!$C$35,$A$1,1),0))*F17,2),"")</f>
        <v>173</v>
      </c>
      <c r="I17" s="81"/>
      <c r="J17" s="82"/>
      <c r="K17" s="273">
        <f t="shared" si="0"/>
        <v>0</v>
      </c>
      <c r="L17" s="275">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03" t="s">
        <v>73</v>
      </c>
      <c r="P17" s="285"/>
      <c r="Q17" s="304">
        <f>SUM(L3:L82)</f>
        <v>141277.68333333335</v>
      </c>
      <c r="R17" s="305"/>
      <c r="S17" s="270"/>
      <c r="T17" s="270"/>
      <c r="U17" s="270"/>
      <c r="V17" s="270"/>
      <c r="W17" s="302"/>
    </row>
    <row r="18" spans="1:29" ht="18" customHeight="1">
      <c r="A18" s="272" t="s">
        <v>74</v>
      </c>
      <c r="B18" s="128">
        <v>401481</v>
      </c>
      <c r="C18" s="69" t="s">
        <v>239</v>
      </c>
      <c r="D18" s="70">
        <v>44531</v>
      </c>
      <c r="E18" s="71" t="s">
        <v>2</v>
      </c>
      <c r="F18" s="72">
        <v>173</v>
      </c>
      <c r="G18" s="273">
        <f>IF(OR(E18="",F18=""),"",PID_KVLohnLookup($A$1,E18,F18,LOHNTABELLE!$H$4))</f>
        <v>2900</v>
      </c>
      <c r="H18" s="274">
        <f>IF(AND(ISNUMBER(D18),ISNUMBER(F18)),ROUNDDOWN(MIN(IF(OR(ISBLANK(I18),I18=""),EOMONTH(DATE(EINSTELLUNG!$C$35,$A$1,1),0),I18)-MAX(D18,DATE(EINSTELLUNG!$C$35,$A$1,1))+1)/DAY(EOMONTH(DATE(EINSTELLUNG!$C$35,$A$1,1),0))*F18,2),"")</f>
        <v>173</v>
      </c>
      <c r="I18" s="73"/>
      <c r="J18" s="74"/>
      <c r="K18" s="273">
        <f t="shared" si="0"/>
        <v>0</v>
      </c>
      <c r="L18" s="275">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306" t="s">
        <v>451</v>
      </c>
      <c r="P18" s="307"/>
      <c r="Q18" s="308">
        <v>20</v>
      </c>
      <c r="R18" s="309"/>
      <c r="S18" s="270"/>
      <c r="T18" s="270"/>
      <c r="U18" s="270"/>
      <c r="V18" s="270"/>
    </row>
    <row r="19" spans="1:29" ht="18" customHeight="1">
      <c r="A19" s="272" t="s">
        <v>75</v>
      </c>
      <c r="B19" s="129">
        <v>401558</v>
      </c>
      <c r="C19" s="77" t="s">
        <v>236</v>
      </c>
      <c r="D19" s="78">
        <v>44460</v>
      </c>
      <c r="E19" s="79" t="s">
        <v>2</v>
      </c>
      <c r="F19" s="80">
        <v>173</v>
      </c>
      <c r="G19" s="273">
        <f>IF(OR(E19="",F19=""),"",PID_KVLohnLookup($A$1,E19,F19,LOHNTABELLE!$H$4))</f>
        <v>2900</v>
      </c>
      <c r="H19" s="274">
        <f>IF(AND(ISNUMBER(D19),ISNUMBER(F19)),ROUNDDOWN(MIN(IF(OR(ISBLANK(I19),I19=""),EOMONTH(DATE(EINSTELLUNG!$C$35,$A$1,1),0),I19)-MAX(D19,DATE(EINSTELLUNG!$C$35,$A$1,1))+1)/DAY(EOMONTH(DATE(EINSTELLUNG!$C$35,$A$1,1),0))*F19,2),"")</f>
        <v>57.66</v>
      </c>
      <c r="I19" s="81">
        <v>46275</v>
      </c>
      <c r="J19" s="82">
        <v>4</v>
      </c>
      <c r="K19" s="273">
        <f t="shared" si="0"/>
        <v>386.66666666666669</v>
      </c>
      <c r="L19" s="275">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1353.3333333333335</v>
      </c>
      <c r="M19" s="83"/>
      <c r="N19" s="99" t="s">
        <v>186</v>
      </c>
      <c r="O19" s="306" t="s">
        <v>296</v>
      </c>
      <c r="P19" s="307"/>
      <c r="Q19" s="308">
        <v>333</v>
      </c>
      <c r="R19" s="309"/>
      <c r="S19" s="270"/>
      <c r="T19" s="270"/>
      <c r="U19" s="270"/>
      <c r="V19" s="270"/>
    </row>
    <row r="20" spans="1:29" ht="22" customHeight="1">
      <c r="A20" s="272" t="s">
        <v>76</v>
      </c>
      <c r="B20" s="128">
        <v>401564</v>
      </c>
      <c r="C20" s="69" t="s">
        <v>240</v>
      </c>
      <c r="D20" s="70">
        <v>44824</v>
      </c>
      <c r="E20" s="71" t="s">
        <v>2</v>
      </c>
      <c r="F20" s="72">
        <v>173</v>
      </c>
      <c r="G20" s="273">
        <f>IF(OR(E20="",F20=""),"",PID_KVLohnLookup($A$1,E20,F20,LOHNTABELLE!$H$4))</f>
        <v>2900</v>
      </c>
      <c r="H20" s="274">
        <f>IF(AND(ISNUMBER(D20),ISNUMBER(F20)),ROUNDDOWN(MIN(IF(OR(ISBLANK(I20),I20=""),EOMONTH(DATE(EINSTELLUNG!$C$35,$A$1,1),0),I20)-MAX(D20,DATE(EINSTELLUNG!$C$35,$A$1,1))+1)/DAY(EOMONTH(DATE(EINSTELLUNG!$C$35,$A$1,1),0))*F20,2),"")</f>
        <v>173</v>
      </c>
      <c r="I20" s="73"/>
      <c r="J20" s="74"/>
      <c r="K20" s="273">
        <f t="shared" si="0"/>
        <v>0</v>
      </c>
      <c r="L20" s="275">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306" t="s">
        <v>296</v>
      </c>
      <c r="P20" s="307"/>
      <c r="Q20" s="308">
        <v>35</v>
      </c>
      <c r="R20" s="309"/>
      <c r="S20" s="270"/>
      <c r="T20" s="270"/>
      <c r="U20" s="270"/>
      <c r="V20" s="270"/>
    </row>
    <row r="21" spans="1:29" ht="22" customHeight="1">
      <c r="A21" s="272" t="s">
        <v>77</v>
      </c>
      <c r="B21" s="129">
        <v>401583</v>
      </c>
      <c r="C21" s="77" t="s">
        <v>242</v>
      </c>
      <c r="D21" s="78">
        <v>44900</v>
      </c>
      <c r="E21" s="79" t="s">
        <v>10</v>
      </c>
      <c r="F21" s="80">
        <v>173</v>
      </c>
      <c r="G21" s="273">
        <f>IF(OR(E21="",F21=""),"",PID_KVLohnLookup($A$1,E21,F21,LOHNTABELLE!$H$4))</f>
        <v>2300</v>
      </c>
      <c r="H21" s="274">
        <f>IF(AND(ISNUMBER(D21),ISNUMBER(F21)),ROUNDDOWN(MIN(IF(OR(ISBLANK(I21),I21=""),EOMONTH(DATE(EINSTELLUNG!$C$35,$A$1,1),0),I21)-MAX(D21,DATE(EINSTELLUNG!$C$35,$A$1,1))+1)/DAY(EOMONTH(DATE(EINSTELLUNG!$C$35,$A$1,1),0))*F21,2),"")</f>
        <v>173</v>
      </c>
      <c r="I21" s="81"/>
      <c r="J21" s="82"/>
      <c r="K21" s="273">
        <f t="shared" si="0"/>
        <v>0</v>
      </c>
      <c r="L21" s="275">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306" t="s">
        <v>296</v>
      </c>
      <c r="P21" s="307"/>
      <c r="Q21" s="308">
        <v>100</v>
      </c>
      <c r="R21" s="309"/>
      <c r="S21" s="270"/>
      <c r="T21" s="270"/>
      <c r="U21" s="270"/>
      <c r="V21" s="270"/>
    </row>
    <row r="22" spans="1:29" ht="22" customHeight="1">
      <c r="A22" s="272" t="s">
        <v>78</v>
      </c>
      <c r="B22" s="128">
        <v>401589</v>
      </c>
      <c r="C22" s="69" t="s">
        <v>243</v>
      </c>
      <c r="D22" s="70">
        <v>44926</v>
      </c>
      <c r="E22" s="71" t="s">
        <v>10</v>
      </c>
      <c r="F22" s="72">
        <v>173</v>
      </c>
      <c r="G22" s="273">
        <f>IF(OR(E22="",F22=""),"",PID_KVLohnLookup($A$1,E22,F22,LOHNTABELLE!$H$4))</f>
        <v>2300</v>
      </c>
      <c r="H22" s="274">
        <f>IF(AND(ISNUMBER(D22),ISNUMBER(F22)),ROUNDDOWN(MIN(IF(OR(ISBLANK(I22),I22=""),EOMONTH(DATE(EINSTELLUNG!$C$35,$A$1,1),0),I22)-MAX(D22,DATE(EINSTELLUNG!$C$35,$A$1,1))+1)/DAY(EOMONTH(DATE(EINSTELLUNG!$C$35,$A$1,1),0))*F22,2),"")</f>
        <v>173</v>
      </c>
      <c r="I22" s="73"/>
      <c r="J22" s="74"/>
      <c r="K22" s="273">
        <f t="shared" si="0"/>
        <v>0</v>
      </c>
      <c r="L22" s="275">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5"/>
      <c r="N22" s="98"/>
      <c r="O22" s="306" t="s">
        <v>296</v>
      </c>
      <c r="P22" s="307"/>
      <c r="Q22" s="308"/>
      <c r="R22" s="309"/>
      <c r="S22" s="270"/>
      <c r="T22" s="270"/>
      <c r="U22" s="270"/>
      <c r="V22" s="270"/>
    </row>
    <row r="23" spans="1:29" ht="22" customHeight="1">
      <c r="A23" s="272" t="s">
        <v>79</v>
      </c>
      <c r="B23" s="129">
        <v>401602</v>
      </c>
      <c r="C23" s="77" t="s">
        <v>244</v>
      </c>
      <c r="D23" s="78">
        <v>45975</v>
      </c>
      <c r="E23" s="79" t="s">
        <v>2</v>
      </c>
      <c r="F23" s="80">
        <v>86.5</v>
      </c>
      <c r="G23" s="273">
        <f>IF(OR(E23="",F23=""),"",PID_KVLohnLookup($A$1,E23,F23,LOHNTABELLE!$H$4))</f>
        <v>2152</v>
      </c>
      <c r="H23" s="274">
        <f>IF(AND(ISNUMBER(D23),ISNUMBER(F23)),ROUNDDOWN(MIN(IF(OR(ISBLANK(I23),I23=""),EOMONTH(DATE(EINSTELLUNG!$C$35,$A$1,1),0),I23)-MAX(D23,DATE(EINSTELLUNG!$C$35,$A$1,1))+1)/DAY(EOMONTH(DATE(EINSTELLUNG!$C$35,$A$1,1),0))*F23,2),"")</f>
        <v>86.5</v>
      </c>
      <c r="I23" s="81"/>
      <c r="J23" s="82"/>
      <c r="K23" s="273">
        <f t="shared" si="0"/>
        <v>0</v>
      </c>
      <c r="L23" s="275">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306" t="s">
        <v>296</v>
      </c>
      <c r="P23" s="307"/>
      <c r="Q23" s="308">
        <v>5000</v>
      </c>
      <c r="R23" s="309"/>
      <c r="S23" s="270"/>
      <c r="T23" s="270"/>
      <c r="U23" s="270"/>
      <c r="V23" s="270"/>
      <c r="W23" s="302"/>
    </row>
    <row r="24" spans="1:29" ht="22" customHeight="1">
      <c r="A24" s="272" t="s">
        <v>80</v>
      </c>
      <c r="B24" s="128">
        <v>401605</v>
      </c>
      <c r="C24" s="69" t="s">
        <v>245</v>
      </c>
      <c r="D24" s="70">
        <v>44986</v>
      </c>
      <c r="E24" s="71" t="s">
        <v>2</v>
      </c>
      <c r="F24" s="72">
        <v>86.5</v>
      </c>
      <c r="G24" s="273">
        <f>IF(OR(E24="",F24=""),"",PID_KVLohnLookup($A$1,E24,F24,LOHNTABELLE!$H$4))</f>
        <v>2152</v>
      </c>
      <c r="H24" s="274">
        <f>IF(AND(ISNUMBER(D24),ISNUMBER(F24)),ROUNDDOWN(MIN(IF(OR(ISBLANK(I24),I24=""),EOMONTH(DATE(EINSTELLUNG!$C$35,$A$1,1),0),I24)-MAX(D24,DATE(EINSTELLUNG!$C$35,$A$1,1))+1)/DAY(EOMONTH(DATE(EINSTELLUNG!$C$35,$A$1,1),0))*F24,2),"")</f>
        <v>86.5</v>
      </c>
      <c r="I24" s="73"/>
      <c r="J24" s="74"/>
      <c r="K24" s="273">
        <f t="shared" si="0"/>
        <v>0</v>
      </c>
      <c r="L24" s="275">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5"/>
      <c r="N24" s="98"/>
      <c r="O24" s="306"/>
      <c r="P24" s="307"/>
      <c r="Q24" s="308"/>
      <c r="R24" s="309"/>
      <c r="S24" s="270"/>
      <c r="T24" s="270"/>
      <c r="U24" s="270"/>
      <c r="V24" s="270"/>
      <c r="W24" s="302"/>
    </row>
    <row r="25" spans="1:29" ht="22" customHeight="1">
      <c r="A25" s="272" t="s">
        <v>81</v>
      </c>
      <c r="B25" s="129">
        <v>401605</v>
      </c>
      <c r="C25" s="77" t="s">
        <v>473</v>
      </c>
      <c r="D25" s="81">
        <v>36850</v>
      </c>
      <c r="E25" s="79" t="s">
        <v>10</v>
      </c>
      <c r="F25" s="80">
        <v>151.38</v>
      </c>
      <c r="G25" s="273">
        <f>IF(OR(E25="",F25=""),"",PID_KVLohnLookup($A$1,E25,F25,LOHNTABELLE!$H$4))</f>
        <v>2012.5</v>
      </c>
      <c r="H25" s="274">
        <f>IF(AND(ISNUMBER(D25),ISNUMBER(F25)),ROUNDDOWN(MIN(IF(OR(ISBLANK(I25),I25=""),EOMONTH(DATE(EINSTELLUNG!$C$35,$A$1,1),0),I25)-MAX(D25,DATE(EINSTELLUNG!$C$35,$A$1,1))+1)/DAY(EOMONTH(DATE(EINSTELLUNG!$C$35,$A$1,1),0))*F25,2),"")</f>
        <v>151.38</v>
      </c>
      <c r="I25" s="81"/>
      <c r="J25" s="82"/>
      <c r="K25" s="273">
        <f t="shared" si="0"/>
        <v>0</v>
      </c>
      <c r="L25" s="275">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99"/>
      <c r="O25" s="306"/>
      <c r="P25" s="307"/>
      <c r="Q25" s="308"/>
      <c r="R25" s="309"/>
      <c r="S25" s="270"/>
      <c r="T25" s="270"/>
      <c r="U25" s="270"/>
      <c r="V25" s="270"/>
    </row>
    <row r="26" spans="1:29" ht="22" customHeight="1">
      <c r="A26" s="272" t="s">
        <v>82</v>
      </c>
      <c r="B26" s="128">
        <v>401626</v>
      </c>
      <c r="C26" s="69" t="s">
        <v>246</v>
      </c>
      <c r="D26" s="70">
        <v>45063</v>
      </c>
      <c r="E26" s="71" t="s">
        <v>2</v>
      </c>
      <c r="F26" s="72">
        <v>86.5</v>
      </c>
      <c r="G26" s="273">
        <f>IF(OR(E26="",F26=""),"",PID_KVLohnLookup($A$1,E26,F26,LOHNTABELLE!$H$4))</f>
        <v>2152</v>
      </c>
      <c r="H26" s="274">
        <f>IF(AND(ISNUMBER(D26),ISNUMBER(F26)),ROUNDDOWN(MIN(IF(OR(ISBLANK(I26),I26=""),EOMONTH(DATE(EINSTELLUNG!$C$35,$A$1,1),0),I26)-MAX(D26,DATE(EINSTELLUNG!$C$35,$A$1,1))+1)/DAY(EOMONTH(DATE(EINSTELLUNG!$C$35,$A$1,1),0))*F26,2),"")</f>
        <v>86.5</v>
      </c>
      <c r="I26" s="73"/>
      <c r="J26" s="74"/>
      <c r="K26" s="273">
        <f t="shared" si="0"/>
        <v>0</v>
      </c>
      <c r="L26" s="275">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75"/>
      <c r="N26" s="98"/>
      <c r="O26" s="306"/>
      <c r="P26" s="307"/>
      <c r="Q26" s="308"/>
      <c r="R26" s="309"/>
      <c r="S26" s="270"/>
      <c r="T26" s="270"/>
      <c r="U26" s="270"/>
      <c r="V26" s="270"/>
    </row>
    <row r="27" spans="1:29" ht="22" customHeight="1">
      <c r="A27" s="272" t="s">
        <v>83</v>
      </c>
      <c r="B27" s="129">
        <v>401633</v>
      </c>
      <c r="C27" s="77" t="s">
        <v>247</v>
      </c>
      <c r="D27" s="81">
        <v>45089</v>
      </c>
      <c r="E27" s="79" t="s">
        <v>10</v>
      </c>
      <c r="F27" s="80">
        <v>86.5</v>
      </c>
      <c r="G27" s="273">
        <f>IF(OR(E27="",F27=""),"",PID_KVLohnLookup($A$1,E27,F27,LOHNTABELLE!$H$4))</f>
        <v>1150</v>
      </c>
      <c r="H27" s="274">
        <f>IF(AND(ISNUMBER(D27),ISNUMBER(F27)),ROUNDDOWN(MIN(IF(OR(ISBLANK(I27),I27=""),EOMONTH(DATE(EINSTELLUNG!$C$35,$A$1,1),0),I27)-MAX(D27,DATE(EINSTELLUNG!$C$35,$A$1,1))+1)/DAY(EOMONTH(DATE(EINSTELLUNG!$C$35,$A$1,1),0))*F27,2),"")</f>
        <v>86.5</v>
      </c>
      <c r="I27" s="81"/>
      <c r="J27" s="82"/>
      <c r="K27" s="273">
        <f t="shared" si="0"/>
        <v>0</v>
      </c>
      <c r="L27" s="275">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83"/>
      <c r="N27" s="99"/>
      <c r="O27" s="306"/>
      <c r="P27" s="307"/>
      <c r="Q27" s="308"/>
      <c r="R27" s="309"/>
      <c r="S27" s="310" t="s">
        <v>84</v>
      </c>
      <c r="T27" s="310"/>
      <c r="U27" s="310"/>
      <c r="V27" s="310"/>
    </row>
    <row r="28" spans="1:29" ht="22" customHeight="1">
      <c r="A28" s="272" t="s">
        <v>85</v>
      </c>
      <c r="B28" s="128">
        <v>401647</v>
      </c>
      <c r="C28" s="69" t="s">
        <v>248</v>
      </c>
      <c r="D28" s="70">
        <v>45182</v>
      </c>
      <c r="E28" s="71" t="s">
        <v>2</v>
      </c>
      <c r="F28" s="72">
        <v>170</v>
      </c>
      <c r="G28" s="273">
        <f>IF(OR(E28="",F28=""),"",PID_KVLohnLookup($A$1,E28,F28,LOHNTABELLE!$H$4))</f>
        <v>4321</v>
      </c>
      <c r="H28" s="274">
        <f>IF(AND(ISNUMBER(D28),ISNUMBER(F28)),ROUNDDOWN(MIN(IF(OR(ISBLANK(I28),I28=""),EOMONTH(DATE(EINSTELLUNG!$C$35,$A$1,1),0),I28)-MAX(D28,DATE(EINSTELLUNG!$C$35,$A$1,1))+1)/DAY(EOMONTH(DATE(EINSTELLUNG!$C$35,$A$1,1),0))*F28,2),"")</f>
        <v>170</v>
      </c>
      <c r="I28" s="73"/>
      <c r="J28" s="74"/>
      <c r="K28" s="273">
        <f t="shared" si="0"/>
        <v>0</v>
      </c>
      <c r="L28" s="275">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4321</v>
      </c>
      <c r="M28" s="75"/>
      <c r="N28" s="98"/>
      <c r="O28" s="306"/>
      <c r="P28" s="307"/>
      <c r="Q28" s="308"/>
      <c r="R28" s="309"/>
      <c r="S28" s="270"/>
      <c r="T28" s="270"/>
      <c r="U28" s="270"/>
      <c r="V28" s="270"/>
    </row>
    <row r="29" spans="1:29" ht="22" customHeight="1" thickBot="1">
      <c r="A29" s="272" t="s">
        <v>86</v>
      </c>
      <c r="B29" s="129">
        <v>401661</v>
      </c>
      <c r="C29" s="77" t="s">
        <v>249</v>
      </c>
      <c r="D29" s="78">
        <v>45261</v>
      </c>
      <c r="E29" s="79" t="s">
        <v>2</v>
      </c>
      <c r="F29" s="80">
        <v>86.5</v>
      </c>
      <c r="G29" s="273">
        <f>IF(OR(E29="",F29=""),"",PID_KVLohnLookup($A$1,E29,F29,LOHNTABELLE!$H$4))</f>
        <v>2152</v>
      </c>
      <c r="H29" s="274">
        <f>IF(AND(ISNUMBER(D29),ISNUMBER(F29)),ROUNDDOWN(MIN(IF(OR(ISBLANK(I29),I29=""),EOMONTH(DATE(EINSTELLUNG!$C$35,$A$1,1),0),I29)-MAX(D29,DATE(EINSTELLUNG!$C$35,$A$1,1))+1)/DAY(EOMONTH(DATE(EINSTELLUNG!$C$35,$A$1,1),0))*F29,2),"")</f>
        <v>86.5</v>
      </c>
      <c r="I29" s="81"/>
      <c r="J29" s="82"/>
      <c r="K29" s="273">
        <f t="shared" si="0"/>
        <v>0</v>
      </c>
      <c r="L29" s="275">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11" t="s">
        <v>87</v>
      </c>
      <c r="P29" s="294"/>
      <c r="Q29" s="312">
        <f>EINSTELLUNG!O14</f>
        <v>1250</v>
      </c>
      <c r="R29" s="313"/>
      <c r="S29" s="270"/>
      <c r="T29" s="270"/>
      <c r="U29" s="270"/>
      <c r="V29" s="270"/>
    </row>
    <row r="30" spans="1:29" ht="22" customHeight="1" thickBot="1">
      <c r="A30" s="272" t="s">
        <v>88</v>
      </c>
      <c r="B30" s="128">
        <v>401670</v>
      </c>
      <c r="C30" s="69" t="s">
        <v>250</v>
      </c>
      <c r="D30" s="73">
        <v>45358</v>
      </c>
      <c r="E30" s="71" t="s">
        <v>2</v>
      </c>
      <c r="F30" s="72">
        <v>86.5</v>
      </c>
      <c r="G30" s="273">
        <f>IF(OR(E30="",F30=""),"",PID_KVLohnLookup($A$1,E30,F30,LOHNTABELLE!$H$4))</f>
        <v>2152</v>
      </c>
      <c r="H30" s="274">
        <f>IF(AND(ISNUMBER(D30),ISNUMBER(F30)),ROUNDDOWN(MIN(IF(OR(ISBLANK(I30),I30=""),EOMONTH(DATE(EINSTELLUNG!$C$35,$A$1,1),0),I30)-MAX(D30,DATE(EINSTELLUNG!$C$35,$A$1,1))+1)/DAY(EOMONTH(DATE(EINSTELLUNG!$C$35,$A$1,1),0))*F30,2),"")</f>
        <v>86.5</v>
      </c>
      <c r="I30" s="73"/>
      <c r="J30" s="74"/>
      <c r="K30" s="273">
        <f t="shared" si="0"/>
        <v>0</v>
      </c>
      <c r="L30" s="275">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5"/>
      <c r="N30" s="98"/>
      <c r="O30" s="270"/>
      <c r="P30" s="270"/>
      <c r="Q30" s="270"/>
      <c r="R30" s="270"/>
      <c r="S30" s="270"/>
      <c r="T30" s="270"/>
      <c r="U30" s="270"/>
      <c r="V30" s="270"/>
      <c r="W30" s="314"/>
      <c r="X30" s="314"/>
      <c r="Y30" s="314"/>
      <c r="Z30" s="314"/>
      <c r="AA30" s="314"/>
      <c r="AB30" s="314"/>
      <c r="AC30" s="314"/>
    </row>
    <row r="31" spans="1:29" ht="22" customHeight="1" thickBot="1">
      <c r="A31" s="272" t="s">
        <v>89</v>
      </c>
      <c r="B31" s="129">
        <v>401678</v>
      </c>
      <c r="C31" s="77" t="s">
        <v>251</v>
      </c>
      <c r="D31" s="78">
        <v>45414</v>
      </c>
      <c r="E31" s="79" t="s">
        <v>2</v>
      </c>
      <c r="F31" s="80">
        <v>173</v>
      </c>
      <c r="G31" s="273">
        <f>IF(OR(E31="",F31=""),"",PID_KVLohnLookup($A$1,E31,F31,LOHNTABELLE!$H$4))</f>
        <v>2900</v>
      </c>
      <c r="H31" s="274">
        <f>IF(AND(ISNUMBER(D31),ISNUMBER(F31)),ROUNDDOWN(MIN(IF(OR(ISBLANK(I31),I31=""),EOMONTH(DATE(EINSTELLUNG!$C$35,$A$1,1),0),I31)-MAX(D31,DATE(EINSTELLUNG!$C$35,$A$1,1))+1)/DAY(EOMONTH(DATE(EINSTELLUNG!$C$35,$A$1,1),0))*F31,2),"")</f>
        <v>173</v>
      </c>
      <c r="I31" s="81"/>
      <c r="J31" s="82"/>
      <c r="K31" s="273">
        <f t="shared" si="0"/>
        <v>0</v>
      </c>
      <c r="L31" s="275">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315">
        <v>0</v>
      </c>
      <c r="P31" s="316"/>
      <c r="Q31" s="317">
        <v>1.6949152542372881E-2</v>
      </c>
      <c r="R31" s="318"/>
      <c r="S31" s="270"/>
      <c r="T31" s="270"/>
      <c r="U31" s="270"/>
      <c r="V31" s="270"/>
    </row>
    <row r="32" spans="1:29" ht="22" customHeight="1" thickBot="1">
      <c r="A32" s="272" t="s">
        <v>91</v>
      </c>
      <c r="B32" s="128">
        <v>401690</v>
      </c>
      <c r="C32" s="69" t="s">
        <v>253</v>
      </c>
      <c r="D32" s="70">
        <v>45536</v>
      </c>
      <c r="E32" s="71" t="s">
        <v>2</v>
      </c>
      <c r="F32" s="72">
        <v>86.5</v>
      </c>
      <c r="G32" s="273">
        <f>IF(OR(E32="",F32=""),"",PID_KVLohnLookup($A$1,E32,F32,LOHNTABELLE!$H$4))</f>
        <v>2152</v>
      </c>
      <c r="H32" s="274">
        <f>IF(AND(ISNUMBER(D32),ISNUMBER(F32)),ROUNDDOWN(MIN(IF(OR(ISBLANK(I32),I32=""),EOMONTH(DATE(EINSTELLUNG!$C$35,$A$1,1),0),I32)-MAX(D32,DATE(EINSTELLUNG!$C$35,$A$1,1))+1)/DAY(EOMONTH(DATE(EINSTELLUNG!$C$35,$A$1,1),0))*F32,2),"")</f>
        <v>86.5</v>
      </c>
      <c r="I32" s="73"/>
      <c r="J32" s="74"/>
      <c r="K32" s="273">
        <f t="shared" si="0"/>
        <v>0</v>
      </c>
      <c r="L32" s="275">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270"/>
      <c r="P32" s="270"/>
      <c r="Q32" s="270"/>
      <c r="R32" s="270"/>
      <c r="S32" s="270"/>
      <c r="T32" s="270"/>
      <c r="U32" s="270"/>
      <c r="V32" s="270"/>
    </row>
    <row r="33" spans="1:22" ht="22" customHeight="1">
      <c r="A33" s="272" t="s">
        <v>92</v>
      </c>
      <c r="B33" s="129">
        <v>401715</v>
      </c>
      <c r="C33" s="77" t="s">
        <v>256</v>
      </c>
      <c r="D33" s="78">
        <v>45755</v>
      </c>
      <c r="E33" s="79" t="s">
        <v>2</v>
      </c>
      <c r="F33" s="80">
        <v>86.5</v>
      </c>
      <c r="G33" s="273">
        <f>IF(OR(E33="",F33=""),"",PID_KVLohnLookup($A$1,E33,F33,LOHNTABELLE!$H$4))</f>
        <v>2152</v>
      </c>
      <c r="H33" s="274">
        <f>IF(AND(ISNUMBER(D33),ISNUMBER(F33)),ROUNDDOWN(MIN(IF(OR(ISBLANK(I33),I33=""),EOMONTH(DATE(EINSTELLUNG!$C$35,$A$1,1),0),I33)-MAX(D33,DATE(EINSTELLUNG!$C$35,$A$1,1))+1)/DAY(EOMONTH(DATE(EINSTELLUNG!$C$35,$A$1,1),0))*F33,2),"")</f>
        <v>86.5</v>
      </c>
      <c r="I33" s="81"/>
      <c r="J33" s="82"/>
      <c r="K33" s="273">
        <f t="shared" si="0"/>
        <v>0</v>
      </c>
      <c r="L33" s="275">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319"/>
      <c r="P33" s="320"/>
      <c r="Q33" s="256">
        <f>EINSTELLUNG!B3</f>
        <v>0</v>
      </c>
      <c r="R33" s="256"/>
      <c r="S33" s="256" t="str">
        <f>EINSTELLUNG!B19</f>
        <v>Projection/Aktuell Zahlen</v>
      </c>
      <c r="T33" s="256"/>
      <c r="U33" s="256" t="s">
        <v>95</v>
      </c>
      <c r="V33" s="257"/>
    </row>
    <row r="34" spans="1:22" ht="22" customHeight="1">
      <c r="A34" s="272" t="s">
        <v>96</v>
      </c>
      <c r="B34" s="128">
        <v>401716</v>
      </c>
      <c r="C34" s="69" t="s">
        <v>257</v>
      </c>
      <c r="D34" s="70">
        <v>45800</v>
      </c>
      <c r="E34" s="71" t="s">
        <v>2</v>
      </c>
      <c r="F34" s="72">
        <v>86.5</v>
      </c>
      <c r="G34" s="273">
        <f>IF(OR(E34="",F34=""),"",PID_KVLohnLookup($A$1,E34,F34,LOHNTABELLE!$H$4))</f>
        <v>2152</v>
      </c>
      <c r="H34" s="274">
        <f>IF(AND(ISNUMBER(D34),ISNUMBER(F34)),ROUNDDOWN(MIN(IF(OR(ISBLANK(I34),I34=""),EOMONTH(DATE(EINSTELLUNG!$C$35,$A$1,1),0),I34)-MAX(D34,DATE(EINSTELLUNG!$C$35,$A$1,1))+1)/DAY(EOMONTH(DATE(EINSTELLUNG!$C$35,$A$1,1),0))*F34,2),"")</f>
        <v>86.5</v>
      </c>
      <c r="I34" s="73"/>
      <c r="J34" s="74"/>
      <c r="K34" s="273">
        <f t="shared" si="0"/>
        <v>0</v>
      </c>
      <c r="L34" s="275">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321"/>
      <c r="P34" s="322"/>
      <c r="Q34" s="323"/>
      <c r="R34" s="323"/>
      <c r="S34" s="323"/>
      <c r="T34" s="323"/>
      <c r="U34" s="323"/>
      <c r="V34" s="324"/>
    </row>
    <row r="35" spans="1:22" ht="22" customHeight="1">
      <c r="A35" s="272" t="s">
        <v>97</v>
      </c>
      <c r="B35" s="129">
        <v>401717</v>
      </c>
      <c r="C35" s="77" t="s">
        <v>258</v>
      </c>
      <c r="D35" s="78">
        <v>45814</v>
      </c>
      <c r="E35" s="79" t="s">
        <v>2</v>
      </c>
      <c r="F35" s="80">
        <v>86.5</v>
      </c>
      <c r="G35" s="273">
        <f>IF(OR(E35="",F35=""),"",PID_KVLohnLookup($A$1,E35,F35,LOHNTABELLE!$H$4))</f>
        <v>2152</v>
      </c>
      <c r="H35" s="274">
        <f>IF(AND(ISNUMBER(D35),ISNUMBER(F35)),ROUNDDOWN(MIN(IF(OR(ISBLANK(I35),I35=""),EOMONTH(DATE(EINSTELLUNG!$C$35,$A$1,1),0),I35)-MAX(D35,DATE(EINSTELLUNG!$C$35,$A$1,1))+1)/DAY(EOMONTH(DATE(EINSTELLUNG!$C$35,$A$1,1),0))*F35,2),"")</f>
        <v>86.5</v>
      </c>
      <c r="I35" s="81"/>
      <c r="J35" s="82"/>
      <c r="K35" s="273">
        <f t="shared" ref="K35:K66" si="1">IFERROR(IF(OR(MONTH(D35)=1, MONTH(D35)=3, MONTH(D35)=5, MONTH(D35)=7, MONTH(D35)=8, MONTH(D35)=10, MONTH(D35)=12), (G35/31)*J35, IF(OR(MONTH(D35)=4, MONTH(D35)=6, MONTH(D35)=9, MONTH(D35)=11), (G35/30)*J35, (G35/DAY(EOMONTH(D35,0)))*J35)), 0)</f>
        <v>0</v>
      </c>
      <c r="L35" s="275">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25" t="s">
        <v>98</v>
      </c>
      <c r="P35" s="289"/>
      <c r="Q35" s="326">
        <f>EINSTELLUNG!C14</f>
        <v>400000</v>
      </c>
      <c r="R35" s="326"/>
      <c r="S35" s="326">
        <f>EINSTELLUNG!C30</f>
        <v>450000</v>
      </c>
      <c r="T35" s="326"/>
      <c r="U35" s="326">
        <f>S35-Q35</f>
        <v>50000</v>
      </c>
      <c r="V35" s="327"/>
    </row>
    <row r="36" spans="1:22" ht="22" customHeight="1">
      <c r="A36" s="272" t="s">
        <v>99</v>
      </c>
      <c r="B36" s="128">
        <v>401722</v>
      </c>
      <c r="C36" s="69" t="s">
        <v>259</v>
      </c>
      <c r="D36" s="70">
        <v>45848</v>
      </c>
      <c r="E36" s="71" t="s">
        <v>2</v>
      </c>
      <c r="F36" s="72">
        <v>86.5</v>
      </c>
      <c r="G36" s="273">
        <f>IF(OR(E36="",F36=""),"",PID_KVLohnLookup($A$1,E36,F36,LOHNTABELLE!$H$4))</f>
        <v>2152</v>
      </c>
      <c r="H36" s="274">
        <f>IF(AND(ISNUMBER(D36),ISNUMBER(F36)),ROUNDDOWN(MIN(IF(OR(ISBLANK(I36),I36=""),EOMONTH(DATE(EINSTELLUNG!$C$35,$A$1,1),0),I36)-MAX(D36,DATE(EINSTELLUNG!$C$35,$A$1,1))+1)/DAY(EOMONTH(DATE(EINSTELLUNG!$C$35,$A$1,1),0))*F36,2),"")</f>
        <v>86.5</v>
      </c>
      <c r="I36" s="73"/>
      <c r="J36" s="74"/>
      <c r="K36" s="273">
        <f t="shared" si="1"/>
        <v>0</v>
      </c>
      <c r="L36" s="275">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25" t="s">
        <v>100</v>
      </c>
      <c r="P36" s="289"/>
      <c r="Q36" s="326">
        <f>EINSTELLUNG!D14</f>
        <v>100000</v>
      </c>
      <c r="R36" s="326"/>
      <c r="S36" s="326">
        <f ca="1">SumMergedCells(Q17:R29)</f>
        <v>148015.6833</v>
      </c>
      <c r="T36" s="326"/>
      <c r="U36" s="326">
        <f t="shared" ref="U36:U41" ca="1" si="2">S36-Q36</f>
        <v>48015.683300000004</v>
      </c>
      <c r="V36" s="327"/>
    </row>
    <row r="37" spans="1:22" ht="22" customHeight="1">
      <c r="A37" s="272" t="s">
        <v>101</v>
      </c>
      <c r="B37" s="129">
        <v>401723</v>
      </c>
      <c r="C37" s="77" t="s">
        <v>260</v>
      </c>
      <c r="D37" s="78">
        <v>45852</v>
      </c>
      <c r="E37" s="79" t="s">
        <v>2</v>
      </c>
      <c r="F37" s="80">
        <v>86.5</v>
      </c>
      <c r="G37" s="273">
        <f>IF(OR(E37="",F37=""),"",PID_KVLohnLookup($A$1,E37,F37,LOHNTABELLE!$H$4))</f>
        <v>2152</v>
      </c>
      <c r="H37" s="274">
        <f>IF(AND(ISNUMBER(D37),ISNUMBER(F37)),ROUNDDOWN(MIN(IF(OR(ISBLANK(I37),I37=""),EOMONTH(DATE(EINSTELLUNG!$C$35,$A$1,1),0),I37)-MAX(D37,DATE(EINSTELLUNG!$C$35,$A$1,1))+1)/DAY(EOMONTH(DATE(EINSTELLUNG!$C$35,$A$1,1),0))*F37,2),"")</f>
        <v>86.5</v>
      </c>
      <c r="I37" s="81"/>
      <c r="J37" s="82"/>
      <c r="K37" s="273">
        <f t="shared" si="1"/>
        <v>0</v>
      </c>
      <c r="L37" s="275">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25" t="s">
        <v>102</v>
      </c>
      <c r="P37" s="289"/>
      <c r="Q37" s="328">
        <f>IF(ISERROR(Q36/Q35), 0, Q36/Q35)</f>
        <v>0.25</v>
      </c>
      <c r="R37" s="328"/>
      <c r="S37" s="328">
        <f ca="1">IF(ISERROR(S36/S35), 0, S36/S35)</f>
        <v>0.32892374066666669</v>
      </c>
      <c r="T37" s="328"/>
      <c r="U37" s="328">
        <f t="shared" ca="1" si="2"/>
        <v>7.8923740666666686E-2</v>
      </c>
      <c r="V37" s="329"/>
    </row>
    <row r="38" spans="1:22" ht="22" customHeight="1">
      <c r="A38" s="272" t="s">
        <v>103</v>
      </c>
      <c r="B38" s="128">
        <v>401726</v>
      </c>
      <c r="C38" s="69" t="s">
        <v>261</v>
      </c>
      <c r="D38" s="70">
        <v>45870</v>
      </c>
      <c r="E38" s="71" t="s">
        <v>2</v>
      </c>
      <c r="F38" s="72">
        <v>86.5</v>
      </c>
      <c r="G38" s="273">
        <f>IF(OR(E38="",F38=""),"",PID_KVLohnLookup($A$1,E38,F38,LOHNTABELLE!$H$4))</f>
        <v>2152</v>
      </c>
      <c r="H38" s="274">
        <f>IF(AND(ISNUMBER(D38),ISNUMBER(F38)),ROUNDDOWN(MIN(IF(OR(ISBLANK(I38),I38=""),EOMONTH(DATE(EINSTELLUNG!$C$35,$A$1,1),0),I38)-MAX(D38,DATE(EINSTELLUNG!$C$35,$A$1,1))+1)/DAY(EOMONTH(DATE(EINSTELLUNG!$C$35,$A$1,1),0))*F38,2),"")</f>
        <v>86.5</v>
      </c>
      <c r="I38" s="73"/>
      <c r="J38" s="74"/>
      <c r="K38" s="273">
        <f t="shared" si="1"/>
        <v>0</v>
      </c>
      <c r="L38" s="275">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25" t="s">
        <v>104</v>
      </c>
      <c r="P38" s="289"/>
      <c r="Q38" s="290">
        <f>EINSTELLUNG!F14</f>
        <v>30000</v>
      </c>
      <c r="R38" s="290"/>
      <c r="S38" s="290">
        <f>EINSTELLUNG!F30</f>
        <v>31000</v>
      </c>
      <c r="T38" s="290"/>
      <c r="U38" s="290">
        <f t="shared" si="2"/>
        <v>1000</v>
      </c>
      <c r="V38" s="291"/>
    </row>
    <row r="39" spans="1:22" ht="22" customHeight="1">
      <c r="A39" s="272" t="s">
        <v>105</v>
      </c>
      <c r="B39" s="129">
        <v>401730</v>
      </c>
      <c r="C39" s="77" t="s">
        <v>263</v>
      </c>
      <c r="D39" s="78">
        <v>45895</v>
      </c>
      <c r="E39" s="79" t="s">
        <v>2</v>
      </c>
      <c r="F39" s="80">
        <v>86.5</v>
      </c>
      <c r="G39" s="273">
        <f>IF(OR(E39="",F39=""),"",PID_KVLohnLookup($A$1,E39,F39,LOHNTABELLE!$H$4))</f>
        <v>2152</v>
      </c>
      <c r="H39" s="274">
        <f>IF(AND(ISNUMBER(D39),ISNUMBER(F39)),ROUNDDOWN(MIN(IF(OR(ISBLANK(I39),I39=""),EOMONTH(DATE(EINSTELLUNG!$C$35,$A$1,1),0),I39)-MAX(D39,DATE(EINSTELLUNG!$C$35,$A$1,1))+1)/DAY(EOMONTH(DATE(EINSTELLUNG!$C$35,$A$1,1),0))*F39,2),"")</f>
        <v>86.5</v>
      </c>
      <c r="I39" s="81"/>
      <c r="J39" s="82"/>
      <c r="K39" s="273">
        <f t="shared" si="1"/>
        <v>0</v>
      </c>
      <c r="L39" s="275">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25" t="s">
        <v>106</v>
      </c>
      <c r="P39" s="289"/>
      <c r="Q39" s="326">
        <f>IF(Q38=0, 0, Q35/Q38)</f>
        <v>13.333333333333334</v>
      </c>
      <c r="R39" s="326"/>
      <c r="S39" s="326">
        <f>IF(S38=0, 0, S35/S38)</f>
        <v>14.516129032258064</v>
      </c>
      <c r="T39" s="326"/>
      <c r="U39" s="326">
        <f t="shared" si="2"/>
        <v>1.1827956989247301</v>
      </c>
      <c r="V39" s="327"/>
    </row>
    <row r="40" spans="1:22" ht="22" customHeight="1">
      <c r="A40" s="272" t="s">
        <v>107</v>
      </c>
      <c r="B40" s="128">
        <v>401731</v>
      </c>
      <c r="C40" s="69" t="s">
        <v>262</v>
      </c>
      <c r="D40" s="70">
        <v>45899</v>
      </c>
      <c r="E40" s="71" t="s">
        <v>2</v>
      </c>
      <c r="F40" s="72">
        <v>86.5</v>
      </c>
      <c r="G40" s="273">
        <f>IF(OR(E40="",F40=""),"",PID_KVLohnLookup($A$1,E40,F40,LOHNTABELLE!$H$4))</f>
        <v>2152</v>
      </c>
      <c r="H40" s="274">
        <f>IF(AND(ISNUMBER(D40),ISNUMBER(F40)),ROUNDDOWN(MIN(IF(OR(ISBLANK(I40),I40=""),EOMONTH(DATE(EINSTELLUNG!$C$35,$A$1,1),0),I40)-MAX(D40,DATE(EINSTELLUNG!$C$35,$A$1,1))+1)/DAY(EOMONTH(DATE(EINSTELLUNG!$C$35,$A$1,1),0))*F40,2),"")</f>
        <v>86.5</v>
      </c>
      <c r="I40" s="73"/>
      <c r="J40" s="74"/>
      <c r="K40" s="273">
        <f t="shared" si="1"/>
        <v>0</v>
      </c>
      <c r="L40" s="275">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25" t="s">
        <v>108</v>
      </c>
      <c r="P40" s="289"/>
      <c r="Q40" s="326">
        <f>IF(Q13=0, 0, Q35/Q13)</f>
        <v>55.472885546955723</v>
      </c>
      <c r="R40" s="326"/>
      <c r="S40" s="326">
        <f>IF(Q13=0, 0, S35/Q13)</f>
        <v>62.406996240325185</v>
      </c>
      <c r="T40" s="326"/>
      <c r="U40" s="326">
        <f t="shared" si="2"/>
        <v>6.9341106933694618</v>
      </c>
      <c r="V40" s="327"/>
    </row>
    <row r="41" spans="1:22" ht="22" customHeight="1">
      <c r="A41" s="272" t="s">
        <v>109</v>
      </c>
      <c r="B41" s="129">
        <v>401734</v>
      </c>
      <c r="C41" s="77" t="s">
        <v>264</v>
      </c>
      <c r="D41" s="78">
        <v>45904</v>
      </c>
      <c r="E41" s="79" t="s">
        <v>2</v>
      </c>
      <c r="F41" s="80">
        <v>86.5</v>
      </c>
      <c r="G41" s="273">
        <f>IF(OR(E41="",F41=""),"",PID_KVLohnLookup($A$1,E41,F41,LOHNTABELLE!$H$4))</f>
        <v>2152</v>
      </c>
      <c r="H41" s="274">
        <f>IF(AND(ISNUMBER(D41),ISNUMBER(F41)),ROUNDDOWN(MIN(IF(OR(ISBLANK(I41),I41=""),EOMONTH(DATE(EINSTELLUNG!$C$35,$A$1,1),0),I41)-MAX(D41,DATE(EINSTELLUNG!$C$35,$A$1,1))+1)/DAY(EOMONTH(DATE(EINSTELLUNG!$C$35,$A$1,1),0))*F41,2),"")</f>
        <v>86.5</v>
      </c>
      <c r="I41" s="81"/>
      <c r="J41" s="82"/>
      <c r="K41" s="273">
        <f t="shared" si="1"/>
        <v>0</v>
      </c>
      <c r="L41" s="275">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25" t="s">
        <v>110</v>
      </c>
      <c r="P41" s="289"/>
      <c r="Q41" s="290">
        <f>IF(Q13=0, 0, Q38/Q13)</f>
        <v>4.1604664160216789</v>
      </c>
      <c r="R41" s="290"/>
      <c r="S41" s="290">
        <f>IF(Q13=0, 0, S38/Q13)</f>
        <v>4.2991486298890687</v>
      </c>
      <c r="T41" s="290"/>
      <c r="U41" s="290">
        <f t="shared" si="2"/>
        <v>0.13868221386738977</v>
      </c>
      <c r="V41" s="291"/>
    </row>
    <row r="42" spans="1:22" ht="22" customHeight="1">
      <c r="A42" s="272" t="s">
        <v>111</v>
      </c>
      <c r="B42" s="128">
        <v>401737</v>
      </c>
      <c r="C42" s="69" t="s">
        <v>266</v>
      </c>
      <c r="D42" s="70">
        <v>45906</v>
      </c>
      <c r="E42" s="71" t="s">
        <v>2</v>
      </c>
      <c r="F42" s="72">
        <v>86.5</v>
      </c>
      <c r="G42" s="273">
        <f>IF(OR(E42="",F42=""),"",PID_KVLohnLookup($A$1,E42,F42,LOHNTABELLE!$H$4))</f>
        <v>2152</v>
      </c>
      <c r="H42" s="274">
        <f>IF(AND(ISNUMBER(D42),ISNUMBER(F42)),ROUNDDOWN(MIN(IF(OR(ISBLANK(I42),I42=""),EOMONTH(DATE(EINSTELLUNG!$C$35,$A$1,1),0),I42)-MAX(D42,DATE(EINSTELLUNG!$C$35,$A$1,1))+1)/DAY(EOMONTH(DATE(EINSTELLUNG!$C$35,$A$1,1),0))*F42,2),"")</f>
        <v>86.5</v>
      </c>
      <c r="I42" s="73"/>
      <c r="J42" s="74"/>
      <c r="K42" s="273">
        <f t="shared" si="1"/>
        <v>0</v>
      </c>
      <c r="L42" s="275">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30" t="s">
        <v>112</v>
      </c>
      <c r="P42" s="331"/>
      <c r="Q42" s="332">
        <f>IFERROR(Q17/Q8, 0)</f>
        <v>17.689052131890442</v>
      </c>
      <c r="R42" s="332"/>
      <c r="S42" s="332"/>
      <c r="T42" s="332"/>
      <c r="U42" s="332"/>
      <c r="V42" s="333"/>
    </row>
    <row r="43" spans="1:22" ht="22" customHeight="1">
      <c r="A43" s="272" t="s">
        <v>113</v>
      </c>
      <c r="B43" s="129">
        <v>401738</v>
      </c>
      <c r="C43" s="77" t="s">
        <v>267</v>
      </c>
      <c r="D43" s="78">
        <v>45909</v>
      </c>
      <c r="E43" s="79" t="s">
        <v>2</v>
      </c>
      <c r="F43" s="80">
        <v>86.5</v>
      </c>
      <c r="G43" s="273">
        <f>IF(OR(E43="",F43=""),"",PID_KVLohnLookup($A$1,E43,F43,LOHNTABELLE!$H$4))</f>
        <v>2152</v>
      </c>
      <c r="H43" s="274">
        <f>IF(AND(ISNUMBER(D43),ISNUMBER(F43)),ROUNDDOWN(MIN(IF(OR(ISBLANK(I43),I43=""),EOMONTH(DATE(EINSTELLUNG!$C$35,$A$1,1),0),I43)-MAX(D43,DATE(EINSTELLUNG!$C$35,$A$1,1))+1)/DAY(EOMONTH(DATE(EINSTELLUNG!$C$35,$A$1,1),0))*F43,2),"")</f>
        <v>86.5</v>
      </c>
      <c r="I43" s="81"/>
      <c r="J43" s="82"/>
      <c r="K43" s="273">
        <f t="shared" si="1"/>
        <v>0</v>
      </c>
      <c r="L43" s="275">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34"/>
      <c r="P43" s="334"/>
      <c r="Q43" s="334"/>
      <c r="R43" s="270"/>
      <c r="S43" s="270"/>
      <c r="T43" s="270"/>
      <c r="U43" s="270"/>
      <c r="V43" s="270"/>
    </row>
    <row r="44" spans="1:22" ht="22" customHeight="1">
      <c r="A44" s="272" t="s">
        <v>114</v>
      </c>
      <c r="B44" s="128">
        <v>401745</v>
      </c>
      <c r="C44" s="69" t="s">
        <v>271</v>
      </c>
      <c r="D44" s="70">
        <v>45934</v>
      </c>
      <c r="E44" s="71" t="s">
        <v>2</v>
      </c>
      <c r="F44" s="72">
        <v>86.5</v>
      </c>
      <c r="G44" s="273">
        <f>IF(OR(E44="",F44=""),"",PID_KVLohnLookup($A$1,E44,F44,LOHNTABELLE!$H$4))</f>
        <v>2152</v>
      </c>
      <c r="H44" s="274">
        <f>IF(AND(ISNUMBER(D44),ISNUMBER(F44)),ROUNDDOWN(MIN(IF(OR(ISBLANK(I44),I44=""),EOMONTH(DATE(EINSTELLUNG!$C$35,$A$1,1),0),I44)-MAX(D44,DATE(EINSTELLUNG!$C$35,$A$1,1))+1)/DAY(EOMONTH(DATE(EINSTELLUNG!$C$35,$A$1,1),0))*F44,2),"")</f>
        <v>86.5</v>
      </c>
      <c r="I44" s="73"/>
      <c r="J44" s="74"/>
      <c r="K44" s="273">
        <f t="shared" si="1"/>
        <v>0</v>
      </c>
      <c r="L44" s="275">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35" t="s">
        <v>115</v>
      </c>
      <c r="P44" s="335"/>
      <c r="Q44" s="335"/>
      <c r="R44" s="335"/>
      <c r="S44" s="335"/>
      <c r="T44" s="335"/>
      <c r="U44" s="335"/>
      <c r="V44" s="335"/>
    </row>
    <row r="45" spans="1:22" ht="22" customHeight="1">
      <c r="A45" s="272" t="s">
        <v>116</v>
      </c>
      <c r="B45" s="129">
        <v>401746</v>
      </c>
      <c r="C45" s="77" t="s">
        <v>270</v>
      </c>
      <c r="D45" s="78">
        <v>45941</v>
      </c>
      <c r="E45" s="79" t="s">
        <v>2</v>
      </c>
      <c r="F45" s="80">
        <v>86.5</v>
      </c>
      <c r="G45" s="273">
        <f>IF(OR(E45="",F45=""),"",PID_KVLohnLookup($A$1,E45,F45,LOHNTABELLE!$H$4))</f>
        <v>2152</v>
      </c>
      <c r="H45" s="274">
        <f>IF(AND(ISNUMBER(D45),ISNUMBER(F45)),ROUNDDOWN(MIN(IF(OR(ISBLANK(I45),I45=""),EOMONTH(DATE(EINSTELLUNG!$C$35,$A$1,1),0),I45)-MAX(D45,DATE(EINSTELLUNG!$C$35,$A$1,1))+1)/DAY(EOMONTH(DATE(EINSTELLUNG!$C$35,$A$1,1),0))*F45,2),"")</f>
        <v>86.5</v>
      </c>
      <c r="I45" s="81"/>
      <c r="J45" s="82"/>
      <c r="K45" s="273">
        <f t="shared" si="1"/>
        <v>0</v>
      </c>
      <c r="L45" s="275">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36"/>
      <c r="P45" s="336"/>
      <c r="Q45" s="336"/>
      <c r="R45" s="337"/>
      <c r="S45" s="337"/>
      <c r="T45" s="337"/>
      <c r="U45" s="337"/>
      <c r="V45" s="270"/>
    </row>
    <row r="46" spans="1:22" ht="22" customHeight="1">
      <c r="A46" s="272" t="s">
        <v>117</v>
      </c>
      <c r="B46" s="128">
        <v>401747</v>
      </c>
      <c r="C46" s="69" t="s">
        <v>268</v>
      </c>
      <c r="D46" s="70">
        <v>45941</v>
      </c>
      <c r="E46" s="71" t="s">
        <v>2</v>
      </c>
      <c r="F46" s="72">
        <v>86.5</v>
      </c>
      <c r="G46" s="273">
        <f>IF(OR(E46="",F46=""),"",PID_KVLohnLookup($A$1,E46,F46,LOHNTABELLE!$H$4))</f>
        <v>2152</v>
      </c>
      <c r="H46" s="274">
        <f>IF(AND(ISNUMBER(D46),ISNUMBER(F46)),ROUNDDOWN(MIN(IF(OR(ISBLANK(I46),I46=""),EOMONTH(DATE(EINSTELLUNG!$C$35,$A$1,1),0),I46)-MAX(D46,DATE(EINSTELLUNG!$C$35,$A$1,1))+1)/DAY(EOMONTH(DATE(EINSTELLUNG!$C$35,$A$1,1),0))*F46,2),"")</f>
        <v>86.5</v>
      </c>
      <c r="I46" s="73"/>
      <c r="J46" s="74"/>
      <c r="K46" s="273">
        <f t="shared" si="1"/>
        <v>0</v>
      </c>
      <c r="L46" s="275">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270"/>
      <c r="P46" s="270"/>
      <c r="Q46" s="270"/>
      <c r="R46" s="270"/>
      <c r="S46" s="270"/>
      <c r="T46" s="270"/>
      <c r="U46" s="270"/>
      <c r="V46" s="270"/>
    </row>
    <row r="47" spans="1:22" ht="22" customHeight="1">
      <c r="A47" s="272" t="s">
        <v>118</v>
      </c>
      <c r="B47" s="129">
        <v>401748</v>
      </c>
      <c r="C47" s="77" t="s">
        <v>269</v>
      </c>
      <c r="D47" s="78">
        <v>45941</v>
      </c>
      <c r="E47" s="79" t="s">
        <v>2</v>
      </c>
      <c r="F47" s="80">
        <v>86.5</v>
      </c>
      <c r="G47" s="273">
        <f>IF(OR(E47="",F47=""),"",PID_KVLohnLookup($A$1,E47,F47,LOHNTABELLE!$H$4))</f>
        <v>2152</v>
      </c>
      <c r="H47" s="274">
        <f>IF(AND(ISNUMBER(D47),ISNUMBER(F47)),ROUNDDOWN(MIN(IF(OR(ISBLANK(I47),I47=""),EOMONTH(DATE(EINSTELLUNG!$C$35,$A$1,1),0),I47)-MAX(D47,DATE(EINSTELLUNG!$C$35,$A$1,1))+1)/DAY(EOMONTH(DATE(EINSTELLUNG!$C$35,$A$1,1),0))*F47,2),"")</f>
        <v>86.5</v>
      </c>
      <c r="I47" s="81"/>
      <c r="J47" s="82"/>
      <c r="K47" s="273">
        <f t="shared" si="1"/>
        <v>0</v>
      </c>
      <c r="L47" s="275">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270"/>
      <c r="P47" s="270"/>
      <c r="Q47" s="270"/>
      <c r="R47" s="270"/>
      <c r="S47" s="270"/>
      <c r="T47" s="270"/>
      <c r="U47" s="270"/>
      <c r="V47" s="270"/>
    </row>
    <row r="48" spans="1:22" ht="22" customHeight="1">
      <c r="A48" s="272" t="s">
        <v>119</v>
      </c>
      <c r="B48" s="128">
        <v>401751</v>
      </c>
      <c r="C48" s="69" t="s">
        <v>272</v>
      </c>
      <c r="D48" s="70">
        <v>45961</v>
      </c>
      <c r="E48" s="71" t="s">
        <v>2</v>
      </c>
      <c r="F48" s="72">
        <v>86.5</v>
      </c>
      <c r="G48" s="273">
        <f>IF(OR(E48="",F48=""),"",PID_KVLohnLookup($A$1,E48,F48,LOHNTABELLE!$H$4))</f>
        <v>2152</v>
      </c>
      <c r="H48" s="274">
        <f>IF(AND(ISNUMBER(D48),ISNUMBER(F48)),ROUNDDOWN(MIN(IF(OR(ISBLANK(I48),I48=""),EOMONTH(DATE(EINSTELLUNG!$C$35,$A$1,1),0),I48)-MAX(D48,DATE(EINSTELLUNG!$C$35,$A$1,1))+1)/DAY(EOMONTH(DATE(EINSTELLUNG!$C$35,$A$1,1),0))*F48,2),"")</f>
        <v>86.5</v>
      </c>
      <c r="I48" s="73"/>
      <c r="J48" s="74"/>
      <c r="K48" s="273">
        <f t="shared" si="1"/>
        <v>0</v>
      </c>
      <c r="L48" s="275">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270"/>
      <c r="P48" s="270"/>
      <c r="Q48" s="270"/>
      <c r="R48" s="270"/>
      <c r="S48" s="270"/>
      <c r="T48" s="270"/>
      <c r="U48" s="270"/>
      <c r="V48" s="270"/>
    </row>
    <row r="49" spans="1:22" ht="22" customHeight="1">
      <c r="A49" s="272" t="s">
        <v>120</v>
      </c>
      <c r="B49" s="129">
        <v>401752</v>
      </c>
      <c r="C49" s="77" t="s">
        <v>273</v>
      </c>
      <c r="D49" s="78">
        <v>45986</v>
      </c>
      <c r="E49" s="79" t="s">
        <v>2</v>
      </c>
      <c r="F49" s="80">
        <v>86.5</v>
      </c>
      <c r="G49" s="273">
        <f>IF(OR(E49="",F49=""),"",PID_KVLohnLookup($A$1,E49,F49,LOHNTABELLE!$H$4))</f>
        <v>2152</v>
      </c>
      <c r="H49" s="274">
        <f>IF(AND(ISNUMBER(D49),ISNUMBER(F49)),ROUNDDOWN(MIN(IF(OR(ISBLANK(I49),I49=""),EOMONTH(DATE(EINSTELLUNG!$C$35,$A$1,1),0),I49)-MAX(D49,DATE(EINSTELLUNG!$C$35,$A$1,1))+1)/DAY(EOMONTH(DATE(EINSTELLUNG!$C$35,$A$1,1),0))*F49,2),"")</f>
        <v>86.5</v>
      </c>
      <c r="I49" s="81"/>
      <c r="J49" s="82"/>
      <c r="K49" s="273">
        <f t="shared" si="1"/>
        <v>0</v>
      </c>
      <c r="L49" s="275">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270"/>
      <c r="P49" s="270"/>
      <c r="Q49" s="270"/>
      <c r="R49" s="270"/>
      <c r="S49" s="270"/>
      <c r="T49" s="270"/>
      <c r="U49" s="270"/>
      <c r="V49" s="270"/>
    </row>
    <row r="50" spans="1:22" ht="22" customHeight="1">
      <c r="A50" s="272" t="s">
        <v>121</v>
      </c>
      <c r="B50" s="128">
        <v>401999</v>
      </c>
      <c r="C50" s="69" t="s">
        <v>423</v>
      </c>
      <c r="D50" s="70">
        <v>46041</v>
      </c>
      <c r="E50" s="71" t="s">
        <v>2</v>
      </c>
      <c r="F50" s="72">
        <v>151.38</v>
      </c>
      <c r="G50" s="273">
        <f>IF(OR(E50="",F50=""),"",PID_KVLohnLookup($A$1,E50,F50,LOHNTABELLE!$H$4))</f>
        <v>2500</v>
      </c>
      <c r="H50" s="274">
        <f>IF(AND(ISNUMBER(D50),ISNUMBER(F50)),ROUNDDOWN(MIN(IF(OR(ISBLANK(I50),I50=""),EOMONTH(DATE(EINSTELLUNG!$C$35,$A$1,1),0),I50)-MAX(D50,DATE(EINSTELLUNG!$C$35,$A$1,1))+1)/DAY(EOMONTH(DATE(EINSTELLUNG!$C$35,$A$1,1),0))*F50,2),"")</f>
        <v>151.38</v>
      </c>
      <c r="I50" s="73"/>
      <c r="J50" s="74"/>
      <c r="K50" s="273">
        <f t="shared" si="1"/>
        <v>0</v>
      </c>
      <c r="L50" s="275">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75"/>
      <c r="N50" s="98"/>
      <c r="O50" s="270"/>
      <c r="P50" s="270"/>
      <c r="Q50" s="270"/>
      <c r="R50" s="270"/>
      <c r="S50" s="270"/>
      <c r="T50" s="270"/>
      <c r="U50" s="270"/>
      <c r="V50" s="270"/>
    </row>
    <row r="51" spans="1:22" ht="22" customHeight="1">
      <c r="A51" s="272" t="s">
        <v>122</v>
      </c>
      <c r="B51" s="129">
        <v>401999</v>
      </c>
      <c r="C51" s="77" t="s">
        <v>295</v>
      </c>
      <c r="D51" s="81">
        <v>46082</v>
      </c>
      <c r="E51" s="79" t="s">
        <v>2</v>
      </c>
      <c r="F51" s="80">
        <v>173</v>
      </c>
      <c r="G51" s="273">
        <f>IF(OR(E51="",F51=""),"",PID_KVLohnLookup($A$1,E51,F51,LOHNTABELLE!$H$4))</f>
        <v>2900</v>
      </c>
      <c r="H51" s="274">
        <f>IF(AND(ISNUMBER(D51),ISNUMBER(F51)),ROUNDDOWN(MIN(IF(OR(ISBLANK(I51),I51=""),EOMONTH(DATE(EINSTELLUNG!$C$35,$A$1,1),0),I51)-MAX(D51,DATE(EINSTELLUNG!$C$35,$A$1,1))+1)/DAY(EOMONTH(DATE(EINSTELLUNG!$C$35,$A$1,1),0))*F51,2),"")</f>
        <v>173</v>
      </c>
      <c r="I51" s="81"/>
      <c r="J51" s="82"/>
      <c r="K51" s="273">
        <f t="shared" si="1"/>
        <v>0</v>
      </c>
      <c r="L51" s="275">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22" customHeight="1">
      <c r="A52" s="272" t="s">
        <v>123</v>
      </c>
      <c r="B52" s="128">
        <v>402000</v>
      </c>
      <c r="C52" s="69" t="s">
        <v>298</v>
      </c>
      <c r="D52" s="73">
        <v>46143</v>
      </c>
      <c r="E52" s="71" t="s">
        <v>2</v>
      </c>
      <c r="F52" s="72">
        <v>173</v>
      </c>
      <c r="G52" s="273">
        <f>IF(OR(E52="",F52=""),"",PID_KVLohnLookup($A$1,E52,F52,LOHNTABELLE!$H$4))</f>
        <v>2900</v>
      </c>
      <c r="H52" s="274">
        <f>IF(AND(ISNUMBER(D52),ISNUMBER(F52)),ROUNDDOWN(MIN(IF(OR(ISBLANK(I52),I52=""),EOMONTH(DATE(EINSTELLUNG!$C$35,$A$1,1),0),I52)-MAX(D52,DATE(EINSTELLUNG!$C$35,$A$1,1))+1)/DAY(EOMONTH(DATE(EINSTELLUNG!$C$35,$A$1,1),0))*F52,2),"")</f>
        <v>173</v>
      </c>
      <c r="I52" s="73"/>
      <c r="J52" s="74"/>
      <c r="K52" s="273">
        <f t="shared" si="1"/>
        <v>0</v>
      </c>
      <c r="L52" s="275">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272" t="s">
        <v>124</v>
      </c>
      <c r="B53" s="129">
        <v>402004</v>
      </c>
      <c r="C53" s="77" t="s">
        <v>299</v>
      </c>
      <c r="D53" s="81">
        <v>46122</v>
      </c>
      <c r="E53" s="79" t="s">
        <v>2</v>
      </c>
      <c r="F53" s="80">
        <v>173</v>
      </c>
      <c r="G53" s="273">
        <f>IF(OR(E53="",F53=""),"",PID_KVLohnLookup($A$1,E53,F53,LOHNTABELLE!$H$4))</f>
        <v>2900</v>
      </c>
      <c r="H53" s="274">
        <f>IF(AND(ISNUMBER(D53),ISNUMBER(F53)),ROUNDDOWN(MIN(IF(OR(ISBLANK(I53),I53=""),EOMONTH(DATE(EINSTELLUNG!$C$35,$A$1,1),0),I53)-MAX(D53,DATE(EINSTELLUNG!$C$35,$A$1,1))+1)/DAY(EOMONTH(DATE(EINSTELLUNG!$C$35,$A$1,1),0))*F53,2),"")</f>
        <v>173</v>
      </c>
      <c r="I53" s="81"/>
      <c r="J53" s="82"/>
      <c r="K53" s="273">
        <f t="shared" si="1"/>
        <v>0</v>
      </c>
      <c r="L53" s="275">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272" t="s">
        <v>125</v>
      </c>
      <c r="B54" s="128">
        <v>402405</v>
      </c>
      <c r="C54" s="69" t="s">
        <v>301</v>
      </c>
      <c r="D54" s="73">
        <v>46054</v>
      </c>
      <c r="E54" s="71" t="s">
        <v>2</v>
      </c>
      <c r="F54" s="72">
        <v>173</v>
      </c>
      <c r="G54" s="273">
        <f>IF(OR(E54="",F54=""),"",PID_KVLohnLookup($A$1,E54,F54,LOHNTABELLE!$H$4))</f>
        <v>2900</v>
      </c>
      <c r="H54" s="274">
        <f>IF(AND(ISNUMBER(D54),ISNUMBER(F54)),ROUNDDOWN(MIN(IF(OR(ISBLANK(I54),I54=""),EOMONTH(DATE(EINSTELLUNG!$C$35,$A$1,1),0),I54)-MAX(D54,DATE(EINSTELLUNG!$C$35,$A$1,1))+1)/DAY(EOMONTH(DATE(EINSTELLUNG!$C$35,$A$1,1),0))*F54,2),"")</f>
        <v>173</v>
      </c>
      <c r="I54" s="73"/>
      <c r="J54" s="74"/>
      <c r="K54" s="273">
        <f t="shared" si="1"/>
        <v>0</v>
      </c>
      <c r="L54" s="275">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272" t="s">
        <v>126</v>
      </c>
      <c r="B55" s="129">
        <v>500600</v>
      </c>
      <c r="C55" s="77" t="s">
        <v>305</v>
      </c>
      <c r="D55" s="81">
        <v>46054</v>
      </c>
      <c r="E55" s="79" t="s">
        <v>2</v>
      </c>
      <c r="F55" s="80">
        <v>173</v>
      </c>
      <c r="G55" s="273">
        <f>IF(OR(E55="",F55=""),"",PID_KVLohnLookup($A$1,E55,F55,LOHNTABELLE!$H$4))</f>
        <v>2900</v>
      </c>
      <c r="H55" s="274">
        <f>IF(AND(ISNUMBER(D55),ISNUMBER(F55)),ROUNDDOWN(MIN(IF(OR(ISBLANK(I55),I55=""),EOMONTH(DATE(EINSTELLUNG!$C$35,$A$1,1),0),I55)-MAX(D55,DATE(EINSTELLUNG!$C$35,$A$1,1))+1)/DAY(EOMONTH(DATE(EINSTELLUNG!$C$35,$A$1,1),0))*F55,2),"")</f>
        <v>173</v>
      </c>
      <c r="I55" s="81"/>
      <c r="J55" s="82"/>
      <c r="K55" s="273">
        <f t="shared" si="1"/>
        <v>0</v>
      </c>
      <c r="L55" s="275">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272" t="s">
        <v>127</v>
      </c>
      <c r="B56" s="128">
        <v>502000</v>
      </c>
      <c r="C56" s="69" t="s">
        <v>300</v>
      </c>
      <c r="D56" s="73">
        <v>46147</v>
      </c>
      <c r="E56" s="71" t="s">
        <v>2</v>
      </c>
      <c r="F56" s="72">
        <v>173</v>
      </c>
      <c r="G56" s="273">
        <f>IF(OR(E56="",F56=""),"",PID_KVLohnLookup($A$1,E56,F56,LOHNTABELLE!$H$4))</f>
        <v>2900</v>
      </c>
      <c r="H56" s="274">
        <f>IF(AND(ISNUMBER(D56),ISNUMBER(F56)),ROUNDDOWN(MIN(IF(OR(ISBLANK(I56),I56=""),EOMONTH(DATE(EINSTELLUNG!$C$35,$A$1,1),0),I56)-MAX(D56,DATE(EINSTELLUNG!$C$35,$A$1,1))+1)/DAY(EOMONTH(DATE(EINSTELLUNG!$C$35,$A$1,1),0))*F56,2),"")</f>
        <v>173</v>
      </c>
      <c r="I56" s="73"/>
      <c r="J56" s="74"/>
      <c r="K56" s="273">
        <f t="shared" si="1"/>
        <v>0</v>
      </c>
      <c r="L56" s="275">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272" t="s">
        <v>128</v>
      </c>
      <c r="B57" s="129">
        <v>503000</v>
      </c>
      <c r="C57" s="77" t="s">
        <v>302</v>
      </c>
      <c r="D57" s="81">
        <v>42401</v>
      </c>
      <c r="E57" s="79" t="s">
        <v>2</v>
      </c>
      <c r="F57" s="80">
        <v>173</v>
      </c>
      <c r="G57" s="273">
        <f>IF(OR(E57="",F57=""),"",PID_KVLohnLookup($A$1,E57,F57,LOHNTABELLE!$H$4))</f>
        <v>2900</v>
      </c>
      <c r="H57" s="274">
        <f>IF(AND(ISNUMBER(D57),ISNUMBER(F57)),ROUNDDOWN(MIN(IF(OR(ISBLANK(I57),I57=""),EOMONTH(DATE(EINSTELLUNG!$C$35,$A$1,1),0),I57)-MAX(D57,DATE(EINSTELLUNG!$C$35,$A$1,1))+1)/DAY(EOMONTH(DATE(EINSTELLUNG!$C$35,$A$1,1),0))*F57,2),"")</f>
        <v>173</v>
      </c>
      <c r="I57" s="81"/>
      <c r="J57" s="82"/>
      <c r="K57" s="273">
        <f t="shared" si="1"/>
        <v>0</v>
      </c>
      <c r="L57" s="275">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272" t="s">
        <v>129</v>
      </c>
      <c r="B58" s="128">
        <v>504000</v>
      </c>
      <c r="C58" s="69" t="s">
        <v>303</v>
      </c>
      <c r="D58" s="73">
        <v>46054</v>
      </c>
      <c r="E58" s="71" t="s">
        <v>3</v>
      </c>
      <c r="F58" s="72">
        <v>138.4</v>
      </c>
      <c r="G58" s="273">
        <f>IF(OR(E58="",F58=""),"",PID_KVLohnLookup($A$1,E58,F58,LOHNTABELLE!$H$4))</f>
        <v>1665.6</v>
      </c>
      <c r="H58" s="274">
        <f>IF(AND(ISNUMBER(D58),ISNUMBER(F58)),ROUNDDOWN(MIN(IF(OR(ISBLANK(I58),I58=""),EOMONTH(DATE(EINSTELLUNG!$C$35,$A$1,1),0),I58)-MAX(D58,DATE(EINSTELLUNG!$C$35,$A$1,1))+1)/DAY(EOMONTH(DATE(EINSTELLUNG!$C$35,$A$1,1),0))*F58,2),"")</f>
        <v>138.4</v>
      </c>
      <c r="I58" s="73"/>
      <c r="J58" s="74"/>
      <c r="K58" s="273">
        <f t="shared" si="1"/>
        <v>0</v>
      </c>
      <c r="L58" s="275">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5"/>
      <c r="N58" s="98"/>
    </row>
    <row r="59" spans="1:22" ht="22" customHeight="1">
      <c r="A59" s="272" t="s">
        <v>130</v>
      </c>
      <c r="B59" s="129">
        <v>505000</v>
      </c>
      <c r="C59" s="77" t="s">
        <v>304</v>
      </c>
      <c r="D59" s="81">
        <v>46054</v>
      </c>
      <c r="E59" s="79" t="s">
        <v>2</v>
      </c>
      <c r="F59" s="80">
        <v>138.4</v>
      </c>
      <c r="G59" s="273">
        <f>IF(OR(E59="",F59=""),"",PID_KVLohnLookup($A$1,E59,F59,LOHNTABELLE!$H$4))</f>
        <v>2400</v>
      </c>
      <c r="H59" s="274">
        <f>IF(AND(ISNUMBER(D59),ISNUMBER(F59)),ROUNDDOWN(MIN(IF(OR(ISBLANK(I59),I59=""),EOMONTH(DATE(EINSTELLUNG!$C$35,$A$1,1),0),I59)-MAX(D59,DATE(EINSTELLUNG!$C$35,$A$1,1))+1)/DAY(EOMONTH(DATE(EINSTELLUNG!$C$35,$A$1,1),0))*F59,2),"")</f>
        <v>138.4</v>
      </c>
      <c r="I59" s="81"/>
      <c r="J59" s="82"/>
      <c r="K59" s="273">
        <f t="shared" si="1"/>
        <v>0</v>
      </c>
      <c r="L59" s="275">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83"/>
      <c r="N59" s="99"/>
    </row>
    <row r="60" spans="1:22" ht="22" customHeight="1">
      <c r="A60" s="272" t="s">
        <v>131</v>
      </c>
      <c r="B60" s="128">
        <v>525025</v>
      </c>
      <c r="C60" s="69" t="s">
        <v>425</v>
      </c>
      <c r="D60" s="73">
        <v>46040</v>
      </c>
      <c r="E60" s="71" t="s">
        <v>2</v>
      </c>
      <c r="F60" s="72">
        <v>129.75</v>
      </c>
      <c r="G60" s="273">
        <f>IF(OR(E60="",F60=""),"",PID_KVLohnLookup($A$1,E60,F60,LOHNTABELLE!$H$4))</f>
        <v>2300</v>
      </c>
      <c r="H60" s="274">
        <f>IF(AND(ISNUMBER(D60),ISNUMBER(F60)),ROUNDDOWN(MIN(IF(OR(ISBLANK(I60),I60=""),EOMONTH(DATE(EINSTELLUNG!$C$35,$A$1,1),0),I60)-MAX(D60,DATE(EINSTELLUNG!$C$35,$A$1,1))+1)/DAY(EOMONTH(DATE(EINSTELLUNG!$C$35,$A$1,1),0))*F60,2),"")</f>
        <v>129.75</v>
      </c>
      <c r="I60" s="73"/>
      <c r="J60" s="74"/>
      <c r="K60" s="273">
        <f t="shared" si="1"/>
        <v>0</v>
      </c>
      <c r="L60" s="275">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75"/>
      <c r="N60" s="98"/>
    </row>
    <row r="61" spans="1:22" ht="22" customHeight="1">
      <c r="A61" s="272" t="s">
        <v>132</v>
      </c>
      <c r="B61" s="129">
        <v>700000</v>
      </c>
      <c r="C61" s="94" t="s">
        <v>312</v>
      </c>
      <c r="D61" s="81">
        <v>46054</v>
      </c>
      <c r="E61" s="79" t="s">
        <v>2</v>
      </c>
      <c r="F61" s="80">
        <v>173</v>
      </c>
      <c r="G61" s="273">
        <f>IF(OR(E61="",F61=""),"",PID_KVLohnLookup($A$1,E61,F61,LOHNTABELLE!$H$4))</f>
        <v>2900</v>
      </c>
      <c r="H61" s="274">
        <f>IF(AND(ISNUMBER(D61),ISNUMBER(F61)),ROUNDDOWN(MIN(IF(OR(ISBLANK(I61),I61=""),EOMONTH(DATE(EINSTELLUNG!$C$35,$A$1,1),0),I61)-MAX(D61,DATE(EINSTELLUNG!$C$35,$A$1,1))+1)/DAY(EOMONTH(DATE(EINSTELLUNG!$C$35,$A$1,1),0))*F61,2),"")</f>
        <v>173</v>
      </c>
      <c r="I61" s="81"/>
      <c r="J61" s="82"/>
      <c r="K61" s="273">
        <f t="shared" si="1"/>
        <v>0</v>
      </c>
      <c r="L61" s="275">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272" t="s">
        <v>133</v>
      </c>
      <c r="B62" s="128">
        <v>800000</v>
      </c>
      <c r="C62" s="69" t="s">
        <v>313</v>
      </c>
      <c r="D62" s="73">
        <v>46096</v>
      </c>
      <c r="E62" s="71" t="s">
        <v>2</v>
      </c>
      <c r="F62" s="72">
        <v>173</v>
      </c>
      <c r="G62" s="273">
        <f>IF(OR(E62="",F62=""),"",PID_KVLohnLookup($A$1,E62,F62,LOHNTABELLE!$H$4))</f>
        <v>2900</v>
      </c>
      <c r="H62" s="274">
        <f>IF(AND(ISNUMBER(D62),ISNUMBER(F62)),ROUNDDOWN(MIN(IF(OR(ISBLANK(I62),I62=""),EOMONTH(DATE(EINSTELLUNG!$C$35,$A$1,1),0),I62)-MAX(D62,DATE(EINSTELLUNG!$C$35,$A$1,1))+1)/DAY(EOMONTH(DATE(EINSTELLUNG!$C$35,$A$1,1),0))*F62,2),"")</f>
        <v>173</v>
      </c>
      <c r="I62" s="73"/>
      <c r="J62" s="74"/>
      <c r="K62" s="273">
        <f t="shared" si="1"/>
        <v>0</v>
      </c>
      <c r="L62" s="275">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75"/>
      <c r="N62" s="98"/>
    </row>
    <row r="63" spans="1:22" ht="22" customHeight="1">
      <c r="A63" s="272" t="s">
        <v>134</v>
      </c>
      <c r="B63" s="129"/>
      <c r="C63" s="77"/>
      <c r="D63" s="81"/>
      <c r="E63" s="79"/>
      <c r="F63" s="80"/>
      <c r="G63" s="273" t="str">
        <f>IF(OR(E63="",F63=""),"",PID_KVLohnLookup($A$1,E63,F63,LOHNTABELLE!$H$4))</f>
        <v/>
      </c>
      <c r="H63" s="274" t="str">
        <f>IF(AND(ISNUMBER(D63),ISNUMBER(F63)),ROUNDDOWN(MIN(IF(OR(ISBLANK(I63),I63=""),EOMONTH(DATE(EINSTELLUNG!$C$35,$A$1,1),0),I63)-MAX(D63,DATE(EINSTELLUNG!$C$35,$A$1,1))+1)/DAY(EOMONTH(DATE(EINSTELLUNG!$C$35,$A$1,1),0))*F63,2),"")</f>
        <v/>
      </c>
      <c r="I63" s="81"/>
      <c r="J63" s="82"/>
      <c r="K63" s="273">
        <f t="shared" si="1"/>
        <v>0</v>
      </c>
      <c r="L63" s="275"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272" t="s">
        <v>135</v>
      </c>
      <c r="B64" s="128"/>
      <c r="C64" s="69"/>
      <c r="D64" s="73"/>
      <c r="E64" s="71"/>
      <c r="F64" s="72"/>
      <c r="G64" s="273" t="str">
        <f>IF(OR(E64="",F64=""),"",PID_KVLohnLookup($A$1,E64,F64,LOHNTABELLE!$H$4))</f>
        <v/>
      </c>
      <c r="H64" s="274" t="str">
        <f>IF(AND(ISNUMBER(D64),ISNUMBER(F64)),ROUNDDOWN(MIN(IF(OR(ISBLANK(I64),I64=""),EOMONTH(DATE(EINSTELLUNG!$C$35,$A$1,1),0),I64)-MAX(D64,DATE(EINSTELLUNG!$C$35,$A$1,1))+1)/DAY(EOMONTH(DATE(EINSTELLUNG!$C$35,$A$1,1),0))*F64,2),"")</f>
        <v/>
      </c>
      <c r="I64" s="73"/>
      <c r="J64" s="74"/>
      <c r="K64" s="273">
        <f t="shared" si="1"/>
        <v>0</v>
      </c>
      <c r="L64" s="275"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272" t="s">
        <v>136</v>
      </c>
      <c r="B65" s="129"/>
      <c r="C65" s="77"/>
      <c r="D65" s="81"/>
      <c r="E65" s="79"/>
      <c r="F65" s="80"/>
      <c r="G65" s="273" t="str">
        <f>IF(OR(E65="",F65=""),"",PID_KVLohnLookup($A$1,E65,F65,LOHNTABELLE!$H$4))</f>
        <v/>
      </c>
      <c r="H65" s="274" t="str">
        <f>IF(AND(ISNUMBER(D65),ISNUMBER(F65)),ROUNDDOWN(MIN(IF(OR(ISBLANK(I65),I65=""),EOMONTH(DATE(EINSTELLUNG!$C$35,$A$1,1),0),I65)-MAX(D65,DATE(EINSTELLUNG!$C$35,$A$1,1))+1)/DAY(EOMONTH(DATE(EINSTELLUNG!$C$35,$A$1,1),0))*F65,2),"")</f>
        <v/>
      </c>
      <c r="I65" s="81"/>
      <c r="J65" s="82"/>
      <c r="K65" s="273">
        <f t="shared" si="1"/>
        <v>0</v>
      </c>
      <c r="L65" s="275"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272" t="s">
        <v>137</v>
      </c>
      <c r="B66" s="128"/>
      <c r="C66" s="69"/>
      <c r="D66" s="73"/>
      <c r="E66" s="71"/>
      <c r="F66" s="72"/>
      <c r="G66" s="273" t="str">
        <f>IF(OR(E66="",F66=""),"",PID_KVLohnLookup($A$1,E66,F66,LOHNTABELLE!$H$4))</f>
        <v/>
      </c>
      <c r="H66" s="274" t="str">
        <f>IF(AND(ISNUMBER(D66),ISNUMBER(F66)),ROUNDDOWN(MIN(IF(OR(ISBLANK(I66),I66=""),EOMONTH(DATE(EINSTELLUNG!$C$35,$A$1,1),0),I66)-MAX(D66,DATE(EINSTELLUNG!$C$35,$A$1,1))+1)/DAY(EOMONTH(DATE(EINSTELLUNG!$C$35,$A$1,1),0))*F66,2),"")</f>
        <v/>
      </c>
      <c r="I66" s="73"/>
      <c r="J66" s="74"/>
      <c r="K66" s="273">
        <f t="shared" si="1"/>
        <v>0</v>
      </c>
      <c r="L66" s="275"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72" t="s">
        <v>138</v>
      </c>
      <c r="B67" s="129"/>
      <c r="C67" s="77"/>
      <c r="D67" s="81"/>
      <c r="E67" s="79"/>
      <c r="F67" s="80"/>
      <c r="G67" s="273" t="str">
        <f>IF(OR(E67="",F67=""),"",PID_KVLohnLookup($A$1,E67,F67,LOHNTABELLE!$H$4))</f>
        <v/>
      </c>
      <c r="H67" s="274" t="str">
        <f>IF(AND(ISNUMBER(D67),ISNUMBER(F67)),ROUNDDOWN(MIN(IF(OR(ISBLANK(I67),I67=""),EOMONTH(DATE(EINSTELLUNG!$C$35,$A$1,1),0),I67)-MAX(D67,DATE(EINSTELLUNG!$C$35,$A$1,1))+1)/DAY(EOMONTH(DATE(EINSTELLUNG!$C$35,$A$1,1),0))*F67,2),"")</f>
        <v/>
      </c>
      <c r="I67" s="81"/>
      <c r="J67" s="82"/>
      <c r="K67" s="273">
        <f t="shared" ref="K67:K82" si="3">IFERROR(IF(OR(MONTH(D67)=1, MONTH(D67)=3, MONTH(D67)=5, MONTH(D67)=7, MONTH(D67)=8, MONTH(D67)=10, MONTH(D67)=12), (G67/31)*J67, IF(OR(MONTH(D67)=4, MONTH(D67)=6, MONTH(D67)=9, MONTH(D67)=11), (G67/30)*J67, (G67/DAY(EOMONTH(D67,0)))*J67)), 0)</f>
        <v>0</v>
      </c>
      <c r="L67" s="275"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72" t="s">
        <v>139</v>
      </c>
      <c r="B68" s="128"/>
      <c r="C68" s="69"/>
      <c r="D68" s="73"/>
      <c r="E68" s="71"/>
      <c r="F68" s="72"/>
      <c r="G68" s="273" t="str">
        <f>IF(OR(E68="",F68=""),"",PID_KVLohnLookup($A$1,E68,F68,LOHNTABELLE!$H$4))</f>
        <v/>
      </c>
      <c r="H68" s="274" t="str">
        <f>IF(AND(ISNUMBER(D68),ISNUMBER(F68)),ROUNDDOWN(MIN(IF(OR(ISBLANK(I68),I68=""),EOMONTH(DATE(EINSTELLUNG!$C$35,$A$1,1),0),I68)-MAX(D68,DATE(EINSTELLUNG!$C$35,$A$1,1))+1)/DAY(EOMONTH(DATE(EINSTELLUNG!$C$35,$A$1,1),0))*F68,2),"")</f>
        <v/>
      </c>
      <c r="I68" s="73"/>
      <c r="J68" s="74"/>
      <c r="K68" s="273">
        <f t="shared" si="3"/>
        <v>0</v>
      </c>
      <c r="L68" s="275"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72" t="s">
        <v>140</v>
      </c>
      <c r="B69" s="129"/>
      <c r="C69" s="77"/>
      <c r="D69" s="81"/>
      <c r="E69" s="79"/>
      <c r="F69" s="80"/>
      <c r="G69" s="273" t="str">
        <f>IF(OR(E69="",F69=""),"",PID_KVLohnLookup($A$1,E69,F69,LOHNTABELLE!$H$4))</f>
        <v/>
      </c>
      <c r="H69" s="274" t="str">
        <f>IF(AND(ISNUMBER(D69),ISNUMBER(F69)),ROUNDDOWN(MIN(IF(OR(ISBLANK(I69),I69=""),EOMONTH(DATE(EINSTELLUNG!$C$35,$A$1,1),0),I69)-MAX(D69,DATE(EINSTELLUNG!$C$35,$A$1,1))+1)/DAY(EOMONTH(DATE(EINSTELLUNG!$C$35,$A$1,1),0))*F69,2),"")</f>
        <v/>
      </c>
      <c r="I69" s="81"/>
      <c r="J69" s="82"/>
      <c r="K69" s="273">
        <f t="shared" si="3"/>
        <v>0</v>
      </c>
      <c r="L69" s="275"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72" t="s">
        <v>141</v>
      </c>
      <c r="B70" s="128"/>
      <c r="C70" s="69"/>
      <c r="D70" s="73"/>
      <c r="E70" s="71"/>
      <c r="F70" s="72"/>
      <c r="G70" s="273" t="str">
        <f>IF(OR(E70="",F70=""),"",PID_KVLohnLookup($A$1,E70,F70,LOHNTABELLE!$H$4))</f>
        <v/>
      </c>
      <c r="H70" s="274" t="str">
        <f>IF(AND(ISNUMBER(D70),ISNUMBER(F70)),ROUNDDOWN(MIN(IF(OR(ISBLANK(I70),I70=""),EOMONTH(DATE(EINSTELLUNG!$C$35,$A$1,1),0),I70)-MAX(D70,DATE(EINSTELLUNG!$C$35,$A$1,1))+1)/DAY(EOMONTH(DATE(EINSTELLUNG!$C$35,$A$1,1),0))*F70,2),"")</f>
        <v/>
      </c>
      <c r="I70" s="73"/>
      <c r="J70" s="74"/>
      <c r="K70" s="273">
        <f t="shared" si="3"/>
        <v>0</v>
      </c>
      <c r="L70" s="275"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72" t="s">
        <v>142</v>
      </c>
      <c r="B71" s="129"/>
      <c r="C71" s="77"/>
      <c r="D71" s="81"/>
      <c r="E71" s="79"/>
      <c r="F71" s="80"/>
      <c r="G71" s="273" t="str">
        <f>IF(OR(E71="",F71=""),"",PID_KVLohnLookup($A$1,E71,F71,LOHNTABELLE!$H$4))</f>
        <v/>
      </c>
      <c r="H71" s="274" t="str">
        <f>IF(AND(ISNUMBER(D71),ISNUMBER(F71)),ROUNDDOWN(MIN(IF(OR(ISBLANK(I71),I71=""),EOMONTH(DATE(EINSTELLUNG!$C$35,$A$1,1),0),I71)-MAX(D71,DATE(EINSTELLUNG!$C$35,$A$1,1))+1)/DAY(EOMONTH(DATE(EINSTELLUNG!$C$35,$A$1,1),0))*F71,2),"")</f>
        <v/>
      </c>
      <c r="I71" s="81"/>
      <c r="J71" s="82"/>
      <c r="K71" s="273">
        <f t="shared" si="3"/>
        <v>0</v>
      </c>
      <c r="L71" s="275"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72" t="s">
        <v>143</v>
      </c>
      <c r="B72" s="128"/>
      <c r="C72" s="69"/>
      <c r="D72" s="73"/>
      <c r="E72" s="71"/>
      <c r="F72" s="72"/>
      <c r="G72" s="273" t="str">
        <f>IF(OR(E72="",F72=""),"",PID_KVLohnLookup($A$1,E72,F72,LOHNTABELLE!$H$4))</f>
        <v/>
      </c>
      <c r="H72" s="274" t="str">
        <f>IF(AND(ISNUMBER(D72),ISNUMBER(F72)),ROUNDDOWN(MIN(IF(OR(ISBLANK(I72),I72=""),EOMONTH(DATE(EINSTELLUNG!$C$35,$A$1,1),0),I72)-MAX(D72,DATE(EINSTELLUNG!$C$35,$A$1,1))+1)/DAY(EOMONTH(DATE(EINSTELLUNG!$C$35,$A$1,1),0))*F72,2),"")</f>
        <v/>
      </c>
      <c r="I72" s="73"/>
      <c r="J72" s="74"/>
      <c r="K72" s="273">
        <f t="shared" si="3"/>
        <v>0</v>
      </c>
      <c r="L72" s="275"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72" t="s">
        <v>144</v>
      </c>
      <c r="B73" s="129"/>
      <c r="C73" s="77"/>
      <c r="D73" s="81"/>
      <c r="E73" s="79"/>
      <c r="F73" s="80"/>
      <c r="G73" s="273" t="str">
        <f>IF(OR(E73="",F73=""),"",PID_KVLohnLookup($A$1,E73,F73,LOHNTABELLE!$H$4))</f>
        <v/>
      </c>
      <c r="H73" s="274" t="str">
        <f>IF(AND(ISNUMBER(D73),ISNUMBER(F73)),ROUNDDOWN(MIN(IF(OR(ISBLANK(I73),I73=""),EOMONTH(DATE(EINSTELLUNG!$C$35,$A$1,1),0),I73)-MAX(D73,DATE(EINSTELLUNG!$C$35,$A$1,1))+1)/DAY(EOMONTH(DATE(EINSTELLUNG!$C$35,$A$1,1),0))*F73,2),"")</f>
        <v/>
      </c>
      <c r="I73" s="81"/>
      <c r="J73" s="82"/>
      <c r="K73" s="273">
        <f t="shared" si="3"/>
        <v>0</v>
      </c>
      <c r="L73" s="275"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72" t="s">
        <v>145</v>
      </c>
      <c r="B74" s="128"/>
      <c r="C74" s="69"/>
      <c r="D74" s="73"/>
      <c r="E74" s="71"/>
      <c r="F74" s="72"/>
      <c r="G74" s="273" t="str">
        <f>IF(OR(E74="",F74=""),"",PID_KVLohnLookup($A$1,E74,F74,LOHNTABELLE!$H$4))</f>
        <v/>
      </c>
      <c r="H74" s="274" t="str">
        <f>IF(AND(ISNUMBER(D74),ISNUMBER(F74)),ROUNDDOWN(MIN(IF(OR(ISBLANK(I74),I74=""),EOMONTH(DATE(EINSTELLUNG!$C$35,$A$1,1),0),I74)-MAX(D74,DATE(EINSTELLUNG!$C$35,$A$1,1))+1)/DAY(EOMONTH(DATE(EINSTELLUNG!$C$35,$A$1,1),0))*F74,2),"")</f>
        <v/>
      </c>
      <c r="I74" s="73"/>
      <c r="J74" s="74"/>
      <c r="K74" s="273">
        <f t="shared" si="3"/>
        <v>0</v>
      </c>
      <c r="L74" s="275"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72" t="s">
        <v>146</v>
      </c>
      <c r="B75" s="129"/>
      <c r="C75" s="77"/>
      <c r="D75" s="81"/>
      <c r="E75" s="79"/>
      <c r="F75" s="80"/>
      <c r="G75" s="273" t="str">
        <f>IF(OR(E75="",F75=""),"",PID_KVLohnLookup($A$1,E75,F75,LOHNTABELLE!$H$4))</f>
        <v/>
      </c>
      <c r="H75" s="274" t="str">
        <f>IF(AND(ISNUMBER(D75),ISNUMBER(F75)),ROUNDDOWN(MIN(IF(OR(ISBLANK(I75),I75=""),EOMONTH(DATE(EINSTELLUNG!$C$35,$A$1,1),0),I75)-MAX(D75,DATE(EINSTELLUNG!$C$35,$A$1,1))+1)/DAY(EOMONTH(DATE(EINSTELLUNG!$C$35,$A$1,1),0))*F75,2),"")</f>
        <v/>
      </c>
      <c r="I75" s="81"/>
      <c r="J75" s="82"/>
      <c r="K75" s="273">
        <f t="shared" si="3"/>
        <v>0</v>
      </c>
      <c r="L75" s="275"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72" t="s">
        <v>147</v>
      </c>
      <c r="B76" s="128"/>
      <c r="C76" s="69"/>
      <c r="D76" s="73"/>
      <c r="E76" s="71"/>
      <c r="F76" s="72"/>
      <c r="G76" s="273" t="str">
        <f>IF(OR(E76="",F76=""),"",PID_KVLohnLookup($A$1,E76,F76,LOHNTABELLE!$H$4))</f>
        <v/>
      </c>
      <c r="H76" s="274" t="str">
        <f>IF(AND(ISNUMBER(D76),ISNUMBER(F76)),ROUNDDOWN(MIN(IF(OR(ISBLANK(I76),I76=""),EOMONTH(DATE(EINSTELLUNG!$C$35,$A$1,1),0),I76)-MAX(D76,DATE(EINSTELLUNG!$C$35,$A$1,1))+1)/DAY(EOMONTH(DATE(EINSTELLUNG!$C$35,$A$1,1),0))*F76,2),"")</f>
        <v/>
      </c>
      <c r="I76" s="73"/>
      <c r="J76" s="74"/>
      <c r="K76" s="273">
        <f t="shared" si="3"/>
        <v>0</v>
      </c>
      <c r="L76" s="275"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72" t="s">
        <v>148</v>
      </c>
      <c r="B77" s="129"/>
      <c r="C77" s="77"/>
      <c r="D77" s="81"/>
      <c r="E77" s="79"/>
      <c r="F77" s="80"/>
      <c r="G77" s="273" t="str">
        <f>IF(OR(E77="",F77=""),"",PID_KVLohnLookup($A$1,E77,F77,LOHNTABELLE!$H$4))</f>
        <v/>
      </c>
      <c r="H77" s="274" t="str">
        <f>IF(AND(ISNUMBER(D77),ISNUMBER(F77)),ROUNDDOWN(MIN(IF(OR(ISBLANK(I77),I77=""),EOMONTH(DATE(EINSTELLUNG!$C$35,$A$1,1),0),I77)-MAX(D77,DATE(EINSTELLUNG!$C$35,$A$1,1))+1)/DAY(EOMONTH(DATE(EINSTELLUNG!$C$35,$A$1,1),0))*F77,2),"")</f>
        <v/>
      </c>
      <c r="I77" s="81"/>
      <c r="J77" s="82"/>
      <c r="K77" s="273">
        <f t="shared" si="3"/>
        <v>0</v>
      </c>
      <c r="L77" s="275"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72" t="s">
        <v>149</v>
      </c>
      <c r="B78" s="128"/>
      <c r="C78" s="69"/>
      <c r="D78" s="73"/>
      <c r="E78" s="71"/>
      <c r="F78" s="72"/>
      <c r="G78" s="273" t="str">
        <f>IF(OR(E78="",F78=""),"",PID_KVLohnLookup($A$1,E78,F78,LOHNTABELLE!$H$4))</f>
        <v/>
      </c>
      <c r="H78" s="274" t="str">
        <f>IF(AND(ISNUMBER(D78),ISNUMBER(F78)),ROUNDDOWN(MIN(IF(OR(ISBLANK(I78),I78=""),EOMONTH(DATE(EINSTELLUNG!$C$35,$A$1,1),0),I78)-MAX(D78,DATE(EINSTELLUNG!$C$35,$A$1,1))+1)/DAY(EOMONTH(DATE(EINSTELLUNG!$C$35,$A$1,1),0))*F78,2),"")</f>
        <v/>
      </c>
      <c r="I78" s="73"/>
      <c r="J78" s="74"/>
      <c r="K78" s="273">
        <f t="shared" si="3"/>
        <v>0</v>
      </c>
      <c r="L78" s="275"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72" t="s">
        <v>150</v>
      </c>
      <c r="B79" s="129"/>
      <c r="C79" s="77"/>
      <c r="D79" s="81"/>
      <c r="E79" s="79"/>
      <c r="F79" s="80"/>
      <c r="G79" s="273" t="str">
        <f>IF(OR(E79="",F79=""),"",PID_KVLohnLookup($A$1,E79,F79,LOHNTABELLE!$H$4))</f>
        <v/>
      </c>
      <c r="H79" s="274" t="str">
        <f>IF(AND(ISNUMBER(D79),ISNUMBER(F79)),ROUNDDOWN(MIN(IF(OR(ISBLANK(I79),I79=""),EOMONTH(DATE(EINSTELLUNG!$C$35,$A$1,1),0),I79)-MAX(D79,DATE(EINSTELLUNG!$C$35,$A$1,1))+1)/DAY(EOMONTH(DATE(EINSTELLUNG!$C$35,$A$1,1),0))*F79,2),"")</f>
        <v/>
      </c>
      <c r="I79" s="81"/>
      <c r="J79" s="82"/>
      <c r="K79" s="273">
        <f t="shared" si="3"/>
        <v>0</v>
      </c>
      <c r="L79" s="275"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72" t="s">
        <v>151</v>
      </c>
      <c r="B80" s="128"/>
      <c r="C80" s="69"/>
      <c r="D80" s="73"/>
      <c r="E80" s="71"/>
      <c r="F80" s="72"/>
      <c r="G80" s="273" t="str">
        <f>IF(OR(E80="",F80=""),"",PID_KVLohnLookup($A$1,E80,F80,LOHNTABELLE!$H$4))</f>
        <v/>
      </c>
      <c r="H80" s="274" t="str">
        <f>IF(AND(ISNUMBER(D80),ISNUMBER(F80)),ROUNDDOWN(MIN(IF(OR(ISBLANK(I80),I80=""),EOMONTH(DATE(EINSTELLUNG!$C$35,$A$1,1),0),I80)-MAX(D80,DATE(EINSTELLUNG!$C$35,$A$1,1))+1)/DAY(EOMONTH(DATE(EINSTELLUNG!$C$35,$A$1,1),0))*F80,2),"")</f>
        <v/>
      </c>
      <c r="I80" s="73"/>
      <c r="J80" s="74"/>
      <c r="K80" s="273">
        <f t="shared" si="3"/>
        <v>0</v>
      </c>
      <c r="L80" s="275"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72" t="s">
        <v>152</v>
      </c>
      <c r="B81" s="129"/>
      <c r="C81" s="77"/>
      <c r="D81" s="81"/>
      <c r="E81" s="79"/>
      <c r="F81" s="80"/>
      <c r="G81" s="273" t="str">
        <f>IF(OR(E81="",F81=""),"",PID_KVLohnLookup($A$1,E81,F81,LOHNTABELLE!$H$4))</f>
        <v/>
      </c>
      <c r="H81" s="274" t="str">
        <f>IF(AND(ISNUMBER(D81),ISNUMBER(F81)),ROUNDDOWN(MIN(IF(OR(ISBLANK(I81),I81=""),EOMONTH(DATE(EINSTELLUNG!$C$35,$A$1,1),0),I81)-MAX(D81,DATE(EINSTELLUNG!$C$35,$A$1,1))+1)/DAY(EOMONTH(DATE(EINSTELLUNG!$C$35,$A$1,1),0))*F81,2),"")</f>
        <v/>
      </c>
      <c r="I81" s="81"/>
      <c r="J81" s="82"/>
      <c r="K81" s="273">
        <f t="shared" si="3"/>
        <v>0</v>
      </c>
      <c r="L81" s="275"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8" t="s">
        <v>153</v>
      </c>
      <c r="B82" s="130"/>
      <c r="C82" s="86"/>
      <c r="D82" s="87"/>
      <c r="E82" s="88"/>
      <c r="F82" s="89"/>
      <c r="G82" s="339" t="str">
        <f>IF(OR(E82="",F82=""),"",PID_KVLohnLookup($A$1,E82,F82,LOHNTABELLE!$H$4))</f>
        <v/>
      </c>
      <c r="H82" s="340" t="str">
        <f>IF(AND(ISNUMBER(D82),ISNUMBER(F82)),ROUNDDOWN(MIN(IF(OR(ISBLANK(I82),I82=""),EOMONTH(DATE(EINSTELLUNG!$C$35,$A$1,1),0),I82)-MAX(D82,DATE(EINSTELLUNG!$C$35,$A$1,1))+1)/DAY(EOMONTH(DATE(EINSTELLUNG!$C$35,$A$1,1),0))*F82,2),"")</f>
        <v/>
      </c>
      <c r="I82" s="87"/>
      <c r="J82" s="90"/>
      <c r="K82" s="339">
        <f t="shared" si="3"/>
        <v>0</v>
      </c>
      <c r="L82" s="3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374"/>
      <c r="B83" s="374"/>
    </row>
    <row r="100" spans="26:26" ht="16" customHeight="1">
      <c r="Z100" s="253"/>
    </row>
  </sheetData>
  <sheetProtection algorithmName="SHA-512" hashValue="0HKIPq3DiM8MEJWve060ZTMuvWbPXPDKpBkGwJCIzky31zdwGKlQ7LcZAM5W6KrEElUNeDTkAjYeFsfLcKB8Hw==" saltValue="/yvmeo7LUAZijR20nvEp1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disablePrompts="1"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disablePrompts="1" count="9">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F5</xm:sqref>
        </x14:dataValidation>
        <x14:dataValidation type="list" allowBlank="1" showInputMessage="1" showErrorMessage="1" xr:uid="{6F4C9E0C-FFD4-6C48-83E0-67357C03E852}">
          <x14:formula1>
            <xm:f>KV_DROPDOWN_HELPER!$XS$1:$XS$13</xm:f>
          </x14:formula1>
          <xm:sqref>F6</xm:sqref>
        </x14:dataValidation>
        <x14:dataValidation type="list" allowBlank="1" showInputMessage="1" showErrorMessage="1" xr:uid="{06D7D3F2-06CB-3A40-B34B-5555628B189D}">
          <x14:formula1>
            <xm:f>KV_DROPDOWN_HELPER!$XV$1:$XV$13</xm:f>
          </x14:formula1>
          <xm:sqref>F15 F21 F22 F25 F27</xm:sqref>
        </x14:dataValidation>
        <x14:dataValidation type="list" allowBlank="1" showInputMessage="1" showErrorMessage="1" xr:uid="{E69CC798-767E-4549-849E-4EA6C2023E32}">
          <x14:formula1>
            <xm:f>KV_DROPDOWN_HELPER!$XW$1:$XW$13</xm:f>
          </x14:formula1>
          <xm:sqref>F17</xm:sqref>
        </x14:dataValidation>
        <x14:dataValidation type="list" allowBlank="1" showInputMessage="1" showErrorMessage="1" xr:uid="{2DDAA2B8-3853-9643-BEEF-40BECF18CFCA}">
          <x14:formula1>
            <xm:f>KV_DROPDOWN_HELPER!$XX$1:$XX$13</xm:f>
          </x14:formula1>
          <xm:sqref>F63 F64 F65 F66 F67 F68 F69 F70 F71 F72 F73 F74 F75 F76 F77 F78 F79 F80 F81 F82</xm:sqref>
        </x14:dataValidation>
        <x14:dataValidation type="list" allowBlank="1" showInputMessage="1" showErrorMessage="1" xr:uid="{75A2444F-2B22-43B8-A35C-898CE7B6BDDC}">
          <x14:formula1>
            <xm:f>KV_DROPDOWN_HELPER!$XQ$1:$XQ$13</xm:f>
          </x14:formula1>
          <xm:sqref>F3</xm:sqref>
        </x14:dataValidation>
        <x14:dataValidation type="list" allowBlank="1" showInputMessage="1" showErrorMessage="1" xr:uid="{285CDD87-12C5-DD49-859B-F419BD7988B4}">
          <x14:formula1>
            <xm:f>KV_DROPDOWN_HELPER!$XU$1:$XU$13</xm:f>
          </x14:formula1>
          <xm:sqref>F8 F9 F10 F11 F12 F58</xm:sqref>
        </x14:dataValidation>
        <x14:dataValidation type="list" allowBlank="1" showInputMessage="1" showErrorMessage="1" xr:uid="{0ECB1C8D-106F-A44B-9BBD-B424C1677B2E}">
          <x14:formula1>
            <xm:f>KV_DROPDOWN_HELPER!$XT$1:$XT$18</xm:f>
          </x14:formula1>
          <xm:sqref>F7 F13 F14 F16 F18 F19 F20 F23 F24 F26 F28 F29 F30 F31 F32 F33 F34 F35 F36 F37 F38 F39 F40 F41 F42 F43 F44 F45 F46 F47 F48 F49 F50 F51 F52 F53 F54 F55 F56 F57 F59 F60 F61 F62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24" activePane="bottomLeft" state="frozen"/>
      <selection activeCell="T24" sqref="T24"/>
      <selection pane="bottomLeft" activeCell="P52" sqref="P52"/>
    </sheetView>
  </sheetViews>
  <sheetFormatPr baseColWidth="10" defaultColWidth="9.1640625" defaultRowHeight="16" customHeight="1"/>
  <cols>
    <col min="1" max="1" width="4.5" style="342" customWidth="1"/>
    <col min="2" max="2" width="9.1640625" style="342" customWidth="1"/>
    <col min="3" max="3" width="35.6640625" style="173" customWidth="1"/>
    <col min="4" max="4" width="13.83203125" style="173" customWidth="1"/>
    <col min="5" max="5" width="9.6640625" style="173" customWidth="1"/>
    <col min="6" max="6" width="10.6640625" style="173" customWidth="1"/>
    <col min="7" max="7" width="13.83203125" style="173" customWidth="1"/>
    <col min="8" max="8" width="11.6640625" style="173" customWidth="1"/>
    <col min="9" max="10" width="13.83203125" style="173" customWidth="1"/>
    <col min="11" max="11" width="14.83203125" style="173" customWidth="1"/>
    <col min="12" max="12" width="14.83203125" style="302" customWidth="1"/>
    <col min="13" max="13" width="17.83203125" style="173" customWidth="1"/>
    <col min="14" max="14" width="34.83203125" style="173" customWidth="1"/>
    <col min="15" max="15" width="12.6640625" style="173" customWidth="1"/>
    <col min="16" max="16" width="16.6640625" style="173" customWidth="1"/>
    <col min="17" max="17" width="14.6640625" style="173" customWidth="1"/>
    <col min="18" max="18" width="13.6640625" style="173" customWidth="1"/>
    <col min="19" max="19" width="9.6640625" style="173" customWidth="1"/>
    <col min="20" max="20" width="10.6640625" style="173" customWidth="1"/>
    <col min="21" max="21" width="7.6640625" style="173" customWidth="1"/>
    <col min="22" max="27" width="9.1640625" style="173"/>
    <col min="28" max="28" width="10.6640625" style="173" bestFit="1" customWidth="1"/>
    <col min="29" max="16384" width="9.1640625" style="173"/>
  </cols>
  <sheetData>
    <row r="1" spans="1:28" ht="18" customHeight="1">
      <c r="A1" s="254">
        <v>10</v>
      </c>
      <c r="B1" s="255" t="s">
        <v>180</v>
      </c>
      <c r="C1" s="256" t="s">
        <v>39</v>
      </c>
      <c r="D1" s="256" t="s">
        <v>181</v>
      </c>
      <c r="E1" s="256" t="s">
        <v>0</v>
      </c>
      <c r="F1" s="256" t="s">
        <v>40</v>
      </c>
      <c r="G1" s="256" t="s">
        <v>41</v>
      </c>
      <c r="H1" s="256" t="s">
        <v>42</v>
      </c>
      <c r="I1" s="256" t="s">
        <v>182</v>
      </c>
      <c r="J1" s="256" t="s">
        <v>43</v>
      </c>
      <c r="K1" s="256" t="s">
        <v>44</v>
      </c>
      <c r="L1" s="256" t="s">
        <v>45</v>
      </c>
      <c r="M1" s="256" t="s">
        <v>46</v>
      </c>
      <c r="N1" s="257" t="s">
        <v>183</v>
      </c>
      <c r="AB1" s="258">
        <f>DATE(EINSTELLUNG!$C$35,$A$1,1)</f>
        <v>46296</v>
      </c>
    </row>
    <row r="2" spans="1:28" ht="18" customHeight="1" thickBot="1">
      <c r="A2" s="259"/>
      <c r="B2" s="260"/>
      <c r="C2" s="261"/>
      <c r="D2" s="261"/>
      <c r="E2" s="261"/>
      <c r="F2" s="261"/>
      <c r="G2" s="261"/>
      <c r="H2" s="261"/>
      <c r="I2" s="261"/>
      <c r="J2" s="261"/>
      <c r="K2" s="261"/>
      <c r="L2" s="261"/>
      <c r="M2" s="261"/>
      <c r="N2" s="262"/>
      <c r="O2" s="263"/>
      <c r="P2" s="263"/>
      <c r="Q2" s="263"/>
      <c r="S2" s="343" t="s">
        <v>460</v>
      </c>
      <c r="T2" s="343"/>
      <c r="U2" s="343"/>
      <c r="V2" s="343"/>
      <c r="AB2" s="258">
        <f>EOMONTH(DATE(EINSTELLUNG!$C$35,$A$1,1),0)</f>
        <v>46326</v>
      </c>
    </row>
    <row r="3" spans="1:28" ht="22" customHeight="1">
      <c r="A3" s="264" t="s">
        <v>467</v>
      </c>
      <c r="B3" s="127">
        <v>401010</v>
      </c>
      <c r="C3" s="61" t="s">
        <v>224</v>
      </c>
      <c r="D3" s="62">
        <v>39388</v>
      </c>
      <c r="E3" s="63" t="s">
        <v>5</v>
      </c>
      <c r="F3" s="92">
        <v>173</v>
      </c>
      <c r="G3" s="265">
        <f>IF(OR(E3="",F3=""),"",PID_KVLohnLookup($A$1,E3,F3,LOHNTABELLE!$H$4))</f>
        <v>2183</v>
      </c>
      <c r="H3" s="266">
        <f>IF(AND(ISNUMBER(D3),ISNUMBER(F3)),ROUNDDOWN(MIN(IF(OR(ISBLANK(I3),I3=""),EOMONTH(DATE(EINSTELLUNG!$C$35,$A$1,1),0),I3)-MAX(D3,DATE(EINSTELLUNG!$C$35,$A$1,1))+1)/DAY(EOMONTH(DATE(EINSTELLUNG!$C$35,$A$1,1),0))*F3,2),"")</f>
        <v>173</v>
      </c>
      <c r="I3" s="65"/>
      <c r="J3" s="66"/>
      <c r="K3" s="265">
        <f t="shared" ref="K3:K34" si="0">IFERROR(IF(OR(MONTH(D3)=1, MONTH(D3)=3, MONTH(D3)=5, MONTH(D3)=7, MONTH(D3)=8, MONTH(D3)=10, MONTH(D3)=12), (G3/31)*J3, IF(OR(MONTH(D3)=4, MONTH(D3)=6, MONTH(D3)=9, MONTH(D3)=11), (G3/30)*J3, (G3/DAY(EOMONTH(D3,0)))*J3)), 0)</f>
        <v>0</v>
      </c>
      <c r="L3" s="26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8" t="s">
        <v>47</v>
      </c>
      <c r="P3" s="268" t="s">
        <v>48</v>
      </c>
      <c r="Q3" s="268" t="s">
        <v>49</v>
      </c>
      <c r="R3" s="269" t="s">
        <v>50</v>
      </c>
      <c r="S3" s="270"/>
      <c r="T3" s="270"/>
      <c r="U3" s="270"/>
      <c r="V3" s="270"/>
      <c r="AB3" s="271"/>
    </row>
    <row r="4" spans="1:28" ht="22" customHeight="1">
      <c r="A4" s="272" t="s">
        <v>51</v>
      </c>
      <c r="B4" s="128">
        <v>401049</v>
      </c>
      <c r="C4" s="69" t="s">
        <v>225</v>
      </c>
      <c r="D4" s="70">
        <v>41130</v>
      </c>
      <c r="E4" s="71" t="s">
        <v>4</v>
      </c>
      <c r="F4" s="72">
        <v>173</v>
      </c>
      <c r="G4" s="273">
        <f>IF(OR(E4="",F4=""),"",PID_KVLohnLookup($A$1,E4,F4,LOHNTABELLE!$H$4))</f>
        <v>2123</v>
      </c>
      <c r="H4" s="274">
        <f>IF(AND(ISNUMBER(D4),ISNUMBER(F4)),ROUNDDOWN(MIN(IF(OR(ISBLANK(I4),I4=""),EOMONTH(DATE(EINSTELLUNG!$C$35,$A$1,1),0),I4)-MAX(D4,DATE(EINSTELLUNG!$C$35,$A$1,1))+1)/DAY(EOMONTH(DATE(EINSTELLUNG!$C$35,$A$1,1),0))*F4,2),"")</f>
        <v>173</v>
      </c>
      <c r="I4" s="73"/>
      <c r="J4" s="74"/>
      <c r="K4" s="273">
        <f t="shared" si="0"/>
        <v>0</v>
      </c>
      <c r="L4" s="275">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6"/>
      <c r="P4" s="276"/>
      <c r="Q4" s="276"/>
      <c r="R4" s="277"/>
      <c r="S4" s="270"/>
      <c r="T4" s="270"/>
      <c r="U4" s="270"/>
      <c r="V4" s="270"/>
    </row>
    <row r="5" spans="1:28" ht="22" customHeight="1">
      <c r="A5" s="272" t="s">
        <v>52</v>
      </c>
      <c r="B5" s="129">
        <v>401051</v>
      </c>
      <c r="C5" s="77" t="s">
        <v>227</v>
      </c>
      <c r="D5" s="78">
        <v>41176</v>
      </c>
      <c r="E5" s="79" t="s">
        <v>4</v>
      </c>
      <c r="F5" s="80">
        <v>173</v>
      </c>
      <c r="G5" s="273">
        <f>IF(OR(E5="",F5=""),"",PID_KVLohnLookup($A$1,E5,F5,LOHNTABELLE!$H$4))</f>
        <v>2123</v>
      </c>
      <c r="H5" s="274">
        <f>IF(AND(ISNUMBER(D5),ISNUMBER(F5)),ROUNDDOWN(MIN(IF(OR(ISBLANK(I5),I5=""),EOMONTH(DATE(EINSTELLUNG!$C$35,$A$1,1),0),I5)-MAX(D5,DATE(EINSTELLUNG!$C$35,$A$1,1))+1)/DAY(EOMONTH(DATE(EINSTELLUNG!$C$35,$A$1,1),0))*F5,2),"")</f>
        <v>173</v>
      </c>
      <c r="I5" s="81"/>
      <c r="J5" s="82"/>
      <c r="K5" s="273">
        <f t="shared" si="0"/>
        <v>0</v>
      </c>
      <c r="L5" s="275">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8" cm="1">
        <f t="array" ref="O5">SUMPRODUCT((F3:F82/4.310808)/5*2.08)</f>
        <v>757.11029579605577</v>
      </c>
      <c r="P5" s="279">
        <f>EINSTELLUNG!I15</f>
        <v>600</v>
      </c>
      <c r="Q5" s="279">
        <f>P5-O5</f>
        <v>-157.11029579605577</v>
      </c>
      <c r="R5" s="280">
        <f>IFERROR(Q5*Q42, 0)</f>
        <v>-2728.0716572920419</v>
      </c>
      <c r="S5" s="270"/>
      <c r="T5" s="270"/>
      <c r="U5" s="270"/>
      <c r="V5" s="270"/>
    </row>
    <row r="6" spans="1:28" ht="22" customHeight="1">
      <c r="A6" s="272" t="s">
        <v>53</v>
      </c>
      <c r="B6" s="128">
        <v>401089</v>
      </c>
      <c r="C6" s="69" t="s">
        <v>241</v>
      </c>
      <c r="D6" s="70">
        <v>44868</v>
      </c>
      <c r="E6" s="71" t="s">
        <v>13</v>
      </c>
      <c r="F6" s="72">
        <v>173</v>
      </c>
      <c r="G6" s="273">
        <f>IF(OR(E6="",F6=""),"",PID_KVLohnLookup($A$1,E6,F6,LOHNTABELLE!$H$4))</f>
        <v>2328</v>
      </c>
      <c r="H6" s="274">
        <f>IF(AND(ISNUMBER(D6),ISNUMBER(F6)),ROUNDDOWN(MIN(IF(OR(ISBLANK(I6),I6=""),EOMONTH(DATE(EINSTELLUNG!$C$35,$A$1,1),0),I6)-MAX(D6,DATE(EINSTELLUNG!$C$35,$A$1,1))+1)/DAY(EOMONTH(DATE(EINSTELLUNG!$C$35,$A$1,1),0))*F6,2),"")</f>
        <v>173</v>
      </c>
      <c r="I6" s="73"/>
      <c r="J6" s="74"/>
      <c r="K6" s="273">
        <f t="shared" si="0"/>
        <v>0</v>
      </c>
      <c r="L6" s="275">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281" t="str">
        <f>IF(Q5&lt;0, "Schlecht! Zu wenig Urlaub abgebaut.", IF(Q5&gt;0, "Gut! Mehr Urlaub abgebaut als aufgebaut.", ""))</f>
        <v>Schlecht! Zu wenig Urlaub abgebaut.</v>
      </c>
      <c r="P6" s="282"/>
      <c r="Q6" s="282"/>
      <c r="R6" s="283"/>
      <c r="S6" s="270"/>
      <c r="T6" s="270"/>
      <c r="U6" s="270"/>
      <c r="V6" s="270"/>
    </row>
    <row r="7" spans="1:28" ht="22" customHeight="1" thickBot="1">
      <c r="A7" s="272" t="s">
        <v>54</v>
      </c>
      <c r="B7" s="129">
        <v>401138</v>
      </c>
      <c r="C7" s="77" t="s">
        <v>228</v>
      </c>
      <c r="D7" s="78">
        <v>42006</v>
      </c>
      <c r="E7" s="79" t="s">
        <v>4</v>
      </c>
      <c r="F7" s="80">
        <v>173</v>
      </c>
      <c r="G7" s="273">
        <f>IF(OR(E7="",F7=""),"",PID_KVLohnLookup($A$1,E7,F7,LOHNTABELLE!$H$4))</f>
        <v>2123</v>
      </c>
      <c r="H7" s="274">
        <f>IF(AND(ISNUMBER(D7),ISNUMBER(F7)),ROUNDDOWN(MIN(IF(OR(ISBLANK(I7),I7=""),EOMONTH(DATE(EINSTELLUNG!$C$35,$A$1,1),0),I7)-MAX(D7,DATE(EINSTELLUNG!$C$35,$A$1,1))+1)/DAY(EOMONTH(DATE(EINSTELLUNG!$C$35,$A$1,1),0))*F7,2),"")</f>
        <v>173</v>
      </c>
      <c r="I7" s="81"/>
      <c r="J7" s="82"/>
      <c r="K7" s="273">
        <f t="shared" si="0"/>
        <v>0</v>
      </c>
      <c r="L7" s="275">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270"/>
      <c r="P7" s="270"/>
      <c r="Q7" s="270"/>
      <c r="R7" s="270"/>
      <c r="S7" s="270"/>
      <c r="T7" s="270"/>
      <c r="U7" s="270"/>
      <c r="V7" s="270"/>
    </row>
    <row r="8" spans="1:28" ht="22" customHeight="1">
      <c r="A8" s="272" t="s">
        <v>55</v>
      </c>
      <c r="B8" s="128">
        <v>401197</v>
      </c>
      <c r="C8" s="69" t="s">
        <v>229</v>
      </c>
      <c r="D8" s="70">
        <v>42644</v>
      </c>
      <c r="E8" s="71" t="s">
        <v>3</v>
      </c>
      <c r="F8" s="72">
        <v>173</v>
      </c>
      <c r="G8" s="273">
        <f>IF(OR(E8="",F8=""),"",PID_KVLohnLookup($A$1,E8,F8,LOHNTABELLE!$H$4))</f>
        <v>2082</v>
      </c>
      <c r="H8" s="274">
        <f>IF(AND(ISNUMBER(D8),ISNUMBER(F8)),ROUNDDOWN(MIN(IF(OR(ISBLANK(I8),I8=""),EOMONTH(DATE(EINSTELLUNG!$C$35,$A$1,1),0),I8)-MAX(D8,DATE(EINSTELLUNG!$C$35,$A$1,1))+1)/DAY(EOMONTH(DATE(EINSTELLUNG!$C$35,$A$1,1),0))*F8,2),"")</f>
        <v>173</v>
      </c>
      <c r="I8" s="73"/>
      <c r="J8" s="74"/>
      <c r="K8" s="273">
        <f t="shared" si="0"/>
        <v>0</v>
      </c>
      <c r="L8" s="275">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284" t="s">
        <v>56</v>
      </c>
      <c r="P8" s="285"/>
      <c r="Q8" s="286">
        <f>SUM(H3:H82)</f>
        <v>7728.37</v>
      </c>
      <c r="R8" s="287"/>
      <c r="S8" s="270"/>
      <c r="T8" s="270"/>
      <c r="U8" s="270"/>
      <c r="V8" s="270"/>
    </row>
    <row r="9" spans="1:28" ht="22" customHeight="1">
      <c r="A9" s="272" t="s">
        <v>57</v>
      </c>
      <c r="B9" s="129">
        <v>401214</v>
      </c>
      <c r="C9" s="77" t="s">
        <v>255</v>
      </c>
      <c r="D9" s="78">
        <v>45636</v>
      </c>
      <c r="E9" s="79" t="s">
        <v>3</v>
      </c>
      <c r="F9" s="80">
        <v>173</v>
      </c>
      <c r="G9" s="273">
        <f>IF(OR(E9="",F9=""),"",PID_KVLohnLookup($A$1,E9,F9,LOHNTABELLE!$H$4))</f>
        <v>2082</v>
      </c>
      <c r="H9" s="274">
        <f>IF(AND(ISNUMBER(D9),ISNUMBER(F9)),ROUNDDOWN(MIN(IF(OR(ISBLANK(I9),I9=""),EOMONTH(DATE(EINSTELLUNG!$C$35,$A$1,1),0),I9)-MAX(D9,DATE(EINSTELLUNG!$C$35,$A$1,1))+1)/DAY(EOMONTH(DATE(EINSTELLUNG!$C$35,$A$1,1),0))*F9,2),"")</f>
        <v>173</v>
      </c>
      <c r="I9" s="81"/>
      <c r="J9" s="82"/>
      <c r="K9" s="273">
        <f t="shared" si="0"/>
        <v>0</v>
      </c>
      <c r="L9" s="275">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8" t="s">
        <v>58</v>
      </c>
      <c r="P9" s="289"/>
      <c r="Q9" s="290">
        <f>EINSTELLUNG!L31</f>
        <v>10</v>
      </c>
      <c r="R9" s="291"/>
      <c r="S9" s="292">
        <f>IFERROR(Q9/Q8, 0)</f>
        <v>1.2939339084438244E-3</v>
      </c>
      <c r="T9" s="270"/>
      <c r="U9" s="270"/>
      <c r="V9" s="270"/>
    </row>
    <row r="10" spans="1:28" ht="22" customHeight="1">
      <c r="A10" s="272" t="s">
        <v>59</v>
      </c>
      <c r="B10" s="128">
        <v>401276</v>
      </c>
      <c r="C10" s="69" t="s">
        <v>230</v>
      </c>
      <c r="D10" s="70">
        <v>43252</v>
      </c>
      <c r="E10" s="71" t="s">
        <v>3</v>
      </c>
      <c r="F10" s="72">
        <v>173</v>
      </c>
      <c r="G10" s="273">
        <f>IF(OR(E10="",F10=""),"",PID_KVLohnLookup($A$1,E10,F10,LOHNTABELLE!$H$4))</f>
        <v>2082</v>
      </c>
      <c r="H10" s="274">
        <f>IF(AND(ISNUMBER(D10),ISNUMBER(F10)),ROUNDDOWN(MIN(IF(OR(ISBLANK(I10),I10=""),EOMONTH(DATE(EINSTELLUNG!$C$35,$A$1,1),0),I10)-MAX(D10,DATE(EINSTELLUNG!$C$35,$A$1,1))+1)/DAY(EOMONTH(DATE(EINSTELLUNG!$C$35,$A$1,1),0))*F10,2),"")</f>
        <v>173</v>
      </c>
      <c r="I10" s="73"/>
      <c r="J10" s="74"/>
      <c r="K10" s="273">
        <f t="shared" si="0"/>
        <v>0</v>
      </c>
      <c r="L10" s="275">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288" t="s">
        <v>60</v>
      </c>
      <c r="P10" s="289"/>
      <c r="Q10" s="290">
        <f>EINSTELLUNG!I31</f>
        <v>0</v>
      </c>
      <c r="R10" s="291"/>
      <c r="S10" s="270"/>
      <c r="T10" s="270"/>
      <c r="U10" s="270"/>
      <c r="V10" s="270"/>
    </row>
    <row r="11" spans="1:28" ht="22" customHeight="1">
      <c r="A11" s="272" t="s">
        <v>61</v>
      </c>
      <c r="B11" s="129">
        <v>401276</v>
      </c>
      <c r="C11" s="77" t="s">
        <v>472</v>
      </c>
      <c r="D11" s="78">
        <v>38899</v>
      </c>
      <c r="E11" s="79" t="s">
        <v>3</v>
      </c>
      <c r="F11" s="80">
        <v>173</v>
      </c>
      <c r="G11" s="273">
        <f>IF(OR(E11="",F11=""),"",PID_KVLohnLookup($A$1,E11,F11,LOHNTABELLE!$H$4))</f>
        <v>2082</v>
      </c>
      <c r="H11" s="274">
        <f>IF(AND(ISNUMBER(D11),ISNUMBER(F11)),ROUNDDOWN(MIN(IF(OR(ISBLANK(I11),I11=""),EOMONTH(DATE(EINSTELLUNG!$C$35,$A$1,1),0),I11)-MAX(D11,DATE(EINSTELLUNG!$C$35,$A$1,1))+1)/DAY(EOMONTH(DATE(EINSTELLUNG!$C$35,$A$1,1),0))*F11,2),"")</f>
        <v>173</v>
      </c>
      <c r="I11" s="81"/>
      <c r="J11" s="82"/>
      <c r="K11" s="273">
        <f t="shared" si="0"/>
        <v>0</v>
      </c>
      <c r="L11" s="275">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288" t="s">
        <v>62</v>
      </c>
      <c r="P11" s="289"/>
      <c r="Q11" s="290">
        <f>P5</f>
        <v>600</v>
      </c>
      <c r="R11" s="291"/>
      <c r="S11" s="270"/>
      <c r="T11" s="270"/>
      <c r="U11" s="270"/>
      <c r="V11" s="270"/>
    </row>
    <row r="12" spans="1:28" ht="22" customHeight="1">
      <c r="A12" s="272" t="s">
        <v>63</v>
      </c>
      <c r="B12" s="128">
        <v>401307</v>
      </c>
      <c r="C12" s="69" t="s">
        <v>231</v>
      </c>
      <c r="D12" s="70">
        <v>43571</v>
      </c>
      <c r="E12" s="71" t="s">
        <v>3</v>
      </c>
      <c r="F12" s="72">
        <v>151.38</v>
      </c>
      <c r="G12" s="273">
        <f>IF(OR(E12="",F12=""),"",PID_KVLohnLookup($A$1,E12,F12,LOHNTABELLE!$H$4))</f>
        <v>1821.75</v>
      </c>
      <c r="H12" s="274">
        <f>IF(AND(ISNUMBER(D12),ISNUMBER(F12)),ROUNDDOWN(MIN(IF(OR(ISBLANK(I12),I12=""),EOMONTH(DATE(EINSTELLUNG!$C$35,$A$1,1),0),I12)-MAX(D12,DATE(EINSTELLUNG!$C$35,$A$1,1))+1)/DAY(EOMONTH(DATE(EINSTELLUNG!$C$35,$A$1,1),0))*F12,2),"")</f>
        <v>151.38</v>
      </c>
      <c r="I12" s="73"/>
      <c r="J12" s="74"/>
      <c r="K12" s="273">
        <f t="shared" si="0"/>
        <v>0</v>
      </c>
      <c r="L12" s="275">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288" t="s">
        <v>64</v>
      </c>
      <c r="P12" s="289"/>
      <c r="Q12" s="139">
        <v>-121</v>
      </c>
      <c r="R12" s="140"/>
      <c r="S12" s="270"/>
      <c r="T12" s="270"/>
      <c r="U12" s="270"/>
      <c r="V12" s="270"/>
    </row>
    <row r="13" spans="1:28" ht="22" customHeight="1">
      <c r="A13" s="272" t="s">
        <v>65</v>
      </c>
      <c r="B13" s="129">
        <v>401308</v>
      </c>
      <c r="C13" s="77" t="s">
        <v>232</v>
      </c>
      <c r="D13" s="78">
        <v>43579</v>
      </c>
      <c r="E13" s="79" t="s">
        <v>3</v>
      </c>
      <c r="F13" s="80">
        <v>173</v>
      </c>
      <c r="G13" s="273">
        <f>IF(OR(E13="",F13=""),"",PID_KVLohnLookup($A$1,E13,F13,LOHNTABELLE!$H$4))</f>
        <v>2082</v>
      </c>
      <c r="H13" s="274">
        <f>IF(AND(ISNUMBER(D13),ISNUMBER(F13)),ROUNDDOWN(MIN(IF(OR(ISBLANK(I13),I13=""),EOMONTH(DATE(EINSTELLUNG!$C$35,$A$1,1),0),I13)-MAX(D13,DATE(EINSTELLUNG!$C$35,$A$1,1))+1)/DAY(EOMONTH(DATE(EINSTELLUNG!$C$35,$A$1,1),0))*F13,2),"")</f>
        <v>173</v>
      </c>
      <c r="I13" s="81"/>
      <c r="J13" s="82"/>
      <c r="K13" s="273">
        <f t="shared" si="0"/>
        <v>0</v>
      </c>
      <c r="L13" s="275">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288" t="s">
        <v>66</v>
      </c>
      <c r="P13" s="289"/>
      <c r="Q13" s="290">
        <f>Q8-Q9-Q10-Q11-Q12</f>
        <v>7239.37</v>
      </c>
      <c r="R13" s="291"/>
      <c r="S13" s="270"/>
      <c r="T13" s="270"/>
      <c r="U13" s="270"/>
      <c r="V13" s="270"/>
    </row>
    <row r="14" spans="1:28" ht="22" customHeight="1">
      <c r="A14" s="272" t="s">
        <v>67</v>
      </c>
      <c r="B14" s="128">
        <v>401394</v>
      </c>
      <c r="C14" s="69" t="s">
        <v>233</v>
      </c>
      <c r="D14" s="70">
        <v>44379</v>
      </c>
      <c r="E14" s="71" t="s">
        <v>2</v>
      </c>
      <c r="F14" s="72">
        <v>173</v>
      </c>
      <c r="G14" s="273">
        <f>IF(OR(E14="",F14=""),"",PID_KVLohnLookup($A$1,E14,F14,LOHNTABELLE!$H$4))</f>
        <v>2900</v>
      </c>
      <c r="H14" s="274">
        <f>IF(AND(ISNUMBER(D14),ISNUMBER(F14)),ROUNDDOWN(MIN(IF(OR(ISBLANK(I14),I14=""),EOMONTH(DATE(EINSTELLUNG!$C$35,$A$1,1),0),I14)-MAX(D14,DATE(EINSTELLUNG!$C$35,$A$1,1))+1)/DAY(EOMONTH(DATE(EINSTELLUNG!$C$35,$A$1,1),0))*F14,2),"")</f>
        <v>173</v>
      </c>
      <c r="I14" s="73"/>
      <c r="J14" s="74"/>
      <c r="K14" s="273">
        <f t="shared" si="0"/>
        <v>0</v>
      </c>
      <c r="L14" s="275">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288" t="s">
        <v>68</v>
      </c>
      <c r="P14" s="289"/>
      <c r="Q14" s="290">
        <f>EINSTELLUNG!L15</f>
        <v>9300</v>
      </c>
      <c r="R14" s="291"/>
      <c r="S14" s="270"/>
      <c r="T14" s="270"/>
      <c r="U14" s="270"/>
      <c r="V14" s="270"/>
    </row>
    <row r="15" spans="1:28" ht="22" customHeight="1" thickBot="1">
      <c r="A15" s="272" t="s">
        <v>69</v>
      </c>
      <c r="B15" s="129">
        <v>401406</v>
      </c>
      <c r="C15" s="77" t="s">
        <v>473</v>
      </c>
      <c r="D15" s="78">
        <v>36850</v>
      </c>
      <c r="E15" s="79" t="s">
        <v>10</v>
      </c>
      <c r="F15" s="80">
        <v>151.38</v>
      </c>
      <c r="G15" s="273">
        <f>IF(OR(E15="",F15=""),"",PID_KVLohnLookup($A$1,E15,F15,LOHNTABELLE!$H$4))</f>
        <v>2012.5</v>
      </c>
      <c r="H15" s="274">
        <f>IF(AND(ISNUMBER(D15),ISNUMBER(F15)),ROUNDDOWN(MIN(IF(OR(ISBLANK(I15),I15=""),EOMONTH(DATE(EINSTELLUNG!$C$35,$A$1,1),0),I15)-MAX(D15,DATE(EINSTELLUNG!$C$35,$A$1,1))+1)/DAY(EOMONTH(DATE(EINSTELLUNG!$C$35,$A$1,1),0))*F15,2),"")</f>
        <v>151.38</v>
      </c>
      <c r="I15" s="81"/>
      <c r="J15" s="82"/>
      <c r="K15" s="273">
        <f t="shared" si="0"/>
        <v>0</v>
      </c>
      <c r="L15" s="275">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293" t="s">
        <v>70</v>
      </c>
      <c r="P15" s="294"/>
      <c r="Q15" s="295">
        <f>Q13-Q14</f>
        <v>-2060.63</v>
      </c>
      <c r="R15" s="296"/>
      <c r="S15" s="297"/>
      <c r="T15" s="297"/>
      <c r="U15" s="297"/>
      <c r="V15" s="270"/>
    </row>
    <row r="16" spans="1:28" ht="22" customHeight="1" thickBot="1">
      <c r="A16" s="272" t="s">
        <v>71</v>
      </c>
      <c r="B16" s="128">
        <v>401432</v>
      </c>
      <c r="C16" s="69" t="s">
        <v>235</v>
      </c>
      <c r="D16" s="70">
        <v>44441</v>
      </c>
      <c r="E16" s="71" t="s">
        <v>2</v>
      </c>
      <c r="F16" s="72">
        <v>173</v>
      </c>
      <c r="G16" s="273">
        <f>IF(OR(E16="",F16=""),"",PID_KVLohnLookup($A$1,E16,F16,LOHNTABELLE!$H$4))</f>
        <v>2900</v>
      </c>
      <c r="H16" s="274">
        <f>IF(AND(ISNUMBER(D16),ISNUMBER(F16)),ROUNDDOWN(MIN(IF(OR(ISBLANK(I16),I16=""),EOMONTH(DATE(EINSTELLUNG!$C$35,$A$1,1),0),I16)-MAX(D16,DATE(EINSTELLUNG!$C$35,$A$1,1))+1)/DAY(EOMONTH(DATE(EINSTELLUNG!$C$35,$A$1,1),0))*F16,2),"")</f>
        <v>173</v>
      </c>
      <c r="I16" s="73"/>
      <c r="J16" s="74"/>
      <c r="K16" s="273">
        <f t="shared" si="0"/>
        <v>0</v>
      </c>
      <c r="L16" s="275">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298" t="str">
        <f>IF(Q15&lt;0, "Schlecht! Zu wenig Stunden für Dienstplan.", IF(Q15&gt;0, "Du hast mehr als genug Stunden für Dienstplan.", ""))</f>
        <v>Schlecht! Zu wenig Stunden für Dienstplan.</v>
      </c>
      <c r="P16" s="299"/>
      <c r="Q16" s="299"/>
      <c r="R16" s="300"/>
      <c r="S16" s="301"/>
      <c r="T16" s="301"/>
      <c r="U16" s="301"/>
      <c r="V16" s="301"/>
      <c r="W16" s="302"/>
    </row>
    <row r="17" spans="1:29" ht="22" customHeight="1">
      <c r="A17" s="272" t="s">
        <v>72</v>
      </c>
      <c r="B17" s="129">
        <v>401479</v>
      </c>
      <c r="C17" s="77" t="s">
        <v>238</v>
      </c>
      <c r="D17" s="78">
        <v>44511</v>
      </c>
      <c r="E17" s="79" t="s">
        <v>6</v>
      </c>
      <c r="F17" s="80">
        <v>173</v>
      </c>
      <c r="G17" s="273">
        <f>IF(OR(E17="",F17=""),"",PID_KVLohnLookup($A$1,E17,F17,LOHNTABELLE!$H$4))</f>
        <v>2160</v>
      </c>
      <c r="H17" s="274">
        <f>IF(AND(ISNUMBER(D17),ISNUMBER(F17)),ROUNDDOWN(MIN(IF(OR(ISBLANK(I17),I17=""),EOMONTH(DATE(EINSTELLUNG!$C$35,$A$1,1),0),I17)-MAX(D17,DATE(EINSTELLUNG!$C$35,$A$1,1))+1)/DAY(EOMONTH(DATE(EINSTELLUNG!$C$35,$A$1,1),0))*F17,2),"")</f>
        <v>173</v>
      </c>
      <c r="I17" s="81"/>
      <c r="J17" s="82"/>
      <c r="K17" s="273">
        <f t="shared" si="0"/>
        <v>0</v>
      </c>
      <c r="L17" s="275">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03" t="s">
        <v>73</v>
      </c>
      <c r="P17" s="285"/>
      <c r="Q17" s="304">
        <f>SUM(L3:L82)</f>
        <v>134195.83387096773</v>
      </c>
      <c r="R17" s="305"/>
      <c r="S17" s="270"/>
      <c r="T17" s="270"/>
      <c r="U17" s="270"/>
      <c r="V17" s="270"/>
      <c r="W17" s="302"/>
    </row>
    <row r="18" spans="1:29" ht="22" customHeight="1">
      <c r="A18" s="272" t="s">
        <v>74</v>
      </c>
      <c r="B18" s="128">
        <v>401481</v>
      </c>
      <c r="C18" s="69" t="s">
        <v>239</v>
      </c>
      <c r="D18" s="70">
        <v>44531</v>
      </c>
      <c r="E18" s="71" t="s">
        <v>2</v>
      </c>
      <c r="F18" s="72">
        <v>173</v>
      </c>
      <c r="G18" s="273">
        <f>IF(OR(E18="",F18=""),"",PID_KVLohnLookup($A$1,E18,F18,LOHNTABELLE!$H$4))</f>
        <v>2900</v>
      </c>
      <c r="H18" s="274">
        <f>IF(AND(ISNUMBER(D18),ISNUMBER(F18)),ROUNDDOWN(MIN(IF(OR(ISBLANK(I18),I18=""),EOMONTH(DATE(EINSTELLUNG!$C$35,$A$1,1),0),I18)-MAX(D18,DATE(EINSTELLUNG!$C$35,$A$1,1))+1)/DAY(EOMONTH(DATE(EINSTELLUNG!$C$35,$A$1,1),0))*F18,2),"")</f>
        <v>173</v>
      </c>
      <c r="I18" s="73"/>
      <c r="J18" s="74"/>
      <c r="K18" s="273">
        <f t="shared" si="0"/>
        <v>0</v>
      </c>
      <c r="L18" s="275">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306" t="s">
        <v>451</v>
      </c>
      <c r="P18" s="307"/>
      <c r="Q18" s="308">
        <v>20</v>
      </c>
      <c r="R18" s="309"/>
      <c r="S18" s="270"/>
      <c r="T18" s="270"/>
      <c r="U18" s="270"/>
      <c r="V18" s="270"/>
    </row>
    <row r="19" spans="1:29" ht="22" customHeight="1">
      <c r="A19" s="272" t="s">
        <v>75</v>
      </c>
      <c r="B19" s="129">
        <v>401564</v>
      </c>
      <c r="C19" s="77" t="s">
        <v>240</v>
      </c>
      <c r="D19" s="78">
        <v>44824</v>
      </c>
      <c r="E19" s="79" t="s">
        <v>2</v>
      </c>
      <c r="F19" s="80">
        <v>173</v>
      </c>
      <c r="G19" s="273">
        <f>IF(OR(E19="",F19=""),"",PID_KVLohnLookup($A$1,E19,F19,LOHNTABELLE!$H$4))</f>
        <v>2900</v>
      </c>
      <c r="H19" s="274">
        <f>IF(AND(ISNUMBER(D19),ISNUMBER(F19)),ROUNDDOWN(MIN(IF(OR(ISBLANK(I19),I19=""),EOMONTH(DATE(EINSTELLUNG!$C$35,$A$1,1),0),I19)-MAX(D19,DATE(EINSTELLUNG!$C$35,$A$1,1))+1)/DAY(EOMONTH(DATE(EINSTELLUNG!$C$35,$A$1,1),0))*F19,2),"")</f>
        <v>173</v>
      </c>
      <c r="I19" s="81"/>
      <c r="J19" s="82"/>
      <c r="K19" s="273">
        <f t="shared" si="0"/>
        <v>0</v>
      </c>
      <c r="L19" s="275">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306" t="s">
        <v>296</v>
      </c>
      <c r="P19" s="307"/>
      <c r="Q19" s="308">
        <v>333</v>
      </c>
      <c r="R19" s="309"/>
      <c r="S19" s="270"/>
      <c r="T19" s="270"/>
      <c r="U19" s="270"/>
      <c r="V19" s="270"/>
    </row>
    <row r="20" spans="1:29" ht="22" customHeight="1">
      <c r="A20" s="272" t="s">
        <v>76</v>
      </c>
      <c r="B20" s="128">
        <v>401583</v>
      </c>
      <c r="C20" s="69" t="s">
        <v>242</v>
      </c>
      <c r="D20" s="70">
        <v>44900</v>
      </c>
      <c r="E20" s="71" t="s">
        <v>10</v>
      </c>
      <c r="F20" s="72">
        <v>173</v>
      </c>
      <c r="G20" s="273">
        <f>IF(OR(E20="",F20=""),"",PID_KVLohnLookup($A$1,E20,F20,LOHNTABELLE!$H$4))</f>
        <v>2300</v>
      </c>
      <c r="H20" s="274">
        <f>IF(AND(ISNUMBER(D20),ISNUMBER(F20)),ROUNDDOWN(MIN(IF(OR(ISBLANK(I20),I20=""),EOMONTH(DATE(EINSTELLUNG!$C$35,$A$1,1),0),I20)-MAX(D20,DATE(EINSTELLUNG!$C$35,$A$1,1))+1)/DAY(EOMONTH(DATE(EINSTELLUNG!$C$35,$A$1,1),0))*F20,2),"")</f>
        <v>173</v>
      </c>
      <c r="I20" s="73"/>
      <c r="J20" s="74"/>
      <c r="K20" s="273">
        <f t="shared" si="0"/>
        <v>0</v>
      </c>
      <c r="L20" s="275">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306" t="s">
        <v>296</v>
      </c>
      <c r="P20" s="307"/>
      <c r="Q20" s="308">
        <v>35</v>
      </c>
      <c r="R20" s="309"/>
      <c r="S20" s="270"/>
      <c r="T20" s="270"/>
      <c r="U20" s="270"/>
      <c r="V20" s="270"/>
    </row>
    <row r="21" spans="1:29" ht="22" customHeight="1">
      <c r="A21" s="272" t="s">
        <v>77</v>
      </c>
      <c r="B21" s="129">
        <v>401589</v>
      </c>
      <c r="C21" s="77" t="s">
        <v>243</v>
      </c>
      <c r="D21" s="78">
        <v>44926</v>
      </c>
      <c r="E21" s="79" t="s">
        <v>10</v>
      </c>
      <c r="F21" s="80">
        <v>173</v>
      </c>
      <c r="G21" s="273">
        <f>IF(OR(E21="",F21=""),"",PID_KVLohnLookup($A$1,E21,F21,LOHNTABELLE!$H$4))</f>
        <v>2300</v>
      </c>
      <c r="H21" s="274">
        <f>IF(AND(ISNUMBER(D21),ISNUMBER(F21)),ROUNDDOWN(MIN(IF(OR(ISBLANK(I21),I21=""),EOMONTH(DATE(EINSTELLUNG!$C$35,$A$1,1),0),I21)-MAX(D21,DATE(EINSTELLUNG!$C$35,$A$1,1))+1)/DAY(EOMONTH(DATE(EINSTELLUNG!$C$35,$A$1,1),0))*F21,2),"")</f>
        <v>173</v>
      </c>
      <c r="I21" s="81"/>
      <c r="J21" s="82"/>
      <c r="K21" s="273">
        <f t="shared" si="0"/>
        <v>0</v>
      </c>
      <c r="L21" s="275">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306" t="s">
        <v>296</v>
      </c>
      <c r="P21" s="307"/>
      <c r="Q21" s="308">
        <v>100</v>
      </c>
      <c r="R21" s="309"/>
      <c r="S21" s="270"/>
      <c r="T21" s="270"/>
      <c r="U21" s="270"/>
      <c r="V21" s="270"/>
    </row>
    <row r="22" spans="1:29" ht="22" customHeight="1">
      <c r="A22" s="272" t="s">
        <v>78</v>
      </c>
      <c r="B22" s="128">
        <v>401602</v>
      </c>
      <c r="C22" s="69" t="s">
        <v>244</v>
      </c>
      <c r="D22" s="70">
        <v>45975</v>
      </c>
      <c r="E22" s="71" t="s">
        <v>2</v>
      </c>
      <c r="F22" s="72">
        <v>86.5</v>
      </c>
      <c r="G22" s="273">
        <f>IF(OR(E22="",F22=""),"",PID_KVLohnLookup($A$1,E22,F22,LOHNTABELLE!$H$4))</f>
        <v>2152</v>
      </c>
      <c r="H22" s="274">
        <f>IF(AND(ISNUMBER(D22),ISNUMBER(F22)),ROUNDDOWN(MIN(IF(OR(ISBLANK(I22),I22=""),EOMONTH(DATE(EINSTELLUNG!$C$35,$A$1,1),0),I22)-MAX(D22,DATE(EINSTELLUNG!$C$35,$A$1,1))+1)/DAY(EOMONTH(DATE(EINSTELLUNG!$C$35,$A$1,1),0))*F22,2),"")</f>
        <v>86.5</v>
      </c>
      <c r="I22" s="73"/>
      <c r="J22" s="74"/>
      <c r="K22" s="273">
        <f t="shared" si="0"/>
        <v>0</v>
      </c>
      <c r="L22" s="275">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5"/>
      <c r="N22" s="98"/>
      <c r="O22" s="306" t="s">
        <v>296</v>
      </c>
      <c r="P22" s="307"/>
      <c r="Q22" s="308"/>
      <c r="R22" s="309"/>
      <c r="S22" s="270"/>
      <c r="T22" s="270"/>
      <c r="U22" s="270"/>
      <c r="V22" s="270"/>
    </row>
    <row r="23" spans="1:29" ht="22" customHeight="1">
      <c r="A23" s="272" t="s">
        <v>79</v>
      </c>
      <c r="B23" s="129">
        <v>401605</v>
      </c>
      <c r="C23" s="77" t="s">
        <v>245</v>
      </c>
      <c r="D23" s="78">
        <v>44986</v>
      </c>
      <c r="E23" s="79" t="s">
        <v>2</v>
      </c>
      <c r="F23" s="80">
        <v>86.5</v>
      </c>
      <c r="G23" s="273">
        <f>IF(OR(E23="",F23=""),"",PID_KVLohnLookup($A$1,E23,F23,LOHNTABELLE!$H$4))</f>
        <v>2152</v>
      </c>
      <c r="H23" s="274">
        <f>IF(AND(ISNUMBER(D23),ISNUMBER(F23)),ROUNDDOWN(MIN(IF(OR(ISBLANK(I23),I23=""),EOMONTH(DATE(EINSTELLUNG!$C$35,$A$1,1),0),I23)-MAX(D23,DATE(EINSTELLUNG!$C$35,$A$1,1))+1)/DAY(EOMONTH(DATE(EINSTELLUNG!$C$35,$A$1,1),0))*F23,2),"")</f>
        <v>86.5</v>
      </c>
      <c r="I23" s="81"/>
      <c r="J23" s="82"/>
      <c r="K23" s="273">
        <f t="shared" si="0"/>
        <v>0</v>
      </c>
      <c r="L23" s="275">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306" t="s">
        <v>296</v>
      </c>
      <c r="P23" s="307"/>
      <c r="Q23" s="308">
        <v>5000</v>
      </c>
      <c r="R23" s="309"/>
      <c r="S23" s="270"/>
      <c r="T23" s="270"/>
      <c r="U23" s="270"/>
      <c r="V23" s="270"/>
      <c r="W23" s="302"/>
    </row>
    <row r="24" spans="1:29" ht="22" customHeight="1">
      <c r="A24" s="272" t="s">
        <v>80</v>
      </c>
      <c r="B24" s="128">
        <v>401605</v>
      </c>
      <c r="C24" s="69" t="s">
        <v>473</v>
      </c>
      <c r="D24" s="73">
        <v>36850</v>
      </c>
      <c r="E24" s="71" t="s">
        <v>10</v>
      </c>
      <c r="F24" s="72">
        <v>151.38</v>
      </c>
      <c r="G24" s="273">
        <f>IF(OR(E24="",F24=""),"",PID_KVLohnLookup($A$1,E24,F24,LOHNTABELLE!$H$4))</f>
        <v>2012.5</v>
      </c>
      <c r="H24" s="274">
        <f>IF(AND(ISNUMBER(D24),ISNUMBER(F24)),ROUNDDOWN(MIN(IF(OR(ISBLANK(I24),I24=""),EOMONTH(DATE(EINSTELLUNG!$C$35,$A$1,1),0),I24)-MAX(D24,DATE(EINSTELLUNG!$C$35,$A$1,1))+1)/DAY(EOMONTH(DATE(EINSTELLUNG!$C$35,$A$1,1),0))*F24,2),"")</f>
        <v>151.38</v>
      </c>
      <c r="I24" s="73"/>
      <c r="J24" s="74"/>
      <c r="K24" s="273">
        <f t="shared" si="0"/>
        <v>0</v>
      </c>
      <c r="L24" s="275">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306"/>
      <c r="P24" s="307"/>
      <c r="Q24" s="308"/>
      <c r="R24" s="309"/>
      <c r="S24" s="270"/>
      <c r="T24" s="270"/>
      <c r="U24" s="270"/>
      <c r="V24" s="270"/>
      <c r="W24" s="302"/>
    </row>
    <row r="25" spans="1:29" ht="22" customHeight="1">
      <c r="A25" s="272" t="s">
        <v>81</v>
      </c>
      <c r="B25" s="129">
        <v>401626</v>
      </c>
      <c r="C25" s="77" t="s">
        <v>246</v>
      </c>
      <c r="D25" s="78">
        <v>45063</v>
      </c>
      <c r="E25" s="79" t="s">
        <v>2</v>
      </c>
      <c r="F25" s="80">
        <v>86.5</v>
      </c>
      <c r="G25" s="273">
        <f>IF(OR(E25="",F25=""),"",PID_KVLohnLookup($A$1,E25,F25,LOHNTABELLE!$H$4))</f>
        <v>2152</v>
      </c>
      <c r="H25" s="274">
        <f>IF(AND(ISNUMBER(D25),ISNUMBER(F25)),ROUNDDOWN(MIN(IF(OR(ISBLANK(I25),I25=""),EOMONTH(DATE(EINSTELLUNG!$C$35,$A$1,1),0),I25)-MAX(D25,DATE(EINSTELLUNG!$C$35,$A$1,1))+1)/DAY(EOMONTH(DATE(EINSTELLUNG!$C$35,$A$1,1),0))*F25,2),"")</f>
        <v>86.5</v>
      </c>
      <c r="I25" s="81"/>
      <c r="J25" s="82"/>
      <c r="K25" s="273">
        <f t="shared" si="0"/>
        <v>0</v>
      </c>
      <c r="L25" s="275">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306"/>
      <c r="P25" s="307"/>
      <c r="Q25" s="308"/>
      <c r="R25" s="309"/>
      <c r="S25" s="270"/>
      <c r="T25" s="270"/>
      <c r="U25" s="270"/>
      <c r="V25" s="270"/>
    </row>
    <row r="26" spans="1:29" ht="22" customHeight="1">
      <c r="A26" s="272" t="s">
        <v>82</v>
      </c>
      <c r="B26" s="128">
        <v>401633</v>
      </c>
      <c r="C26" s="69" t="s">
        <v>247</v>
      </c>
      <c r="D26" s="73">
        <v>45089</v>
      </c>
      <c r="E26" s="71" t="s">
        <v>10</v>
      </c>
      <c r="F26" s="72">
        <v>86.5</v>
      </c>
      <c r="G26" s="273">
        <f>IF(OR(E26="",F26=""),"",PID_KVLohnLookup($A$1,E26,F26,LOHNTABELLE!$H$4))</f>
        <v>1150</v>
      </c>
      <c r="H26" s="274">
        <f>IF(AND(ISNUMBER(D26),ISNUMBER(F26)),ROUNDDOWN(MIN(IF(OR(ISBLANK(I26),I26=""),EOMONTH(DATE(EINSTELLUNG!$C$35,$A$1,1),0),I26)-MAX(D26,DATE(EINSTELLUNG!$C$35,$A$1,1))+1)/DAY(EOMONTH(DATE(EINSTELLUNG!$C$35,$A$1,1),0))*F26,2),"")</f>
        <v>86.5</v>
      </c>
      <c r="I26" s="73"/>
      <c r="J26" s="74"/>
      <c r="K26" s="273">
        <f t="shared" si="0"/>
        <v>0</v>
      </c>
      <c r="L26" s="275">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75"/>
      <c r="N26" s="98"/>
      <c r="O26" s="306"/>
      <c r="P26" s="307"/>
      <c r="Q26" s="308"/>
      <c r="R26" s="309"/>
      <c r="S26" s="270"/>
      <c r="T26" s="270"/>
      <c r="U26" s="270"/>
      <c r="V26" s="270"/>
    </row>
    <row r="27" spans="1:29" ht="22" customHeight="1">
      <c r="A27" s="272" t="s">
        <v>83</v>
      </c>
      <c r="B27" s="129">
        <v>401647</v>
      </c>
      <c r="C27" s="77" t="s">
        <v>248</v>
      </c>
      <c r="D27" s="78">
        <v>45182</v>
      </c>
      <c r="E27" s="79" t="s">
        <v>2</v>
      </c>
      <c r="F27" s="80">
        <v>86.5</v>
      </c>
      <c r="G27" s="273">
        <f>IF(OR(E27="",F27=""),"",PID_KVLohnLookup($A$1,E27,F27,LOHNTABELLE!$H$4))</f>
        <v>2152</v>
      </c>
      <c r="H27" s="274">
        <f>IF(AND(ISNUMBER(D27),ISNUMBER(F27)),ROUNDDOWN(MIN(IF(OR(ISBLANK(I27),I27=""),EOMONTH(DATE(EINSTELLUNG!$C$35,$A$1,1),0),I27)-MAX(D27,DATE(EINSTELLUNG!$C$35,$A$1,1))+1)/DAY(EOMONTH(DATE(EINSTELLUNG!$C$35,$A$1,1),0))*F27,2),"")</f>
        <v>86.5</v>
      </c>
      <c r="I27" s="81"/>
      <c r="J27" s="82"/>
      <c r="K27" s="273">
        <f t="shared" si="0"/>
        <v>0</v>
      </c>
      <c r="L27" s="275">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3"/>
      <c r="N27" s="99"/>
      <c r="O27" s="306"/>
      <c r="P27" s="307"/>
      <c r="Q27" s="308"/>
      <c r="R27" s="309"/>
      <c r="S27" s="310" t="s">
        <v>84</v>
      </c>
      <c r="T27" s="310"/>
      <c r="U27" s="310"/>
      <c r="V27" s="310"/>
    </row>
    <row r="28" spans="1:29" ht="22" customHeight="1">
      <c r="A28" s="272" t="s">
        <v>85</v>
      </c>
      <c r="B28" s="128">
        <v>401661</v>
      </c>
      <c r="C28" s="69" t="s">
        <v>249</v>
      </c>
      <c r="D28" s="70">
        <v>45261</v>
      </c>
      <c r="E28" s="71" t="s">
        <v>2</v>
      </c>
      <c r="F28" s="72">
        <v>86.5</v>
      </c>
      <c r="G28" s="273">
        <f>IF(OR(E28="",F28=""),"",PID_KVLohnLookup($A$1,E28,F28,LOHNTABELLE!$H$4))</f>
        <v>2152</v>
      </c>
      <c r="H28" s="274">
        <f>IF(AND(ISNUMBER(D28),ISNUMBER(F28)),ROUNDDOWN(MIN(IF(OR(ISBLANK(I28),I28=""),EOMONTH(DATE(EINSTELLUNG!$C$35,$A$1,1),0),I28)-MAX(D28,DATE(EINSTELLUNG!$C$35,$A$1,1))+1)/DAY(EOMONTH(DATE(EINSTELLUNG!$C$35,$A$1,1),0))*F28,2),"")</f>
        <v>86.5</v>
      </c>
      <c r="I28" s="73"/>
      <c r="J28" s="74"/>
      <c r="K28" s="273">
        <f t="shared" si="0"/>
        <v>0</v>
      </c>
      <c r="L28" s="275">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306"/>
      <c r="P28" s="307"/>
      <c r="Q28" s="308"/>
      <c r="R28" s="309"/>
      <c r="S28" s="270"/>
      <c r="T28" s="270"/>
      <c r="U28" s="270"/>
      <c r="V28" s="270"/>
    </row>
    <row r="29" spans="1:29" ht="22" customHeight="1" thickBot="1">
      <c r="A29" s="272" t="s">
        <v>86</v>
      </c>
      <c r="B29" s="129">
        <v>401670</v>
      </c>
      <c r="C29" s="77" t="s">
        <v>250</v>
      </c>
      <c r="D29" s="78">
        <v>45358</v>
      </c>
      <c r="E29" s="79" t="s">
        <v>2</v>
      </c>
      <c r="F29" s="80">
        <v>86.5</v>
      </c>
      <c r="G29" s="273">
        <f>IF(OR(E29="",F29=""),"",PID_KVLohnLookup($A$1,E29,F29,LOHNTABELLE!$H$4))</f>
        <v>2152</v>
      </c>
      <c r="H29" s="274">
        <f>IF(AND(ISNUMBER(D29),ISNUMBER(F29)),ROUNDDOWN(MIN(IF(OR(ISBLANK(I29),I29=""),EOMONTH(DATE(EINSTELLUNG!$C$35,$A$1,1),0),I29)-MAX(D29,DATE(EINSTELLUNG!$C$35,$A$1,1))+1)/DAY(EOMONTH(DATE(EINSTELLUNG!$C$35,$A$1,1),0))*F29,2),"")</f>
        <v>86.5</v>
      </c>
      <c r="I29" s="81"/>
      <c r="J29" s="82"/>
      <c r="K29" s="273">
        <f t="shared" si="0"/>
        <v>0</v>
      </c>
      <c r="L29" s="275">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11" t="s">
        <v>87</v>
      </c>
      <c r="P29" s="294"/>
      <c r="Q29" s="312">
        <f>EINSTELLUNG!O15</f>
        <v>1250</v>
      </c>
      <c r="R29" s="313"/>
      <c r="S29" s="270"/>
      <c r="T29" s="270"/>
      <c r="U29" s="270"/>
      <c r="V29" s="270"/>
    </row>
    <row r="30" spans="1:29" ht="22" customHeight="1" thickBot="1">
      <c r="A30" s="272" t="s">
        <v>88</v>
      </c>
      <c r="B30" s="128">
        <v>401678</v>
      </c>
      <c r="C30" s="69" t="s">
        <v>251</v>
      </c>
      <c r="D30" s="70">
        <v>45414</v>
      </c>
      <c r="E30" s="71" t="s">
        <v>2</v>
      </c>
      <c r="F30" s="72">
        <v>173</v>
      </c>
      <c r="G30" s="273">
        <f>IF(OR(E30="",F30=""),"",PID_KVLohnLookup($A$1,E30,F30,LOHNTABELLE!$H$4))</f>
        <v>2900</v>
      </c>
      <c r="H30" s="274">
        <f>IF(AND(ISNUMBER(D30),ISNUMBER(F30)),ROUNDDOWN(MIN(IF(OR(ISBLANK(I30),I30=""),EOMONTH(DATE(EINSTELLUNG!$C$35,$A$1,1),0),I30)-MAX(D30,DATE(EINSTELLUNG!$C$35,$A$1,1))+1)/DAY(EOMONTH(DATE(EINSTELLUNG!$C$35,$A$1,1),0))*F30,2),"")</f>
        <v>173</v>
      </c>
      <c r="I30" s="73"/>
      <c r="J30" s="74"/>
      <c r="K30" s="273">
        <f t="shared" si="0"/>
        <v>0</v>
      </c>
      <c r="L30" s="275">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270"/>
      <c r="P30" s="270"/>
      <c r="Q30" s="270"/>
      <c r="R30" s="270"/>
      <c r="S30" s="270"/>
      <c r="T30" s="270"/>
      <c r="U30" s="270"/>
      <c r="V30" s="270"/>
      <c r="W30" s="314"/>
      <c r="X30" s="314"/>
      <c r="Y30" s="314"/>
      <c r="Z30" s="314"/>
      <c r="AA30" s="314"/>
      <c r="AB30" s="314"/>
      <c r="AC30" s="314"/>
    </row>
    <row r="31" spans="1:29" ht="22" customHeight="1" thickBot="1">
      <c r="A31" s="272" t="s">
        <v>89</v>
      </c>
      <c r="B31" s="129">
        <v>401690</v>
      </c>
      <c r="C31" s="77" t="s">
        <v>253</v>
      </c>
      <c r="D31" s="78">
        <v>45536</v>
      </c>
      <c r="E31" s="79" t="s">
        <v>2</v>
      </c>
      <c r="F31" s="80">
        <v>86.5</v>
      </c>
      <c r="G31" s="273">
        <f>IF(OR(E31="",F31=""),"",PID_KVLohnLookup($A$1,E31,F31,LOHNTABELLE!$H$4))</f>
        <v>2152</v>
      </c>
      <c r="H31" s="274">
        <f>IF(AND(ISNUMBER(D31),ISNUMBER(F31)),ROUNDDOWN(MIN(IF(OR(ISBLANK(I31),I31=""),EOMONTH(DATE(EINSTELLUNG!$C$35,$A$1,1),0),I31)-MAX(D31,DATE(EINSTELLUNG!$C$35,$A$1,1))+1)/DAY(EOMONTH(DATE(EINSTELLUNG!$C$35,$A$1,1),0))*F31,2),"")</f>
        <v>86.5</v>
      </c>
      <c r="I31" s="81"/>
      <c r="J31" s="82"/>
      <c r="K31" s="273">
        <f t="shared" si="0"/>
        <v>0</v>
      </c>
      <c r="L31" s="275">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315">
        <v>0</v>
      </c>
      <c r="P31" s="316"/>
      <c r="Q31" s="317">
        <v>1.7241379310344827E-2</v>
      </c>
      <c r="R31" s="318"/>
      <c r="S31" s="270"/>
      <c r="T31" s="270"/>
      <c r="U31" s="270"/>
      <c r="V31" s="270"/>
    </row>
    <row r="32" spans="1:29" ht="22" customHeight="1" thickBot="1">
      <c r="A32" s="272" t="s">
        <v>91</v>
      </c>
      <c r="B32" s="128">
        <v>401715</v>
      </c>
      <c r="C32" s="69" t="s">
        <v>256</v>
      </c>
      <c r="D32" s="70">
        <v>45755</v>
      </c>
      <c r="E32" s="71" t="s">
        <v>2</v>
      </c>
      <c r="F32" s="72">
        <v>86.5</v>
      </c>
      <c r="G32" s="273">
        <f>IF(OR(E32="",F32=""),"",PID_KVLohnLookup($A$1,E32,F32,LOHNTABELLE!$H$4))</f>
        <v>2152</v>
      </c>
      <c r="H32" s="274">
        <f>IF(AND(ISNUMBER(D32),ISNUMBER(F32)),ROUNDDOWN(MIN(IF(OR(ISBLANK(I32),I32=""),EOMONTH(DATE(EINSTELLUNG!$C$35,$A$1,1),0),I32)-MAX(D32,DATE(EINSTELLUNG!$C$35,$A$1,1))+1)/DAY(EOMONTH(DATE(EINSTELLUNG!$C$35,$A$1,1),0))*F32,2),"")</f>
        <v>86.5</v>
      </c>
      <c r="I32" s="73"/>
      <c r="J32" s="74"/>
      <c r="K32" s="273">
        <f t="shared" si="0"/>
        <v>0</v>
      </c>
      <c r="L32" s="275">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270"/>
      <c r="P32" s="270"/>
      <c r="Q32" s="270"/>
      <c r="R32" s="270"/>
      <c r="S32" s="270"/>
      <c r="T32" s="270"/>
      <c r="U32" s="270"/>
      <c r="V32" s="270"/>
    </row>
    <row r="33" spans="1:22" ht="22" customHeight="1">
      <c r="A33" s="272" t="s">
        <v>92</v>
      </c>
      <c r="B33" s="129">
        <v>401716</v>
      </c>
      <c r="C33" s="77" t="s">
        <v>257</v>
      </c>
      <c r="D33" s="78">
        <v>45800</v>
      </c>
      <c r="E33" s="79" t="s">
        <v>2</v>
      </c>
      <c r="F33" s="80">
        <v>86.5</v>
      </c>
      <c r="G33" s="273">
        <f>IF(OR(E33="",F33=""),"",PID_KVLohnLookup($A$1,E33,F33,LOHNTABELLE!$H$4))</f>
        <v>2152</v>
      </c>
      <c r="H33" s="274">
        <f>IF(AND(ISNUMBER(D33),ISNUMBER(F33)),ROUNDDOWN(MIN(IF(OR(ISBLANK(I33),I33=""),EOMONTH(DATE(EINSTELLUNG!$C$35,$A$1,1),0),I33)-MAX(D33,DATE(EINSTELLUNG!$C$35,$A$1,1))+1)/DAY(EOMONTH(DATE(EINSTELLUNG!$C$35,$A$1,1),0))*F33,2),"")</f>
        <v>86.5</v>
      </c>
      <c r="I33" s="81"/>
      <c r="J33" s="82"/>
      <c r="K33" s="273">
        <f t="shared" si="0"/>
        <v>0</v>
      </c>
      <c r="L33" s="275">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319"/>
      <c r="P33" s="320"/>
      <c r="Q33" s="256">
        <f>EINSTELLUNG!B3</f>
        <v>0</v>
      </c>
      <c r="R33" s="256"/>
      <c r="S33" s="256" t="str">
        <f>EINSTELLUNG!B19</f>
        <v>Projection/Aktuell Zahlen</v>
      </c>
      <c r="T33" s="256"/>
      <c r="U33" s="256" t="s">
        <v>95</v>
      </c>
      <c r="V33" s="257"/>
    </row>
    <row r="34" spans="1:22" ht="22" customHeight="1">
      <c r="A34" s="272" t="s">
        <v>96</v>
      </c>
      <c r="B34" s="128">
        <v>401717</v>
      </c>
      <c r="C34" s="69" t="s">
        <v>258</v>
      </c>
      <c r="D34" s="70">
        <v>45814</v>
      </c>
      <c r="E34" s="71" t="s">
        <v>2</v>
      </c>
      <c r="F34" s="93">
        <v>86.5</v>
      </c>
      <c r="G34" s="273">
        <f>IF(OR(E34="",F34=""),"",PID_KVLohnLookup($A$1,E34,F34,LOHNTABELLE!$H$4))</f>
        <v>2152</v>
      </c>
      <c r="H34" s="274">
        <f>IF(AND(ISNUMBER(D34),ISNUMBER(F34)),ROUNDDOWN(MIN(IF(OR(ISBLANK(I34),I34=""),EOMONTH(DATE(EINSTELLUNG!$C$35,$A$1,1),0),I34)-MAX(D34,DATE(EINSTELLUNG!$C$35,$A$1,1))+1)/DAY(EOMONTH(DATE(EINSTELLUNG!$C$35,$A$1,1),0))*F34,2),"")</f>
        <v>86.5</v>
      </c>
      <c r="I34" s="73"/>
      <c r="J34" s="74"/>
      <c r="K34" s="273">
        <f t="shared" si="0"/>
        <v>0</v>
      </c>
      <c r="L34" s="275">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321"/>
      <c r="P34" s="322"/>
      <c r="Q34" s="323"/>
      <c r="R34" s="323"/>
      <c r="S34" s="323"/>
      <c r="T34" s="323"/>
      <c r="U34" s="323"/>
      <c r="V34" s="324"/>
    </row>
    <row r="35" spans="1:22" ht="22" customHeight="1">
      <c r="A35" s="272" t="s">
        <v>97</v>
      </c>
      <c r="B35" s="129">
        <v>401722</v>
      </c>
      <c r="C35" s="77" t="s">
        <v>259</v>
      </c>
      <c r="D35" s="78">
        <v>45848</v>
      </c>
      <c r="E35" s="79" t="s">
        <v>2</v>
      </c>
      <c r="F35" s="80">
        <v>86.5</v>
      </c>
      <c r="G35" s="273">
        <f>IF(OR(E35="",F35=""),"",PID_KVLohnLookup($A$1,E35,F35,LOHNTABELLE!$H$4))</f>
        <v>2152</v>
      </c>
      <c r="H35" s="274">
        <f>IF(AND(ISNUMBER(D35),ISNUMBER(F35)),ROUNDDOWN(MIN(IF(OR(ISBLANK(I35),I35=""),EOMONTH(DATE(EINSTELLUNG!$C$35,$A$1,1),0),I35)-MAX(D35,DATE(EINSTELLUNG!$C$35,$A$1,1))+1)/DAY(EOMONTH(DATE(EINSTELLUNG!$C$35,$A$1,1),0))*F35,2),"")</f>
        <v>86.5</v>
      </c>
      <c r="I35" s="81"/>
      <c r="J35" s="82"/>
      <c r="K35" s="273">
        <f t="shared" ref="K35:K66" si="1">IFERROR(IF(OR(MONTH(D35)=1, MONTH(D35)=3, MONTH(D35)=5, MONTH(D35)=7, MONTH(D35)=8, MONTH(D35)=10, MONTH(D35)=12), (G35/31)*J35, IF(OR(MONTH(D35)=4, MONTH(D35)=6, MONTH(D35)=9, MONTH(D35)=11), (G35/30)*J35, (G35/DAY(EOMONTH(D35,0)))*J35)), 0)</f>
        <v>0</v>
      </c>
      <c r="L35" s="275">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25" t="s">
        <v>98</v>
      </c>
      <c r="P35" s="289"/>
      <c r="Q35" s="326">
        <f>EINSTELLUNG!C15</f>
        <v>400000</v>
      </c>
      <c r="R35" s="326"/>
      <c r="S35" s="326">
        <f>EINSTELLUNG!C31</f>
        <v>401000</v>
      </c>
      <c r="T35" s="326"/>
      <c r="U35" s="326">
        <f>S35-Q35</f>
        <v>1000</v>
      </c>
      <c r="V35" s="327"/>
    </row>
    <row r="36" spans="1:22" ht="22" customHeight="1">
      <c r="A36" s="272" t="s">
        <v>99</v>
      </c>
      <c r="B36" s="128">
        <v>401723</v>
      </c>
      <c r="C36" s="69" t="s">
        <v>260</v>
      </c>
      <c r="D36" s="70">
        <v>45852</v>
      </c>
      <c r="E36" s="71" t="s">
        <v>2</v>
      </c>
      <c r="F36" s="72">
        <v>86.5</v>
      </c>
      <c r="G36" s="273">
        <f>IF(OR(E36="",F36=""),"",PID_KVLohnLookup($A$1,E36,F36,LOHNTABELLE!$H$4))</f>
        <v>2152</v>
      </c>
      <c r="H36" s="274">
        <f>IF(AND(ISNUMBER(D36),ISNUMBER(F36)),ROUNDDOWN(MIN(IF(OR(ISBLANK(I36),I36=""),EOMONTH(DATE(EINSTELLUNG!$C$35,$A$1,1),0),I36)-MAX(D36,DATE(EINSTELLUNG!$C$35,$A$1,1))+1)/DAY(EOMONTH(DATE(EINSTELLUNG!$C$35,$A$1,1),0))*F36,2),"")</f>
        <v>86.5</v>
      </c>
      <c r="I36" s="73"/>
      <c r="J36" s="74"/>
      <c r="K36" s="273">
        <f t="shared" si="1"/>
        <v>0</v>
      </c>
      <c r="L36" s="275">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25" t="s">
        <v>100</v>
      </c>
      <c r="P36" s="289"/>
      <c r="Q36" s="326">
        <f>EINSTELLUNG!D15</f>
        <v>100000</v>
      </c>
      <c r="R36" s="326"/>
      <c r="S36" s="326">
        <f ca="1">SumMergedCells(Q17:R29)</f>
        <v>140933.8339</v>
      </c>
      <c r="T36" s="326"/>
      <c r="U36" s="326">
        <f t="shared" ref="U36:U41" ca="1" si="2">S36-Q36</f>
        <v>40933.833899999998</v>
      </c>
      <c r="V36" s="327"/>
    </row>
    <row r="37" spans="1:22" ht="22" customHeight="1">
      <c r="A37" s="272" t="s">
        <v>101</v>
      </c>
      <c r="B37" s="129">
        <v>401726</v>
      </c>
      <c r="C37" s="77" t="s">
        <v>261</v>
      </c>
      <c r="D37" s="78">
        <v>45870</v>
      </c>
      <c r="E37" s="79" t="s">
        <v>2</v>
      </c>
      <c r="F37" s="80">
        <v>86.5</v>
      </c>
      <c r="G37" s="273">
        <f>IF(OR(E37="",F37=""),"",PID_KVLohnLookup($A$1,E37,F37,LOHNTABELLE!$H$4))</f>
        <v>2152</v>
      </c>
      <c r="H37" s="274">
        <f>IF(AND(ISNUMBER(D37),ISNUMBER(F37)),ROUNDDOWN(MIN(IF(OR(ISBLANK(I37),I37=""),EOMONTH(DATE(EINSTELLUNG!$C$35,$A$1,1),0),I37)-MAX(D37,DATE(EINSTELLUNG!$C$35,$A$1,1))+1)/DAY(EOMONTH(DATE(EINSTELLUNG!$C$35,$A$1,1),0))*F37,2),"")</f>
        <v>86.5</v>
      </c>
      <c r="I37" s="81"/>
      <c r="J37" s="82"/>
      <c r="K37" s="273">
        <f t="shared" si="1"/>
        <v>0</v>
      </c>
      <c r="L37" s="275">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25" t="s">
        <v>102</v>
      </c>
      <c r="P37" s="289"/>
      <c r="Q37" s="328">
        <f>IF(ISERROR(Q36/Q35), 0, Q36/Q35)</f>
        <v>0.25</v>
      </c>
      <c r="R37" s="328"/>
      <c r="S37" s="328">
        <f ca="1">IF(ISERROR(S36/S35), 0, S36/S35)</f>
        <v>0.35145594488778054</v>
      </c>
      <c r="T37" s="328"/>
      <c r="U37" s="328">
        <f t="shared" ca="1" si="2"/>
        <v>0.10145594488778054</v>
      </c>
      <c r="V37" s="329"/>
    </row>
    <row r="38" spans="1:22" ht="22" customHeight="1">
      <c r="A38" s="272" t="s">
        <v>103</v>
      </c>
      <c r="B38" s="128">
        <v>401730</v>
      </c>
      <c r="C38" s="69" t="s">
        <v>263</v>
      </c>
      <c r="D38" s="70">
        <v>45895</v>
      </c>
      <c r="E38" s="71" t="s">
        <v>2</v>
      </c>
      <c r="F38" s="72">
        <v>86.5</v>
      </c>
      <c r="G38" s="273">
        <f>IF(OR(E38="",F38=""),"",PID_KVLohnLookup($A$1,E38,F38,LOHNTABELLE!$H$4))</f>
        <v>2152</v>
      </c>
      <c r="H38" s="274">
        <f>IF(AND(ISNUMBER(D38),ISNUMBER(F38)),ROUNDDOWN(MIN(IF(OR(ISBLANK(I38),I38=""),EOMONTH(DATE(EINSTELLUNG!$C$35,$A$1,1),0),I38)-MAX(D38,DATE(EINSTELLUNG!$C$35,$A$1,1))+1)/DAY(EOMONTH(DATE(EINSTELLUNG!$C$35,$A$1,1),0))*F38,2),"")</f>
        <v>86.5</v>
      </c>
      <c r="I38" s="73"/>
      <c r="J38" s="74"/>
      <c r="K38" s="273">
        <f t="shared" si="1"/>
        <v>0</v>
      </c>
      <c r="L38" s="275">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25" t="s">
        <v>104</v>
      </c>
      <c r="P38" s="289"/>
      <c r="Q38" s="290">
        <f>EINSTELLUNG!F15</f>
        <v>30000</v>
      </c>
      <c r="R38" s="290"/>
      <c r="S38" s="290">
        <f>EINSTELLUNG!F31</f>
        <v>31000</v>
      </c>
      <c r="T38" s="290"/>
      <c r="U38" s="290">
        <f t="shared" si="2"/>
        <v>1000</v>
      </c>
      <c r="V38" s="291"/>
    </row>
    <row r="39" spans="1:22" ht="22" customHeight="1">
      <c r="A39" s="272" t="s">
        <v>105</v>
      </c>
      <c r="B39" s="129">
        <v>401731</v>
      </c>
      <c r="C39" s="77" t="s">
        <v>262</v>
      </c>
      <c r="D39" s="78">
        <v>45899</v>
      </c>
      <c r="E39" s="79" t="s">
        <v>2</v>
      </c>
      <c r="F39" s="80">
        <v>86.5</v>
      </c>
      <c r="G39" s="273">
        <f>IF(OR(E39="",F39=""),"",PID_KVLohnLookup($A$1,E39,F39,LOHNTABELLE!$H$4))</f>
        <v>2152</v>
      </c>
      <c r="H39" s="274">
        <f>IF(AND(ISNUMBER(D39),ISNUMBER(F39)),ROUNDDOWN(MIN(IF(OR(ISBLANK(I39),I39=""),EOMONTH(DATE(EINSTELLUNG!$C$35,$A$1,1),0),I39)-MAX(D39,DATE(EINSTELLUNG!$C$35,$A$1,1))+1)/DAY(EOMONTH(DATE(EINSTELLUNG!$C$35,$A$1,1),0))*F39,2),"")</f>
        <v>86.5</v>
      </c>
      <c r="I39" s="81"/>
      <c r="J39" s="82"/>
      <c r="K39" s="273">
        <f t="shared" si="1"/>
        <v>0</v>
      </c>
      <c r="L39" s="275">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25" t="s">
        <v>106</v>
      </c>
      <c r="P39" s="289"/>
      <c r="Q39" s="326">
        <f>IF(Q38=0, 0, Q35/Q38)</f>
        <v>13.333333333333334</v>
      </c>
      <c r="R39" s="326"/>
      <c r="S39" s="326">
        <f>IF(S38=0, 0, S35/S38)</f>
        <v>12.935483870967742</v>
      </c>
      <c r="T39" s="326"/>
      <c r="U39" s="326">
        <f t="shared" si="2"/>
        <v>-0.39784946236559193</v>
      </c>
      <c r="V39" s="327"/>
    </row>
    <row r="40" spans="1:22" ht="22" customHeight="1">
      <c r="A40" s="272" t="s">
        <v>107</v>
      </c>
      <c r="B40" s="128">
        <v>401734</v>
      </c>
      <c r="C40" s="69" t="s">
        <v>264</v>
      </c>
      <c r="D40" s="70">
        <v>45904</v>
      </c>
      <c r="E40" s="71" t="s">
        <v>2</v>
      </c>
      <c r="F40" s="72">
        <v>86.5</v>
      </c>
      <c r="G40" s="273">
        <f>IF(OR(E40="",F40=""),"",PID_KVLohnLookup($A$1,E40,F40,LOHNTABELLE!$H$4))</f>
        <v>2152</v>
      </c>
      <c r="H40" s="274">
        <f>IF(AND(ISNUMBER(D40),ISNUMBER(F40)),ROUNDDOWN(MIN(IF(OR(ISBLANK(I40),I40=""),EOMONTH(DATE(EINSTELLUNG!$C$35,$A$1,1),0),I40)-MAX(D40,DATE(EINSTELLUNG!$C$35,$A$1,1))+1)/DAY(EOMONTH(DATE(EINSTELLUNG!$C$35,$A$1,1),0))*F40,2),"")</f>
        <v>86.5</v>
      </c>
      <c r="I40" s="73"/>
      <c r="J40" s="74"/>
      <c r="K40" s="273">
        <f t="shared" si="1"/>
        <v>0</v>
      </c>
      <c r="L40" s="275">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25" t="s">
        <v>108</v>
      </c>
      <c r="P40" s="289"/>
      <c r="Q40" s="326">
        <f>IF(Q13=0, 0, Q35/Q13)</f>
        <v>55.253426748460157</v>
      </c>
      <c r="R40" s="326"/>
      <c r="S40" s="326">
        <f>IF(Q13=0, 0, S35/Q13)</f>
        <v>55.391560315331304</v>
      </c>
      <c r="T40" s="326"/>
      <c r="U40" s="326">
        <f t="shared" si="2"/>
        <v>0.1381335668711472</v>
      </c>
      <c r="V40" s="327"/>
    </row>
    <row r="41" spans="1:22" ht="22" customHeight="1">
      <c r="A41" s="272" t="s">
        <v>109</v>
      </c>
      <c r="B41" s="129">
        <v>401737</v>
      </c>
      <c r="C41" s="77" t="s">
        <v>266</v>
      </c>
      <c r="D41" s="78">
        <v>45906</v>
      </c>
      <c r="E41" s="79" t="s">
        <v>2</v>
      </c>
      <c r="F41" s="80">
        <v>86.5</v>
      </c>
      <c r="G41" s="273">
        <f>IF(OR(E41="",F41=""),"",PID_KVLohnLookup($A$1,E41,F41,LOHNTABELLE!$H$4))</f>
        <v>2152</v>
      </c>
      <c r="H41" s="274">
        <f>IF(AND(ISNUMBER(D41),ISNUMBER(F41)),ROUNDDOWN(MIN(IF(OR(ISBLANK(I41),I41=""),EOMONTH(DATE(EINSTELLUNG!$C$35,$A$1,1),0),I41)-MAX(D41,DATE(EINSTELLUNG!$C$35,$A$1,1))+1)/DAY(EOMONTH(DATE(EINSTELLUNG!$C$35,$A$1,1),0))*F41,2),"")</f>
        <v>86.5</v>
      </c>
      <c r="I41" s="81"/>
      <c r="J41" s="82"/>
      <c r="K41" s="273">
        <f t="shared" si="1"/>
        <v>0</v>
      </c>
      <c r="L41" s="275">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25" t="s">
        <v>110</v>
      </c>
      <c r="P41" s="289"/>
      <c r="Q41" s="290">
        <f>IF(Q13=0, 0, Q38/Q13)</f>
        <v>4.1440070061345118</v>
      </c>
      <c r="R41" s="290"/>
      <c r="S41" s="290">
        <f>IF(Q13=0, 0, S38/Q13)</f>
        <v>4.2821405730056625</v>
      </c>
      <c r="T41" s="290"/>
      <c r="U41" s="290">
        <f t="shared" si="2"/>
        <v>0.13813356687115075</v>
      </c>
      <c r="V41" s="291"/>
    </row>
    <row r="42" spans="1:22" ht="22" customHeight="1">
      <c r="A42" s="272" t="s">
        <v>111</v>
      </c>
      <c r="B42" s="128">
        <v>401738</v>
      </c>
      <c r="C42" s="69" t="s">
        <v>267</v>
      </c>
      <c r="D42" s="70">
        <v>45909</v>
      </c>
      <c r="E42" s="71" t="s">
        <v>2</v>
      </c>
      <c r="F42" s="72">
        <v>86.5</v>
      </c>
      <c r="G42" s="273">
        <f>IF(OR(E42="",F42=""),"",PID_KVLohnLookup($A$1,E42,F42,LOHNTABELLE!$H$4))</f>
        <v>2152</v>
      </c>
      <c r="H42" s="274">
        <f>IF(AND(ISNUMBER(D42),ISNUMBER(F42)),ROUNDDOWN(MIN(IF(OR(ISBLANK(I42),I42=""),EOMONTH(DATE(EINSTELLUNG!$C$35,$A$1,1),0),I42)-MAX(D42,DATE(EINSTELLUNG!$C$35,$A$1,1))+1)/DAY(EOMONTH(DATE(EINSTELLUNG!$C$35,$A$1,1),0))*F42,2),"")</f>
        <v>86.5</v>
      </c>
      <c r="I42" s="73"/>
      <c r="J42" s="74"/>
      <c r="K42" s="273">
        <f t="shared" si="1"/>
        <v>0</v>
      </c>
      <c r="L42" s="275">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30" t="s">
        <v>112</v>
      </c>
      <c r="P42" s="331"/>
      <c r="Q42" s="332">
        <f>IFERROR(Q17/Q8, 0)</f>
        <v>17.364053981753944</v>
      </c>
      <c r="R42" s="332"/>
      <c r="S42" s="332"/>
      <c r="T42" s="332"/>
      <c r="U42" s="332"/>
      <c r="V42" s="333"/>
    </row>
    <row r="43" spans="1:22" ht="22" customHeight="1">
      <c r="A43" s="272" t="s">
        <v>113</v>
      </c>
      <c r="B43" s="129">
        <v>401745</v>
      </c>
      <c r="C43" s="77" t="s">
        <v>271</v>
      </c>
      <c r="D43" s="78">
        <v>45934</v>
      </c>
      <c r="E43" s="79" t="s">
        <v>2</v>
      </c>
      <c r="F43" s="80">
        <v>86.5</v>
      </c>
      <c r="G43" s="273">
        <f>IF(OR(E43="",F43=""),"",PID_KVLohnLookup($A$1,E43,F43,LOHNTABELLE!$H$4))</f>
        <v>2152</v>
      </c>
      <c r="H43" s="274">
        <f>IF(AND(ISNUMBER(D43),ISNUMBER(F43)),ROUNDDOWN(MIN(IF(OR(ISBLANK(I43),I43=""),EOMONTH(DATE(EINSTELLUNG!$C$35,$A$1,1),0),I43)-MAX(D43,DATE(EINSTELLUNG!$C$35,$A$1,1))+1)/DAY(EOMONTH(DATE(EINSTELLUNG!$C$35,$A$1,1),0))*F43,2),"")</f>
        <v>86.5</v>
      </c>
      <c r="I43" s="81"/>
      <c r="J43" s="82"/>
      <c r="K43" s="273">
        <f t="shared" si="1"/>
        <v>0</v>
      </c>
      <c r="L43" s="275">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34"/>
      <c r="P43" s="334"/>
      <c r="Q43" s="334"/>
      <c r="R43" s="270"/>
      <c r="S43" s="270"/>
      <c r="T43" s="270"/>
      <c r="U43" s="270"/>
      <c r="V43" s="270"/>
    </row>
    <row r="44" spans="1:22" ht="22" customHeight="1">
      <c r="A44" s="272" t="s">
        <v>114</v>
      </c>
      <c r="B44" s="128">
        <v>401746</v>
      </c>
      <c r="C44" s="69" t="s">
        <v>270</v>
      </c>
      <c r="D44" s="70">
        <v>45941</v>
      </c>
      <c r="E44" s="71" t="s">
        <v>2</v>
      </c>
      <c r="F44" s="72">
        <v>86.5</v>
      </c>
      <c r="G44" s="273">
        <f>IF(OR(E44="",F44=""),"",PID_KVLohnLookup($A$1,E44,F44,LOHNTABELLE!$H$4))</f>
        <v>2152</v>
      </c>
      <c r="H44" s="274">
        <f>IF(AND(ISNUMBER(D44),ISNUMBER(F44)),ROUNDDOWN(MIN(IF(OR(ISBLANK(I44),I44=""),EOMONTH(DATE(EINSTELLUNG!$C$35,$A$1,1),0),I44)-MAX(D44,DATE(EINSTELLUNG!$C$35,$A$1,1))+1)/DAY(EOMONTH(DATE(EINSTELLUNG!$C$35,$A$1,1),0))*F44,2),"")</f>
        <v>86.5</v>
      </c>
      <c r="I44" s="73"/>
      <c r="J44" s="74"/>
      <c r="K44" s="273">
        <f t="shared" si="1"/>
        <v>0</v>
      </c>
      <c r="L44" s="275">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35" t="s">
        <v>115</v>
      </c>
      <c r="P44" s="335"/>
      <c r="Q44" s="335"/>
      <c r="R44" s="335"/>
      <c r="S44" s="335"/>
      <c r="T44" s="335"/>
      <c r="U44" s="335"/>
      <c r="V44" s="335"/>
    </row>
    <row r="45" spans="1:22" ht="22" customHeight="1">
      <c r="A45" s="272" t="s">
        <v>116</v>
      </c>
      <c r="B45" s="129">
        <v>401747</v>
      </c>
      <c r="C45" s="77" t="s">
        <v>268</v>
      </c>
      <c r="D45" s="78">
        <v>45941</v>
      </c>
      <c r="E45" s="79" t="s">
        <v>2</v>
      </c>
      <c r="F45" s="80">
        <v>86.5</v>
      </c>
      <c r="G45" s="273">
        <f>IF(OR(E45="",F45=""),"",PID_KVLohnLookup($A$1,E45,F45,LOHNTABELLE!$H$4))</f>
        <v>2152</v>
      </c>
      <c r="H45" s="274">
        <f>IF(AND(ISNUMBER(D45),ISNUMBER(F45)),ROUNDDOWN(MIN(IF(OR(ISBLANK(I45),I45=""),EOMONTH(DATE(EINSTELLUNG!$C$35,$A$1,1),0),I45)-MAX(D45,DATE(EINSTELLUNG!$C$35,$A$1,1))+1)/DAY(EOMONTH(DATE(EINSTELLUNG!$C$35,$A$1,1),0))*F45,2),"")</f>
        <v>86.5</v>
      </c>
      <c r="I45" s="81"/>
      <c r="J45" s="82"/>
      <c r="K45" s="273">
        <f t="shared" si="1"/>
        <v>0</v>
      </c>
      <c r="L45" s="275">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36"/>
      <c r="P45" s="336"/>
      <c r="Q45" s="336"/>
      <c r="R45" s="337"/>
      <c r="S45" s="337"/>
      <c r="T45" s="337"/>
      <c r="U45" s="337"/>
      <c r="V45" s="270"/>
    </row>
    <row r="46" spans="1:22" ht="22" customHeight="1">
      <c r="A46" s="272" t="s">
        <v>117</v>
      </c>
      <c r="B46" s="128">
        <v>401748</v>
      </c>
      <c r="C46" s="69" t="s">
        <v>269</v>
      </c>
      <c r="D46" s="70">
        <v>45941</v>
      </c>
      <c r="E46" s="71" t="s">
        <v>2</v>
      </c>
      <c r="F46" s="72">
        <v>86.5</v>
      </c>
      <c r="G46" s="273">
        <f>IF(OR(E46="",F46=""),"",PID_KVLohnLookup($A$1,E46,F46,LOHNTABELLE!$H$4))</f>
        <v>2152</v>
      </c>
      <c r="H46" s="274">
        <f>IF(AND(ISNUMBER(D46),ISNUMBER(F46)),ROUNDDOWN(MIN(IF(OR(ISBLANK(I46),I46=""),EOMONTH(DATE(EINSTELLUNG!$C$35,$A$1,1),0),I46)-MAX(D46,DATE(EINSTELLUNG!$C$35,$A$1,1))+1)/DAY(EOMONTH(DATE(EINSTELLUNG!$C$35,$A$1,1),0))*F46,2),"")</f>
        <v>86.5</v>
      </c>
      <c r="I46" s="73"/>
      <c r="J46" s="74"/>
      <c r="K46" s="273">
        <f t="shared" si="1"/>
        <v>0</v>
      </c>
      <c r="L46" s="275">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270"/>
      <c r="P46" s="270"/>
      <c r="Q46" s="270"/>
      <c r="R46" s="270"/>
      <c r="S46" s="270"/>
      <c r="T46" s="270"/>
      <c r="U46" s="270"/>
      <c r="V46" s="270"/>
    </row>
    <row r="47" spans="1:22" ht="22" customHeight="1">
      <c r="A47" s="272" t="s">
        <v>118</v>
      </c>
      <c r="B47" s="129">
        <v>401751</v>
      </c>
      <c r="C47" s="77" t="s">
        <v>272</v>
      </c>
      <c r="D47" s="78">
        <v>45961</v>
      </c>
      <c r="E47" s="79" t="s">
        <v>2</v>
      </c>
      <c r="F47" s="80">
        <v>86.5</v>
      </c>
      <c r="G47" s="273">
        <f>IF(OR(E47="",F47=""),"",PID_KVLohnLookup($A$1,E47,F47,LOHNTABELLE!$H$4))</f>
        <v>2152</v>
      </c>
      <c r="H47" s="274">
        <f>IF(AND(ISNUMBER(D47),ISNUMBER(F47)),ROUNDDOWN(MIN(IF(OR(ISBLANK(I47),I47=""),EOMONTH(DATE(EINSTELLUNG!$C$35,$A$1,1),0),I47)-MAX(D47,DATE(EINSTELLUNG!$C$35,$A$1,1))+1)/DAY(EOMONTH(DATE(EINSTELLUNG!$C$35,$A$1,1),0))*F47,2),"")</f>
        <v>86.5</v>
      </c>
      <c r="I47" s="81"/>
      <c r="J47" s="82"/>
      <c r="K47" s="273">
        <f t="shared" si="1"/>
        <v>0</v>
      </c>
      <c r="L47" s="275">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270"/>
      <c r="P47" s="270"/>
      <c r="Q47" s="270"/>
      <c r="R47" s="270"/>
      <c r="S47" s="270"/>
      <c r="T47" s="270"/>
      <c r="U47" s="270"/>
      <c r="V47" s="270"/>
    </row>
    <row r="48" spans="1:22" ht="22" customHeight="1">
      <c r="A48" s="272" t="s">
        <v>119</v>
      </c>
      <c r="B48" s="128">
        <v>401752</v>
      </c>
      <c r="C48" s="69" t="s">
        <v>273</v>
      </c>
      <c r="D48" s="70">
        <v>45986</v>
      </c>
      <c r="E48" s="71" t="s">
        <v>2</v>
      </c>
      <c r="F48" s="72">
        <v>86.5</v>
      </c>
      <c r="G48" s="273">
        <f>IF(OR(E48="",F48=""),"",PID_KVLohnLookup($A$1,E48,F48,LOHNTABELLE!$H$4))</f>
        <v>2152</v>
      </c>
      <c r="H48" s="274">
        <f>IF(AND(ISNUMBER(D48),ISNUMBER(F48)),ROUNDDOWN(MIN(IF(OR(ISBLANK(I48),I48=""),EOMONTH(DATE(EINSTELLUNG!$C$35,$A$1,1),0),I48)-MAX(D48,DATE(EINSTELLUNG!$C$35,$A$1,1))+1)/DAY(EOMONTH(DATE(EINSTELLUNG!$C$35,$A$1,1),0))*F48,2),"")</f>
        <v>86.5</v>
      </c>
      <c r="I48" s="73"/>
      <c r="J48" s="74"/>
      <c r="K48" s="273">
        <f t="shared" si="1"/>
        <v>0</v>
      </c>
      <c r="L48" s="275">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270"/>
      <c r="P48" s="270"/>
      <c r="Q48" s="270"/>
      <c r="R48" s="270"/>
      <c r="S48" s="270"/>
      <c r="T48" s="270"/>
      <c r="U48" s="270"/>
      <c r="V48" s="270"/>
    </row>
    <row r="49" spans="1:22" ht="22" customHeight="1">
      <c r="A49" s="272" t="s">
        <v>120</v>
      </c>
      <c r="B49" s="129">
        <v>401999</v>
      </c>
      <c r="C49" s="77" t="s">
        <v>423</v>
      </c>
      <c r="D49" s="78">
        <v>46041</v>
      </c>
      <c r="E49" s="79" t="s">
        <v>2</v>
      </c>
      <c r="F49" s="80">
        <v>151.38</v>
      </c>
      <c r="G49" s="273">
        <f>IF(OR(E49="",F49=""),"",PID_KVLohnLookup($A$1,E49,F49,LOHNTABELLE!$H$4))</f>
        <v>2500</v>
      </c>
      <c r="H49" s="274">
        <f>IF(AND(ISNUMBER(D49),ISNUMBER(F49)),ROUNDDOWN(MIN(IF(OR(ISBLANK(I49),I49=""),EOMONTH(DATE(EINSTELLUNG!$C$35,$A$1,1),0),I49)-MAX(D49,DATE(EINSTELLUNG!$C$35,$A$1,1))+1)/DAY(EOMONTH(DATE(EINSTELLUNG!$C$35,$A$1,1),0))*F49,2),"")</f>
        <v>151.38</v>
      </c>
      <c r="I49" s="81"/>
      <c r="J49" s="82"/>
      <c r="K49" s="273">
        <f t="shared" si="1"/>
        <v>0</v>
      </c>
      <c r="L49" s="275">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270"/>
      <c r="P49" s="270"/>
      <c r="Q49" s="270"/>
      <c r="R49" s="270"/>
      <c r="S49" s="270"/>
      <c r="T49" s="270"/>
      <c r="U49" s="270"/>
      <c r="V49" s="270"/>
    </row>
    <row r="50" spans="1:22" ht="22" customHeight="1">
      <c r="A50" s="272" t="s">
        <v>121</v>
      </c>
      <c r="B50" s="128">
        <v>401999</v>
      </c>
      <c r="C50" s="69" t="s">
        <v>295</v>
      </c>
      <c r="D50" s="73">
        <v>46082</v>
      </c>
      <c r="E50" s="71" t="s">
        <v>2</v>
      </c>
      <c r="F50" s="72">
        <v>173</v>
      </c>
      <c r="G50" s="273">
        <f>IF(OR(E50="",F50=""),"",PID_KVLohnLookup($A$1,E50,F50,LOHNTABELLE!$H$4))</f>
        <v>2900</v>
      </c>
      <c r="H50" s="274">
        <f>IF(AND(ISNUMBER(D50),ISNUMBER(F50)),ROUNDDOWN(MIN(IF(OR(ISBLANK(I50),I50=""),EOMONTH(DATE(EINSTELLUNG!$C$35,$A$1,1),0),I50)-MAX(D50,DATE(EINSTELLUNG!$C$35,$A$1,1))+1)/DAY(EOMONTH(DATE(EINSTELLUNG!$C$35,$A$1,1),0))*F50,2),"")</f>
        <v>173</v>
      </c>
      <c r="I50" s="73"/>
      <c r="J50" s="74"/>
      <c r="K50" s="273">
        <f t="shared" si="1"/>
        <v>0</v>
      </c>
      <c r="L50" s="275">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270"/>
      <c r="P50" s="270"/>
      <c r="Q50" s="270"/>
      <c r="R50" s="270"/>
      <c r="S50" s="270"/>
      <c r="T50" s="270"/>
      <c r="U50" s="270"/>
      <c r="V50" s="270"/>
    </row>
    <row r="51" spans="1:22" ht="18" customHeight="1">
      <c r="A51" s="272" t="s">
        <v>122</v>
      </c>
      <c r="B51" s="129">
        <v>402000</v>
      </c>
      <c r="C51" s="77" t="s">
        <v>298</v>
      </c>
      <c r="D51" s="81">
        <v>46143</v>
      </c>
      <c r="E51" s="79" t="s">
        <v>2</v>
      </c>
      <c r="F51" s="80">
        <v>173</v>
      </c>
      <c r="G51" s="273">
        <f>IF(OR(E51="",F51=""),"",PID_KVLohnLookup($A$1,E51,F51,LOHNTABELLE!$H$4))</f>
        <v>2900</v>
      </c>
      <c r="H51" s="274">
        <f>IF(AND(ISNUMBER(D51),ISNUMBER(F51)),ROUNDDOWN(MIN(IF(OR(ISBLANK(I51),I51=""),EOMONTH(DATE(EINSTELLUNG!$C$35,$A$1,1),0),I51)-MAX(D51,DATE(EINSTELLUNG!$C$35,$A$1,1))+1)/DAY(EOMONTH(DATE(EINSTELLUNG!$C$35,$A$1,1),0))*F51,2),"")</f>
        <v>55.8</v>
      </c>
      <c r="I51" s="81">
        <v>46305</v>
      </c>
      <c r="J51" s="82"/>
      <c r="K51" s="273">
        <f t="shared" si="1"/>
        <v>0</v>
      </c>
      <c r="L51" s="275">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935.48387096774195</v>
      </c>
      <c r="M51" s="83"/>
      <c r="N51" s="99" t="s">
        <v>195</v>
      </c>
    </row>
    <row r="52" spans="1:22" ht="18" customHeight="1">
      <c r="A52" s="272" t="s">
        <v>123</v>
      </c>
      <c r="B52" s="128">
        <v>402004</v>
      </c>
      <c r="C52" s="69" t="s">
        <v>299</v>
      </c>
      <c r="D52" s="73">
        <v>46122</v>
      </c>
      <c r="E52" s="71" t="s">
        <v>2</v>
      </c>
      <c r="F52" s="72">
        <v>173</v>
      </c>
      <c r="G52" s="273">
        <f>IF(OR(E52="",F52=""),"",PID_KVLohnLookup($A$1,E52,F52,LOHNTABELLE!$H$4))</f>
        <v>2900</v>
      </c>
      <c r="H52" s="274">
        <f>IF(AND(ISNUMBER(D52),ISNUMBER(F52)),ROUNDDOWN(MIN(IF(OR(ISBLANK(I52),I52=""),EOMONTH(DATE(EINSTELLUNG!$C$35,$A$1,1),0),I52)-MAX(D52,DATE(EINSTELLUNG!$C$35,$A$1,1))+1)/DAY(EOMONTH(DATE(EINSTELLUNG!$C$35,$A$1,1),0))*F52,2),"")</f>
        <v>173</v>
      </c>
      <c r="I52" s="73"/>
      <c r="J52" s="74"/>
      <c r="K52" s="273">
        <f t="shared" si="1"/>
        <v>0</v>
      </c>
      <c r="L52" s="275">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272" t="s">
        <v>124</v>
      </c>
      <c r="B53" s="129">
        <v>402405</v>
      </c>
      <c r="C53" s="77" t="s">
        <v>301</v>
      </c>
      <c r="D53" s="81">
        <v>46054</v>
      </c>
      <c r="E53" s="79" t="s">
        <v>2</v>
      </c>
      <c r="F53" s="80">
        <v>173</v>
      </c>
      <c r="G53" s="273">
        <f>IF(OR(E53="",F53=""),"",PID_KVLohnLookup($A$1,E53,F53,LOHNTABELLE!$H$4))</f>
        <v>2900</v>
      </c>
      <c r="H53" s="274">
        <f>IF(AND(ISNUMBER(D53),ISNUMBER(F53)),ROUNDDOWN(MIN(IF(OR(ISBLANK(I53),I53=""),EOMONTH(DATE(EINSTELLUNG!$C$35,$A$1,1),0),I53)-MAX(D53,DATE(EINSTELLUNG!$C$35,$A$1,1))+1)/DAY(EOMONTH(DATE(EINSTELLUNG!$C$35,$A$1,1),0))*F53,2),"")</f>
        <v>173</v>
      </c>
      <c r="I53" s="81"/>
      <c r="J53" s="82"/>
      <c r="K53" s="273">
        <f t="shared" si="1"/>
        <v>0</v>
      </c>
      <c r="L53" s="275">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272" t="s">
        <v>125</v>
      </c>
      <c r="B54" s="128">
        <v>500600</v>
      </c>
      <c r="C54" s="69" t="s">
        <v>305</v>
      </c>
      <c r="D54" s="73">
        <v>46054</v>
      </c>
      <c r="E54" s="71" t="s">
        <v>2</v>
      </c>
      <c r="F54" s="72">
        <v>173</v>
      </c>
      <c r="G54" s="273">
        <f>IF(OR(E54="",F54=""),"",PID_KVLohnLookup($A$1,E54,F54,LOHNTABELLE!$H$4))</f>
        <v>2900</v>
      </c>
      <c r="H54" s="274">
        <f>IF(AND(ISNUMBER(D54),ISNUMBER(F54)),ROUNDDOWN(MIN(IF(OR(ISBLANK(I54),I54=""),EOMONTH(DATE(EINSTELLUNG!$C$35,$A$1,1),0),I54)-MAX(D54,DATE(EINSTELLUNG!$C$35,$A$1,1))+1)/DAY(EOMONTH(DATE(EINSTELLUNG!$C$35,$A$1,1),0))*F54,2),"")</f>
        <v>173</v>
      </c>
      <c r="I54" s="73"/>
      <c r="J54" s="74"/>
      <c r="K54" s="273">
        <f t="shared" si="1"/>
        <v>0</v>
      </c>
      <c r="L54" s="275">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272" t="s">
        <v>126</v>
      </c>
      <c r="B55" s="129">
        <v>502000</v>
      </c>
      <c r="C55" s="77" t="s">
        <v>300</v>
      </c>
      <c r="D55" s="81">
        <v>46147</v>
      </c>
      <c r="E55" s="79" t="s">
        <v>2</v>
      </c>
      <c r="F55" s="80">
        <v>173</v>
      </c>
      <c r="G55" s="273">
        <f>IF(OR(E55="",F55=""),"",PID_KVLohnLookup($A$1,E55,F55,LOHNTABELLE!$H$4))</f>
        <v>2900</v>
      </c>
      <c r="H55" s="274">
        <f>IF(AND(ISNUMBER(D55),ISNUMBER(F55)),ROUNDDOWN(MIN(IF(OR(ISBLANK(I55),I55=""),EOMONTH(DATE(EINSTELLUNG!$C$35,$A$1,1),0),I55)-MAX(D55,DATE(EINSTELLUNG!$C$35,$A$1,1))+1)/DAY(EOMONTH(DATE(EINSTELLUNG!$C$35,$A$1,1),0))*F55,2),"")</f>
        <v>173</v>
      </c>
      <c r="I55" s="81"/>
      <c r="J55" s="82"/>
      <c r="K55" s="273">
        <f t="shared" si="1"/>
        <v>0</v>
      </c>
      <c r="L55" s="275">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272" t="s">
        <v>127</v>
      </c>
      <c r="B56" s="128">
        <v>503000</v>
      </c>
      <c r="C56" s="69" t="s">
        <v>302</v>
      </c>
      <c r="D56" s="73">
        <v>42401</v>
      </c>
      <c r="E56" s="71" t="s">
        <v>2</v>
      </c>
      <c r="F56" s="72">
        <v>173</v>
      </c>
      <c r="G56" s="273">
        <f>IF(OR(E56="",F56=""),"",PID_KVLohnLookup($A$1,E56,F56,LOHNTABELLE!$H$4))</f>
        <v>2900</v>
      </c>
      <c r="H56" s="274">
        <f>IF(AND(ISNUMBER(D56),ISNUMBER(F56)),ROUNDDOWN(MIN(IF(OR(ISBLANK(I56),I56=""),EOMONTH(DATE(EINSTELLUNG!$C$35,$A$1,1),0),I56)-MAX(D56,DATE(EINSTELLUNG!$C$35,$A$1,1))+1)/DAY(EOMONTH(DATE(EINSTELLUNG!$C$35,$A$1,1),0))*F56,2),"")</f>
        <v>173</v>
      </c>
      <c r="I56" s="73"/>
      <c r="J56" s="74"/>
      <c r="K56" s="273">
        <f t="shared" si="1"/>
        <v>0</v>
      </c>
      <c r="L56" s="275">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272" t="s">
        <v>128</v>
      </c>
      <c r="B57" s="129">
        <v>504000</v>
      </c>
      <c r="C57" s="77" t="s">
        <v>303</v>
      </c>
      <c r="D57" s="81">
        <v>46054</v>
      </c>
      <c r="E57" s="79" t="s">
        <v>3</v>
      </c>
      <c r="F57" s="80">
        <v>138.4</v>
      </c>
      <c r="G57" s="273">
        <f>IF(OR(E57="",F57=""),"",PID_KVLohnLookup($A$1,E57,F57,LOHNTABELLE!$H$4))</f>
        <v>1665.6</v>
      </c>
      <c r="H57" s="274">
        <f>IF(AND(ISNUMBER(D57),ISNUMBER(F57)),ROUNDDOWN(MIN(IF(OR(ISBLANK(I57),I57=""),EOMONTH(DATE(EINSTELLUNG!$C$35,$A$1,1),0),I57)-MAX(D57,DATE(EINSTELLUNG!$C$35,$A$1,1))+1)/DAY(EOMONTH(DATE(EINSTELLUNG!$C$35,$A$1,1),0))*F57,2),"")</f>
        <v>138.4</v>
      </c>
      <c r="I57" s="81"/>
      <c r="J57" s="82"/>
      <c r="K57" s="273">
        <f t="shared" si="1"/>
        <v>0</v>
      </c>
      <c r="L57" s="275">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272" t="s">
        <v>129</v>
      </c>
      <c r="B58" s="128">
        <v>505000</v>
      </c>
      <c r="C58" s="69" t="s">
        <v>304</v>
      </c>
      <c r="D58" s="73">
        <v>46054</v>
      </c>
      <c r="E58" s="71" t="s">
        <v>2</v>
      </c>
      <c r="F58" s="72">
        <v>138.4</v>
      </c>
      <c r="G58" s="273">
        <f>IF(OR(E58="",F58=""),"",PID_KVLohnLookup($A$1,E58,F58,LOHNTABELLE!$H$4))</f>
        <v>2400</v>
      </c>
      <c r="H58" s="274">
        <f>IF(AND(ISNUMBER(D58),ISNUMBER(F58)),ROUNDDOWN(MIN(IF(OR(ISBLANK(I58),I58=""),EOMONTH(DATE(EINSTELLUNG!$C$35,$A$1,1),0),I58)-MAX(D58,DATE(EINSTELLUNG!$C$35,$A$1,1))+1)/DAY(EOMONTH(DATE(EINSTELLUNG!$C$35,$A$1,1),0))*F58,2),"")</f>
        <v>138.4</v>
      </c>
      <c r="I58" s="73"/>
      <c r="J58" s="74"/>
      <c r="K58" s="273">
        <f t="shared" si="1"/>
        <v>0</v>
      </c>
      <c r="L58" s="275">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272" t="s">
        <v>130</v>
      </c>
      <c r="B59" s="129">
        <v>525025</v>
      </c>
      <c r="C59" s="77" t="s">
        <v>425</v>
      </c>
      <c r="D59" s="81">
        <v>46040</v>
      </c>
      <c r="E59" s="79" t="s">
        <v>2</v>
      </c>
      <c r="F59" s="80">
        <v>129.75</v>
      </c>
      <c r="G59" s="273">
        <f>IF(OR(E59="",F59=""),"",PID_KVLohnLookup($A$1,E59,F59,LOHNTABELLE!$H$4))</f>
        <v>2300</v>
      </c>
      <c r="H59" s="274">
        <f>IF(AND(ISNUMBER(D59),ISNUMBER(F59)),ROUNDDOWN(MIN(IF(OR(ISBLANK(I59),I59=""),EOMONTH(DATE(EINSTELLUNG!$C$35,$A$1,1),0),I59)-MAX(D59,DATE(EINSTELLUNG!$C$35,$A$1,1))+1)/DAY(EOMONTH(DATE(EINSTELLUNG!$C$35,$A$1,1),0))*F59,2),"")</f>
        <v>129.75</v>
      </c>
      <c r="I59" s="81"/>
      <c r="J59" s="82"/>
      <c r="K59" s="273">
        <f t="shared" si="1"/>
        <v>0</v>
      </c>
      <c r="L59" s="275">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22" customHeight="1">
      <c r="A60" s="272" t="s">
        <v>131</v>
      </c>
      <c r="B60" s="128">
        <v>700000</v>
      </c>
      <c r="C60" s="69" t="s">
        <v>312</v>
      </c>
      <c r="D60" s="73">
        <v>46054</v>
      </c>
      <c r="E60" s="71" t="s">
        <v>2</v>
      </c>
      <c r="F60" s="72">
        <v>173</v>
      </c>
      <c r="G60" s="273">
        <f>IF(OR(E60="",F60=""),"",PID_KVLohnLookup($A$1,E60,F60,LOHNTABELLE!$H$4))</f>
        <v>2900</v>
      </c>
      <c r="H60" s="274">
        <f>IF(AND(ISNUMBER(D60),ISNUMBER(F60)),ROUNDDOWN(MIN(IF(OR(ISBLANK(I60),I60=""),EOMONTH(DATE(EINSTELLUNG!$C$35,$A$1,1),0),I60)-MAX(D60,DATE(EINSTELLUNG!$C$35,$A$1,1))+1)/DAY(EOMONTH(DATE(EINSTELLUNG!$C$35,$A$1,1),0))*F60,2),"")</f>
        <v>173</v>
      </c>
      <c r="I60" s="73"/>
      <c r="J60" s="74"/>
      <c r="K60" s="273">
        <f t="shared" si="1"/>
        <v>0</v>
      </c>
      <c r="L60" s="275">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22" customHeight="1">
      <c r="A61" s="272" t="s">
        <v>132</v>
      </c>
      <c r="B61" s="129">
        <v>800000</v>
      </c>
      <c r="C61" s="94" t="s">
        <v>313</v>
      </c>
      <c r="D61" s="81">
        <v>46096</v>
      </c>
      <c r="E61" s="79" t="s">
        <v>2</v>
      </c>
      <c r="F61" s="80">
        <v>173</v>
      </c>
      <c r="G61" s="273">
        <f>IF(OR(E61="",F61=""),"",PID_KVLohnLookup($A$1,E61,F61,LOHNTABELLE!$H$4))</f>
        <v>2900</v>
      </c>
      <c r="H61" s="274">
        <f>IF(AND(ISNUMBER(D61),ISNUMBER(F61)),ROUNDDOWN(MIN(IF(OR(ISBLANK(I61),I61=""),EOMONTH(DATE(EINSTELLUNG!$C$35,$A$1,1),0),I61)-MAX(D61,DATE(EINSTELLUNG!$C$35,$A$1,1))+1)/DAY(EOMONTH(DATE(EINSTELLUNG!$C$35,$A$1,1),0))*F61,2),"")</f>
        <v>173</v>
      </c>
      <c r="I61" s="81"/>
      <c r="J61" s="82"/>
      <c r="K61" s="273">
        <f t="shared" si="1"/>
        <v>0</v>
      </c>
      <c r="L61" s="275">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272" t="s">
        <v>133</v>
      </c>
      <c r="B62" s="128"/>
      <c r="C62" s="69"/>
      <c r="D62" s="73"/>
      <c r="E62" s="71"/>
      <c r="F62" s="72"/>
      <c r="G62" s="273" t="str">
        <f>IF(OR(E62="",F62=""),"",PID_KVLohnLookup($A$1,E62,F62,LOHNTABELLE!$H$4))</f>
        <v/>
      </c>
      <c r="H62" s="274" t="str">
        <f>IF(AND(ISNUMBER(D62),ISNUMBER(F62)),ROUNDDOWN(MIN(IF(OR(ISBLANK(I62),I62=""),EOMONTH(DATE(EINSTELLUNG!$C$35,$A$1,1),0),I62)-MAX(D62,DATE(EINSTELLUNG!$C$35,$A$1,1))+1)/DAY(EOMONTH(DATE(EINSTELLUNG!$C$35,$A$1,1),0))*F62,2),"")</f>
        <v/>
      </c>
      <c r="I62" s="73"/>
      <c r="J62" s="74"/>
      <c r="K62" s="273">
        <f t="shared" si="1"/>
        <v>0</v>
      </c>
      <c r="L62" s="275"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272" t="s">
        <v>134</v>
      </c>
      <c r="B63" s="129"/>
      <c r="C63" s="77"/>
      <c r="D63" s="81"/>
      <c r="E63" s="79"/>
      <c r="F63" s="80"/>
      <c r="G63" s="273" t="str">
        <f>IF(OR(E63="",F63=""),"",PID_KVLohnLookup($A$1,E63,F63,LOHNTABELLE!$H$4))</f>
        <v/>
      </c>
      <c r="H63" s="274" t="str">
        <f>IF(AND(ISNUMBER(D63),ISNUMBER(F63)),ROUNDDOWN(MIN(IF(OR(ISBLANK(I63),I63=""),EOMONTH(DATE(EINSTELLUNG!$C$35,$A$1,1),0),I63)-MAX(D63,DATE(EINSTELLUNG!$C$35,$A$1,1))+1)/DAY(EOMONTH(DATE(EINSTELLUNG!$C$35,$A$1,1),0))*F63,2),"")</f>
        <v/>
      </c>
      <c r="I63" s="81"/>
      <c r="J63" s="82"/>
      <c r="K63" s="273">
        <f t="shared" si="1"/>
        <v>0</v>
      </c>
      <c r="L63" s="275"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272" t="s">
        <v>135</v>
      </c>
      <c r="B64" s="128"/>
      <c r="C64" s="69"/>
      <c r="D64" s="73"/>
      <c r="E64" s="71"/>
      <c r="F64" s="72"/>
      <c r="G64" s="273" t="str">
        <f>IF(OR(E64="",F64=""),"",PID_KVLohnLookup($A$1,E64,F64,LOHNTABELLE!$H$4))</f>
        <v/>
      </c>
      <c r="H64" s="274" t="str">
        <f>IF(AND(ISNUMBER(D64),ISNUMBER(F64)),ROUNDDOWN(MIN(IF(OR(ISBLANK(I64),I64=""),EOMONTH(DATE(EINSTELLUNG!$C$35,$A$1,1),0),I64)-MAX(D64,DATE(EINSTELLUNG!$C$35,$A$1,1))+1)/DAY(EOMONTH(DATE(EINSTELLUNG!$C$35,$A$1,1),0))*F64,2),"")</f>
        <v/>
      </c>
      <c r="I64" s="73"/>
      <c r="J64" s="74"/>
      <c r="K64" s="273">
        <f t="shared" si="1"/>
        <v>0</v>
      </c>
      <c r="L64" s="275"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272" t="s">
        <v>136</v>
      </c>
      <c r="B65" s="129"/>
      <c r="C65" s="77"/>
      <c r="D65" s="81"/>
      <c r="E65" s="79"/>
      <c r="F65" s="80"/>
      <c r="G65" s="273" t="str">
        <f>IF(OR(E65="",F65=""),"",PID_KVLohnLookup($A$1,E65,F65,LOHNTABELLE!$H$4))</f>
        <v/>
      </c>
      <c r="H65" s="274" t="str">
        <f>IF(AND(ISNUMBER(D65),ISNUMBER(F65)),ROUNDDOWN(MIN(IF(OR(ISBLANK(I65),I65=""),EOMONTH(DATE(EINSTELLUNG!$C$35,$A$1,1),0),I65)-MAX(D65,DATE(EINSTELLUNG!$C$35,$A$1,1))+1)/DAY(EOMONTH(DATE(EINSTELLUNG!$C$35,$A$1,1),0))*F65,2),"")</f>
        <v/>
      </c>
      <c r="I65" s="81"/>
      <c r="J65" s="82"/>
      <c r="K65" s="273">
        <f t="shared" si="1"/>
        <v>0</v>
      </c>
      <c r="L65" s="275"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272" t="s">
        <v>137</v>
      </c>
      <c r="B66" s="128"/>
      <c r="C66" s="69"/>
      <c r="D66" s="73"/>
      <c r="E66" s="71"/>
      <c r="F66" s="72"/>
      <c r="G66" s="273" t="str">
        <f>IF(OR(E66="",F66=""),"",PID_KVLohnLookup($A$1,E66,F66,LOHNTABELLE!$H$4))</f>
        <v/>
      </c>
      <c r="H66" s="274" t="str">
        <f>IF(AND(ISNUMBER(D66),ISNUMBER(F66)),ROUNDDOWN(MIN(IF(OR(ISBLANK(I66),I66=""),EOMONTH(DATE(EINSTELLUNG!$C$35,$A$1,1),0),I66)-MAX(D66,DATE(EINSTELLUNG!$C$35,$A$1,1))+1)/DAY(EOMONTH(DATE(EINSTELLUNG!$C$35,$A$1,1),0))*F66,2),"")</f>
        <v/>
      </c>
      <c r="I66" s="73"/>
      <c r="J66" s="74"/>
      <c r="K66" s="273">
        <f t="shared" si="1"/>
        <v>0</v>
      </c>
      <c r="L66" s="275"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72" t="s">
        <v>138</v>
      </c>
      <c r="B67" s="129"/>
      <c r="C67" s="77"/>
      <c r="D67" s="81"/>
      <c r="E67" s="79"/>
      <c r="F67" s="80"/>
      <c r="G67" s="273" t="str">
        <f>IF(OR(E67="",F67=""),"",PID_KVLohnLookup($A$1,E67,F67,LOHNTABELLE!$H$4))</f>
        <v/>
      </c>
      <c r="H67" s="274" t="str">
        <f>IF(AND(ISNUMBER(D67),ISNUMBER(F67)),ROUNDDOWN(MIN(IF(OR(ISBLANK(I67),I67=""),EOMONTH(DATE(EINSTELLUNG!$C$35,$A$1,1),0),I67)-MAX(D67,DATE(EINSTELLUNG!$C$35,$A$1,1))+1)/DAY(EOMONTH(DATE(EINSTELLUNG!$C$35,$A$1,1),0))*F67,2),"")</f>
        <v/>
      </c>
      <c r="I67" s="81"/>
      <c r="J67" s="82"/>
      <c r="K67" s="273">
        <f t="shared" ref="K67:K82" si="3">IFERROR(IF(OR(MONTH(D67)=1, MONTH(D67)=3, MONTH(D67)=5, MONTH(D67)=7, MONTH(D67)=8, MONTH(D67)=10, MONTH(D67)=12), (G67/31)*J67, IF(OR(MONTH(D67)=4, MONTH(D67)=6, MONTH(D67)=9, MONTH(D67)=11), (G67/30)*J67, (G67/DAY(EOMONTH(D67,0)))*J67)), 0)</f>
        <v>0</v>
      </c>
      <c r="L67" s="275"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72" t="s">
        <v>139</v>
      </c>
      <c r="B68" s="128"/>
      <c r="C68" s="69"/>
      <c r="D68" s="73"/>
      <c r="E68" s="71"/>
      <c r="F68" s="72"/>
      <c r="G68" s="273" t="str">
        <f>IF(OR(E68="",F68=""),"",PID_KVLohnLookup($A$1,E68,F68,LOHNTABELLE!$H$4))</f>
        <v/>
      </c>
      <c r="H68" s="274" t="str">
        <f>IF(AND(ISNUMBER(D68),ISNUMBER(F68)),ROUNDDOWN(MIN(IF(OR(ISBLANK(I68),I68=""),EOMONTH(DATE(EINSTELLUNG!$C$35,$A$1,1),0),I68)-MAX(D68,DATE(EINSTELLUNG!$C$35,$A$1,1))+1)/DAY(EOMONTH(DATE(EINSTELLUNG!$C$35,$A$1,1),0))*F68,2),"")</f>
        <v/>
      </c>
      <c r="I68" s="73"/>
      <c r="J68" s="74"/>
      <c r="K68" s="273">
        <f t="shared" si="3"/>
        <v>0</v>
      </c>
      <c r="L68" s="275"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72" t="s">
        <v>140</v>
      </c>
      <c r="B69" s="129"/>
      <c r="C69" s="77"/>
      <c r="D69" s="81"/>
      <c r="E69" s="79"/>
      <c r="F69" s="80"/>
      <c r="G69" s="273" t="str">
        <f>IF(OR(E69="",F69=""),"",PID_KVLohnLookup($A$1,E69,F69,LOHNTABELLE!$H$4))</f>
        <v/>
      </c>
      <c r="H69" s="274" t="str">
        <f>IF(AND(ISNUMBER(D69),ISNUMBER(F69)),ROUNDDOWN(MIN(IF(OR(ISBLANK(I69),I69=""),EOMONTH(DATE(EINSTELLUNG!$C$35,$A$1,1),0),I69)-MAX(D69,DATE(EINSTELLUNG!$C$35,$A$1,1))+1)/DAY(EOMONTH(DATE(EINSTELLUNG!$C$35,$A$1,1),0))*F69,2),"")</f>
        <v/>
      </c>
      <c r="I69" s="81"/>
      <c r="J69" s="82"/>
      <c r="K69" s="273">
        <f t="shared" si="3"/>
        <v>0</v>
      </c>
      <c r="L69" s="275"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72" t="s">
        <v>141</v>
      </c>
      <c r="B70" s="128"/>
      <c r="C70" s="69"/>
      <c r="D70" s="73"/>
      <c r="E70" s="71"/>
      <c r="F70" s="72"/>
      <c r="G70" s="273" t="str">
        <f>IF(OR(E70="",F70=""),"",PID_KVLohnLookup($A$1,E70,F70,LOHNTABELLE!$H$4))</f>
        <v/>
      </c>
      <c r="H70" s="274" t="str">
        <f>IF(AND(ISNUMBER(D70),ISNUMBER(F70)),ROUNDDOWN(MIN(IF(OR(ISBLANK(I70),I70=""),EOMONTH(DATE(EINSTELLUNG!$C$35,$A$1,1),0),I70)-MAX(D70,DATE(EINSTELLUNG!$C$35,$A$1,1))+1)/DAY(EOMONTH(DATE(EINSTELLUNG!$C$35,$A$1,1),0))*F70,2),"")</f>
        <v/>
      </c>
      <c r="I70" s="73"/>
      <c r="J70" s="74"/>
      <c r="K70" s="273">
        <f t="shared" si="3"/>
        <v>0</v>
      </c>
      <c r="L70" s="275"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72" t="s">
        <v>142</v>
      </c>
      <c r="B71" s="129"/>
      <c r="C71" s="77"/>
      <c r="D71" s="81"/>
      <c r="E71" s="79"/>
      <c r="F71" s="80"/>
      <c r="G71" s="273" t="str">
        <f>IF(OR(E71="",F71=""),"",PID_KVLohnLookup($A$1,E71,F71,LOHNTABELLE!$H$4))</f>
        <v/>
      </c>
      <c r="H71" s="274" t="str">
        <f>IF(AND(ISNUMBER(D71),ISNUMBER(F71)),ROUNDDOWN(MIN(IF(OR(ISBLANK(I71),I71=""),EOMONTH(DATE(EINSTELLUNG!$C$35,$A$1,1),0),I71)-MAX(D71,DATE(EINSTELLUNG!$C$35,$A$1,1))+1)/DAY(EOMONTH(DATE(EINSTELLUNG!$C$35,$A$1,1),0))*F71,2),"")</f>
        <v/>
      </c>
      <c r="I71" s="81"/>
      <c r="J71" s="82"/>
      <c r="K71" s="273">
        <f t="shared" si="3"/>
        <v>0</v>
      </c>
      <c r="L71" s="275"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72" t="s">
        <v>143</v>
      </c>
      <c r="B72" s="128"/>
      <c r="C72" s="69"/>
      <c r="D72" s="73"/>
      <c r="E72" s="71"/>
      <c r="F72" s="72"/>
      <c r="G72" s="273" t="str">
        <f>IF(OR(E72="",F72=""),"",PID_KVLohnLookup($A$1,E72,F72,LOHNTABELLE!$H$4))</f>
        <v/>
      </c>
      <c r="H72" s="274" t="str">
        <f>IF(AND(ISNUMBER(D72),ISNUMBER(F72)),ROUNDDOWN(MIN(IF(OR(ISBLANK(I72),I72=""),EOMONTH(DATE(EINSTELLUNG!$C$35,$A$1,1),0),I72)-MAX(D72,DATE(EINSTELLUNG!$C$35,$A$1,1))+1)/DAY(EOMONTH(DATE(EINSTELLUNG!$C$35,$A$1,1),0))*F72,2),"")</f>
        <v/>
      </c>
      <c r="I72" s="73"/>
      <c r="J72" s="74"/>
      <c r="K72" s="273">
        <f t="shared" si="3"/>
        <v>0</v>
      </c>
      <c r="L72" s="275"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72" t="s">
        <v>144</v>
      </c>
      <c r="B73" s="129"/>
      <c r="C73" s="77"/>
      <c r="D73" s="81"/>
      <c r="E73" s="79"/>
      <c r="F73" s="80"/>
      <c r="G73" s="273" t="str">
        <f>IF(OR(E73="",F73=""),"",PID_KVLohnLookup($A$1,E73,F73,LOHNTABELLE!$H$4))</f>
        <v/>
      </c>
      <c r="H73" s="274" t="str">
        <f>IF(AND(ISNUMBER(D73),ISNUMBER(F73)),ROUNDDOWN(MIN(IF(OR(ISBLANK(I73),I73=""),EOMONTH(DATE(EINSTELLUNG!$C$35,$A$1,1),0),I73)-MAX(D73,DATE(EINSTELLUNG!$C$35,$A$1,1))+1)/DAY(EOMONTH(DATE(EINSTELLUNG!$C$35,$A$1,1),0))*F73,2),"")</f>
        <v/>
      </c>
      <c r="I73" s="81"/>
      <c r="J73" s="82"/>
      <c r="K73" s="273">
        <f t="shared" si="3"/>
        <v>0</v>
      </c>
      <c r="L73" s="275"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72" t="s">
        <v>145</v>
      </c>
      <c r="B74" s="128"/>
      <c r="C74" s="69"/>
      <c r="D74" s="73"/>
      <c r="E74" s="71"/>
      <c r="F74" s="72"/>
      <c r="G74" s="273" t="str">
        <f>IF(OR(E74="",F74=""),"",PID_KVLohnLookup($A$1,E74,F74,LOHNTABELLE!$H$4))</f>
        <v/>
      </c>
      <c r="H74" s="274" t="str">
        <f>IF(AND(ISNUMBER(D74),ISNUMBER(F74)),ROUNDDOWN(MIN(IF(OR(ISBLANK(I74),I74=""),EOMONTH(DATE(EINSTELLUNG!$C$35,$A$1,1),0),I74)-MAX(D74,DATE(EINSTELLUNG!$C$35,$A$1,1))+1)/DAY(EOMONTH(DATE(EINSTELLUNG!$C$35,$A$1,1),0))*F74,2),"")</f>
        <v/>
      </c>
      <c r="I74" s="73"/>
      <c r="J74" s="74"/>
      <c r="K74" s="273">
        <f t="shared" si="3"/>
        <v>0</v>
      </c>
      <c r="L74" s="275"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72" t="s">
        <v>146</v>
      </c>
      <c r="B75" s="129"/>
      <c r="C75" s="77"/>
      <c r="D75" s="81"/>
      <c r="E75" s="79"/>
      <c r="F75" s="80"/>
      <c r="G75" s="273" t="str">
        <f>IF(OR(E75="",F75=""),"",PID_KVLohnLookup($A$1,E75,F75,LOHNTABELLE!$H$4))</f>
        <v/>
      </c>
      <c r="H75" s="274" t="str">
        <f>IF(AND(ISNUMBER(D75),ISNUMBER(F75)),ROUNDDOWN(MIN(IF(OR(ISBLANK(I75),I75=""),EOMONTH(DATE(EINSTELLUNG!$C$35,$A$1,1),0),I75)-MAX(D75,DATE(EINSTELLUNG!$C$35,$A$1,1))+1)/DAY(EOMONTH(DATE(EINSTELLUNG!$C$35,$A$1,1),0))*F75,2),"")</f>
        <v/>
      </c>
      <c r="I75" s="81"/>
      <c r="J75" s="82"/>
      <c r="K75" s="273">
        <f t="shared" si="3"/>
        <v>0</v>
      </c>
      <c r="L75" s="275"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72" t="s">
        <v>147</v>
      </c>
      <c r="B76" s="128"/>
      <c r="C76" s="69"/>
      <c r="D76" s="73"/>
      <c r="E76" s="71"/>
      <c r="F76" s="72"/>
      <c r="G76" s="273" t="str">
        <f>IF(OR(E76="",F76=""),"",PID_KVLohnLookup($A$1,E76,F76,LOHNTABELLE!$H$4))</f>
        <v/>
      </c>
      <c r="H76" s="274" t="str">
        <f>IF(AND(ISNUMBER(D76),ISNUMBER(F76)),ROUNDDOWN(MIN(IF(OR(ISBLANK(I76),I76=""),EOMONTH(DATE(EINSTELLUNG!$C$35,$A$1,1),0),I76)-MAX(D76,DATE(EINSTELLUNG!$C$35,$A$1,1))+1)/DAY(EOMONTH(DATE(EINSTELLUNG!$C$35,$A$1,1),0))*F76,2),"")</f>
        <v/>
      </c>
      <c r="I76" s="73"/>
      <c r="J76" s="74"/>
      <c r="K76" s="273">
        <f t="shared" si="3"/>
        <v>0</v>
      </c>
      <c r="L76" s="275"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72" t="s">
        <v>148</v>
      </c>
      <c r="B77" s="129"/>
      <c r="C77" s="77"/>
      <c r="D77" s="81"/>
      <c r="E77" s="79"/>
      <c r="F77" s="80"/>
      <c r="G77" s="273" t="str">
        <f>IF(OR(E77="",F77=""),"",PID_KVLohnLookup($A$1,E77,F77,LOHNTABELLE!$H$4))</f>
        <v/>
      </c>
      <c r="H77" s="274" t="str">
        <f>IF(AND(ISNUMBER(D77),ISNUMBER(F77)),ROUNDDOWN(MIN(IF(OR(ISBLANK(I77),I77=""),EOMONTH(DATE(EINSTELLUNG!$C$35,$A$1,1),0),I77)-MAX(D77,DATE(EINSTELLUNG!$C$35,$A$1,1))+1)/DAY(EOMONTH(DATE(EINSTELLUNG!$C$35,$A$1,1),0))*F77,2),"")</f>
        <v/>
      </c>
      <c r="I77" s="81"/>
      <c r="J77" s="82"/>
      <c r="K77" s="273">
        <f t="shared" si="3"/>
        <v>0</v>
      </c>
      <c r="L77" s="275"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72" t="s">
        <v>149</v>
      </c>
      <c r="B78" s="128"/>
      <c r="C78" s="69"/>
      <c r="D78" s="73"/>
      <c r="E78" s="71"/>
      <c r="F78" s="72"/>
      <c r="G78" s="273" t="str">
        <f>IF(OR(E78="",F78=""),"",PID_KVLohnLookup($A$1,E78,F78,LOHNTABELLE!$H$4))</f>
        <v/>
      </c>
      <c r="H78" s="274" t="str">
        <f>IF(AND(ISNUMBER(D78),ISNUMBER(F78)),ROUNDDOWN(MIN(IF(OR(ISBLANK(I78),I78=""),EOMONTH(DATE(EINSTELLUNG!$C$35,$A$1,1),0),I78)-MAX(D78,DATE(EINSTELLUNG!$C$35,$A$1,1))+1)/DAY(EOMONTH(DATE(EINSTELLUNG!$C$35,$A$1,1),0))*F78,2),"")</f>
        <v/>
      </c>
      <c r="I78" s="73"/>
      <c r="J78" s="74"/>
      <c r="K78" s="273">
        <f t="shared" si="3"/>
        <v>0</v>
      </c>
      <c r="L78" s="275"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72" t="s">
        <v>150</v>
      </c>
      <c r="B79" s="129"/>
      <c r="C79" s="77"/>
      <c r="D79" s="81"/>
      <c r="E79" s="79"/>
      <c r="F79" s="80"/>
      <c r="G79" s="273" t="str">
        <f>IF(OR(E79="",F79=""),"",PID_KVLohnLookup($A$1,E79,F79,LOHNTABELLE!$H$4))</f>
        <v/>
      </c>
      <c r="H79" s="274" t="str">
        <f>IF(AND(ISNUMBER(D79),ISNUMBER(F79)),ROUNDDOWN(MIN(IF(OR(ISBLANK(I79),I79=""),EOMONTH(DATE(EINSTELLUNG!$C$35,$A$1,1),0),I79)-MAX(D79,DATE(EINSTELLUNG!$C$35,$A$1,1))+1)/DAY(EOMONTH(DATE(EINSTELLUNG!$C$35,$A$1,1),0))*F79,2),"")</f>
        <v/>
      </c>
      <c r="I79" s="81"/>
      <c r="J79" s="82"/>
      <c r="K79" s="273">
        <f t="shared" si="3"/>
        <v>0</v>
      </c>
      <c r="L79" s="275"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72" t="s">
        <v>151</v>
      </c>
      <c r="B80" s="128"/>
      <c r="C80" s="69"/>
      <c r="D80" s="73"/>
      <c r="E80" s="71"/>
      <c r="F80" s="72"/>
      <c r="G80" s="273" t="str">
        <f>IF(OR(E80="",F80=""),"",PID_KVLohnLookup($A$1,E80,F80,LOHNTABELLE!$H$4))</f>
        <v/>
      </c>
      <c r="H80" s="274" t="str">
        <f>IF(AND(ISNUMBER(D80),ISNUMBER(F80)),ROUNDDOWN(MIN(IF(OR(ISBLANK(I80),I80=""),EOMONTH(DATE(EINSTELLUNG!$C$35,$A$1,1),0),I80)-MAX(D80,DATE(EINSTELLUNG!$C$35,$A$1,1))+1)/DAY(EOMONTH(DATE(EINSTELLUNG!$C$35,$A$1,1),0))*F80,2),"")</f>
        <v/>
      </c>
      <c r="I80" s="73"/>
      <c r="J80" s="74"/>
      <c r="K80" s="273">
        <f t="shared" si="3"/>
        <v>0</v>
      </c>
      <c r="L80" s="275"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72" t="s">
        <v>152</v>
      </c>
      <c r="B81" s="129"/>
      <c r="C81" s="77"/>
      <c r="D81" s="81"/>
      <c r="E81" s="79"/>
      <c r="F81" s="80"/>
      <c r="G81" s="273" t="str">
        <f>IF(OR(E81="",F81=""),"",PID_KVLohnLookup($A$1,E81,F81,LOHNTABELLE!$H$4))</f>
        <v/>
      </c>
      <c r="H81" s="274" t="str">
        <f>IF(AND(ISNUMBER(D81),ISNUMBER(F81)),ROUNDDOWN(MIN(IF(OR(ISBLANK(I81),I81=""),EOMONTH(DATE(EINSTELLUNG!$C$35,$A$1,1),0),I81)-MAX(D81,DATE(EINSTELLUNG!$C$35,$A$1,1))+1)/DAY(EOMONTH(DATE(EINSTELLUNG!$C$35,$A$1,1),0))*F81,2),"")</f>
        <v/>
      </c>
      <c r="I81" s="81"/>
      <c r="J81" s="82"/>
      <c r="K81" s="273">
        <f t="shared" si="3"/>
        <v>0</v>
      </c>
      <c r="L81" s="275"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8" t="s">
        <v>153</v>
      </c>
      <c r="B82" s="130"/>
      <c r="C82" s="86"/>
      <c r="D82" s="87"/>
      <c r="E82" s="88"/>
      <c r="F82" s="89"/>
      <c r="G82" s="339" t="str">
        <f>IF(OR(E82="",F82=""),"",PID_KVLohnLookup($A$1,E82,F82,LOHNTABELLE!$H$4))</f>
        <v/>
      </c>
      <c r="H82" s="340" t="str">
        <f>IF(AND(ISNUMBER(D82),ISNUMBER(F82)),ROUNDDOWN(MIN(IF(OR(ISBLANK(I82),I82=""),EOMONTH(DATE(EINSTELLUNG!$C$35,$A$1,1),0),I82)-MAX(D82,DATE(EINSTELLUNG!$C$35,$A$1,1))+1)/DAY(EOMONTH(DATE(EINSTELLUNG!$C$35,$A$1,1),0))*F82,2),"")</f>
        <v/>
      </c>
      <c r="I82" s="87"/>
      <c r="J82" s="90"/>
      <c r="K82" s="339">
        <f t="shared" si="3"/>
        <v>0</v>
      </c>
      <c r="L82" s="3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374"/>
      <c r="B83" s="374"/>
    </row>
    <row r="100" spans="26:26" ht="16" customHeight="1">
      <c r="Z100" s="253"/>
    </row>
  </sheetData>
  <sheetProtection algorithmName="SHA-512" hashValue="xzUUNgWqVquV81MN+YBL+YGtLT5aDoWkW2oRNs1+kpC/gudikUQTdQRHFODMKAe6Vrwqs8ilpEBCDB+XXYw6yA==" saltValue="9gZY1FKuhobS/ESPaHAS5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F5 F7</xm:sqref>
        </x14:dataValidation>
        <x14:dataValidation type="list" allowBlank="1" showInputMessage="1" showErrorMessage="1" xr:uid="{F23C6FEB-E856-914A-8DD3-DE6F46E94800}">
          <x14:formula1>
            <xm:f>KV_DROPDOWN_HELPER!$AAU$1:$AAU$13</xm:f>
          </x14:formula1>
          <xm:sqref>F6</xm:sqref>
        </x14:dataValidation>
        <x14:dataValidation type="list" allowBlank="1" showInputMessage="1" showErrorMessage="1" xr:uid="{7E961C3B-2F1A-054D-804E-CEF26FC2E6E1}">
          <x14:formula1>
            <xm:f>KV_DROPDOWN_HELPER!$AAV$1:$AAV$13</xm:f>
          </x14:formula1>
          <xm:sqref>F8 F9 F10 F11 F12 F13 F57</xm:sqref>
        </x14:dataValidation>
        <x14:dataValidation type="list" allowBlank="1" showInputMessage="1" showErrorMessage="1" xr:uid="{1315ED99-AEB8-6E4E-9342-B14FFA75BBDB}">
          <x14:formula1>
            <xm:f>KV_DROPDOWN_HELPER!$AAX$1:$AAX$13</xm:f>
          </x14:formula1>
          <xm:sqref>F15 F20 F21 F24 F26</xm:sqref>
        </x14:dataValidation>
        <x14:dataValidation type="list" allowBlank="1" showInputMessage="1" showErrorMessage="1" xr:uid="{BB7533D5-0131-974A-9CCA-CFC9572377D5}">
          <x14:formula1>
            <xm:f>KV_DROPDOWN_HELPER!$AAY$1:$AAY$13</xm:f>
          </x14:formula1>
          <xm:sqref>F17</xm:sqref>
        </x14:dataValidation>
        <x14:dataValidation type="list" allowBlank="1" showInputMessage="1" showErrorMessage="1" xr:uid="{621DC62C-127D-6F4C-9B06-DEF9A7DD6CC1}">
          <x14:formula1>
            <xm:f>KV_DROPDOWN_HELPER!$AAZ$1:$AAZ$13</xm:f>
          </x14:formula1>
          <xm:sqref>F62 F63 F64 F65 F66 F67 F68 F69 F70 F71 F72 F73 F74 F75 F76 F77 F78 F79 F80 F81 F82</xm:sqref>
        </x14:dataValidation>
        <x14:dataValidation type="list" allowBlank="1" showInputMessage="1" showErrorMessage="1" xr:uid="{A8711677-B2DA-4F64-AC4E-952125653E49}">
          <x14:formula1>
            <xm:f>KV_DROPDOWN_HELPER!$AAS$1:$AAS$13</xm:f>
          </x14:formula1>
          <xm:sqref>F3</xm:sqref>
        </x14:dataValidation>
        <x14:dataValidation type="list" allowBlank="1" showInputMessage="1" showErrorMessage="1" xr:uid="{6257CEF6-99B8-5C43-8695-AD1E68ECAD04}">
          <x14:formula1>
            <xm:f>KV_DROPDOWN_HELPER!$AAW$1:$AAW$18</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640625" defaultRowHeight="16" customHeight="1"/>
  <cols>
    <col min="1" max="1" width="4.5" style="342" customWidth="1"/>
    <col min="2" max="2" width="9.1640625" style="342" customWidth="1"/>
    <col min="3" max="3" width="35.6640625" style="173" customWidth="1"/>
    <col min="4" max="4" width="13.83203125" style="173" customWidth="1"/>
    <col min="5" max="5" width="9.6640625" style="173" customWidth="1"/>
    <col min="6" max="6" width="10.6640625" style="173" customWidth="1"/>
    <col min="7" max="7" width="13.83203125" style="173" customWidth="1"/>
    <col min="8" max="8" width="11.6640625" style="173" customWidth="1"/>
    <col min="9" max="10" width="13.83203125" style="173" customWidth="1"/>
    <col min="11" max="11" width="14.83203125" style="173" customWidth="1"/>
    <col min="12" max="12" width="14.83203125" style="302" customWidth="1"/>
    <col min="13" max="13" width="17.83203125" style="173" customWidth="1"/>
    <col min="14" max="14" width="34.83203125" style="173" customWidth="1"/>
    <col min="15" max="15" width="12.6640625" style="173" customWidth="1"/>
    <col min="16" max="16" width="16.6640625" style="173" customWidth="1"/>
    <col min="17" max="17" width="14.6640625" style="173" customWidth="1"/>
    <col min="18" max="18" width="13.6640625" style="173" customWidth="1"/>
    <col min="19" max="19" width="9.6640625" style="173" customWidth="1"/>
    <col min="20" max="20" width="10.6640625" style="173" customWidth="1"/>
    <col min="21" max="21" width="7.6640625" style="173" customWidth="1"/>
    <col min="22" max="27" width="9.1640625" style="173"/>
    <col min="28" max="28" width="10.6640625" style="173" bestFit="1" customWidth="1"/>
    <col min="29" max="16384" width="9.1640625" style="173"/>
  </cols>
  <sheetData>
    <row r="1" spans="1:28" ht="18" customHeight="1">
      <c r="A1" s="254">
        <v>11</v>
      </c>
      <c r="B1" s="255" t="s">
        <v>180</v>
      </c>
      <c r="C1" s="256" t="s">
        <v>39</v>
      </c>
      <c r="D1" s="256" t="s">
        <v>181</v>
      </c>
      <c r="E1" s="256" t="s">
        <v>0</v>
      </c>
      <c r="F1" s="256" t="s">
        <v>40</v>
      </c>
      <c r="G1" s="256" t="s">
        <v>41</v>
      </c>
      <c r="H1" s="256" t="s">
        <v>42</v>
      </c>
      <c r="I1" s="256" t="s">
        <v>182</v>
      </c>
      <c r="J1" s="256" t="s">
        <v>43</v>
      </c>
      <c r="K1" s="256" t="s">
        <v>44</v>
      </c>
      <c r="L1" s="256" t="s">
        <v>45</v>
      </c>
      <c r="M1" s="256" t="s">
        <v>46</v>
      </c>
      <c r="N1" s="257" t="s">
        <v>183</v>
      </c>
      <c r="AB1" s="258">
        <f>DATE(EINSTELLUNG!$C$35,$A$1,1)</f>
        <v>46327</v>
      </c>
    </row>
    <row r="2" spans="1:28" ht="18" customHeight="1" thickBot="1">
      <c r="A2" s="259"/>
      <c r="B2" s="260"/>
      <c r="C2" s="261"/>
      <c r="D2" s="261"/>
      <c r="E2" s="261"/>
      <c r="F2" s="261"/>
      <c r="G2" s="261"/>
      <c r="H2" s="261"/>
      <c r="I2" s="261"/>
      <c r="J2" s="261"/>
      <c r="K2" s="261"/>
      <c r="L2" s="261"/>
      <c r="M2" s="261"/>
      <c r="N2" s="262"/>
      <c r="O2" s="263"/>
      <c r="P2" s="263"/>
      <c r="Q2" s="263"/>
      <c r="S2" s="343" t="s">
        <v>460</v>
      </c>
      <c r="T2" s="343"/>
      <c r="U2" s="343"/>
      <c r="V2" s="343"/>
      <c r="AB2" s="258">
        <f>EOMONTH(DATE(EINSTELLUNG!$C$35,$A$1,1),0)</f>
        <v>46356</v>
      </c>
    </row>
    <row r="3" spans="1:28" ht="22" customHeight="1">
      <c r="A3" s="264" t="s">
        <v>467</v>
      </c>
      <c r="B3" s="127">
        <v>401010</v>
      </c>
      <c r="C3" s="61" t="s">
        <v>224</v>
      </c>
      <c r="D3" s="62">
        <v>39388</v>
      </c>
      <c r="E3" s="63" t="s">
        <v>5</v>
      </c>
      <c r="F3" s="92">
        <v>173</v>
      </c>
      <c r="G3" s="265">
        <f>IF(OR(E3="",F3=""),"",PID_KVLohnLookup($A$1,E3,F3,LOHNTABELLE!$H$4))</f>
        <v>2183</v>
      </c>
      <c r="H3" s="266">
        <f>IF(AND(ISNUMBER(D3),ISNUMBER(F3)),ROUNDDOWN(MIN(IF(OR(ISBLANK(I3),I3=""),EOMONTH(DATE(EINSTELLUNG!$C$35,$A$1,1),0),I3)-MAX(D3,DATE(EINSTELLUNG!$C$35,$A$1,1))+1)/DAY(EOMONTH(DATE(EINSTELLUNG!$C$35,$A$1,1),0))*F3,2),"")</f>
        <v>173</v>
      </c>
      <c r="I3" s="65"/>
      <c r="J3" s="66"/>
      <c r="K3" s="265">
        <f t="shared" ref="K3:K34" si="0">IFERROR(IF(OR(MONTH(D3)=1, MONTH(D3)=3, MONTH(D3)=5, MONTH(D3)=7, MONTH(D3)=8, MONTH(D3)=10, MONTH(D3)=12), (G3/31)*J3, IF(OR(MONTH(D3)=4, MONTH(D3)=6, MONTH(D3)=9, MONTH(D3)=11), (G3/30)*J3, (G3/DAY(EOMONTH(D3,0)))*J3)), 0)</f>
        <v>0</v>
      </c>
      <c r="L3" s="26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8" t="s">
        <v>47</v>
      </c>
      <c r="P3" s="268" t="s">
        <v>48</v>
      </c>
      <c r="Q3" s="268" t="s">
        <v>49</v>
      </c>
      <c r="R3" s="269" t="s">
        <v>50</v>
      </c>
      <c r="S3" s="270"/>
      <c r="T3" s="270"/>
      <c r="U3" s="270"/>
      <c r="V3" s="270"/>
      <c r="AB3" s="271"/>
    </row>
    <row r="4" spans="1:28" ht="22" customHeight="1">
      <c r="A4" s="272" t="s">
        <v>51</v>
      </c>
      <c r="B4" s="128">
        <v>401049</v>
      </c>
      <c r="C4" s="69" t="s">
        <v>225</v>
      </c>
      <c r="D4" s="70">
        <v>41130</v>
      </c>
      <c r="E4" s="71" t="s">
        <v>4</v>
      </c>
      <c r="F4" s="72">
        <v>173</v>
      </c>
      <c r="G4" s="273">
        <f>IF(OR(E4="",F4=""),"",PID_KVLohnLookup($A$1,E4,F4,LOHNTABELLE!$H$4))</f>
        <v>2123</v>
      </c>
      <c r="H4" s="274">
        <f>IF(AND(ISNUMBER(D4),ISNUMBER(F4)),ROUNDDOWN(MIN(IF(OR(ISBLANK(I4),I4=""),EOMONTH(DATE(EINSTELLUNG!$C$35,$A$1,1),0),I4)-MAX(D4,DATE(EINSTELLUNG!$C$35,$A$1,1))+1)/DAY(EOMONTH(DATE(EINSTELLUNG!$C$35,$A$1,1),0))*F4,2),"")</f>
        <v>173</v>
      </c>
      <c r="I4" s="73"/>
      <c r="J4" s="74"/>
      <c r="K4" s="273">
        <f t="shared" si="0"/>
        <v>0</v>
      </c>
      <c r="L4" s="275">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6"/>
      <c r="P4" s="276"/>
      <c r="Q4" s="276"/>
      <c r="R4" s="277"/>
      <c r="S4" s="270"/>
      <c r="T4" s="270"/>
      <c r="U4" s="270"/>
      <c r="V4" s="270"/>
    </row>
    <row r="5" spans="1:28" ht="22" customHeight="1">
      <c r="A5" s="272" t="s">
        <v>52</v>
      </c>
      <c r="B5" s="129">
        <v>401051</v>
      </c>
      <c r="C5" s="77" t="s">
        <v>227</v>
      </c>
      <c r="D5" s="78">
        <v>41176</v>
      </c>
      <c r="E5" s="79" t="s">
        <v>4</v>
      </c>
      <c r="F5" s="80">
        <v>173</v>
      </c>
      <c r="G5" s="273">
        <f>IF(OR(E5="",F5=""),"",PID_KVLohnLookup($A$1,E5,F5,LOHNTABELLE!$H$4))</f>
        <v>2123</v>
      </c>
      <c r="H5" s="274">
        <f>IF(AND(ISNUMBER(D5),ISNUMBER(F5)),ROUNDDOWN(MIN(IF(OR(ISBLANK(I5),I5=""),EOMONTH(DATE(EINSTELLUNG!$C$35,$A$1,1),0),I5)-MAX(D5,DATE(EINSTELLUNG!$C$35,$A$1,1))+1)/DAY(EOMONTH(DATE(EINSTELLUNG!$C$35,$A$1,1),0))*F5,2),"")</f>
        <v>173</v>
      </c>
      <c r="I5" s="81"/>
      <c r="J5" s="82"/>
      <c r="K5" s="273">
        <f t="shared" si="0"/>
        <v>0</v>
      </c>
      <c r="L5" s="275">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8" cm="1">
        <f t="array" ref="O5">SUMPRODUCT((F3:F82/4.310808)/5*2.08)</f>
        <v>757.11029579605577</v>
      </c>
      <c r="P5" s="279">
        <f>EINSTELLUNG!I16</f>
        <v>600</v>
      </c>
      <c r="Q5" s="279">
        <f>P5-O5</f>
        <v>-157.11029579605577</v>
      </c>
      <c r="R5" s="280">
        <f>IFERROR(Q5*Q42, 0)</f>
        <v>-2774.12542548485</v>
      </c>
      <c r="S5" s="270"/>
      <c r="T5" s="270"/>
      <c r="U5" s="270"/>
      <c r="V5" s="270"/>
    </row>
    <row r="6" spans="1:28" ht="22" customHeight="1">
      <c r="A6" s="272" t="s">
        <v>53</v>
      </c>
      <c r="B6" s="128">
        <v>401089</v>
      </c>
      <c r="C6" s="69" t="s">
        <v>241</v>
      </c>
      <c r="D6" s="70">
        <v>44868</v>
      </c>
      <c r="E6" s="71" t="s">
        <v>13</v>
      </c>
      <c r="F6" s="72">
        <v>173</v>
      </c>
      <c r="G6" s="273">
        <f>IF(OR(E6="",F6=""),"",PID_KVLohnLookup($A$1,E6,F6,LOHNTABELLE!$H$4))</f>
        <v>2328</v>
      </c>
      <c r="H6" s="274">
        <f>IF(AND(ISNUMBER(D6),ISNUMBER(F6)),ROUNDDOWN(MIN(IF(OR(ISBLANK(I6),I6=""),EOMONTH(DATE(EINSTELLUNG!$C$35,$A$1,1),0),I6)-MAX(D6,DATE(EINSTELLUNG!$C$35,$A$1,1))+1)/DAY(EOMONTH(DATE(EINSTELLUNG!$C$35,$A$1,1),0))*F6,2),"")</f>
        <v>173</v>
      </c>
      <c r="I6" s="73"/>
      <c r="J6" s="74"/>
      <c r="K6" s="273">
        <f t="shared" si="0"/>
        <v>0</v>
      </c>
      <c r="L6" s="275">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281" t="str">
        <f>IF(Q5&lt;0, "Schlecht! Zu wenig Urlaub abgebaut.", IF(Q5&gt;0, "Gut! Mehr Urlaub abgebaut als aufgebaut.", ""))</f>
        <v>Schlecht! Zu wenig Urlaub abgebaut.</v>
      </c>
      <c r="P6" s="282"/>
      <c r="Q6" s="282"/>
      <c r="R6" s="283"/>
      <c r="S6" s="270"/>
      <c r="T6" s="270"/>
      <c r="U6" s="270"/>
      <c r="V6" s="270"/>
    </row>
    <row r="7" spans="1:28" ht="22" customHeight="1" thickBot="1">
      <c r="A7" s="272" t="s">
        <v>54</v>
      </c>
      <c r="B7" s="129">
        <v>401138</v>
      </c>
      <c r="C7" s="77" t="s">
        <v>228</v>
      </c>
      <c r="D7" s="78">
        <v>42006</v>
      </c>
      <c r="E7" s="79" t="s">
        <v>4</v>
      </c>
      <c r="F7" s="80">
        <v>173</v>
      </c>
      <c r="G7" s="273">
        <f>IF(OR(E7="",F7=""),"",PID_KVLohnLookup($A$1,E7,F7,LOHNTABELLE!$H$4))</f>
        <v>2123</v>
      </c>
      <c r="H7" s="274">
        <f>IF(AND(ISNUMBER(D7),ISNUMBER(F7)),ROUNDDOWN(MIN(IF(OR(ISBLANK(I7),I7=""),EOMONTH(DATE(EINSTELLUNG!$C$35,$A$1,1),0),I7)-MAX(D7,DATE(EINSTELLUNG!$C$35,$A$1,1))+1)/DAY(EOMONTH(DATE(EINSTELLUNG!$C$35,$A$1,1),0))*F7,2),"")</f>
        <v>173</v>
      </c>
      <c r="I7" s="81"/>
      <c r="J7" s="82"/>
      <c r="K7" s="273">
        <f t="shared" si="0"/>
        <v>0</v>
      </c>
      <c r="L7" s="275">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270"/>
      <c r="P7" s="270"/>
      <c r="Q7" s="270"/>
      <c r="R7" s="270"/>
      <c r="S7" s="270"/>
      <c r="T7" s="270"/>
      <c r="U7" s="270"/>
      <c r="V7" s="270"/>
    </row>
    <row r="8" spans="1:28" ht="22" customHeight="1">
      <c r="A8" s="272" t="s">
        <v>55</v>
      </c>
      <c r="B8" s="128">
        <v>401197</v>
      </c>
      <c r="C8" s="69" t="s">
        <v>229</v>
      </c>
      <c r="D8" s="70">
        <v>42644</v>
      </c>
      <c r="E8" s="71" t="s">
        <v>3</v>
      </c>
      <c r="F8" s="72">
        <v>173</v>
      </c>
      <c r="G8" s="273">
        <f>IF(OR(E8="",F8=""),"",PID_KVLohnLookup($A$1,E8,F8,LOHNTABELLE!$H$4))</f>
        <v>2082</v>
      </c>
      <c r="H8" s="274">
        <f>IF(AND(ISNUMBER(D8),ISNUMBER(F8)),ROUNDDOWN(MIN(IF(OR(ISBLANK(I8),I8=""),EOMONTH(DATE(EINSTELLUNG!$C$35,$A$1,1),0),I8)-MAX(D8,DATE(EINSTELLUNG!$C$35,$A$1,1))+1)/DAY(EOMONTH(DATE(EINSTELLUNG!$C$35,$A$1,1),0))*F8,2),"")</f>
        <v>173</v>
      </c>
      <c r="I8" s="73"/>
      <c r="J8" s="74"/>
      <c r="K8" s="273">
        <f t="shared" si="0"/>
        <v>0</v>
      </c>
      <c r="L8" s="275">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284" t="s">
        <v>56</v>
      </c>
      <c r="P8" s="285"/>
      <c r="Q8" s="286">
        <f>SUM(H3:H82)</f>
        <v>7464.9699999999993</v>
      </c>
      <c r="R8" s="287"/>
      <c r="S8" s="270"/>
      <c r="T8" s="270"/>
      <c r="U8" s="270"/>
      <c r="V8" s="270"/>
    </row>
    <row r="9" spans="1:28" ht="22" customHeight="1">
      <c r="A9" s="272" t="s">
        <v>57</v>
      </c>
      <c r="B9" s="129">
        <v>401214</v>
      </c>
      <c r="C9" s="77" t="s">
        <v>255</v>
      </c>
      <c r="D9" s="78">
        <v>45636</v>
      </c>
      <c r="E9" s="79" t="s">
        <v>3</v>
      </c>
      <c r="F9" s="80">
        <v>173</v>
      </c>
      <c r="G9" s="273">
        <f>IF(OR(E9="",F9=""),"",PID_KVLohnLookup($A$1,E9,F9,LOHNTABELLE!$H$4))</f>
        <v>2082</v>
      </c>
      <c r="H9" s="274">
        <f>IF(AND(ISNUMBER(D9),ISNUMBER(F9)),ROUNDDOWN(MIN(IF(OR(ISBLANK(I9),I9=""),EOMONTH(DATE(EINSTELLUNG!$C$35,$A$1,1),0),I9)-MAX(D9,DATE(EINSTELLUNG!$C$35,$A$1,1))+1)/DAY(EOMONTH(DATE(EINSTELLUNG!$C$35,$A$1,1),0))*F9,2),"")</f>
        <v>173</v>
      </c>
      <c r="I9" s="81"/>
      <c r="J9" s="82"/>
      <c r="K9" s="273">
        <f t="shared" si="0"/>
        <v>0</v>
      </c>
      <c r="L9" s="275">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8" t="s">
        <v>58</v>
      </c>
      <c r="P9" s="289"/>
      <c r="Q9" s="290">
        <f>EINSTELLUNG!L32</f>
        <v>11</v>
      </c>
      <c r="R9" s="291"/>
      <c r="S9" s="292">
        <f>IFERROR(Q9/Q8, 0)</f>
        <v>1.4735491234392102E-3</v>
      </c>
      <c r="T9" s="270"/>
      <c r="U9" s="270"/>
      <c r="V9" s="270"/>
    </row>
    <row r="10" spans="1:28" ht="22" customHeight="1">
      <c r="A10" s="272" t="s">
        <v>59</v>
      </c>
      <c r="B10" s="128">
        <v>401276</v>
      </c>
      <c r="C10" s="69" t="s">
        <v>230</v>
      </c>
      <c r="D10" s="70">
        <v>43252</v>
      </c>
      <c r="E10" s="71" t="s">
        <v>3</v>
      </c>
      <c r="F10" s="72">
        <v>173</v>
      </c>
      <c r="G10" s="273">
        <f>IF(OR(E10="",F10=""),"",PID_KVLohnLookup($A$1,E10,F10,LOHNTABELLE!$H$4))</f>
        <v>2082</v>
      </c>
      <c r="H10" s="274">
        <f>IF(AND(ISNUMBER(D10),ISNUMBER(F10)),ROUNDDOWN(MIN(IF(OR(ISBLANK(I10),I10=""),EOMONTH(DATE(EINSTELLUNG!$C$35,$A$1,1),0),I10)-MAX(D10,DATE(EINSTELLUNG!$C$35,$A$1,1))+1)/DAY(EOMONTH(DATE(EINSTELLUNG!$C$35,$A$1,1),0))*F10,2),"")</f>
        <v>173</v>
      </c>
      <c r="I10" s="73"/>
      <c r="J10" s="74"/>
      <c r="K10" s="273">
        <f t="shared" si="0"/>
        <v>0</v>
      </c>
      <c r="L10" s="275">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288" t="s">
        <v>60</v>
      </c>
      <c r="P10" s="289"/>
      <c r="Q10" s="290">
        <f>EINSTELLUNG!I32</f>
        <v>150</v>
      </c>
      <c r="R10" s="291"/>
      <c r="S10" s="270"/>
      <c r="T10" s="270"/>
      <c r="U10" s="270"/>
      <c r="V10" s="270"/>
    </row>
    <row r="11" spans="1:28" ht="22" customHeight="1">
      <c r="A11" s="272" t="s">
        <v>61</v>
      </c>
      <c r="B11" s="129">
        <v>401276</v>
      </c>
      <c r="C11" s="77" t="s">
        <v>472</v>
      </c>
      <c r="D11" s="78">
        <v>38899</v>
      </c>
      <c r="E11" s="79" t="s">
        <v>3</v>
      </c>
      <c r="F11" s="80">
        <v>173</v>
      </c>
      <c r="G11" s="273">
        <f>IF(OR(E11="",F11=""),"",PID_KVLohnLookup($A$1,E11,F11,LOHNTABELLE!$H$4))</f>
        <v>2082</v>
      </c>
      <c r="H11" s="274">
        <f>IF(AND(ISNUMBER(D11),ISNUMBER(F11)),ROUNDDOWN(MIN(IF(OR(ISBLANK(I11),I11=""),EOMONTH(DATE(EINSTELLUNG!$C$35,$A$1,1),0),I11)-MAX(D11,DATE(EINSTELLUNG!$C$35,$A$1,1))+1)/DAY(EOMONTH(DATE(EINSTELLUNG!$C$35,$A$1,1),0))*F11,2),"")</f>
        <v>173</v>
      </c>
      <c r="I11" s="81"/>
      <c r="J11" s="82"/>
      <c r="K11" s="273">
        <f t="shared" si="0"/>
        <v>0</v>
      </c>
      <c r="L11" s="275">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288" t="s">
        <v>62</v>
      </c>
      <c r="P11" s="289"/>
      <c r="Q11" s="290">
        <f>P5</f>
        <v>600</v>
      </c>
      <c r="R11" s="291"/>
      <c r="S11" s="270"/>
      <c r="T11" s="270"/>
      <c r="U11" s="270"/>
      <c r="V11" s="270"/>
    </row>
    <row r="12" spans="1:28" ht="22" customHeight="1">
      <c r="A12" s="272" t="s">
        <v>63</v>
      </c>
      <c r="B12" s="128">
        <v>401307</v>
      </c>
      <c r="C12" s="69" t="s">
        <v>231</v>
      </c>
      <c r="D12" s="70">
        <v>43571</v>
      </c>
      <c r="E12" s="71" t="s">
        <v>3</v>
      </c>
      <c r="F12" s="72">
        <v>151.38</v>
      </c>
      <c r="G12" s="273">
        <f>IF(OR(E12="",F12=""),"",PID_KVLohnLookup($A$1,E12,F12,LOHNTABELLE!$H$4))</f>
        <v>1821.75</v>
      </c>
      <c r="H12" s="274">
        <f>IF(AND(ISNUMBER(D12),ISNUMBER(F12)),ROUNDDOWN(MIN(IF(OR(ISBLANK(I12),I12=""),EOMONTH(DATE(EINSTELLUNG!$C$35,$A$1,1),0),I12)-MAX(D12,DATE(EINSTELLUNG!$C$35,$A$1,1))+1)/DAY(EOMONTH(DATE(EINSTELLUNG!$C$35,$A$1,1),0))*F12,2),"")</f>
        <v>151.38</v>
      </c>
      <c r="I12" s="73"/>
      <c r="J12" s="74"/>
      <c r="K12" s="273">
        <f t="shared" si="0"/>
        <v>0</v>
      </c>
      <c r="L12" s="275">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288" t="s">
        <v>66</v>
      </c>
      <c r="P12" s="289"/>
      <c r="Q12" s="290">
        <f>Q8-Q9-Q10-Q11</f>
        <v>6703.9699999999993</v>
      </c>
      <c r="R12" s="291"/>
      <c r="S12" s="270"/>
      <c r="T12" s="270"/>
      <c r="U12" s="270"/>
      <c r="V12" s="270"/>
    </row>
    <row r="13" spans="1:28" ht="22" customHeight="1">
      <c r="A13" s="272" t="s">
        <v>65</v>
      </c>
      <c r="B13" s="129">
        <v>401308</v>
      </c>
      <c r="C13" s="77" t="s">
        <v>232</v>
      </c>
      <c r="D13" s="78">
        <v>43579</v>
      </c>
      <c r="E13" s="79" t="s">
        <v>3</v>
      </c>
      <c r="F13" s="80">
        <v>173</v>
      </c>
      <c r="G13" s="273">
        <f>IF(OR(E13="",F13=""),"",PID_KVLohnLookup($A$1,E13,F13,LOHNTABELLE!$H$4))</f>
        <v>2082</v>
      </c>
      <c r="H13" s="274">
        <f>IF(AND(ISNUMBER(D13),ISNUMBER(F13)),ROUNDDOWN(MIN(IF(OR(ISBLANK(I13),I13=""),EOMONTH(DATE(EINSTELLUNG!$C$35,$A$1,1),0),I13)-MAX(D13,DATE(EINSTELLUNG!$C$35,$A$1,1))+1)/DAY(EOMONTH(DATE(EINSTELLUNG!$C$35,$A$1,1),0))*F13,2),"")</f>
        <v>173</v>
      </c>
      <c r="I13" s="81"/>
      <c r="J13" s="82"/>
      <c r="K13" s="273">
        <f t="shared" si="0"/>
        <v>0</v>
      </c>
      <c r="L13" s="275">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288" t="s">
        <v>68</v>
      </c>
      <c r="P13" s="289"/>
      <c r="Q13" s="290">
        <f>EINSTELLUNG!L16</f>
        <v>9300</v>
      </c>
      <c r="R13" s="291"/>
      <c r="S13" s="270"/>
      <c r="T13" s="270"/>
      <c r="U13" s="270"/>
      <c r="V13" s="270"/>
    </row>
    <row r="14" spans="1:28" ht="22" customHeight="1" thickBot="1">
      <c r="A14" s="272" t="s">
        <v>67</v>
      </c>
      <c r="B14" s="128">
        <v>401394</v>
      </c>
      <c r="C14" s="69" t="s">
        <v>233</v>
      </c>
      <c r="D14" s="70">
        <v>44379</v>
      </c>
      <c r="E14" s="71" t="s">
        <v>2</v>
      </c>
      <c r="F14" s="72">
        <v>173</v>
      </c>
      <c r="G14" s="273">
        <f>IF(OR(E14="",F14=""),"",PID_KVLohnLookup($A$1,E14,F14,LOHNTABELLE!$H$4))</f>
        <v>2900</v>
      </c>
      <c r="H14" s="274">
        <f>IF(AND(ISNUMBER(D14),ISNUMBER(F14)),ROUNDDOWN(MIN(IF(OR(ISBLANK(I14),I14=""),EOMONTH(DATE(EINSTELLUNG!$C$35,$A$1,1),0),I14)-MAX(D14,DATE(EINSTELLUNG!$C$35,$A$1,1))+1)/DAY(EOMONTH(DATE(EINSTELLUNG!$C$35,$A$1,1),0))*F14,2),"")</f>
        <v>173</v>
      </c>
      <c r="I14" s="73"/>
      <c r="J14" s="74"/>
      <c r="K14" s="273">
        <f t="shared" si="0"/>
        <v>0</v>
      </c>
      <c r="L14" s="275">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293" t="s">
        <v>70</v>
      </c>
      <c r="P14" s="294"/>
      <c r="Q14" s="295">
        <f>Q12-Q13</f>
        <v>-2596.0300000000007</v>
      </c>
      <c r="R14" s="296"/>
      <c r="S14" s="270"/>
      <c r="T14" s="270"/>
      <c r="U14" s="270"/>
      <c r="V14" s="270"/>
    </row>
    <row r="15" spans="1:28" ht="22" customHeight="1">
      <c r="A15" s="272" t="s">
        <v>69</v>
      </c>
      <c r="B15" s="129">
        <v>401406</v>
      </c>
      <c r="C15" s="77" t="s">
        <v>473</v>
      </c>
      <c r="D15" s="78">
        <v>36850</v>
      </c>
      <c r="E15" s="79" t="s">
        <v>10</v>
      </c>
      <c r="F15" s="80">
        <v>151.38</v>
      </c>
      <c r="G15" s="273">
        <f>IF(OR(E15="",F15=""),"",PID_KVLohnLookup($A$1,E15,F15,LOHNTABELLE!$H$4))</f>
        <v>2012.5</v>
      </c>
      <c r="H15" s="274">
        <f>IF(AND(ISNUMBER(D15),ISNUMBER(F15)),ROUNDDOWN(MIN(IF(OR(ISBLANK(I15),I15=""),EOMONTH(DATE(EINSTELLUNG!$C$35,$A$1,1),0),I15)-MAX(D15,DATE(EINSTELLUNG!$C$35,$A$1,1))+1)/DAY(EOMONTH(DATE(EINSTELLUNG!$C$35,$A$1,1),0))*F15,2),"")</f>
        <v>151.38</v>
      </c>
      <c r="I15" s="81"/>
      <c r="J15" s="82"/>
      <c r="K15" s="273">
        <f t="shared" si="0"/>
        <v>0</v>
      </c>
      <c r="L15" s="275">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66" t="str">
        <f>IF(Q14&lt;0, "Schlecht! Zu wenig Stunden für Dienstplan.", IF(Q14&gt;0, "Du hast mehr als genug Stunden für Dienstplan.", ""))</f>
        <v>Schlecht! Zu wenig Stunden für Dienstplan.</v>
      </c>
      <c r="P15" s="367"/>
      <c r="Q15" s="367"/>
      <c r="R15" s="367"/>
      <c r="S15" s="297"/>
      <c r="T15" s="297"/>
      <c r="U15" s="297"/>
      <c r="V15" s="270"/>
    </row>
    <row r="16" spans="1:28" ht="22" customHeight="1" thickBot="1">
      <c r="A16" s="272" t="s">
        <v>71</v>
      </c>
      <c r="B16" s="128">
        <v>401432</v>
      </c>
      <c r="C16" s="69" t="s">
        <v>235</v>
      </c>
      <c r="D16" s="70">
        <v>44441</v>
      </c>
      <c r="E16" s="71" t="s">
        <v>2</v>
      </c>
      <c r="F16" s="72">
        <v>173</v>
      </c>
      <c r="G16" s="273">
        <f>IF(OR(E16="",F16=""),"",PID_KVLohnLookup($A$1,E16,F16,LOHNTABELLE!$H$4))</f>
        <v>2900</v>
      </c>
      <c r="H16" s="274">
        <f>IF(AND(ISNUMBER(D16),ISNUMBER(F16)),ROUNDDOWN(MIN(IF(OR(ISBLANK(I16),I16=""),EOMONTH(DATE(EINSTELLUNG!$C$35,$A$1,1),0),I16)-MAX(D16,DATE(EINSTELLUNG!$C$35,$A$1,1))+1)/DAY(EOMONTH(DATE(EINSTELLUNG!$C$35,$A$1,1),0))*F16,2),"")</f>
        <v>173</v>
      </c>
      <c r="I16" s="73"/>
      <c r="J16" s="74"/>
      <c r="K16" s="273">
        <f t="shared" si="0"/>
        <v>0</v>
      </c>
      <c r="L16" s="275">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368"/>
      <c r="P16" s="369"/>
      <c r="Q16" s="369"/>
      <c r="R16" s="370"/>
      <c r="S16" s="301"/>
      <c r="T16" s="301"/>
      <c r="U16" s="301"/>
      <c r="V16" s="301"/>
      <c r="W16" s="302"/>
    </row>
    <row r="17" spans="1:29" ht="22" customHeight="1">
      <c r="A17" s="272" t="s">
        <v>72</v>
      </c>
      <c r="B17" s="129">
        <v>401479</v>
      </c>
      <c r="C17" s="77" t="s">
        <v>238</v>
      </c>
      <c r="D17" s="78">
        <v>44511</v>
      </c>
      <c r="E17" s="79" t="s">
        <v>6</v>
      </c>
      <c r="F17" s="80">
        <v>173</v>
      </c>
      <c r="G17" s="273">
        <f>IF(OR(E17="",F17=""),"",PID_KVLohnLookup($A$1,E17,F17,LOHNTABELLE!$H$4))</f>
        <v>2160</v>
      </c>
      <c r="H17" s="274">
        <f>IF(AND(ISNUMBER(D17),ISNUMBER(F17)),ROUNDDOWN(MIN(IF(OR(ISBLANK(I17),I17=""),EOMONTH(DATE(EINSTELLUNG!$C$35,$A$1,1),0),I17)-MAX(D17,DATE(EINSTELLUNG!$C$35,$A$1,1))+1)/DAY(EOMONTH(DATE(EINSTELLUNG!$C$35,$A$1,1),0))*F17,2),"")</f>
        <v>173</v>
      </c>
      <c r="I17" s="81"/>
      <c r="J17" s="82"/>
      <c r="K17" s="273">
        <f t="shared" si="0"/>
        <v>0</v>
      </c>
      <c r="L17" s="275">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03" t="s">
        <v>73</v>
      </c>
      <c r="P17" s="285"/>
      <c r="Q17" s="304">
        <f>SUM(L3:L82)</f>
        <v>131810.35</v>
      </c>
      <c r="R17" s="305"/>
      <c r="S17" s="270"/>
      <c r="T17" s="270"/>
      <c r="U17" s="270"/>
      <c r="V17" s="270"/>
      <c r="W17" s="302"/>
    </row>
    <row r="18" spans="1:29" ht="22" customHeight="1">
      <c r="A18" s="272" t="s">
        <v>74</v>
      </c>
      <c r="B18" s="128">
        <v>401481</v>
      </c>
      <c r="C18" s="69" t="s">
        <v>239</v>
      </c>
      <c r="D18" s="70">
        <v>44531</v>
      </c>
      <c r="E18" s="71" t="s">
        <v>2</v>
      </c>
      <c r="F18" s="72">
        <v>173</v>
      </c>
      <c r="G18" s="273">
        <f>IF(OR(E18="",F18=""),"",PID_KVLohnLookup($A$1,E18,F18,LOHNTABELLE!$H$4))</f>
        <v>2900</v>
      </c>
      <c r="H18" s="274">
        <f>IF(AND(ISNUMBER(D18),ISNUMBER(F18)),ROUNDDOWN(MIN(IF(OR(ISBLANK(I18),I18=""),EOMONTH(DATE(EINSTELLUNG!$C$35,$A$1,1),0),I18)-MAX(D18,DATE(EINSTELLUNG!$C$35,$A$1,1))+1)/DAY(EOMONTH(DATE(EINSTELLUNG!$C$35,$A$1,1),0))*F18,2),"")</f>
        <v>173</v>
      </c>
      <c r="I18" s="73"/>
      <c r="J18" s="74"/>
      <c r="K18" s="273">
        <f t="shared" si="0"/>
        <v>0</v>
      </c>
      <c r="L18" s="275">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306" t="s">
        <v>451</v>
      </c>
      <c r="P18" s="307"/>
      <c r="Q18" s="308">
        <v>20</v>
      </c>
      <c r="R18" s="309"/>
      <c r="S18" s="270"/>
      <c r="T18" s="270"/>
      <c r="U18" s="270"/>
      <c r="V18" s="270"/>
    </row>
    <row r="19" spans="1:29" ht="22" customHeight="1">
      <c r="A19" s="272" t="s">
        <v>75</v>
      </c>
      <c r="B19" s="129">
        <v>401564</v>
      </c>
      <c r="C19" s="77" t="s">
        <v>240</v>
      </c>
      <c r="D19" s="78">
        <v>44824</v>
      </c>
      <c r="E19" s="79" t="s">
        <v>2</v>
      </c>
      <c r="F19" s="80">
        <v>173</v>
      </c>
      <c r="G19" s="273">
        <f>IF(OR(E19="",F19=""),"",PID_KVLohnLookup($A$1,E19,F19,LOHNTABELLE!$H$4))</f>
        <v>2900</v>
      </c>
      <c r="H19" s="274">
        <f>IF(AND(ISNUMBER(D19),ISNUMBER(F19)),ROUNDDOWN(MIN(IF(OR(ISBLANK(I19),I19=""),EOMONTH(DATE(EINSTELLUNG!$C$35,$A$1,1),0),I19)-MAX(D19,DATE(EINSTELLUNG!$C$35,$A$1,1))+1)/DAY(EOMONTH(DATE(EINSTELLUNG!$C$35,$A$1,1),0))*F19,2),"")</f>
        <v>173</v>
      </c>
      <c r="I19" s="81"/>
      <c r="J19" s="82"/>
      <c r="K19" s="273">
        <f t="shared" si="0"/>
        <v>0</v>
      </c>
      <c r="L19" s="275">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306" t="s">
        <v>296</v>
      </c>
      <c r="P19" s="307"/>
      <c r="Q19" s="308">
        <v>333</v>
      </c>
      <c r="R19" s="309"/>
      <c r="S19" s="270"/>
      <c r="T19" s="270"/>
      <c r="U19" s="270"/>
      <c r="V19" s="270"/>
    </row>
    <row r="20" spans="1:29" ht="22" customHeight="1">
      <c r="A20" s="272" t="s">
        <v>76</v>
      </c>
      <c r="B20" s="128">
        <v>401583</v>
      </c>
      <c r="C20" s="69" t="s">
        <v>242</v>
      </c>
      <c r="D20" s="70">
        <v>44900</v>
      </c>
      <c r="E20" s="71" t="s">
        <v>10</v>
      </c>
      <c r="F20" s="72">
        <v>173</v>
      </c>
      <c r="G20" s="273">
        <f>IF(OR(E20="",F20=""),"",PID_KVLohnLookup($A$1,E20,F20,LOHNTABELLE!$H$4))</f>
        <v>2300</v>
      </c>
      <c r="H20" s="274">
        <f>IF(AND(ISNUMBER(D20),ISNUMBER(F20)),ROUNDDOWN(MIN(IF(OR(ISBLANK(I20),I20=""),EOMONTH(DATE(EINSTELLUNG!$C$35,$A$1,1),0),I20)-MAX(D20,DATE(EINSTELLUNG!$C$35,$A$1,1))+1)/DAY(EOMONTH(DATE(EINSTELLUNG!$C$35,$A$1,1),0))*F20,2),"")</f>
        <v>173</v>
      </c>
      <c r="I20" s="73"/>
      <c r="J20" s="74"/>
      <c r="K20" s="273">
        <f t="shared" si="0"/>
        <v>0</v>
      </c>
      <c r="L20" s="275">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306" t="s">
        <v>296</v>
      </c>
      <c r="P20" s="307"/>
      <c r="Q20" s="308">
        <v>35</v>
      </c>
      <c r="R20" s="309"/>
      <c r="S20" s="270"/>
      <c r="T20" s="270"/>
      <c r="U20" s="270"/>
      <c r="V20" s="270"/>
    </row>
    <row r="21" spans="1:29" ht="22" customHeight="1">
      <c r="A21" s="272" t="s">
        <v>77</v>
      </c>
      <c r="B21" s="129">
        <v>401589</v>
      </c>
      <c r="C21" s="77" t="s">
        <v>243</v>
      </c>
      <c r="D21" s="78">
        <v>44926</v>
      </c>
      <c r="E21" s="79" t="s">
        <v>10</v>
      </c>
      <c r="F21" s="80">
        <v>173</v>
      </c>
      <c r="G21" s="273">
        <f>IF(OR(E21="",F21=""),"",PID_KVLohnLookup($A$1,E21,F21,LOHNTABELLE!$H$4))</f>
        <v>2300</v>
      </c>
      <c r="H21" s="274">
        <f>IF(AND(ISNUMBER(D21),ISNUMBER(F21)),ROUNDDOWN(MIN(IF(OR(ISBLANK(I21),I21=""),EOMONTH(DATE(EINSTELLUNG!$C$35,$A$1,1),0),I21)-MAX(D21,DATE(EINSTELLUNG!$C$35,$A$1,1))+1)/DAY(EOMONTH(DATE(EINSTELLUNG!$C$35,$A$1,1),0))*F21,2),"")</f>
        <v>173</v>
      </c>
      <c r="I21" s="81"/>
      <c r="J21" s="82"/>
      <c r="K21" s="273">
        <f t="shared" si="0"/>
        <v>0</v>
      </c>
      <c r="L21" s="275">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306" t="s">
        <v>296</v>
      </c>
      <c r="P21" s="307"/>
      <c r="Q21" s="308">
        <v>100</v>
      </c>
      <c r="R21" s="309"/>
      <c r="S21" s="270"/>
      <c r="T21" s="270"/>
      <c r="U21" s="270"/>
      <c r="V21" s="270"/>
    </row>
    <row r="22" spans="1:29" ht="22" customHeight="1">
      <c r="A22" s="272" t="s">
        <v>78</v>
      </c>
      <c r="B22" s="128">
        <v>401602</v>
      </c>
      <c r="C22" s="69" t="s">
        <v>244</v>
      </c>
      <c r="D22" s="70">
        <v>45975</v>
      </c>
      <c r="E22" s="71" t="s">
        <v>2</v>
      </c>
      <c r="F22" s="72">
        <v>86.5</v>
      </c>
      <c r="G22" s="273">
        <f>IF(OR(E22="",F22=""),"",PID_KVLohnLookup($A$1,E22,F22,LOHNTABELLE!$H$4))</f>
        <v>2152</v>
      </c>
      <c r="H22" s="274">
        <f>IF(AND(ISNUMBER(D22),ISNUMBER(F22)),ROUNDDOWN(MIN(IF(OR(ISBLANK(I22),I22=""),EOMONTH(DATE(EINSTELLUNG!$C$35,$A$1,1),0),I22)-MAX(D22,DATE(EINSTELLUNG!$C$35,$A$1,1))+1)/DAY(EOMONTH(DATE(EINSTELLUNG!$C$35,$A$1,1),0))*F22,2),"")</f>
        <v>86.5</v>
      </c>
      <c r="I22" s="73"/>
      <c r="J22" s="74"/>
      <c r="K22" s="273">
        <f t="shared" si="0"/>
        <v>0</v>
      </c>
      <c r="L22" s="275">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5"/>
      <c r="N22" s="98"/>
      <c r="O22" s="306" t="s">
        <v>296</v>
      </c>
      <c r="P22" s="307"/>
      <c r="Q22" s="308"/>
      <c r="R22" s="309"/>
      <c r="S22" s="270"/>
      <c r="T22" s="270"/>
      <c r="U22" s="270"/>
      <c r="V22" s="270"/>
    </row>
    <row r="23" spans="1:29" ht="22" customHeight="1">
      <c r="A23" s="272" t="s">
        <v>79</v>
      </c>
      <c r="B23" s="129">
        <v>401605</v>
      </c>
      <c r="C23" s="77" t="s">
        <v>245</v>
      </c>
      <c r="D23" s="78">
        <v>44986</v>
      </c>
      <c r="E23" s="79" t="s">
        <v>2</v>
      </c>
      <c r="F23" s="80">
        <v>86.5</v>
      </c>
      <c r="G23" s="273">
        <f>IF(OR(E23="",F23=""),"",PID_KVLohnLookup($A$1,E23,F23,LOHNTABELLE!$H$4))</f>
        <v>2152</v>
      </c>
      <c r="H23" s="274">
        <f>IF(AND(ISNUMBER(D23),ISNUMBER(F23)),ROUNDDOWN(MIN(IF(OR(ISBLANK(I23),I23=""),EOMONTH(DATE(EINSTELLUNG!$C$35,$A$1,1),0),I23)-MAX(D23,DATE(EINSTELLUNG!$C$35,$A$1,1))+1)/DAY(EOMONTH(DATE(EINSTELLUNG!$C$35,$A$1,1),0))*F23,2),"")</f>
        <v>86.5</v>
      </c>
      <c r="I23" s="81"/>
      <c r="J23" s="82"/>
      <c r="K23" s="273">
        <f t="shared" si="0"/>
        <v>0</v>
      </c>
      <c r="L23" s="275">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306" t="s">
        <v>296</v>
      </c>
      <c r="P23" s="307"/>
      <c r="Q23" s="308">
        <v>5000</v>
      </c>
      <c r="R23" s="309"/>
      <c r="S23" s="270"/>
      <c r="T23" s="270"/>
      <c r="U23" s="270"/>
      <c r="V23" s="270"/>
      <c r="W23" s="302"/>
    </row>
    <row r="24" spans="1:29" ht="22" customHeight="1">
      <c r="A24" s="272" t="s">
        <v>80</v>
      </c>
      <c r="B24" s="128">
        <v>401605</v>
      </c>
      <c r="C24" s="84" t="s">
        <v>473</v>
      </c>
      <c r="D24" s="73">
        <v>36850</v>
      </c>
      <c r="E24" s="71" t="s">
        <v>10</v>
      </c>
      <c r="F24" s="72">
        <v>151.38</v>
      </c>
      <c r="G24" s="273">
        <f>IF(OR(E24="",F24=""),"",PID_KVLohnLookup($A$1,E24,F24,LOHNTABELLE!$H$4))</f>
        <v>2012.5</v>
      </c>
      <c r="H24" s="274">
        <f>IF(AND(ISNUMBER(D24),ISNUMBER(F24)),ROUNDDOWN(MIN(IF(OR(ISBLANK(I24),I24=""),EOMONTH(DATE(EINSTELLUNG!$C$35,$A$1,1),0),I24)-MAX(D24,DATE(EINSTELLUNG!$C$35,$A$1,1))+1)/DAY(EOMONTH(DATE(EINSTELLUNG!$C$35,$A$1,1),0))*F24,2),"")</f>
        <v>151.38</v>
      </c>
      <c r="I24" s="73"/>
      <c r="J24" s="74"/>
      <c r="K24" s="273">
        <f t="shared" si="0"/>
        <v>0</v>
      </c>
      <c r="L24" s="275">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306"/>
      <c r="P24" s="307"/>
      <c r="Q24" s="308"/>
      <c r="R24" s="309"/>
      <c r="S24" s="270"/>
      <c r="T24" s="270"/>
      <c r="U24" s="270"/>
      <c r="V24" s="270"/>
      <c r="W24" s="302"/>
    </row>
    <row r="25" spans="1:29" ht="22" customHeight="1">
      <c r="A25" s="272" t="s">
        <v>81</v>
      </c>
      <c r="B25" s="129">
        <v>401626</v>
      </c>
      <c r="C25" s="77" t="s">
        <v>246</v>
      </c>
      <c r="D25" s="78">
        <v>45063</v>
      </c>
      <c r="E25" s="79" t="s">
        <v>2</v>
      </c>
      <c r="F25" s="80">
        <v>86.5</v>
      </c>
      <c r="G25" s="273">
        <f>IF(OR(E25="",F25=""),"",PID_KVLohnLookup($A$1,E25,F25,LOHNTABELLE!$H$4))</f>
        <v>2152</v>
      </c>
      <c r="H25" s="274">
        <f>IF(AND(ISNUMBER(D25),ISNUMBER(F25)),ROUNDDOWN(MIN(IF(OR(ISBLANK(I25),I25=""),EOMONTH(DATE(EINSTELLUNG!$C$35,$A$1,1),0),I25)-MAX(D25,DATE(EINSTELLUNG!$C$35,$A$1,1))+1)/DAY(EOMONTH(DATE(EINSTELLUNG!$C$35,$A$1,1),0))*F25,2),"")</f>
        <v>86.5</v>
      </c>
      <c r="I25" s="81"/>
      <c r="J25" s="82"/>
      <c r="K25" s="273">
        <f t="shared" si="0"/>
        <v>0</v>
      </c>
      <c r="L25" s="275">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306"/>
      <c r="P25" s="307"/>
      <c r="Q25" s="308"/>
      <c r="R25" s="309"/>
      <c r="S25" s="270"/>
      <c r="T25" s="270"/>
      <c r="U25" s="270"/>
      <c r="V25" s="270"/>
    </row>
    <row r="26" spans="1:29" ht="22" customHeight="1">
      <c r="A26" s="272" t="s">
        <v>82</v>
      </c>
      <c r="B26" s="128">
        <v>401633</v>
      </c>
      <c r="C26" s="69" t="s">
        <v>247</v>
      </c>
      <c r="D26" s="73">
        <v>45089</v>
      </c>
      <c r="E26" s="71" t="s">
        <v>10</v>
      </c>
      <c r="F26" s="72">
        <v>86.5</v>
      </c>
      <c r="G26" s="273">
        <f>IF(OR(E26="",F26=""),"",PID_KVLohnLookup($A$1,E26,F26,LOHNTABELLE!$H$4))</f>
        <v>1150</v>
      </c>
      <c r="H26" s="274">
        <f>IF(AND(ISNUMBER(D26),ISNUMBER(F26)),ROUNDDOWN(MIN(IF(OR(ISBLANK(I26),I26=""),EOMONTH(DATE(EINSTELLUNG!$C$35,$A$1,1),0),I26)-MAX(D26,DATE(EINSTELLUNG!$C$35,$A$1,1))+1)/DAY(EOMONTH(DATE(EINSTELLUNG!$C$35,$A$1,1),0))*F26,2),"")</f>
        <v>86.5</v>
      </c>
      <c r="I26" s="73"/>
      <c r="J26" s="74"/>
      <c r="K26" s="273">
        <f t="shared" si="0"/>
        <v>0</v>
      </c>
      <c r="L26" s="275">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75"/>
      <c r="N26" s="98"/>
      <c r="O26" s="306"/>
      <c r="P26" s="307"/>
      <c r="Q26" s="308"/>
      <c r="R26" s="309"/>
      <c r="S26" s="270"/>
      <c r="T26" s="270"/>
      <c r="U26" s="270"/>
      <c r="V26" s="270"/>
    </row>
    <row r="27" spans="1:29" ht="22" customHeight="1">
      <c r="A27" s="272" t="s">
        <v>83</v>
      </c>
      <c r="B27" s="129">
        <v>401647</v>
      </c>
      <c r="C27" s="77" t="s">
        <v>248</v>
      </c>
      <c r="D27" s="78">
        <v>45182</v>
      </c>
      <c r="E27" s="79" t="s">
        <v>2</v>
      </c>
      <c r="F27" s="80">
        <v>86.5</v>
      </c>
      <c r="G27" s="273">
        <f>IF(OR(E27="",F27=""),"",PID_KVLohnLookup($A$1,E27,F27,LOHNTABELLE!$H$4))</f>
        <v>2152</v>
      </c>
      <c r="H27" s="274">
        <f>IF(AND(ISNUMBER(D27),ISNUMBER(F27)),ROUNDDOWN(MIN(IF(OR(ISBLANK(I27),I27=""),EOMONTH(DATE(EINSTELLUNG!$C$35,$A$1,1),0),I27)-MAX(D27,DATE(EINSTELLUNG!$C$35,$A$1,1))+1)/DAY(EOMONTH(DATE(EINSTELLUNG!$C$35,$A$1,1),0))*F27,2),"")</f>
        <v>86.5</v>
      </c>
      <c r="I27" s="81"/>
      <c r="J27" s="82"/>
      <c r="K27" s="273">
        <f t="shared" si="0"/>
        <v>0</v>
      </c>
      <c r="L27" s="275">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3"/>
      <c r="N27" s="99"/>
      <c r="O27" s="306"/>
      <c r="P27" s="307"/>
      <c r="Q27" s="308"/>
      <c r="R27" s="309"/>
      <c r="S27" s="310" t="s">
        <v>84</v>
      </c>
      <c r="T27" s="310"/>
      <c r="U27" s="310"/>
      <c r="V27" s="310"/>
    </row>
    <row r="28" spans="1:29" ht="22" customHeight="1">
      <c r="A28" s="272" t="s">
        <v>85</v>
      </c>
      <c r="B28" s="128">
        <v>401661</v>
      </c>
      <c r="C28" s="69" t="s">
        <v>249</v>
      </c>
      <c r="D28" s="70">
        <v>45261</v>
      </c>
      <c r="E28" s="71" t="s">
        <v>2</v>
      </c>
      <c r="F28" s="72">
        <v>86.5</v>
      </c>
      <c r="G28" s="273">
        <f>IF(OR(E28="",F28=""),"",PID_KVLohnLookup($A$1,E28,F28,LOHNTABELLE!$H$4))</f>
        <v>2152</v>
      </c>
      <c r="H28" s="274">
        <f>IF(AND(ISNUMBER(D28),ISNUMBER(F28)),ROUNDDOWN(MIN(IF(OR(ISBLANK(I28),I28=""),EOMONTH(DATE(EINSTELLUNG!$C$35,$A$1,1),0),I28)-MAX(D28,DATE(EINSTELLUNG!$C$35,$A$1,1))+1)/DAY(EOMONTH(DATE(EINSTELLUNG!$C$35,$A$1,1),0))*F28,2),"")</f>
        <v>86.5</v>
      </c>
      <c r="I28" s="73"/>
      <c r="J28" s="74"/>
      <c r="K28" s="273">
        <f t="shared" si="0"/>
        <v>0</v>
      </c>
      <c r="L28" s="275">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306"/>
      <c r="P28" s="307"/>
      <c r="Q28" s="308"/>
      <c r="R28" s="309"/>
      <c r="S28" s="270"/>
      <c r="T28" s="270"/>
      <c r="U28" s="270"/>
      <c r="V28" s="270"/>
    </row>
    <row r="29" spans="1:29" ht="22" customHeight="1" thickBot="1">
      <c r="A29" s="272" t="s">
        <v>86</v>
      </c>
      <c r="B29" s="129">
        <v>401670</v>
      </c>
      <c r="C29" s="77" t="s">
        <v>250</v>
      </c>
      <c r="D29" s="78">
        <v>45358</v>
      </c>
      <c r="E29" s="79" t="s">
        <v>2</v>
      </c>
      <c r="F29" s="80">
        <v>86.5</v>
      </c>
      <c r="G29" s="273">
        <f>IF(OR(E29="",F29=""),"",PID_KVLohnLookup($A$1,E29,F29,LOHNTABELLE!$H$4))</f>
        <v>2152</v>
      </c>
      <c r="H29" s="274">
        <f>IF(AND(ISNUMBER(D29),ISNUMBER(F29)),ROUNDDOWN(MIN(IF(OR(ISBLANK(I29),I29=""),EOMONTH(DATE(EINSTELLUNG!$C$35,$A$1,1),0),I29)-MAX(D29,DATE(EINSTELLUNG!$C$35,$A$1,1))+1)/DAY(EOMONTH(DATE(EINSTELLUNG!$C$35,$A$1,1),0))*F29,2),"")</f>
        <v>86.5</v>
      </c>
      <c r="I29" s="81"/>
      <c r="J29" s="82"/>
      <c r="K29" s="273">
        <f t="shared" si="0"/>
        <v>0</v>
      </c>
      <c r="L29" s="275">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11" t="s">
        <v>87</v>
      </c>
      <c r="P29" s="294"/>
      <c r="Q29" s="312">
        <f>EINSTELLUNG!O16</f>
        <v>1250</v>
      </c>
      <c r="R29" s="313"/>
      <c r="S29" s="270"/>
      <c r="T29" s="270"/>
      <c r="U29" s="270"/>
      <c r="V29" s="270"/>
    </row>
    <row r="30" spans="1:29" ht="22" customHeight="1" thickBot="1">
      <c r="A30" s="272" t="s">
        <v>88</v>
      </c>
      <c r="B30" s="128">
        <v>401678</v>
      </c>
      <c r="C30" s="69" t="s">
        <v>251</v>
      </c>
      <c r="D30" s="70">
        <v>45414</v>
      </c>
      <c r="E30" s="71" t="s">
        <v>2</v>
      </c>
      <c r="F30" s="72">
        <v>173</v>
      </c>
      <c r="G30" s="273">
        <f>IF(OR(E30="",F30=""),"",PID_KVLohnLookup($A$1,E30,F30,LOHNTABELLE!$H$4))</f>
        <v>2900</v>
      </c>
      <c r="H30" s="274">
        <f>IF(AND(ISNUMBER(D30),ISNUMBER(F30)),ROUNDDOWN(MIN(IF(OR(ISBLANK(I30),I30=""),EOMONTH(DATE(EINSTELLUNG!$C$35,$A$1,1),0),I30)-MAX(D30,DATE(EINSTELLUNG!$C$35,$A$1,1))+1)/DAY(EOMONTH(DATE(EINSTELLUNG!$C$35,$A$1,1),0))*F30,2),"")</f>
        <v>173</v>
      </c>
      <c r="I30" s="73"/>
      <c r="J30" s="74"/>
      <c r="K30" s="273">
        <f t="shared" si="0"/>
        <v>0</v>
      </c>
      <c r="L30" s="275">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270"/>
      <c r="P30" s="270"/>
      <c r="Q30" s="270"/>
      <c r="R30" s="270"/>
      <c r="S30" s="270"/>
      <c r="T30" s="270"/>
      <c r="U30" s="270"/>
      <c r="V30" s="270"/>
      <c r="W30" s="314"/>
      <c r="X30" s="314"/>
      <c r="Y30" s="314"/>
      <c r="Z30" s="314"/>
      <c r="AA30" s="314"/>
      <c r="AB30" s="314"/>
      <c r="AC30" s="314"/>
    </row>
    <row r="31" spans="1:29" ht="22" customHeight="1" thickBot="1">
      <c r="A31" s="272" t="s">
        <v>89</v>
      </c>
      <c r="B31" s="129">
        <v>401690</v>
      </c>
      <c r="C31" s="77" t="s">
        <v>253</v>
      </c>
      <c r="D31" s="78">
        <v>45536</v>
      </c>
      <c r="E31" s="79" t="s">
        <v>2</v>
      </c>
      <c r="F31" s="80">
        <v>86.5</v>
      </c>
      <c r="G31" s="273">
        <f>IF(OR(E31="",F31=""),"",PID_KVLohnLookup($A$1,E31,F31,LOHNTABELLE!$H$4))</f>
        <v>2152</v>
      </c>
      <c r="H31" s="274">
        <f>IF(AND(ISNUMBER(D31),ISNUMBER(F31)),ROUNDDOWN(MIN(IF(OR(ISBLANK(I31),I31=""),EOMONTH(DATE(EINSTELLUNG!$C$35,$A$1,1),0),I31)-MAX(D31,DATE(EINSTELLUNG!$C$35,$A$1,1))+1)/DAY(EOMONTH(DATE(EINSTELLUNG!$C$35,$A$1,1),0))*F31,2),"")</f>
        <v>86.5</v>
      </c>
      <c r="I31" s="81"/>
      <c r="J31" s="82"/>
      <c r="K31" s="273">
        <f t="shared" si="0"/>
        <v>0</v>
      </c>
      <c r="L31" s="275">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315">
        <v>0</v>
      </c>
      <c r="P31" s="316"/>
      <c r="Q31" s="317">
        <v>1.7543859649122806E-2</v>
      </c>
      <c r="R31" s="318"/>
      <c r="S31" s="270"/>
      <c r="T31" s="270"/>
      <c r="U31" s="270"/>
      <c r="V31" s="270"/>
    </row>
    <row r="32" spans="1:29" ht="22" customHeight="1" thickBot="1">
      <c r="A32" s="272" t="s">
        <v>91</v>
      </c>
      <c r="B32" s="128">
        <v>401715</v>
      </c>
      <c r="C32" s="69" t="s">
        <v>256</v>
      </c>
      <c r="D32" s="70">
        <v>45755</v>
      </c>
      <c r="E32" s="71" t="s">
        <v>2</v>
      </c>
      <c r="F32" s="72">
        <v>86.5</v>
      </c>
      <c r="G32" s="273">
        <f>IF(OR(E32="",F32=""),"",PID_KVLohnLookup($A$1,E32,F32,LOHNTABELLE!$H$4))</f>
        <v>2152</v>
      </c>
      <c r="H32" s="274">
        <f>IF(AND(ISNUMBER(D32),ISNUMBER(F32)),ROUNDDOWN(MIN(IF(OR(ISBLANK(I32),I32=""),EOMONTH(DATE(EINSTELLUNG!$C$35,$A$1,1),0),I32)-MAX(D32,DATE(EINSTELLUNG!$C$35,$A$1,1))+1)/DAY(EOMONTH(DATE(EINSTELLUNG!$C$35,$A$1,1),0))*F32,2),"")</f>
        <v>86.5</v>
      </c>
      <c r="I32" s="73"/>
      <c r="J32" s="74"/>
      <c r="K32" s="273">
        <f t="shared" si="0"/>
        <v>0</v>
      </c>
      <c r="L32" s="275">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270"/>
      <c r="P32" s="270"/>
      <c r="Q32" s="270"/>
      <c r="R32" s="270"/>
      <c r="S32" s="270"/>
      <c r="T32" s="270"/>
      <c r="U32" s="270"/>
      <c r="V32" s="270"/>
    </row>
    <row r="33" spans="1:22" ht="22" customHeight="1">
      <c r="A33" s="272" t="s">
        <v>92</v>
      </c>
      <c r="B33" s="129">
        <v>401716</v>
      </c>
      <c r="C33" s="77" t="s">
        <v>257</v>
      </c>
      <c r="D33" s="78">
        <v>45800</v>
      </c>
      <c r="E33" s="79" t="s">
        <v>2</v>
      </c>
      <c r="F33" s="80">
        <v>86.5</v>
      </c>
      <c r="G33" s="273">
        <f>IF(OR(E33="",F33=""),"",PID_KVLohnLookup($A$1,E33,F33,LOHNTABELLE!$H$4))</f>
        <v>2152</v>
      </c>
      <c r="H33" s="274">
        <f>IF(AND(ISNUMBER(D33),ISNUMBER(F33)),ROUNDDOWN(MIN(IF(OR(ISBLANK(I33),I33=""),EOMONTH(DATE(EINSTELLUNG!$C$35,$A$1,1),0),I33)-MAX(D33,DATE(EINSTELLUNG!$C$35,$A$1,1))+1)/DAY(EOMONTH(DATE(EINSTELLUNG!$C$35,$A$1,1),0))*F33,2),"")</f>
        <v>86.5</v>
      </c>
      <c r="I33" s="81"/>
      <c r="J33" s="82"/>
      <c r="K33" s="273">
        <f t="shared" si="0"/>
        <v>0</v>
      </c>
      <c r="L33" s="275">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319"/>
      <c r="P33" s="320"/>
      <c r="Q33" s="256">
        <f>EINSTELLUNG!B3</f>
        <v>0</v>
      </c>
      <c r="R33" s="256"/>
      <c r="S33" s="256" t="str">
        <f>EINSTELLUNG!B19</f>
        <v>Projection/Aktuell Zahlen</v>
      </c>
      <c r="T33" s="256"/>
      <c r="U33" s="256" t="s">
        <v>95</v>
      </c>
      <c r="V33" s="257"/>
    </row>
    <row r="34" spans="1:22" ht="22" customHeight="1">
      <c r="A34" s="272" t="s">
        <v>96</v>
      </c>
      <c r="B34" s="128">
        <v>401717</v>
      </c>
      <c r="C34" s="69" t="s">
        <v>258</v>
      </c>
      <c r="D34" s="70">
        <v>45814</v>
      </c>
      <c r="E34" s="71" t="s">
        <v>2</v>
      </c>
      <c r="F34" s="93">
        <v>86.5</v>
      </c>
      <c r="G34" s="273">
        <f>IF(OR(E34="",F34=""),"",PID_KVLohnLookup($A$1,E34,F34,LOHNTABELLE!$H$4))</f>
        <v>2152</v>
      </c>
      <c r="H34" s="274">
        <f>IF(AND(ISNUMBER(D34),ISNUMBER(F34)),ROUNDDOWN(MIN(IF(OR(ISBLANK(I34),I34=""),EOMONTH(DATE(EINSTELLUNG!$C$35,$A$1,1),0),I34)-MAX(D34,DATE(EINSTELLUNG!$C$35,$A$1,1))+1)/DAY(EOMONTH(DATE(EINSTELLUNG!$C$35,$A$1,1),0))*F34,2),"")</f>
        <v>86.5</v>
      </c>
      <c r="I34" s="73"/>
      <c r="J34" s="74"/>
      <c r="K34" s="273">
        <f t="shared" si="0"/>
        <v>0</v>
      </c>
      <c r="L34" s="275">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321"/>
      <c r="P34" s="322"/>
      <c r="Q34" s="323"/>
      <c r="R34" s="323"/>
      <c r="S34" s="323"/>
      <c r="T34" s="323"/>
      <c r="U34" s="323"/>
      <c r="V34" s="324"/>
    </row>
    <row r="35" spans="1:22" ht="22" customHeight="1">
      <c r="A35" s="272" t="s">
        <v>97</v>
      </c>
      <c r="B35" s="129">
        <v>401722</v>
      </c>
      <c r="C35" s="77" t="s">
        <v>259</v>
      </c>
      <c r="D35" s="78">
        <v>45848</v>
      </c>
      <c r="E35" s="79" t="s">
        <v>2</v>
      </c>
      <c r="F35" s="80">
        <v>86.5</v>
      </c>
      <c r="G35" s="273">
        <f>IF(OR(E35="",F35=""),"",PID_KVLohnLookup($A$1,E35,F35,LOHNTABELLE!$H$4))</f>
        <v>2152</v>
      </c>
      <c r="H35" s="274">
        <f>IF(AND(ISNUMBER(D35),ISNUMBER(F35)),ROUNDDOWN(MIN(IF(OR(ISBLANK(I35),I35=""),EOMONTH(DATE(EINSTELLUNG!$C$35,$A$1,1),0),I35)-MAX(D35,DATE(EINSTELLUNG!$C$35,$A$1,1))+1)/DAY(EOMONTH(DATE(EINSTELLUNG!$C$35,$A$1,1),0))*F35,2),"")</f>
        <v>86.5</v>
      </c>
      <c r="I35" s="81"/>
      <c r="J35" s="82"/>
      <c r="K35" s="273">
        <f t="shared" ref="K35:K66" si="1">IFERROR(IF(OR(MONTH(D35)=1, MONTH(D35)=3, MONTH(D35)=5, MONTH(D35)=7, MONTH(D35)=8, MONTH(D35)=10, MONTH(D35)=12), (G35/31)*J35, IF(OR(MONTH(D35)=4, MONTH(D35)=6, MONTH(D35)=9, MONTH(D35)=11), (G35/30)*J35, (G35/DAY(EOMONTH(D35,0)))*J35)), 0)</f>
        <v>0</v>
      </c>
      <c r="L35" s="275">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25" t="s">
        <v>98</v>
      </c>
      <c r="P35" s="289"/>
      <c r="Q35" s="326">
        <f>EINSTELLUNG!C16</f>
        <v>400000</v>
      </c>
      <c r="R35" s="326"/>
      <c r="S35" s="326">
        <f>EINSTELLUNG!C32</f>
        <v>398000</v>
      </c>
      <c r="T35" s="326"/>
      <c r="U35" s="326">
        <f>S35-Q35</f>
        <v>-2000</v>
      </c>
      <c r="V35" s="327"/>
    </row>
    <row r="36" spans="1:22" ht="22" customHeight="1">
      <c r="A36" s="272" t="s">
        <v>99</v>
      </c>
      <c r="B36" s="128">
        <v>401723</v>
      </c>
      <c r="C36" s="69" t="s">
        <v>260</v>
      </c>
      <c r="D36" s="70">
        <v>45852</v>
      </c>
      <c r="E36" s="71" t="s">
        <v>2</v>
      </c>
      <c r="F36" s="72">
        <v>86.5</v>
      </c>
      <c r="G36" s="273">
        <f>IF(OR(E36="",F36=""),"",PID_KVLohnLookup($A$1,E36,F36,LOHNTABELLE!$H$4))</f>
        <v>2152</v>
      </c>
      <c r="H36" s="274">
        <f>IF(AND(ISNUMBER(D36),ISNUMBER(F36)),ROUNDDOWN(MIN(IF(OR(ISBLANK(I36),I36=""),EOMONTH(DATE(EINSTELLUNG!$C$35,$A$1,1),0),I36)-MAX(D36,DATE(EINSTELLUNG!$C$35,$A$1,1))+1)/DAY(EOMONTH(DATE(EINSTELLUNG!$C$35,$A$1,1),0))*F36,2),"")</f>
        <v>86.5</v>
      </c>
      <c r="I36" s="73"/>
      <c r="J36" s="74"/>
      <c r="K36" s="273">
        <f t="shared" si="1"/>
        <v>0</v>
      </c>
      <c r="L36" s="275">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25" t="s">
        <v>100</v>
      </c>
      <c r="P36" s="289"/>
      <c r="Q36" s="326">
        <f>EINSTELLUNG!D16</f>
        <v>100000</v>
      </c>
      <c r="R36" s="326"/>
      <c r="S36" s="326">
        <f ca="1">SumMergedCells(Q17:R29)</f>
        <v>138548.35</v>
      </c>
      <c r="T36" s="326"/>
      <c r="U36" s="326">
        <f t="shared" ref="U36:U41" ca="1" si="2">S36-Q36</f>
        <v>38548.350000000006</v>
      </c>
      <c r="V36" s="327"/>
    </row>
    <row r="37" spans="1:22" ht="22" customHeight="1">
      <c r="A37" s="272" t="s">
        <v>101</v>
      </c>
      <c r="B37" s="129">
        <v>401726</v>
      </c>
      <c r="C37" s="77" t="s">
        <v>261</v>
      </c>
      <c r="D37" s="78">
        <v>45870</v>
      </c>
      <c r="E37" s="79" t="s">
        <v>2</v>
      </c>
      <c r="F37" s="80">
        <v>86.5</v>
      </c>
      <c r="G37" s="273">
        <f>IF(OR(E37="",F37=""),"",PID_KVLohnLookup($A$1,E37,F37,LOHNTABELLE!$H$4))</f>
        <v>2152</v>
      </c>
      <c r="H37" s="274">
        <f>IF(AND(ISNUMBER(D37),ISNUMBER(F37)),ROUNDDOWN(MIN(IF(OR(ISBLANK(I37),I37=""),EOMONTH(DATE(EINSTELLUNG!$C$35,$A$1,1),0),I37)-MAX(D37,DATE(EINSTELLUNG!$C$35,$A$1,1))+1)/DAY(EOMONTH(DATE(EINSTELLUNG!$C$35,$A$1,1),0))*F37,2),"")</f>
        <v>86.5</v>
      </c>
      <c r="I37" s="81"/>
      <c r="J37" s="82"/>
      <c r="K37" s="273">
        <f t="shared" si="1"/>
        <v>0</v>
      </c>
      <c r="L37" s="275">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25" t="s">
        <v>102</v>
      </c>
      <c r="P37" s="289"/>
      <c r="Q37" s="328">
        <f>IF(ISERROR(Q36/Q35), 0, Q36/Q35)</f>
        <v>0.25</v>
      </c>
      <c r="R37" s="328"/>
      <c r="S37" s="328">
        <f ca="1">IF(ISERROR(S36/S35), 0, S36/S35)</f>
        <v>0.34811143216080404</v>
      </c>
      <c r="T37" s="328"/>
      <c r="U37" s="328">
        <f t="shared" ca="1" si="2"/>
        <v>9.8111432160804035E-2</v>
      </c>
      <c r="V37" s="329"/>
    </row>
    <row r="38" spans="1:22" ht="22" customHeight="1">
      <c r="A38" s="272" t="s">
        <v>103</v>
      </c>
      <c r="B38" s="128">
        <v>401730</v>
      </c>
      <c r="C38" s="69" t="s">
        <v>263</v>
      </c>
      <c r="D38" s="70">
        <v>45895</v>
      </c>
      <c r="E38" s="71" t="s">
        <v>2</v>
      </c>
      <c r="F38" s="72">
        <v>86.5</v>
      </c>
      <c r="G38" s="273">
        <f>IF(OR(E38="",F38=""),"",PID_KVLohnLookup($A$1,E38,F38,LOHNTABELLE!$H$4))</f>
        <v>2152</v>
      </c>
      <c r="H38" s="274">
        <f>IF(AND(ISNUMBER(D38),ISNUMBER(F38)),ROUNDDOWN(MIN(IF(OR(ISBLANK(I38),I38=""),EOMONTH(DATE(EINSTELLUNG!$C$35,$A$1,1),0),I38)-MAX(D38,DATE(EINSTELLUNG!$C$35,$A$1,1))+1)/DAY(EOMONTH(DATE(EINSTELLUNG!$C$35,$A$1,1),0))*F38,2),"")</f>
        <v>86.5</v>
      </c>
      <c r="I38" s="73"/>
      <c r="J38" s="74"/>
      <c r="K38" s="273">
        <f t="shared" si="1"/>
        <v>0</v>
      </c>
      <c r="L38" s="275">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25" t="s">
        <v>104</v>
      </c>
      <c r="P38" s="289"/>
      <c r="Q38" s="290">
        <f>EINSTELLUNG!F16</f>
        <v>30000</v>
      </c>
      <c r="R38" s="290"/>
      <c r="S38" s="290">
        <f>EINSTELLUNG!F32</f>
        <v>31000</v>
      </c>
      <c r="T38" s="290"/>
      <c r="U38" s="290">
        <f t="shared" si="2"/>
        <v>1000</v>
      </c>
      <c r="V38" s="291"/>
    </row>
    <row r="39" spans="1:22" ht="22" customHeight="1">
      <c r="A39" s="272" t="s">
        <v>105</v>
      </c>
      <c r="B39" s="129">
        <v>401731</v>
      </c>
      <c r="C39" s="77" t="s">
        <v>262</v>
      </c>
      <c r="D39" s="78">
        <v>45899</v>
      </c>
      <c r="E39" s="79" t="s">
        <v>2</v>
      </c>
      <c r="F39" s="80">
        <v>86.5</v>
      </c>
      <c r="G39" s="273">
        <f>IF(OR(E39="",F39=""),"",PID_KVLohnLookup($A$1,E39,F39,LOHNTABELLE!$H$4))</f>
        <v>2152</v>
      </c>
      <c r="H39" s="274">
        <f>IF(AND(ISNUMBER(D39),ISNUMBER(F39)),ROUNDDOWN(MIN(IF(OR(ISBLANK(I39),I39=""),EOMONTH(DATE(EINSTELLUNG!$C$35,$A$1,1),0),I39)-MAX(D39,DATE(EINSTELLUNG!$C$35,$A$1,1))+1)/DAY(EOMONTH(DATE(EINSTELLUNG!$C$35,$A$1,1),0))*F39,2),"")</f>
        <v>86.5</v>
      </c>
      <c r="I39" s="81"/>
      <c r="J39" s="82"/>
      <c r="K39" s="273">
        <f t="shared" si="1"/>
        <v>0</v>
      </c>
      <c r="L39" s="275">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25" t="s">
        <v>106</v>
      </c>
      <c r="P39" s="289"/>
      <c r="Q39" s="326">
        <f>IF(Q38=0, 0, Q35/Q38)</f>
        <v>13.333333333333334</v>
      </c>
      <c r="R39" s="326"/>
      <c r="S39" s="326">
        <f>IF(S38=0, 0, S35/S38)</f>
        <v>12.838709677419354</v>
      </c>
      <c r="T39" s="326"/>
      <c r="U39" s="326">
        <f t="shared" si="2"/>
        <v>-0.49462365591397983</v>
      </c>
      <c r="V39" s="327"/>
    </row>
    <row r="40" spans="1:22" ht="22" customHeight="1">
      <c r="A40" s="272" t="s">
        <v>107</v>
      </c>
      <c r="B40" s="128">
        <v>401734</v>
      </c>
      <c r="C40" s="69" t="s">
        <v>264</v>
      </c>
      <c r="D40" s="70">
        <v>45904</v>
      </c>
      <c r="E40" s="71" t="s">
        <v>2</v>
      </c>
      <c r="F40" s="72">
        <v>86.5</v>
      </c>
      <c r="G40" s="273">
        <f>IF(OR(E40="",F40=""),"",PID_KVLohnLookup($A$1,E40,F40,LOHNTABELLE!$H$4))</f>
        <v>2152</v>
      </c>
      <c r="H40" s="274">
        <f>IF(AND(ISNUMBER(D40),ISNUMBER(F40)),ROUNDDOWN(MIN(IF(OR(ISBLANK(I40),I40=""),EOMONTH(DATE(EINSTELLUNG!$C$35,$A$1,1),0),I40)-MAX(D40,DATE(EINSTELLUNG!$C$35,$A$1,1))+1)/DAY(EOMONTH(DATE(EINSTELLUNG!$C$35,$A$1,1),0))*F40,2),"")</f>
        <v>86.5</v>
      </c>
      <c r="I40" s="73"/>
      <c r="J40" s="74"/>
      <c r="K40" s="273">
        <f t="shared" si="1"/>
        <v>0</v>
      </c>
      <c r="L40" s="275">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25" t="s">
        <v>108</v>
      </c>
      <c r="P40" s="289"/>
      <c r="Q40" s="326">
        <f>IF(Q12=0, 0, Q35/Q12)</f>
        <v>59.666138124126455</v>
      </c>
      <c r="R40" s="326"/>
      <c r="S40" s="326">
        <f>IF(Q12=0, 0, S35/Q12)</f>
        <v>59.367807433505824</v>
      </c>
      <c r="T40" s="326"/>
      <c r="U40" s="326">
        <f t="shared" si="2"/>
        <v>-0.29833069062063089</v>
      </c>
      <c r="V40" s="327"/>
    </row>
    <row r="41" spans="1:22" ht="22" customHeight="1">
      <c r="A41" s="272" t="s">
        <v>109</v>
      </c>
      <c r="B41" s="129">
        <v>401737</v>
      </c>
      <c r="C41" s="77" t="s">
        <v>266</v>
      </c>
      <c r="D41" s="78">
        <v>45906</v>
      </c>
      <c r="E41" s="79" t="s">
        <v>2</v>
      </c>
      <c r="F41" s="80">
        <v>86.5</v>
      </c>
      <c r="G41" s="273">
        <f>IF(OR(E41="",F41=""),"",PID_KVLohnLookup($A$1,E41,F41,LOHNTABELLE!$H$4))</f>
        <v>2152</v>
      </c>
      <c r="H41" s="274">
        <f>IF(AND(ISNUMBER(D41),ISNUMBER(F41)),ROUNDDOWN(MIN(IF(OR(ISBLANK(I41),I41=""),EOMONTH(DATE(EINSTELLUNG!$C$35,$A$1,1),0),I41)-MAX(D41,DATE(EINSTELLUNG!$C$35,$A$1,1))+1)/DAY(EOMONTH(DATE(EINSTELLUNG!$C$35,$A$1,1),0))*F41,2),"")</f>
        <v>86.5</v>
      </c>
      <c r="I41" s="81"/>
      <c r="J41" s="82"/>
      <c r="K41" s="273">
        <f t="shared" si="1"/>
        <v>0</v>
      </c>
      <c r="L41" s="275">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25" t="s">
        <v>110</v>
      </c>
      <c r="P41" s="289"/>
      <c r="Q41" s="290">
        <f>IF(Q12=0, 0, Q38/Q12)</f>
        <v>4.4749603593094847</v>
      </c>
      <c r="R41" s="290"/>
      <c r="S41" s="290">
        <f>IF(Q12=0, 0, S38/Q12)</f>
        <v>4.6241257046198001</v>
      </c>
      <c r="T41" s="290"/>
      <c r="U41" s="290">
        <f t="shared" si="2"/>
        <v>0.14916534531031544</v>
      </c>
      <c r="V41" s="291"/>
    </row>
    <row r="42" spans="1:22" ht="22" customHeight="1">
      <c r="A42" s="272" t="s">
        <v>111</v>
      </c>
      <c r="B42" s="128">
        <v>401738</v>
      </c>
      <c r="C42" s="69" t="s">
        <v>267</v>
      </c>
      <c r="D42" s="70">
        <v>45909</v>
      </c>
      <c r="E42" s="71" t="s">
        <v>2</v>
      </c>
      <c r="F42" s="72">
        <v>86.5</v>
      </c>
      <c r="G42" s="273">
        <f>IF(OR(E42="",F42=""),"",PID_KVLohnLookup($A$1,E42,F42,LOHNTABELLE!$H$4))</f>
        <v>2152</v>
      </c>
      <c r="H42" s="274">
        <f>IF(AND(ISNUMBER(D42),ISNUMBER(F42)),ROUNDDOWN(MIN(IF(OR(ISBLANK(I42),I42=""),EOMONTH(DATE(EINSTELLUNG!$C$35,$A$1,1),0),I42)-MAX(D42,DATE(EINSTELLUNG!$C$35,$A$1,1))+1)/DAY(EOMONTH(DATE(EINSTELLUNG!$C$35,$A$1,1),0))*F42,2),"")</f>
        <v>86.5</v>
      </c>
      <c r="I42" s="73"/>
      <c r="J42" s="74"/>
      <c r="K42" s="273">
        <f t="shared" si="1"/>
        <v>0</v>
      </c>
      <c r="L42" s="275">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30" t="s">
        <v>112</v>
      </c>
      <c r="P42" s="331"/>
      <c r="Q42" s="332">
        <f>IFERROR(Q17/Q8, 0)</f>
        <v>17.657184154792319</v>
      </c>
      <c r="R42" s="332"/>
      <c r="S42" s="332"/>
      <c r="T42" s="332"/>
      <c r="U42" s="332"/>
      <c r="V42" s="333"/>
    </row>
    <row r="43" spans="1:22" ht="22" customHeight="1">
      <c r="A43" s="272" t="s">
        <v>113</v>
      </c>
      <c r="B43" s="129">
        <v>401745</v>
      </c>
      <c r="C43" s="77" t="s">
        <v>271</v>
      </c>
      <c r="D43" s="78">
        <v>45934</v>
      </c>
      <c r="E43" s="79" t="s">
        <v>2</v>
      </c>
      <c r="F43" s="80">
        <v>86.5</v>
      </c>
      <c r="G43" s="273">
        <f>IF(OR(E43="",F43=""),"",PID_KVLohnLookup($A$1,E43,F43,LOHNTABELLE!$H$4))</f>
        <v>2152</v>
      </c>
      <c r="H43" s="274">
        <f>IF(AND(ISNUMBER(D43),ISNUMBER(F43)),ROUNDDOWN(MIN(IF(OR(ISBLANK(I43),I43=""),EOMONTH(DATE(EINSTELLUNG!$C$35,$A$1,1),0),I43)-MAX(D43,DATE(EINSTELLUNG!$C$35,$A$1,1))+1)/DAY(EOMONTH(DATE(EINSTELLUNG!$C$35,$A$1,1),0))*F43,2),"")</f>
        <v>86.5</v>
      </c>
      <c r="I43" s="81"/>
      <c r="J43" s="82"/>
      <c r="K43" s="273">
        <f t="shared" si="1"/>
        <v>0</v>
      </c>
      <c r="L43" s="275">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34"/>
      <c r="P43" s="334"/>
      <c r="Q43" s="334"/>
      <c r="R43" s="270"/>
      <c r="S43" s="270"/>
      <c r="T43" s="270"/>
      <c r="U43" s="270"/>
      <c r="V43" s="270"/>
    </row>
    <row r="44" spans="1:22" ht="22" customHeight="1">
      <c r="A44" s="272" t="s">
        <v>114</v>
      </c>
      <c r="B44" s="128">
        <v>401746</v>
      </c>
      <c r="C44" s="69" t="s">
        <v>270</v>
      </c>
      <c r="D44" s="70">
        <v>45941</v>
      </c>
      <c r="E44" s="71" t="s">
        <v>2</v>
      </c>
      <c r="F44" s="72">
        <v>86.5</v>
      </c>
      <c r="G44" s="273">
        <f>IF(OR(E44="",F44=""),"",PID_KVLohnLookup($A$1,E44,F44,LOHNTABELLE!$H$4))</f>
        <v>2152</v>
      </c>
      <c r="H44" s="274">
        <f>IF(AND(ISNUMBER(D44),ISNUMBER(F44)),ROUNDDOWN(MIN(IF(OR(ISBLANK(I44),I44=""),EOMONTH(DATE(EINSTELLUNG!$C$35,$A$1,1),0),I44)-MAX(D44,DATE(EINSTELLUNG!$C$35,$A$1,1))+1)/DAY(EOMONTH(DATE(EINSTELLUNG!$C$35,$A$1,1),0))*F44,2),"")</f>
        <v>86.5</v>
      </c>
      <c r="I44" s="73"/>
      <c r="J44" s="74"/>
      <c r="K44" s="273">
        <f t="shared" si="1"/>
        <v>0</v>
      </c>
      <c r="L44" s="275">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35" t="s">
        <v>115</v>
      </c>
      <c r="P44" s="335"/>
      <c r="Q44" s="335"/>
      <c r="R44" s="335"/>
      <c r="S44" s="335"/>
      <c r="T44" s="335"/>
      <c r="U44" s="335"/>
      <c r="V44" s="335"/>
    </row>
    <row r="45" spans="1:22" ht="22" customHeight="1">
      <c r="A45" s="272" t="s">
        <v>116</v>
      </c>
      <c r="B45" s="129">
        <v>401747</v>
      </c>
      <c r="C45" s="77" t="s">
        <v>268</v>
      </c>
      <c r="D45" s="78">
        <v>45941</v>
      </c>
      <c r="E45" s="79" t="s">
        <v>2</v>
      </c>
      <c r="F45" s="80">
        <v>86.5</v>
      </c>
      <c r="G45" s="273">
        <f>IF(OR(E45="",F45=""),"",PID_KVLohnLookup($A$1,E45,F45,LOHNTABELLE!$H$4))</f>
        <v>2152</v>
      </c>
      <c r="H45" s="274">
        <f>IF(AND(ISNUMBER(D45),ISNUMBER(F45)),ROUNDDOWN(MIN(IF(OR(ISBLANK(I45),I45=""),EOMONTH(DATE(EINSTELLUNG!$C$35,$A$1,1),0),I45)-MAX(D45,DATE(EINSTELLUNG!$C$35,$A$1,1))+1)/DAY(EOMONTH(DATE(EINSTELLUNG!$C$35,$A$1,1),0))*F45,2),"")</f>
        <v>86.5</v>
      </c>
      <c r="I45" s="81"/>
      <c r="J45" s="82"/>
      <c r="K45" s="273">
        <f t="shared" si="1"/>
        <v>0</v>
      </c>
      <c r="L45" s="275">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36"/>
      <c r="P45" s="336"/>
      <c r="Q45" s="336"/>
      <c r="R45" s="337"/>
      <c r="S45" s="337"/>
      <c r="T45" s="337"/>
      <c r="U45" s="337"/>
      <c r="V45" s="270"/>
    </row>
    <row r="46" spans="1:22" ht="22" customHeight="1">
      <c r="A46" s="272" t="s">
        <v>117</v>
      </c>
      <c r="B46" s="128">
        <v>401748</v>
      </c>
      <c r="C46" s="69" t="s">
        <v>269</v>
      </c>
      <c r="D46" s="70">
        <v>45941</v>
      </c>
      <c r="E46" s="71" t="s">
        <v>2</v>
      </c>
      <c r="F46" s="72">
        <v>86.5</v>
      </c>
      <c r="G46" s="273">
        <f>IF(OR(E46="",F46=""),"",PID_KVLohnLookup($A$1,E46,F46,LOHNTABELLE!$H$4))</f>
        <v>2152</v>
      </c>
      <c r="H46" s="274">
        <f>IF(AND(ISNUMBER(D46),ISNUMBER(F46)),ROUNDDOWN(MIN(IF(OR(ISBLANK(I46),I46=""),EOMONTH(DATE(EINSTELLUNG!$C$35,$A$1,1),0),I46)-MAX(D46,DATE(EINSTELLUNG!$C$35,$A$1,1))+1)/DAY(EOMONTH(DATE(EINSTELLUNG!$C$35,$A$1,1),0))*F46,2),"")</f>
        <v>86.5</v>
      </c>
      <c r="I46" s="73"/>
      <c r="J46" s="74"/>
      <c r="K46" s="273">
        <f t="shared" si="1"/>
        <v>0</v>
      </c>
      <c r="L46" s="275">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270"/>
      <c r="P46" s="270"/>
      <c r="Q46" s="270"/>
      <c r="R46" s="270"/>
      <c r="S46" s="270"/>
      <c r="T46" s="270"/>
      <c r="U46" s="270"/>
      <c r="V46" s="270"/>
    </row>
    <row r="47" spans="1:22" ht="22" customHeight="1">
      <c r="A47" s="272" t="s">
        <v>118</v>
      </c>
      <c r="B47" s="129">
        <v>401751</v>
      </c>
      <c r="C47" s="77" t="s">
        <v>272</v>
      </c>
      <c r="D47" s="78">
        <v>45961</v>
      </c>
      <c r="E47" s="79" t="s">
        <v>2</v>
      </c>
      <c r="F47" s="80">
        <v>86.5</v>
      </c>
      <c r="G47" s="273">
        <f>IF(OR(E47="",F47=""),"",PID_KVLohnLookup($A$1,E47,F47,LOHNTABELLE!$H$4))</f>
        <v>2152</v>
      </c>
      <c r="H47" s="274">
        <f>IF(AND(ISNUMBER(D47),ISNUMBER(F47)),ROUNDDOWN(MIN(IF(OR(ISBLANK(I47),I47=""),EOMONTH(DATE(EINSTELLUNG!$C$35,$A$1,1),0),I47)-MAX(D47,DATE(EINSTELLUNG!$C$35,$A$1,1))+1)/DAY(EOMONTH(DATE(EINSTELLUNG!$C$35,$A$1,1),0))*F47,2),"")</f>
        <v>86.5</v>
      </c>
      <c r="I47" s="81"/>
      <c r="J47" s="82"/>
      <c r="K47" s="273">
        <f t="shared" si="1"/>
        <v>0</v>
      </c>
      <c r="L47" s="275">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270"/>
      <c r="P47" s="270"/>
      <c r="Q47" s="270"/>
      <c r="R47" s="270"/>
      <c r="S47" s="270"/>
      <c r="T47" s="270"/>
      <c r="U47" s="270"/>
      <c r="V47" s="270"/>
    </row>
    <row r="48" spans="1:22" ht="22" customHeight="1">
      <c r="A48" s="272" t="s">
        <v>119</v>
      </c>
      <c r="B48" s="128">
        <v>401752</v>
      </c>
      <c r="C48" s="69" t="s">
        <v>273</v>
      </c>
      <c r="D48" s="70">
        <v>45986</v>
      </c>
      <c r="E48" s="71" t="s">
        <v>2</v>
      </c>
      <c r="F48" s="72">
        <v>86.5</v>
      </c>
      <c r="G48" s="273">
        <f>IF(OR(E48="",F48=""),"",PID_KVLohnLookup($A$1,E48,F48,LOHNTABELLE!$H$4))</f>
        <v>2152</v>
      </c>
      <c r="H48" s="274">
        <f>IF(AND(ISNUMBER(D48),ISNUMBER(F48)),ROUNDDOWN(MIN(IF(OR(ISBLANK(I48),I48=""),EOMONTH(DATE(EINSTELLUNG!$C$35,$A$1,1),0),I48)-MAX(D48,DATE(EINSTELLUNG!$C$35,$A$1,1))+1)/DAY(EOMONTH(DATE(EINSTELLUNG!$C$35,$A$1,1),0))*F48,2),"")</f>
        <v>86.5</v>
      </c>
      <c r="I48" s="73"/>
      <c r="J48" s="74"/>
      <c r="K48" s="273">
        <f t="shared" si="1"/>
        <v>0</v>
      </c>
      <c r="L48" s="275">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270"/>
      <c r="P48" s="270"/>
      <c r="Q48" s="270"/>
      <c r="R48" s="270"/>
      <c r="S48" s="270"/>
      <c r="T48" s="270"/>
      <c r="U48" s="270"/>
      <c r="V48" s="270"/>
    </row>
    <row r="49" spans="1:22" ht="22" customHeight="1">
      <c r="A49" s="272" t="s">
        <v>120</v>
      </c>
      <c r="B49" s="129">
        <v>401999</v>
      </c>
      <c r="C49" s="77" t="s">
        <v>423</v>
      </c>
      <c r="D49" s="78">
        <v>46041</v>
      </c>
      <c r="E49" s="79" t="s">
        <v>2</v>
      </c>
      <c r="F49" s="80">
        <v>151.38</v>
      </c>
      <c r="G49" s="273">
        <f>IF(OR(E49="",F49=""),"",PID_KVLohnLookup($A$1,E49,F49,LOHNTABELLE!$H$4))</f>
        <v>2500</v>
      </c>
      <c r="H49" s="274">
        <f>IF(AND(ISNUMBER(D49),ISNUMBER(F49)),ROUNDDOWN(MIN(IF(OR(ISBLANK(I49),I49=""),EOMONTH(DATE(EINSTELLUNG!$C$35,$A$1,1),0),I49)-MAX(D49,DATE(EINSTELLUNG!$C$35,$A$1,1))+1)/DAY(EOMONTH(DATE(EINSTELLUNG!$C$35,$A$1,1),0))*F49,2),"")</f>
        <v>151.38</v>
      </c>
      <c r="I49" s="81"/>
      <c r="J49" s="82"/>
      <c r="K49" s="273">
        <f t="shared" si="1"/>
        <v>0</v>
      </c>
      <c r="L49" s="275">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270"/>
      <c r="P49" s="270"/>
      <c r="Q49" s="270"/>
      <c r="R49" s="270"/>
      <c r="S49" s="270"/>
      <c r="T49" s="270"/>
      <c r="U49" s="270"/>
      <c r="V49" s="270"/>
    </row>
    <row r="50" spans="1:22" ht="22" customHeight="1">
      <c r="A50" s="272" t="s">
        <v>121</v>
      </c>
      <c r="B50" s="128">
        <v>401999</v>
      </c>
      <c r="C50" s="69" t="s">
        <v>295</v>
      </c>
      <c r="D50" s="73">
        <v>46082</v>
      </c>
      <c r="E50" s="71" t="s">
        <v>2</v>
      </c>
      <c r="F50" s="72">
        <v>173</v>
      </c>
      <c r="G50" s="273">
        <f>IF(OR(E50="",F50=""),"",PID_KVLohnLookup($A$1,E50,F50,LOHNTABELLE!$H$4))</f>
        <v>2900</v>
      </c>
      <c r="H50" s="274">
        <f>IF(AND(ISNUMBER(D50),ISNUMBER(F50)),ROUNDDOWN(MIN(IF(OR(ISBLANK(I50),I50=""),EOMONTH(DATE(EINSTELLUNG!$C$35,$A$1,1),0),I50)-MAX(D50,DATE(EINSTELLUNG!$C$35,$A$1,1))+1)/DAY(EOMONTH(DATE(EINSTELLUNG!$C$35,$A$1,1),0))*F50,2),"")</f>
        <v>173</v>
      </c>
      <c r="I50" s="73"/>
      <c r="J50" s="74"/>
      <c r="K50" s="273">
        <f t="shared" si="1"/>
        <v>0</v>
      </c>
      <c r="L50" s="275">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270"/>
      <c r="P50" s="270"/>
      <c r="Q50" s="270"/>
      <c r="R50" s="270"/>
      <c r="S50" s="270"/>
      <c r="T50" s="270"/>
      <c r="U50" s="270"/>
      <c r="V50" s="270"/>
    </row>
    <row r="51" spans="1:22" ht="22" customHeight="1">
      <c r="A51" s="272" t="s">
        <v>122</v>
      </c>
      <c r="B51" s="129">
        <v>402000</v>
      </c>
      <c r="C51" s="77" t="s">
        <v>298</v>
      </c>
      <c r="D51" s="81">
        <v>46143</v>
      </c>
      <c r="E51" s="79" t="s">
        <v>2</v>
      </c>
      <c r="F51" s="80">
        <v>173</v>
      </c>
      <c r="G51" s="273">
        <f>IF(OR(E51="",F51=""),"",PID_KVLohnLookup($A$1,E51,F51,LOHNTABELLE!$H$4))</f>
        <v>2900</v>
      </c>
      <c r="H51" s="274">
        <f>IF(AND(ISNUMBER(D51),ISNUMBER(F51)),ROUNDDOWN(MIN(IF(OR(ISBLANK(I51),I51=""),EOMONTH(DATE(EINSTELLUNG!$C$35,$A$1,1),0),I51)-MAX(D51,DATE(EINSTELLUNG!$C$35,$A$1,1))+1)/DAY(EOMONTH(DATE(EINSTELLUNG!$C$35,$A$1,1),0))*F51,2),"")</f>
        <v>173</v>
      </c>
      <c r="I51" s="81"/>
      <c r="J51" s="82"/>
      <c r="K51" s="273">
        <f t="shared" si="1"/>
        <v>0</v>
      </c>
      <c r="L51" s="275">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18" customHeight="1">
      <c r="A52" s="272" t="s">
        <v>123</v>
      </c>
      <c r="B52" s="128">
        <v>402004</v>
      </c>
      <c r="C52" s="69" t="s">
        <v>299</v>
      </c>
      <c r="D52" s="73">
        <v>46122</v>
      </c>
      <c r="E52" s="71" t="s">
        <v>2</v>
      </c>
      <c r="F52" s="72">
        <v>173</v>
      </c>
      <c r="G52" s="273">
        <f>IF(OR(E52="",F52=""),"",PID_KVLohnLookup($A$1,E52,F52,LOHNTABELLE!$H$4))</f>
        <v>2900</v>
      </c>
      <c r="H52" s="274">
        <f>IF(AND(ISNUMBER(D52),ISNUMBER(F52)),ROUNDDOWN(MIN(IF(OR(ISBLANK(I52),I52=""),EOMONTH(DATE(EINSTELLUNG!$C$35,$A$1,1),0),I52)-MAX(D52,DATE(EINSTELLUNG!$C$35,$A$1,1))+1)/DAY(EOMONTH(DATE(EINSTELLUNG!$C$35,$A$1,1),0))*F52,2),"")</f>
        <v>173</v>
      </c>
      <c r="I52" s="73"/>
      <c r="J52" s="74"/>
      <c r="K52" s="273">
        <f t="shared" si="1"/>
        <v>0</v>
      </c>
      <c r="L52" s="275">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18" customHeight="1">
      <c r="A53" s="272" t="s">
        <v>124</v>
      </c>
      <c r="B53" s="129">
        <v>402405</v>
      </c>
      <c r="C53" s="77" t="s">
        <v>301</v>
      </c>
      <c r="D53" s="81">
        <v>46054</v>
      </c>
      <c r="E53" s="79" t="s">
        <v>2</v>
      </c>
      <c r="F53" s="80">
        <v>173</v>
      </c>
      <c r="G53" s="273">
        <f>IF(OR(E53="",F53=""),"",PID_KVLohnLookup($A$1,E53,F53,LOHNTABELLE!$H$4))</f>
        <v>2900</v>
      </c>
      <c r="H53" s="274">
        <f>IF(AND(ISNUMBER(D53),ISNUMBER(F53)),ROUNDDOWN(MIN(IF(OR(ISBLANK(I53),I53=""),EOMONTH(DATE(EINSTELLUNG!$C$35,$A$1,1),0),I53)-MAX(D53,DATE(EINSTELLUNG!$C$35,$A$1,1))+1)/DAY(EOMONTH(DATE(EINSTELLUNG!$C$35,$A$1,1),0))*F53,2),"")</f>
        <v>-121.1</v>
      </c>
      <c r="I53" s="81">
        <v>46305</v>
      </c>
      <c r="J53" s="82">
        <v>2</v>
      </c>
      <c r="K53" s="273">
        <f t="shared" si="1"/>
        <v>207.14285714285714</v>
      </c>
      <c r="L53" s="275"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t="s">
        <v>195</v>
      </c>
    </row>
    <row r="54" spans="1:22" ht="22" customHeight="1">
      <c r="A54" s="272" t="s">
        <v>125</v>
      </c>
      <c r="B54" s="128">
        <v>500600</v>
      </c>
      <c r="C54" s="69" t="s">
        <v>305</v>
      </c>
      <c r="D54" s="73">
        <v>46054</v>
      </c>
      <c r="E54" s="71" t="s">
        <v>2</v>
      </c>
      <c r="F54" s="72">
        <v>173</v>
      </c>
      <c r="G54" s="273">
        <f>IF(OR(E54="",F54=""),"",PID_KVLohnLookup($A$1,E54,F54,LOHNTABELLE!$H$4))</f>
        <v>2900</v>
      </c>
      <c r="H54" s="274">
        <f>IF(AND(ISNUMBER(D54),ISNUMBER(F54)),ROUNDDOWN(MIN(IF(OR(ISBLANK(I54),I54=""),EOMONTH(DATE(EINSTELLUNG!$C$35,$A$1,1),0),I54)-MAX(D54,DATE(EINSTELLUNG!$C$35,$A$1,1))+1)/DAY(EOMONTH(DATE(EINSTELLUNG!$C$35,$A$1,1),0))*F54,2),"")</f>
        <v>173</v>
      </c>
      <c r="I54" s="73"/>
      <c r="J54" s="74"/>
      <c r="K54" s="273">
        <f t="shared" si="1"/>
        <v>0</v>
      </c>
      <c r="L54" s="275">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272" t="s">
        <v>126</v>
      </c>
      <c r="B55" s="129">
        <v>502000</v>
      </c>
      <c r="C55" s="77" t="s">
        <v>300</v>
      </c>
      <c r="D55" s="81">
        <v>46147</v>
      </c>
      <c r="E55" s="79" t="s">
        <v>2</v>
      </c>
      <c r="F55" s="80">
        <v>173</v>
      </c>
      <c r="G55" s="273">
        <f>IF(OR(E55="",F55=""),"",PID_KVLohnLookup($A$1,E55,F55,LOHNTABELLE!$H$4))</f>
        <v>2900</v>
      </c>
      <c r="H55" s="274">
        <f>IF(AND(ISNUMBER(D55),ISNUMBER(F55)),ROUNDDOWN(MIN(IF(OR(ISBLANK(I55),I55=""),EOMONTH(DATE(EINSTELLUNG!$C$35,$A$1,1),0),I55)-MAX(D55,DATE(EINSTELLUNG!$C$35,$A$1,1))+1)/DAY(EOMONTH(DATE(EINSTELLUNG!$C$35,$A$1,1),0))*F55,2),"")</f>
        <v>173</v>
      </c>
      <c r="I55" s="81"/>
      <c r="J55" s="82"/>
      <c r="K55" s="273">
        <f t="shared" si="1"/>
        <v>0</v>
      </c>
      <c r="L55" s="275">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272" t="s">
        <v>127</v>
      </c>
      <c r="B56" s="128">
        <v>503000</v>
      </c>
      <c r="C56" s="69" t="s">
        <v>302</v>
      </c>
      <c r="D56" s="73">
        <v>42401</v>
      </c>
      <c r="E56" s="71" t="s">
        <v>2</v>
      </c>
      <c r="F56" s="72">
        <v>173</v>
      </c>
      <c r="G56" s="273">
        <f>IF(OR(E56="",F56=""),"",PID_KVLohnLookup($A$1,E56,F56,LOHNTABELLE!$H$4))</f>
        <v>2900</v>
      </c>
      <c r="H56" s="274">
        <f>IF(AND(ISNUMBER(D56),ISNUMBER(F56)),ROUNDDOWN(MIN(IF(OR(ISBLANK(I56),I56=""),EOMONTH(DATE(EINSTELLUNG!$C$35,$A$1,1),0),I56)-MAX(D56,DATE(EINSTELLUNG!$C$35,$A$1,1))+1)/DAY(EOMONTH(DATE(EINSTELLUNG!$C$35,$A$1,1),0))*F56,2),"")</f>
        <v>173</v>
      </c>
      <c r="I56" s="73"/>
      <c r="J56" s="74"/>
      <c r="K56" s="273">
        <f t="shared" si="1"/>
        <v>0</v>
      </c>
      <c r="L56" s="275">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272" t="s">
        <v>128</v>
      </c>
      <c r="B57" s="129">
        <v>504000</v>
      </c>
      <c r="C57" s="77" t="s">
        <v>303</v>
      </c>
      <c r="D57" s="81">
        <v>46054</v>
      </c>
      <c r="E57" s="79" t="s">
        <v>3</v>
      </c>
      <c r="F57" s="80">
        <v>138.4</v>
      </c>
      <c r="G57" s="273">
        <f>IF(OR(E57="",F57=""),"",PID_KVLohnLookup($A$1,E57,F57,LOHNTABELLE!$H$4))</f>
        <v>1665.6</v>
      </c>
      <c r="H57" s="274">
        <f>IF(AND(ISNUMBER(D57),ISNUMBER(F57)),ROUNDDOWN(MIN(IF(OR(ISBLANK(I57),I57=""),EOMONTH(DATE(EINSTELLUNG!$C$35,$A$1,1),0),I57)-MAX(D57,DATE(EINSTELLUNG!$C$35,$A$1,1))+1)/DAY(EOMONTH(DATE(EINSTELLUNG!$C$35,$A$1,1),0))*F57,2),"")</f>
        <v>138.4</v>
      </c>
      <c r="I57" s="81"/>
      <c r="J57" s="82"/>
      <c r="K57" s="273">
        <f t="shared" si="1"/>
        <v>0</v>
      </c>
      <c r="L57" s="275">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272" t="s">
        <v>129</v>
      </c>
      <c r="B58" s="128">
        <v>505000</v>
      </c>
      <c r="C58" s="69" t="s">
        <v>304</v>
      </c>
      <c r="D58" s="73">
        <v>46054</v>
      </c>
      <c r="E58" s="71" t="s">
        <v>2</v>
      </c>
      <c r="F58" s="72">
        <v>138.4</v>
      </c>
      <c r="G58" s="273">
        <f>IF(OR(E58="",F58=""),"",PID_KVLohnLookup($A$1,E58,F58,LOHNTABELLE!$H$4))</f>
        <v>2400</v>
      </c>
      <c r="H58" s="274">
        <f>IF(AND(ISNUMBER(D58),ISNUMBER(F58)),ROUNDDOWN(MIN(IF(OR(ISBLANK(I58),I58=""),EOMONTH(DATE(EINSTELLUNG!$C$35,$A$1,1),0),I58)-MAX(D58,DATE(EINSTELLUNG!$C$35,$A$1,1))+1)/DAY(EOMONTH(DATE(EINSTELLUNG!$C$35,$A$1,1),0))*F58,2),"")</f>
        <v>138.4</v>
      </c>
      <c r="I58" s="73"/>
      <c r="J58" s="74"/>
      <c r="K58" s="273">
        <f t="shared" si="1"/>
        <v>0</v>
      </c>
      <c r="L58" s="275">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272" t="s">
        <v>130</v>
      </c>
      <c r="B59" s="129">
        <v>525025</v>
      </c>
      <c r="C59" s="77" t="s">
        <v>425</v>
      </c>
      <c r="D59" s="81">
        <v>46040</v>
      </c>
      <c r="E59" s="79" t="s">
        <v>2</v>
      </c>
      <c r="F59" s="80">
        <v>129.75</v>
      </c>
      <c r="G59" s="273">
        <f>IF(OR(E59="",F59=""),"",PID_KVLohnLookup($A$1,E59,F59,LOHNTABELLE!$H$4))</f>
        <v>2300</v>
      </c>
      <c r="H59" s="274">
        <f>IF(AND(ISNUMBER(D59),ISNUMBER(F59)),ROUNDDOWN(MIN(IF(OR(ISBLANK(I59),I59=""),EOMONTH(DATE(EINSTELLUNG!$C$35,$A$1,1),0),I59)-MAX(D59,DATE(EINSTELLUNG!$C$35,$A$1,1))+1)/DAY(EOMONTH(DATE(EINSTELLUNG!$C$35,$A$1,1),0))*F59,2),"")</f>
        <v>129.75</v>
      </c>
      <c r="I59" s="81"/>
      <c r="J59" s="82"/>
      <c r="K59" s="273">
        <f t="shared" si="1"/>
        <v>0</v>
      </c>
      <c r="L59" s="275">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18" customHeight="1">
      <c r="A60" s="272" t="s">
        <v>131</v>
      </c>
      <c r="B60" s="128">
        <v>700000</v>
      </c>
      <c r="C60" s="69" t="s">
        <v>312</v>
      </c>
      <c r="D60" s="73">
        <v>46054</v>
      </c>
      <c r="E60" s="71" t="s">
        <v>2</v>
      </c>
      <c r="F60" s="72">
        <v>173</v>
      </c>
      <c r="G60" s="273">
        <f>IF(OR(E60="",F60=""),"",PID_KVLohnLookup($A$1,E60,F60,LOHNTABELLE!$H$4))</f>
        <v>2900</v>
      </c>
      <c r="H60" s="274">
        <f>IF(AND(ISNUMBER(D60),ISNUMBER(F60)),ROUNDDOWN(MIN(IF(OR(ISBLANK(I60),I60=""),EOMONTH(DATE(EINSTELLUNG!$C$35,$A$1,1),0),I60)-MAX(D60,DATE(EINSTELLUNG!$C$35,$A$1,1))+1)/DAY(EOMONTH(DATE(EINSTELLUNG!$C$35,$A$1,1),0))*F60,2),"")</f>
        <v>173</v>
      </c>
      <c r="I60" s="73"/>
      <c r="J60" s="74"/>
      <c r="K60" s="273">
        <f t="shared" si="1"/>
        <v>0</v>
      </c>
      <c r="L60" s="275">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18" customHeight="1">
      <c r="A61" s="272" t="s">
        <v>132</v>
      </c>
      <c r="B61" s="129">
        <v>800000</v>
      </c>
      <c r="C61" s="77" t="s">
        <v>313</v>
      </c>
      <c r="D61" s="81">
        <v>46096</v>
      </c>
      <c r="E61" s="79" t="s">
        <v>2</v>
      </c>
      <c r="F61" s="80">
        <v>173</v>
      </c>
      <c r="G61" s="273">
        <f>IF(OR(E61="",F61=""),"",PID_KVLohnLookup($A$1,E61,F61,LOHNTABELLE!$H$4))</f>
        <v>2900</v>
      </c>
      <c r="H61" s="274">
        <f>IF(AND(ISNUMBER(D61),ISNUMBER(F61)),ROUNDDOWN(MIN(IF(OR(ISBLANK(I61),I61=""),EOMONTH(DATE(EINSTELLUNG!$C$35,$A$1,1),0),I61)-MAX(D61,DATE(EINSTELLUNG!$C$35,$A$1,1))+1)/DAY(EOMONTH(DATE(EINSTELLUNG!$C$35,$A$1,1),0))*F61,2),"")</f>
        <v>86.5</v>
      </c>
      <c r="I61" s="81">
        <v>46341</v>
      </c>
      <c r="J61" s="82"/>
      <c r="K61" s="273">
        <f t="shared" si="1"/>
        <v>0</v>
      </c>
      <c r="L61" s="275">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1450</v>
      </c>
      <c r="M61" s="83"/>
      <c r="N61" s="99" t="s">
        <v>186</v>
      </c>
    </row>
    <row r="62" spans="1:22" ht="22" customHeight="1">
      <c r="A62" s="272" t="s">
        <v>133</v>
      </c>
      <c r="B62" s="128"/>
      <c r="C62" s="69"/>
      <c r="D62" s="73"/>
      <c r="E62" s="71"/>
      <c r="F62" s="72"/>
      <c r="G62" s="273" t="str">
        <f>IF(OR(E62="",F62=""),"",PID_KVLohnLookup($A$1,E62,F62,LOHNTABELLE!$H$4))</f>
        <v/>
      </c>
      <c r="H62" s="274" t="str">
        <f>IF(AND(ISNUMBER(D62),ISNUMBER(F62)),ROUNDDOWN(MIN(IF(OR(ISBLANK(I62),I62=""),EOMONTH(DATE(EINSTELLUNG!$C$35,$A$1,1),0),I62)-MAX(D62,DATE(EINSTELLUNG!$C$35,$A$1,1))+1)/DAY(EOMONTH(DATE(EINSTELLUNG!$C$35,$A$1,1),0))*F62,2),"")</f>
        <v/>
      </c>
      <c r="I62" s="73"/>
      <c r="J62" s="74"/>
      <c r="K62" s="273">
        <f t="shared" si="1"/>
        <v>0</v>
      </c>
      <c r="L62" s="275"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272" t="s">
        <v>134</v>
      </c>
      <c r="B63" s="129"/>
      <c r="C63" s="77"/>
      <c r="D63" s="81"/>
      <c r="E63" s="79"/>
      <c r="F63" s="80"/>
      <c r="G63" s="273" t="str">
        <f>IF(OR(E63="",F63=""),"",PID_KVLohnLookup($A$1,E63,F63,LOHNTABELLE!$H$4))</f>
        <v/>
      </c>
      <c r="H63" s="274" t="str">
        <f>IF(AND(ISNUMBER(D63),ISNUMBER(F63)),ROUNDDOWN(MIN(IF(OR(ISBLANK(I63),I63=""),EOMONTH(DATE(EINSTELLUNG!$C$35,$A$1,1),0),I63)-MAX(D63,DATE(EINSTELLUNG!$C$35,$A$1,1))+1)/DAY(EOMONTH(DATE(EINSTELLUNG!$C$35,$A$1,1),0))*F63,2),"")</f>
        <v/>
      </c>
      <c r="I63" s="81"/>
      <c r="J63" s="82"/>
      <c r="K63" s="273">
        <f t="shared" si="1"/>
        <v>0</v>
      </c>
      <c r="L63" s="275"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272" t="s">
        <v>135</v>
      </c>
      <c r="B64" s="128"/>
      <c r="C64" s="69"/>
      <c r="D64" s="73"/>
      <c r="E64" s="71"/>
      <c r="F64" s="72"/>
      <c r="G64" s="273" t="str">
        <f>IF(OR(E64="",F64=""),"",PID_KVLohnLookup($A$1,E64,F64,LOHNTABELLE!$H$4))</f>
        <v/>
      </c>
      <c r="H64" s="274" t="str">
        <f>IF(AND(ISNUMBER(D64),ISNUMBER(F64)),ROUNDDOWN(MIN(IF(OR(ISBLANK(I64),I64=""),EOMONTH(DATE(EINSTELLUNG!$C$35,$A$1,1),0),I64)-MAX(D64,DATE(EINSTELLUNG!$C$35,$A$1,1))+1)/DAY(EOMONTH(DATE(EINSTELLUNG!$C$35,$A$1,1),0))*F64,2),"")</f>
        <v/>
      </c>
      <c r="I64" s="73"/>
      <c r="J64" s="74"/>
      <c r="K64" s="273">
        <f t="shared" si="1"/>
        <v>0</v>
      </c>
      <c r="L64" s="275"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272" t="s">
        <v>136</v>
      </c>
      <c r="B65" s="129"/>
      <c r="C65" s="77"/>
      <c r="D65" s="81"/>
      <c r="E65" s="79"/>
      <c r="F65" s="80"/>
      <c r="G65" s="273" t="str">
        <f>IF(OR(E65="",F65=""),"",PID_KVLohnLookup($A$1,E65,F65,LOHNTABELLE!$H$4))</f>
        <v/>
      </c>
      <c r="H65" s="274" t="str">
        <f>IF(AND(ISNUMBER(D65),ISNUMBER(F65)),ROUNDDOWN(MIN(IF(OR(ISBLANK(I65),I65=""),EOMONTH(DATE(EINSTELLUNG!$C$35,$A$1,1),0),I65)-MAX(D65,DATE(EINSTELLUNG!$C$35,$A$1,1))+1)/DAY(EOMONTH(DATE(EINSTELLUNG!$C$35,$A$1,1),0))*F65,2),"")</f>
        <v/>
      </c>
      <c r="I65" s="81"/>
      <c r="J65" s="82"/>
      <c r="K65" s="273">
        <f t="shared" si="1"/>
        <v>0</v>
      </c>
      <c r="L65" s="275"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272" t="s">
        <v>137</v>
      </c>
      <c r="B66" s="128"/>
      <c r="C66" s="69"/>
      <c r="D66" s="73"/>
      <c r="E66" s="71"/>
      <c r="F66" s="72"/>
      <c r="G66" s="273" t="str">
        <f>IF(OR(E66="",F66=""),"",PID_KVLohnLookup($A$1,E66,F66,LOHNTABELLE!$H$4))</f>
        <v/>
      </c>
      <c r="H66" s="274" t="str">
        <f>IF(AND(ISNUMBER(D66),ISNUMBER(F66)),ROUNDDOWN(MIN(IF(OR(ISBLANK(I66),I66=""),EOMONTH(DATE(EINSTELLUNG!$C$35,$A$1,1),0),I66)-MAX(D66,DATE(EINSTELLUNG!$C$35,$A$1,1))+1)/DAY(EOMONTH(DATE(EINSTELLUNG!$C$35,$A$1,1),0))*F66,2),"")</f>
        <v/>
      </c>
      <c r="I66" s="73"/>
      <c r="J66" s="74"/>
      <c r="K66" s="273">
        <f t="shared" si="1"/>
        <v>0</v>
      </c>
      <c r="L66" s="275"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72" t="s">
        <v>138</v>
      </c>
      <c r="B67" s="129"/>
      <c r="C67" s="77"/>
      <c r="D67" s="81"/>
      <c r="E67" s="79"/>
      <c r="F67" s="80"/>
      <c r="G67" s="273" t="str">
        <f>IF(OR(E67="",F67=""),"",PID_KVLohnLookup($A$1,E67,F67,LOHNTABELLE!$H$4))</f>
        <v/>
      </c>
      <c r="H67" s="274" t="str">
        <f>IF(AND(ISNUMBER(D67),ISNUMBER(F67)),ROUNDDOWN(MIN(IF(OR(ISBLANK(I67),I67=""),EOMONTH(DATE(EINSTELLUNG!$C$35,$A$1,1),0),I67)-MAX(D67,DATE(EINSTELLUNG!$C$35,$A$1,1))+1)/DAY(EOMONTH(DATE(EINSTELLUNG!$C$35,$A$1,1),0))*F67,2),"")</f>
        <v/>
      </c>
      <c r="I67" s="81"/>
      <c r="J67" s="82"/>
      <c r="K67" s="273">
        <f t="shared" ref="K67:K82" si="3">IFERROR(IF(OR(MONTH(D67)=1, MONTH(D67)=3, MONTH(D67)=5, MONTH(D67)=7, MONTH(D67)=8, MONTH(D67)=10, MONTH(D67)=12), (G67/31)*J67, IF(OR(MONTH(D67)=4, MONTH(D67)=6, MONTH(D67)=9, MONTH(D67)=11), (G67/30)*J67, (G67/DAY(EOMONTH(D67,0)))*J67)), 0)</f>
        <v>0</v>
      </c>
      <c r="L67" s="275"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72" t="s">
        <v>139</v>
      </c>
      <c r="B68" s="128"/>
      <c r="C68" s="69"/>
      <c r="D68" s="73"/>
      <c r="E68" s="71"/>
      <c r="F68" s="72"/>
      <c r="G68" s="273" t="str">
        <f>IF(OR(E68="",F68=""),"",PID_KVLohnLookup($A$1,E68,F68,LOHNTABELLE!$H$4))</f>
        <v/>
      </c>
      <c r="H68" s="274" t="str">
        <f>IF(AND(ISNUMBER(D68),ISNUMBER(F68)),ROUNDDOWN(MIN(IF(OR(ISBLANK(I68),I68=""),EOMONTH(DATE(EINSTELLUNG!$C$35,$A$1,1),0),I68)-MAX(D68,DATE(EINSTELLUNG!$C$35,$A$1,1))+1)/DAY(EOMONTH(DATE(EINSTELLUNG!$C$35,$A$1,1),0))*F68,2),"")</f>
        <v/>
      </c>
      <c r="I68" s="73"/>
      <c r="J68" s="74"/>
      <c r="K68" s="273">
        <f t="shared" si="3"/>
        <v>0</v>
      </c>
      <c r="L68" s="275"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72" t="s">
        <v>140</v>
      </c>
      <c r="B69" s="129"/>
      <c r="C69" s="77"/>
      <c r="D69" s="81"/>
      <c r="E69" s="79"/>
      <c r="F69" s="80"/>
      <c r="G69" s="273" t="str">
        <f>IF(OR(E69="",F69=""),"",PID_KVLohnLookup($A$1,E69,F69,LOHNTABELLE!$H$4))</f>
        <v/>
      </c>
      <c r="H69" s="274" t="str">
        <f>IF(AND(ISNUMBER(D69),ISNUMBER(F69)),ROUNDDOWN(MIN(IF(OR(ISBLANK(I69),I69=""),EOMONTH(DATE(EINSTELLUNG!$C$35,$A$1,1),0),I69)-MAX(D69,DATE(EINSTELLUNG!$C$35,$A$1,1))+1)/DAY(EOMONTH(DATE(EINSTELLUNG!$C$35,$A$1,1),0))*F69,2),"")</f>
        <v/>
      </c>
      <c r="I69" s="81"/>
      <c r="J69" s="82"/>
      <c r="K69" s="273">
        <f t="shared" si="3"/>
        <v>0</v>
      </c>
      <c r="L69" s="275"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72" t="s">
        <v>141</v>
      </c>
      <c r="B70" s="128"/>
      <c r="C70" s="69"/>
      <c r="D70" s="73"/>
      <c r="E70" s="71"/>
      <c r="F70" s="72"/>
      <c r="G70" s="273" t="str">
        <f>IF(OR(E70="",F70=""),"",PID_KVLohnLookup($A$1,E70,F70,LOHNTABELLE!$H$4))</f>
        <v/>
      </c>
      <c r="H70" s="274" t="str">
        <f>IF(AND(ISNUMBER(D70),ISNUMBER(F70)),ROUNDDOWN(MIN(IF(OR(ISBLANK(I70),I70=""),EOMONTH(DATE(EINSTELLUNG!$C$35,$A$1,1),0),I70)-MAX(D70,DATE(EINSTELLUNG!$C$35,$A$1,1))+1)/DAY(EOMONTH(DATE(EINSTELLUNG!$C$35,$A$1,1),0))*F70,2),"")</f>
        <v/>
      </c>
      <c r="I70" s="73"/>
      <c r="J70" s="74"/>
      <c r="K70" s="273">
        <f t="shared" si="3"/>
        <v>0</v>
      </c>
      <c r="L70" s="275"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72" t="s">
        <v>142</v>
      </c>
      <c r="B71" s="129"/>
      <c r="C71" s="77"/>
      <c r="D71" s="81"/>
      <c r="E71" s="79"/>
      <c r="F71" s="80"/>
      <c r="G71" s="273" t="str">
        <f>IF(OR(E71="",F71=""),"",PID_KVLohnLookup($A$1,E71,F71,LOHNTABELLE!$H$4))</f>
        <v/>
      </c>
      <c r="H71" s="274" t="str">
        <f>IF(AND(ISNUMBER(D71),ISNUMBER(F71)),ROUNDDOWN(MIN(IF(OR(ISBLANK(I71),I71=""),EOMONTH(DATE(EINSTELLUNG!$C$35,$A$1,1),0),I71)-MAX(D71,DATE(EINSTELLUNG!$C$35,$A$1,1))+1)/DAY(EOMONTH(DATE(EINSTELLUNG!$C$35,$A$1,1),0))*F71,2),"")</f>
        <v/>
      </c>
      <c r="I71" s="81"/>
      <c r="J71" s="82"/>
      <c r="K71" s="273">
        <f t="shared" si="3"/>
        <v>0</v>
      </c>
      <c r="L71" s="275"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72" t="s">
        <v>143</v>
      </c>
      <c r="B72" s="128"/>
      <c r="C72" s="69"/>
      <c r="D72" s="73"/>
      <c r="E72" s="71"/>
      <c r="F72" s="72"/>
      <c r="G72" s="273" t="str">
        <f>IF(OR(E72="",F72=""),"",PID_KVLohnLookup($A$1,E72,F72,LOHNTABELLE!$H$4))</f>
        <v/>
      </c>
      <c r="H72" s="274" t="str">
        <f>IF(AND(ISNUMBER(D72),ISNUMBER(F72)),ROUNDDOWN(MIN(IF(OR(ISBLANK(I72),I72=""),EOMONTH(DATE(EINSTELLUNG!$C$35,$A$1,1),0),I72)-MAX(D72,DATE(EINSTELLUNG!$C$35,$A$1,1))+1)/DAY(EOMONTH(DATE(EINSTELLUNG!$C$35,$A$1,1),0))*F72,2),"")</f>
        <v/>
      </c>
      <c r="I72" s="73"/>
      <c r="J72" s="74"/>
      <c r="K72" s="273">
        <f t="shared" si="3"/>
        <v>0</v>
      </c>
      <c r="L72" s="275"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72" t="s">
        <v>144</v>
      </c>
      <c r="B73" s="129"/>
      <c r="C73" s="77"/>
      <c r="D73" s="81"/>
      <c r="E73" s="79"/>
      <c r="F73" s="80"/>
      <c r="G73" s="273" t="str">
        <f>IF(OR(E73="",F73=""),"",PID_KVLohnLookup($A$1,E73,F73,LOHNTABELLE!$H$4))</f>
        <v/>
      </c>
      <c r="H73" s="274" t="str">
        <f>IF(AND(ISNUMBER(D73),ISNUMBER(F73)),ROUNDDOWN(MIN(IF(OR(ISBLANK(I73),I73=""),EOMONTH(DATE(EINSTELLUNG!$C$35,$A$1,1),0),I73)-MAX(D73,DATE(EINSTELLUNG!$C$35,$A$1,1))+1)/DAY(EOMONTH(DATE(EINSTELLUNG!$C$35,$A$1,1),0))*F73,2),"")</f>
        <v/>
      </c>
      <c r="I73" s="81"/>
      <c r="J73" s="82"/>
      <c r="K73" s="273">
        <f t="shared" si="3"/>
        <v>0</v>
      </c>
      <c r="L73" s="275"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72" t="s">
        <v>145</v>
      </c>
      <c r="B74" s="128"/>
      <c r="C74" s="69"/>
      <c r="D74" s="73"/>
      <c r="E74" s="71"/>
      <c r="F74" s="72"/>
      <c r="G74" s="273" t="str">
        <f>IF(OR(E74="",F74=""),"",PID_KVLohnLookup($A$1,E74,F74,LOHNTABELLE!$H$4))</f>
        <v/>
      </c>
      <c r="H74" s="274" t="str">
        <f>IF(AND(ISNUMBER(D74),ISNUMBER(F74)),ROUNDDOWN(MIN(IF(OR(ISBLANK(I74),I74=""),EOMONTH(DATE(EINSTELLUNG!$C$35,$A$1,1),0),I74)-MAX(D74,DATE(EINSTELLUNG!$C$35,$A$1,1))+1)/DAY(EOMONTH(DATE(EINSTELLUNG!$C$35,$A$1,1),0))*F74,2),"")</f>
        <v/>
      </c>
      <c r="I74" s="73"/>
      <c r="J74" s="74"/>
      <c r="K74" s="273">
        <f t="shared" si="3"/>
        <v>0</v>
      </c>
      <c r="L74" s="275"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72" t="s">
        <v>146</v>
      </c>
      <c r="B75" s="129"/>
      <c r="C75" s="77"/>
      <c r="D75" s="81"/>
      <c r="E75" s="79"/>
      <c r="F75" s="80"/>
      <c r="G75" s="273" t="str">
        <f>IF(OR(E75="",F75=""),"",PID_KVLohnLookup($A$1,E75,F75,LOHNTABELLE!$H$4))</f>
        <v/>
      </c>
      <c r="H75" s="274" t="str">
        <f>IF(AND(ISNUMBER(D75),ISNUMBER(F75)),ROUNDDOWN(MIN(IF(OR(ISBLANK(I75),I75=""),EOMONTH(DATE(EINSTELLUNG!$C$35,$A$1,1),0),I75)-MAX(D75,DATE(EINSTELLUNG!$C$35,$A$1,1))+1)/DAY(EOMONTH(DATE(EINSTELLUNG!$C$35,$A$1,1),0))*F75,2),"")</f>
        <v/>
      </c>
      <c r="I75" s="81"/>
      <c r="J75" s="82"/>
      <c r="K75" s="273">
        <f t="shared" si="3"/>
        <v>0</v>
      </c>
      <c r="L75" s="275"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72" t="s">
        <v>147</v>
      </c>
      <c r="B76" s="128"/>
      <c r="C76" s="69"/>
      <c r="D76" s="73"/>
      <c r="E76" s="71"/>
      <c r="F76" s="72"/>
      <c r="G76" s="273" t="str">
        <f>IF(OR(E76="",F76=""),"",PID_KVLohnLookup($A$1,E76,F76,LOHNTABELLE!$H$4))</f>
        <v/>
      </c>
      <c r="H76" s="274" t="str">
        <f>IF(AND(ISNUMBER(D76),ISNUMBER(F76)),ROUNDDOWN(MIN(IF(OR(ISBLANK(I76),I76=""),EOMONTH(DATE(EINSTELLUNG!$C$35,$A$1,1),0),I76)-MAX(D76,DATE(EINSTELLUNG!$C$35,$A$1,1))+1)/DAY(EOMONTH(DATE(EINSTELLUNG!$C$35,$A$1,1),0))*F76,2),"")</f>
        <v/>
      </c>
      <c r="I76" s="73"/>
      <c r="J76" s="74"/>
      <c r="K76" s="273">
        <f t="shared" si="3"/>
        <v>0</v>
      </c>
      <c r="L76" s="275"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72" t="s">
        <v>148</v>
      </c>
      <c r="B77" s="129"/>
      <c r="C77" s="77"/>
      <c r="D77" s="81"/>
      <c r="E77" s="79"/>
      <c r="F77" s="80"/>
      <c r="G77" s="273" t="str">
        <f>IF(OR(E77="",F77=""),"",PID_KVLohnLookup($A$1,E77,F77,LOHNTABELLE!$H$4))</f>
        <v/>
      </c>
      <c r="H77" s="274" t="str">
        <f>IF(AND(ISNUMBER(D77),ISNUMBER(F77)),ROUNDDOWN(MIN(IF(OR(ISBLANK(I77),I77=""),EOMONTH(DATE(EINSTELLUNG!$C$35,$A$1,1),0),I77)-MAX(D77,DATE(EINSTELLUNG!$C$35,$A$1,1))+1)/DAY(EOMONTH(DATE(EINSTELLUNG!$C$35,$A$1,1),0))*F77,2),"")</f>
        <v/>
      </c>
      <c r="I77" s="81"/>
      <c r="J77" s="82"/>
      <c r="K77" s="273">
        <f t="shared" si="3"/>
        <v>0</v>
      </c>
      <c r="L77" s="275"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72" t="s">
        <v>149</v>
      </c>
      <c r="B78" s="128"/>
      <c r="C78" s="69"/>
      <c r="D78" s="73"/>
      <c r="E78" s="71"/>
      <c r="F78" s="72"/>
      <c r="G78" s="273" t="str">
        <f>IF(OR(E78="",F78=""),"",PID_KVLohnLookup($A$1,E78,F78,LOHNTABELLE!$H$4))</f>
        <v/>
      </c>
      <c r="H78" s="274" t="str">
        <f>IF(AND(ISNUMBER(D78),ISNUMBER(F78)),ROUNDDOWN(MIN(IF(OR(ISBLANK(I78),I78=""),EOMONTH(DATE(EINSTELLUNG!$C$35,$A$1,1),0),I78)-MAX(D78,DATE(EINSTELLUNG!$C$35,$A$1,1))+1)/DAY(EOMONTH(DATE(EINSTELLUNG!$C$35,$A$1,1),0))*F78,2),"")</f>
        <v/>
      </c>
      <c r="I78" s="73"/>
      <c r="J78" s="74"/>
      <c r="K78" s="273">
        <f t="shared" si="3"/>
        <v>0</v>
      </c>
      <c r="L78" s="275"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72" t="s">
        <v>150</v>
      </c>
      <c r="B79" s="129"/>
      <c r="C79" s="77"/>
      <c r="D79" s="81"/>
      <c r="E79" s="79"/>
      <c r="F79" s="80"/>
      <c r="G79" s="273" t="str">
        <f>IF(OR(E79="",F79=""),"",PID_KVLohnLookup($A$1,E79,F79,LOHNTABELLE!$H$4))</f>
        <v/>
      </c>
      <c r="H79" s="274" t="str">
        <f>IF(AND(ISNUMBER(D79),ISNUMBER(F79)),ROUNDDOWN(MIN(IF(OR(ISBLANK(I79),I79=""),EOMONTH(DATE(EINSTELLUNG!$C$35,$A$1,1),0),I79)-MAX(D79,DATE(EINSTELLUNG!$C$35,$A$1,1))+1)/DAY(EOMONTH(DATE(EINSTELLUNG!$C$35,$A$1,1),0))*F79,2),"")</f>
        <v/>
      </c>
      <c r="I79" s="81"/>
      <c r="J79" s="82"/>
      <c r="K79" s="273">
        <f t="shared" si="3"/>
        <v>0</v>
      </c>
      <c r="L79" s="275"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72" t="s">
        <v>151</v>
      </c>
      <c r="B80" s="128"/>
      <c r="C80" s="69"/>
      <c r="D80" s="73"/>
      <c r="E80" s="71"/>
      <c r="F80" s="72"/>
      <c r="G80" s="273" t="str">
        <f>IF(OR(E80="",F80=""),"",PID_KVLohnLookup($A$1,E80,F80,LOHNTABELLE!$H$4))</f>
        <v/>
      </c>
      <c r="H80" s="274" t="str">
        <f>IF(AND(ISNUMBER(D80),ISNUMBER(F80)),ROUNDDOWN(MIN(IF(OR(ISBLANK(I80),I80=""),EOMONTH(DATE(EINSTELLUNG!$C$35,$A$1,1),0),I80)-MAX(D80,DATE(EINSTELLUNG!$C$35,$A$1,1))+1)/DAY(EOMONTH(DATE(EINSTELLUNG!$C$35,$A$1,1),0))*F80,2),"")</f>
        <v/>
      </c>
      <c r="I80" s="73"/>
      <c r="J80" s="74"/>
      <c r="K80" s="273">
        <f t="shared" si="3"/>
        <v>0</v>
      </c>
      <c r="L80" s="275"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72" t="s">
        <v>152</v>
      </c>
      <c r="B81" s="129"/>
      <c r="C81" s="77"/>
      <c r="D81" s="81"/>
      <c r="E81" s="79"/>
      <c r="F81" s="80"/>
      <c r="G81" s="273" t="str">
        <f>IF(OR(E81="",F81=""),"",PID_KVLohnLookup($A$1,E81,F81,LOHNTABELLE!$H$4))</f>
        <v/>
      </c>
      <c r="H81" s="274" t="str">
        <f>IF(AND(ISNUMBER(D81),ISNUMBER(F81)),ROUNDDOWN(MIN(IF(OR(ISBLANK(I81),I81=""),EOMONTH(DATE(EINSTELLUNG!$C$35,$A$1,1),0),I81)-MAX(D81,DATE(EINSTELLUNG!$C$35,$A$1,1))+1)/DAY(EOMONTH(DATE(EINSTELLUNG!$C$35,$A$1,1),0))*F81,2),"")</f>
        <v/>
      </c>
      <c r="I81" s="81"/>
      <c r="J81" s="82"/>
      <c r="K81" s="273">
        <f t="shared" si="3"/>
        <v>0</v>
      </c>
      <c r="L81" s="275"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8" t="s">
        <v>153</v>
      </c>
      <c r="B82" s="130"/>
      <c r="C82" s="86"/>
      <c r="D82" s="87"/>
      <c r="E82" s="88"/>
      <c r="F82" s="89"/>
      <c r="G82" s="339" t="str">
        <f>IF(OR(E82="",F82=""),"",PID_KVLohnLookup($A$1,E82,F82,LOHNTABELLE!$H$4))</f>
        <v/>
      </c>
      <c r="H82" s="340" t="str">
        <f>IF(AND(ISNUMBER(D82),ISNUMBER(F82)),ROUNDDOWN(MIN(IF(OR(ISBLANK(I82),I82=""),EOMONTH(DATE(EINSTELLUNG!$C$35,$A$1,1),0),I82)-MAX(D82,DATE(EINSTELLUNG!$C$35,$A$1,1))+1)/DAY(EOMONTH(DATE(EINSTELLUNG!$C$35,$A$1,1),0))*F82,2),"")</f>
        <v/>
      </c>
      <c r="I82" s="87"/>
      <c r="J82" s="90"/>
      <c r="K82" s="339">
        <f t="shared" si="3"/>
        <v>0</v>
      </c>
      <c r="L82" s="3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374"/>
      <c r="B83" s="374"/>
    </row>
    <row r="100" spans="26:26" ht="16" customHeight="1">
      <c r="Z100" s="253"/>
    </row>
  </sheetData>
  <sheetProtection algorithmName="SHA-512" hashValue="kAKPd0mKjhUkXb3ibbjsvoIggEyVLqp2y/PFMs0iIixCiu2QmSSJRQnIbcwSmLs0fS8EPK9EgW3NICGfGyotdA==" saltValue="drEPSwgzFJVEBVrW26TbT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F5 F7</xm:sqref>
        </x14:dataValidation>
        <x14:dataValidation type="list" allowBlank="1" showInputMessage="1" showErrorMessage="1" xr:uid="{AC479EA4-395F-FB41-A1D7-44E8CB9BF5D0}">
          <x14:formula1>
            <xm:f>KV_DROPDOWN_HELPER!$ADW$1:$ADW$13</xm:f>
          </x14:formula1>
          <xm:sqref>F6</xm:sqref>
        </x14:dataValidation>
        <x14:dataValidation type="list" allowBlank="1" showInputMessage="1" showErrorMessage="1" xr:uid="{C4EF0D27-4634-C14D-8729-D2C0F940BD9F}">
          <x14:formula1>
            <xm:f>KV_DROPDOWN_HELPER!$ADX$1:$ADX$13</xm:f>
          </x14:formula1>
          <xm:sqref>F8 F9 F10 F11 F12 F13 F57</xm:sqref>
        </x14:dataValidation>
        <x14:dataValidation type="list" allowBlank="1" showInputMessage="1" showErrorMessage="1" xr:uid="{94D41361-8190-8947-9BCD-EE46293E65F0}">
          <x14:formula1>
            <xm:f>KV_DROPDOWN_HELPER!$ADZ$1:$ADZ$13</xm:f>
          </x14:formula1>
          <xm:sqref>F15 F20 F21 F24 F26</xm:sqref>
        </x14:dataValidation>
        <x14:dataValidation type="list" allowBlank="1" showInputMessage="1" showErrorMessage="1" xr:uid="{C6D38AB4-134A-214E-937E-97FC434F9F05}">
          <x14:formula1>
            <xm:f>KV_DROPDOWN_HELPER!$AEA$1:$AEA$13</xm:f>
          </x14:formula1>
          <xm:sqref>F17</xm:sqref>
        </x14:dataValidation>
        <x14:dataValidation type="list" allowBlank="1" showInputMessage="1" showErrorMessage="1" xr:uid="{30558BDD-EE3A-5247-A8A8-54870E627A13}">
          <x14:formula1>
            <xm:f>KV_DROPDOWN_HELPER!$AEB$1:$AEB$13</xm:f>
          </x14:formula1>
          <xm:sqref>F62 F63 F64 F65 F66 F67 F68 F69 F70 F71 F72 F73 F74 F75 F76 F77 F78 F79 F80 F81 F82</xm:sqref>
        </x14:dataValidation>
        <x14:dataValidation type="list" allowBlank="1" showInputMessage="1" showErrorMessage="1" xr:uid="{93991EF9-B7E5-4517-A58B-238CEC9B0A73}">
          <x14:formula1>
            <xm:f>KV_DROPDOWN_HELPER!$ADU$1:$ADU$13</xm:f>
          </x14:formula1>
          <xm:sqref>F3</xm:sqref>
        </x14:dataValidation>
        <x14:dataValidation type="list" allowBlank="1" showInputMessage="1" showErrorMessage="1" xr:uid="{B9D9FAE5-7DA4-0849-8B6A-E0D9F73DCAC8}">
          <x14:formula1>
            <xm:f>KV_DROPDOWN_HELPER!$ADY$1:$ADY$18</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I18" sqref="I18"/>
    </sheetView>
  </sheetViews>
  <sheetFormatPr baseColWidth="10" defaultColWidth="9.1640625" defaultRowHeight="16" customHeight="1"/>
  <cols>
    <col min="1" max="1" width="4.5" style="342" customWidth="1"/>
    <col min="2" max="2" width="9.1640625" style="342" customWidth="1"/>
    <col min="3" max="3" width="35.6640625" style="173" customWidth="1"/>
    <col min="4" max="4" width="13.83203125" style="173" customWidth="1"/>
    <col min="5" max="5" width="9.6640625" style="173" customWidth="1"/>
    <col min="6" max="6" width="10.6640625" style="173" customWidth="1"/>
    <col min="7" max="7" width="13.83203125" style="173" customWidth="1"/>
    <col min="8" max="8" width="11.6640625" style="173" customWidth="1"/>
    <col min="9" max="10" width="13.83203125" style="173" customWidth="1"/>
    <col min="11" max="11" width="14.83203125" style="173" customWidth="1"/>
    <col min="12" max="12" width="14.83203125" style="302" customWidth="1"/>
    <col min="13" max="13" width="17.83203125" style="173" customWidth="1"/>
    <col min="14" max="14" width="34.83203125" style="173" customWidth="1"/>
    <col min="15" max="15" width="12.6640625" style="173" customWidth="1"/>
    <col min="16" max="16" width="16.6640625" style="173" customWidth="1"/>
    <col min="17" max="17" width="14.6640625" style="173" customWidth="1"/>
    <col min="18" max="18" width="13.6640625" style="173" customWidth="1"/>
    <col min="19" max="19" width="9.6640625" style="173" customWidth="1"/>
    <col min="20" max="20" width="10.6640625" style="173" customWidth="1"/>
    <col min="21" max="21" width="7.6640625" style="173" customWidth="1"/>
    <col min="22" max="27" width="9.1640625" style="173"/>
    <col min="28" max="28" width="10.6640625" style="173" bestFit="1" customWidth="1"/>
    <col min="29" max="16384" width="9.1640625" style="173"/>
  </cols>
  <sheetData>
    <row r="1" spans="1:28" ht="18" customHeight="1">
      <c r="A1" s="254">
        <v>12</v>
      </c>
      <c r="B1" s="255" t="s">
        <v>180</v>
      </c>
      <c r="C1" s="256" t="s">
        <v>39</v>
      </c>
      <c r="D1" s="256" t="s">
        <v>181</v>
      </c>
      <c r="E1" s="256" t="s">
        <v>0</v>
      </c>
      <c r="F1" s="256" t="s">
        <v>40</v>
      </c>
      <c r="G1" s="256" t="s">
        <v>41</v>
      </c>
      <c r="H1" s="256" t="s">
        <v>42</v>
      </c>
      <c r="I1" s="256" t="s">
        <v>182</v>
      </c>
      <c r="J1" s="256" t="s">
        <v>43</v>
      </c>
      <c r="K1" s="256" t="s">
        <v>44</v>
      </c>
      <c r="L1" s="256" t="s">
        <v>45</v>
      </c>
      <c r="M1" s="256" t="s">
        <v>46</v>
      </c>
      <c r="N1" s="257" t="s">
        <v>183</v>
      </c>
      <c r="AB1" s="258">
        <f>DATE(EINSTELLUNG!$C$35,$A$1,1)</f>
        <v>46357</v>
      </c>
    </row>
    <row r="2" spans="1:28" ht="18" customHeight="1" thickBot="1">
      <c r="A2" s="259"/>
      <c r="B2" s="260"/>
      <c r="C2" s="261"/>
      <c r="D2" s="261"/>
      <c r="E2" s="261"/>
      <c r="F2" s="261"/>
      <c r="G2" s="261"/>
      <c r="H2" s="261"/>
      <c r="I2" s="261"/>
      <c r="J2" s="261"/>
      <c r="K2" s="261"/>
      <c r="L2" s="261"/>
      <c r="M2" s="261"/>
      <c r="N2" s="262"/>
      <c r="O2" s="263"/>
      <c r="P2" s="263"/>
      <c r="Q2" s="263"/>
      <c r="S2" s="343" t="s">
        <v>460</v>
      </c>
      <c r="T2" s="343"/>
      <c r="U2" s="343"/>
      <c r="V2" s="343"/>
      <c r="AB2" s="258">
        <f>EOMONTH(DATE(EINSTELLUNG!$C$35,$A$1,1),0)</f>
        <v>46387</v>
      </c>
    </row>
    <row r="3" spans="1:28" ht="22" customHeight="1">
      <c r="A3" s="264" t="s">
        <v>467</v>
      </c>
      <c r="B3" s="127">
        <v>401010</v>
      </c>
      <c r="C3" s="61" t="s">
        <v>224</v>
      </c>
      <c r="D3" s="62">
        <v>39388</v>
      </c>
      <c r="E3" s="63" t="s">
        <v>5</v>
      </c>
      <c r="F3" s="92">
        <v>173</v>
      </c>
      <c r="G3" s="265">
        <f>IF(OR(E3="",F3=""),"",PID_KVLohnLookup($A$1,E3,F3,LOHNTABELLE!$H$4))</f>
        <v>2183</v>
      </c>
      <c r="H3" s="266">
        <f>IF(AND(ISNUMBER(D3),ISNUMBER(F3)),ROUNDDOWN(MIN(IF(OR(ISBLANK(I3),I3=""),EOMONTH(DATE(EINSTELLUNG!$C$35,$A$1,1),0),I3)-MAX(D3,DATE(EINSTELLUNG!$C$35,$A$1,1))+1)/DAY(EOMONTH(DATE(EINSTELLUNG!$C$35,$A$1,1),0))*F3,2),"")</f>
        <v>173</v>
      </c>
      <c r="I3" s="65"/>
      <c r="J3" s="66"/>
      <c r="K3" s="265">
        <f t="shared" ref="K3:K34" si="0">IFERROR(IF(OR(MONTH(D3)=1, MONTH(D3)=3, MONTH(D3)=5, MONTH(D3)=7, MONTH(D3)=8, MONTH(D3)=10, MONTH(D3)=12), (G3/31)*J3, IF(OR(MONTH(D3)=4, MONTH(D3)=6, MONTH(D3)=9, MONTH(D3)=11), (G3/30)*J3, (G3/DAY(EOMONTH(D3,0)))*J3)), 0)</f>
        <v>0</v>
      </c>
      <c r="L3" s="267">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8" t="s">
        <v>47</v>
      </c>
      <c r="P3" s="268" t="s">
        <v>48</v>
      </c>
      <c r="Q3" s="268" t="s">
        <v>49</v>
      </c>
      <c r="R3" s="269" t="s">
        <v>50</v>
      </c>
      <c r="S3" s="270"/>
      <c r="T3" s="270"/>
      <c r="U3" s="270"/>
      <c r="V3" s="270"/>
      <c r="AB3" s="271"/>
    </row>
    <row r="4" spans="1:28" ht="22" customHeight="1">
      <c r="A4" s="272" t="s">
        <v>51</v>
      </c>
      <c r="B4" s="128">
        <v>401049</v>
      </c>
      <c r="C4" s="69" t="s">
        <v>225</v>
      </c>
      <c r="D4" s="70">
        <v>41130</v>
      </c>
      <c r="E4" s="71" t="s">
        <v>4</v>
      </c>
      <c r="F4" s="72">
        <v>173</v>
      </c>
      <c r="G4" s="273">
        <f>IF(OR(E4="",F4=""),"",PID_KVLohnLookup($A$1,E4,F4,LOHNTABELLE!$H$4))</f>
        <v>2123</v>
      </c>
      <c r="H4" s="274">
        <f>IF(AND(ISNUMBER(D4),ISNUMBER(F4)),ROUNDDOWN(MIN(IF(OR(ISBLANK(I4),I4=""),EOMONTH(DATE(EINSTELLUNG!$C$35,$A$1,1),0),I4)-MAX(D4,DATE(EINSTELLUNG!$C$35,$A$1,1))+1)/DAY(EOMONTH(DATE(EINSTELLUNG!$C$35,$A$1,1),0))*F4,2),"")</f>
        <v>173</v>
      </c>
      <c r="I4" s="73"/>
      <c r="J4" s="74"/>
      <c r="K4" s="273">
        <f t="shared" si="0"/>
        <v>0</v>
      </c>
      <c r="L4" s="275">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6"/>
      <c r="P4" s="276"/>
      <c r="Q4" s="276"/>
      <c r="R4" s="277"/>
      <c r="S4" s="270"/>
      <c r="T4" s="270"/>
      <c r="U4" s="270"/>
      <c r="V4" s="270"/>
    </row>
    <row r="5" spans="1:28" ht="22" customHeight="1">
      <c r="A5" s="272" t="s">
        <v>52</v>
      </c>
      <c r="B5" s="129">
        <v>401051</v>
      </c>
      <c r="C5" s="77" t="s">
        <v>227</v>
      </c>
      <c r="D5" s="78">
        <v>41176</v>
      </c>
      <c r="E5" s="79" t="s">
        <v>4</v>
      </c>
      <c r="F5" s="80">
        <v>173</v>
      </c>
      <c r="G5" s="273">
        <f>IF(OR(E5="",F5=""),"",PID_KVLohnLookup($A$1,E5,F5,LOHNTABELLE!$H$4))</f>
        <v>2123</v>
      </c>
      <c r="H5" s="274">
        <f>IF(AND(ISNUMBER(D5),ISNUMBER(F5)),ROUNDDOWN(MIN(IF(OR(ISBLANK(I5),I5=""),EOMONTH(DATE(EINSTELLUNG!$C$35,$A$1,1),0),I5)-MAX(D5,DATE(EINSTELLUNG!$C$35,$A$1,1))+1)/DAY(EOMONTH(DATE(EINSTELLUNG!$C$35,$A$1,1),0))*F5,2),"")</f>
        <v>173</v>
      </c>
      <c r="I5" s="81"/>
      <c r="J5" s="82"/>
      <c r="K5" s="273">
        <f t="shared" si="0"/>
        <v>0</v>
      </c>
      <c r="L5" s="275">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8" cm="1">
        <f t="array" ref="O5">SUMPRODUCT((F3:F82/4.310808)/5*2.08)</f>
        <v>757.11029579605577</v>
      </c>
      <c r="P5" s="279">
        <f>EINSTELLUNG!I17</f>
        <v>600</v>
      </c>
      <c r="Q5" s="279">
        <f>P5-O5</f>
        <v>-157.11029579605577</v>
      </c>
      <c r="R5" s="280">
        <f>IFERROR(Q5*Q42, 0)</f>
        <v>-2871.9964141788914</v>
      </c>
      <c r="S5" s="270"/>
      <c r="T5" s="270"/>
      <c r="U5" s="270"/>
      <c r="V5" s="270"/>
    </row>
    <row r="6" spans="1:28" ht="22" customHeight="1">
      <c r="A6" s="272" t="s">
        <v>53</v>
      </c>
      <c r="B6" s="128">
        <v>401089</v>
      </c>
      <c r="C6" s="69" t="s">
        <v>241</v>
      </c>
      <c r="D6" s="70">
        <v>44868</v>
      </c>
      <c r="E6" s="71" t="s">
        <v>13</v>
      </c>
      <c r="F6" s="72">
        <v>173</v>
      </c>
      <c r="G6" s="273">
        <f>IF(OR(E6="",F6=""),"",PID_KVLohnLookup($A$1,E6,F6,LOHNTABELLE!$H$4))</f>
        <v>2328</v>
      </c>
      <c r="H6" s="274">
        <f>IF(AND(ISNUMBER(D6),ISNUMBER(F6)),ROUNDDOWN(MIN(IF(OR(ISBLANK(I6),I6=""),EOMONTH(DATE(EINSTELLUNG!$C$35,$A$1,1),0),I6)-MAX(D6,DATE(EINSTELLUNG!$C$35,$A$1,1))+1)/DAY(EOMONTH(DATE(EINSTELLUNG!$C$35,$A$1,1),0))*F6,2),"")</f>
        <v>173</v>
      </c>
      <c r="I6" s="73"/>
      <c r="J6" s="74"/>
      <c r="K6" s="273">
        <f t="shared" si="0"/>
        <v>0</v>
      </c>
      <c r="L6" s="275">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281" t="str">
        <f>IF(Q5&lt;0, "Schlecht! Zu wenig Urlaub abgebaut.", IF(Q5&gt;0, "Gut! Mehr Urlaub abgebaut als aufgebaut.", ""))</f>
        <v>Schlecht! Zu wenig Urlaub abgebaut.</v>
      </c>
      <c r="P6" s="282"/>
      <c r="Q6" s="282"/>
      <c r="R6" s="283"/>
      <c r="S6" s="270"/>
      <c r="T6" s="270"/>
      <c r="U6" s="270"/>
      <c r="V6" s="270"/>
    </row>
    <row r="7" spans="1:28" ht="22" customHeight="1" thickBot="1">
      <c r="A7" s="272" t="s">
        <v>54</v>
      </c>
      <c r="B7" s="129">
        <v>401138</v>
      </c>
      <c r="C7" s="77" t="s">
        <v>228</v>
      </c>
      <c r="D7" s="78">
        <v>42006</v>
      </c>
      <c r="E7" s="79" t="s">
        <v>4</v>
      </c>
      <c r="F7" s="80">
        <v>173</v>
      </c>
      <c r="G7" s="273">
        <f>IF(OR(E7="",F7=""),"",PID_KVLohnLookup($A$1,E7,F7,LOHNTABELLE!$H$4))</f>
        <v>2123</v>
      </c>
      <c r="H7" s="274">
        <f>IF(AND(ISNUMBER(D7),ISNUMBER(F7)),ROUNDDOWN(MIN(IF(OR(ISBLANK(I7),I7=""),EOMONTH(DATE(EINSTELLUNG!$C$35,$A$1,1),0),I7)-MAX(D7,DATE(EINSTELLUNG!$C$35,$A$1,1))+1)/DAY(EOMONTH(DATE(EINSTELLUNG!$C$35,$A$1,1),0))*F7,2),"")</f>
        <v>173</v>
      </c>
      <c r="I7" s="81"/>
      <c r="J7" s="82"/>
      <c r="K7" s="273">
        <f t="shared" si="0"/>
        <v>0</v>
      </c>
      <c r="L7" s="275">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270"/>
      <c r="P7" s="270"/>
      <c r="Q7" s="270"/>
      <c r="R7" s="270"/>
      <c r="S7" s="270"/>
      <c r="T7" s="270"/>
      <c r="U7" s="270"/>
      <c r="V7" s="270"/>
    </row>
    <row r="8" spans="1:28" ht="22" customHeight="1">
      <c r="A8" s="272" t="s">
        <v>55</v>
      </c>
      <c r="B8" s="128">
        <v>401197</v>
      </c>
      <c r="C8" s="69" t="s">
        <v>229</v>
      </c>
      <c r="D8" s="70">
        <v>42644</v>
      </c>
      <c r="E8" s="71" t="s">
        <v>3</v>
      </c>
      <c r="F8" s="72">
        <v>173</v>
      </c>
      <c r="G8" s="273">
        <f>IF(OR(E8="",F8=""),"",PID_KVLohnLookup($A$1,E8,F8,LOHNTABELLE!$H$4))</f>
        <v>2082</v>
      </c>
      <c r="H8" s="274">
        <f>IF(AND(ISNUMBER(D8),ISNUMBER(F8)),ROUNDDOWN(MIN(IF(OR(ISBLANK(I8),I8=""),EOMONTH(DATE(EINSTELLUNG!$C$35,$A$1,1),0),I8)-MAX(D8,DATE(EINSTELLUNG!$C$35,$A$1,1))+1)/DAY(EOMONTH(DATE(EINSTELLUNG!$C$35,$A$1,1),0))*F8,2),"")</f>
        <v>173</v>
      </c>
      <c r="I8" s="73"/>
      <c r="J8" s="74"/>
      <c r="K8" s="273">
        <f t="shared" si="0"/>
        <v>0</v>
      </c>
      <c r="L8" s="275">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284" t="s">
        <v>56</v>
      </c>
      <c r="P8" s="285"/>
      <c r="Q8" s="286">
        <f>SUM(H3:H82)</f>
        <v>7131.26</v>
      </c>
      <c r="R8" s="287"/>
      <c r="S8" s="270"/>
      <c r="T8" s="270"/>
      <c r="U8" s="270"/>
      <c r="V8" s="270"/>
    </row>
    <row r="9" spans="1:28" ht="22" customHeight="1">
      <c r="A9" s="272" t="s">
        <v>57</v>
      </c>
      <c r="B9" s="129">
        <v>401214</v>
      </c>
      <c r="C9" s="77" t="s">
        <v>255</v>
      </c>
      <c r="D9" s="78">
        <v>45636</v>
      </c>
      <c r="E9" s="79" t="s">
        <v>3</v>
      </c>
      <c r="F9" s="80">
        <v>173</v>
      </c>
      <c r="G9" s="273">
        <f>IF(OR(E9="",F9=""),"",PID_KVLohnLookup($A$1,E9,F9,LOHNTABELLE!$H$4))</f>
        <v>2082</v>
      </c>
      <c r="H9" s="274">
        <f>IF(AND(ISNUMBER(D9),ISNUMBER(F9)),ROUNDDOWN(MIN(IF(OR(ISBLANK(I9),I9=""),EOMONTH(DATE(EINSTELLUNG!$C$35,$A$1,1),0),I9)-MAX(D9,DATE(EINSTELLUNG!$C$35,$A$1,1))+1)/DAY(EOMONTH(DATE(EINSTELLUNG!$C$35,$A$1,1),0))*F9,2),"")</f>
        <v>173</v>
      </c>
      <c r="I9" s="81"/>
      <c r="J9" s="82"/>
      <c r="K9" s="273">
        <f t="shared" si="0"/>
        <v>0</v>
      </c>
      <c r="L9" s="275">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8" t="s">
        <v>58</v>
      </c>
      <c r="P9" s="289"/>
      <c r="Q9" s="290">
        <f>EINSTELLUNG!L33</f>
        <v>12</v>
      </c>
      <c r="R9" s="291"/>
      <c r="S9" s="292">
        <f>IFERROR(Q9/Q8, 0)</f>
        <v>1.682732083811276E-3</v>
      </c>
      <c r="T9" s="270"/>
      <c r="U9" s="270"/>
      <c r="V9" s="270"/>
    </row>
    <row r="10" spans="1:28" ht="22" customHeight="1">
      <c r="A10" s="272" t="s">
        <v>59</v>
      </c>
      <c r="B10" s="128">
        <v>401276</v>
      </c>
      <c r="C10" s="69" t="s">
        <v>230</v>
      </c>
      <c r="D10" s="70">
        <v>43252</v>
      </c>
      <c r="E10" s="71" t="s">
        <v>3</v>
      </c>
      <c r="F10" s="72">
        <v>173</v>
      </c>
      <c r="G10" s="273">
        <f>IF(OR(E10="",F10=""),"",PID_KVLohnLookup($A$1,E10,F10,LOHNTABELLE!$H$4))</f>
        <v>2082</v>
      </c>
      <c r="H10" s="274">
        <f>IF(AND(ISNUMBER(D10),ISNUMBER(F10)),ROUNDDOWN(MIN(IF(OR(ISBLANK(I10),I10=""),EOMONTH(DATE(EINSTELLUNG!$C$35,$A$1,1),0),I10)-MAX(D10,DATE(EINSTELLUNG!$C$35,$A$1,1))+1)/DAY(EOMONTH(DATE(EINSTELLUNG!$C$35,$A$1,1),0))*F10,2),"")</f>
        <v>173</v>
      </c>
      <c r="I10" s="73"/>
      <c r="J10" s="74"/>
      <c r="K10" s="273">
        <f t="shared" si="0"/>
        <v>0</v>
      </c>
      <c r="L10" s="275">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288" t="s">
        <v>60</v>
      </c>
      <c r="P10" s="289"/>
      <c r="Q10" s="290">
        <f>EINSTELLUNG!I33</f>
        <v>400</v>
      </c>
      <c r="R10" s="291"/>
      <c r="S10" s="270"/>
      <c r="T10" s="270"/>
      <c r="U10" s="270"/>
      <c r="V10" s="270"/>
    </row>
    <row r="11" spans="1:28" ht="22" customHeight="1">
      <c r="A11" s="272" t="s">
        <v>61</v>
      </c>
      <c r="B11" s="129">
        <v>401276</v>
      </c>
      <c r="C11" s="77" t="s">
        <v>472</v>
      </c>
      <c r="D11" s="78">
        <v>38899</v>
      </c>
      <c r="E11" s="79" t="s">
        <v>3</v>
      </c>
      <c r="F11" s="80">
        <v>173</v>
      </c>
      <c r="G11" s="273">
        <f>IF(OR(E11="",F11=""),"",PID_KVLohnLookup($A$1,E11,F11,LOHNTABELLE!$H$4))</f>
        <v>2082</v>
      </c>
      <c r="H11" s="274">
        <f>IF(AND(ISNUMBER(D11),ISNUMBER(F11)),ROUNDDOWN(MIN(IF(OR(ISBLANK(I11),I11=""),EOMONTH(DATE(EINSTELLUNG!$C$35,$A$1,1),0),I11)-MAX(D11,DATE(EINSTELLUNG!$C$35,$A$1,1))+1)/DAY(EOMONTH(DATE(EINSTELLUNG!$C$35,$A$1,1),0))*F11,2),"")</f>
        <v>173</v>
      </c>
      <c r="I11" s="81"/>
      <c r="J11" s="82"/>
      <c r="K11" s="273">
        <f t="shared" si="0"/>
        <v>0</v>
      </c>
      <c r="L11" s="275">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288" t="s">
        <v>62</v>
      </c>
      <c r="P11" s="289"/>
      <c r="Q11" s="290">
        <f>P5</f>
        <v>600</v>
      </c>
      <c r="R11" s="291"/>
      <c r="S11" s="270"/>
      <c r="T11" s="270"/>
      <c r="U11" s="270"/>
      <c r="V11" s="270"/>
    </row>
    <row r="12" spans="1:28" ht="22" customHeight="1">
      <c r="A12" s="272" t="s">
        <v>63</v>
      </c>
      <c r="B12" s="128">
        <v>401307</v>
      </c>
      <c r="C12" s="69" t="s">
        <v>231</v>
      </c>
      <c r="D12" s="70">
        <v>43571</v>
      </c>
      <c r="E12" s="71" t="s">
        <v>3</v>
      </c>
      <c r="F12" s="72">
        <v>151.38</v>
      </c>
      <c r="G12" s="273">
        <f>IF(OR(E12="",F12=""),"",PID_KVLohnLookup($A$1,E12,F12,LOHNTABELLE!$H$4))</f>
        <v>1821.75</v>
      </c>
      <c r="H12" s="274">
        <f>IF(AND(ISNUMBER(D12),ISNUMBER(F12)),ROUNDDOWN(MIN(IF(OR(ISBLANK(I12),I12=""),EOMONTH(DATE(EINSTELLUNG!$C$35,$A$1,1),0),I12)-MAX(D12,DATE(EINSTELLUNG!$C$35,$A$1,1))+1)/DAY(EOMONTH(DATE(EINSTELLUNG!$C$35,$A$1,1),0))*F12,2),"")</f>
        <v>151.38</v>
      </c>
      <c r="I12" s="73"/>
      <c r="J12" s="74"/>
      <c r="K12" s="273">
        <f t="shared" si="0"/>
        <v>0</v>
      </c>
      <c r="L12" s="275">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288" t="s">
        <v>64</v>
      </c>
      <c r="P12" s="289"/>
      <c r="Q12" s="139">
        <v>-303</v>
      </c>
      <c r="R12" s="140"/>
      <c r="S12" s="270"/>
      <c r="T12" s="270"/>
      <c r="U12" s="270"/>
      <c r="V12" s="270"/>
    </row>
    <row r="13" spans="1:28" ht="22" customHeight="1">
      <c r="A13" s="272" t="s">
        <v>65</v>
      </c>
      <c r="B13" s="129">
        <v>401308</v>
      </c>
      <c r="C13" s="77" t="s">
        <v>232</v>
      </c>
      <c r="D13" s="78">
        <v>43579</v>
      </c>
      <c r="E13" s="79" t="s">
        <v>3</v>
      </c>
      <c r="F13" s="80">
        <v>173</v>
      </c>
      <c r="G13" s="273">
        <f>IF(OR(E13="",F13=""),"",PID_KVLohnLookup($A$1,E13,F13,LOHNTABELLE!$H$4))</f>
        <v>2082</v>
      </c>
      <c r="H13" s="274">
        <f>IF(AND(ISNUMBER(D13),ISNUMBER(F13)),ROUNDDOWN(MIN(IF(OR(ISBLANK(I13),I13=""),EOMONTH(DATE(EINSTELLUNG!$C$35,$A$1,1),0),I13)-MAX(D13,DATE(EINSTELLUNG!$C$35,$A$1,1))+1)/DAY(EOMONTH(DATE(EINSTELLUNG!$C$35,$A$1,1),0))*F13,2),"")</f>
        <v>173</v>
      </c>
      <c r="I13" s="81"/>
      <c r="J13" s="82"/>
      <c r="K13" s="273">
        <f t="shared" si="0"/>
        <v>0</v>
      </c>
      <c r="L13" s="275">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288" t="s">
        <v>66</v>
      </c>
      <c r="P13" s="289"/>
      <c r="Q13" s="290">
        <f>Q8-Q9-Q10-Q11-Q12</f>
        <v>6422.26</v>
      </c>
      <c r="R13" s="291"/>
      <c r="S13" s="270"/>
      <c r="T13" s="270"/>
      <c r="U13" s="270"/>
      <c r="V13" s="270"/>
    </row>
    <row r="14" spans="1:28" ht="22" customHeight="1">
      <c r="A14" s="272" t="s">
        <v>67</v>
      </c>
      <c r="B14" s="128">
        <v>401394</v>
      </c>
      <c r="C14" s="69" t="s">
        <v>233</v>
      </c>
      <c r="D14" s="70">
        <v>44379</v>
      </c>
      <c r="E14" s="71" t="s">
        <v>2</v>
      </c>
      <c r="F14" s="72">
        <v>173</v>
      </c>
      <c r="G14" s="273">
        <f>IF(OR(E14="",F14=""),"",PID_KVLohnLookup($A$1,E14,F14,LOHNTABELLE!$H$4))</f>
        <v>2900</v>
      </c>
      <c r="H14" s="274">
        <f>IF(AND(ISNUMBER(D14),ISNUMBER(F14)),ROUNDDOWN(MIN(IF(OR(ISBLANK(I14),I14=""),EOMONTH(DATE(EINSTELLUNG!$C$35,$A$1,1),0),I14)-MAX(D14,DATE(EINSTELLUNG!$C$35,$A$1,1))+1)/DAY(EOMONTH(DATE(EINSTELLUNG!$C$35,$A$1,1),0))*F14,2),"")</f>
        <v>173</v>
      </c>
      <c r="I14" s="73"/>
      <c r="J14" s="74"/>
      <c r="K14" s="273">
        <f t="shared" si="0"/>
        <v>0</v>
      </c>
      <c r="L14" s="275">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288" t="s">
        <v>68</v>
      </c>
      <c r="P14" s="289"/>
      <c r="Q14" s="290">
        <f>EINSTELLUNG!L17</f>
        <v>9300</v>
      </c>
      <c r="R14" s="291"/>
      <c r="S14" s="270"/>
      <c r="T14" s="270"/>
      <c r="U14" s="270"/>
      <c r="V14" s="270"/>
    </row>
    <row r="15" spans="1:28" ht="22" customHeight="1" thickBot="1">
      <c r="A15" s="272" t="s">
        <v>69</v>
      </c>
      <c r="B15" s="129">
        <v>401406</v>
      </c>
      <c r="C15" s="77" t="s">
        <v>473</v>
      </c>
      <c r="D15" s="78">
        <v>36850</v>
      </c>
      <c r="E15" s="79" t="s">
        <v>10</v>
      </c>
      <c r="F15" s="80">
        <v>151.38</v>
      </c>
      <c r="G15" s="273">
        <f>IF(OR(E15="",F15=""),"",PID_KVLohnLookup($A$1,E15,F15,LOHNTABELLE!$H$4))</f>
        <v>2012.5</v>
      </c>
      <c r="H15" s="274">
        <f>IF(AND(ISNUMBER(D15),ISNUMBER(F15)),ROUNDDOWN(MIN(IF(OR(ISBLANK(I15),I15=""),EOMONTH(DATE(EINSTELLUNG!$C$35,$A$1,1),0),I15)-MAX(D15,DATE(EINSTELLUNG!$C$35,$A$1,1))+1)/DAY(EOMONTH(DATE(EINSTELLUNG!$C$35,$A$1,1),0))*F15,2),"")</f>
        <v>151.38</v>
      </c>
      <c r="I15" s="81"/>
      <c r="J15" s="82"/>
      <c r="K15" s="273">
        <f t="shared" si="0"/>
        <v>0</v>
      </c>
      <c r="L15" s="275">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293" t="s">
        <v>70</v>
      </c>
      <c r="P15" s="294"/>
      <c r="Q15" s="295">
        <f>Q13-Q14</f>
        <v>-2877.74</v>
      </c>
      <c r="R15" s="296"/>
      <c r="S15" s="297"/>
      <c r="T15" s="297"/>
      <c r="U15" s="297"/>
      <c r="V15" s="270"/>
    </row>
    <row r="16" spans="1:28" ht="22" customHeight="1" thickBot="1">
      <c r="A16" s="272" t="s">
        <v>71</v>
      </c>
      <c r="B16" s="128">
        <v>401432</v>
      </c>
      <c r="C16" s="69" t="s">
        <v>235</v>
      </c>
      <c r="D16" s="70">
        <v>44441</v>
      </c>
      <c r="E16" s="71" t="s">
        <v>2</v>
      </c>
      <c r="F16" s="72">
        <v>173</v>
      </c>
      <c r="G16" s="273">
        <f>IF(OR(E16="",F16=""),"",PID_KVLohnLookup($A$1,E16,F16,LOHNTABELLE!$H$4))</f>
        <v>2900</v>
      </c>
      <c r="H16" s="274">
        <f>IF(AND(ISNUMBER(D16),ISNUMBER(F16)),ROUNDDOWN(MIN(IF(OR(ISBLANK(I16),I16=""),EOMONTH(DATE(EINSTELLUNG!$C$35,$A$1,1),0),I16)-MAX(D16,DATE(EINSTELLUNG!$C$35,$A$1,1))+1)/DAY(EOMONTH(DATE(EINSTELLUNG!$C$35,$A$1,1),0))*F16,2),"")</f>
        <v>173</v>
      </c>
      <c r="I16" s="73"/>
      <c r="J16" s="74"/>
      <c r="K16" s="273">
        <f t="shared" si="0"/>
        <v>0</v>
      </c>
      <c r="L16" s="275">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298" t="str">
        <f>IF(Q15&lt;0, "Schlecht! Zu wenig Stunden für Dienstplan.", IF(Q15&gt;0, "Du hast mehr als genug Stunden für Dienstplan.", ""))</f>
        <v>Schlecht! Zu wenig Stunden für Dienstplan.</v>
      </c>
      <c r="P16" s="299"/>
      <c r="Q16" s="299"/>
      <c r="R16" s="300"/>
      <c r="S16" s="301"/>
      <c r="T16" s="301"/>
      <c r="U16" s="301"/>
      <c r="V16" s="301"/>
      <c r="W16" s="302"/>
    </row>
    <row r="17" spans="1:29" ht="22" customHeight="1">
      <c r="A17" s="272" t="s">
        <v>72</v>
      </c>
      <c r="B17" s="129">
        <v>401479</v>
      </c>
      <c r="C17" s="77" t="s">
        <v>238</v>
      </c>
      <c r="D17" s="78">
        <v>44511</v>
      </c>
      <c r="E17" s="79" t="s">
        <v>6</v>
      </c>
      <c r="F17" s="80">
        <v>173</v>
      </c>
      <c r="G17" s="273">
        <f>IF(OR(E17="",F17=""),"",PID_KVLohnLookup($A$1,E17,F17,LOHNTABELLE!$H$4))</f>
        <v>2160</v>
      </c>
      <c r="H17" s="274">
        <f>IF(AND(ISNUMBER(D17),ISNUMBER(F17)),ROUNDDOWN(MIN(IF(OR(ISBLANK(I17),I17=""),EOMONTH(DATE(EINSTELLUNG!$C$35,$A$1,1),0),I17)-MAX(D17,DATE(EINSTELLUNG!$C$35,$A$1,1))+1)/DAY(EOMONTH(DATE(EINSTELLUNG!$C$35,$A$1,1),0))*F17,2),"")</f>
        <v>173</v>
      </c>
      <c r="I17" s="81"/>
      <c r="J17" s="82"/>
      <c r="K17" s="273">
        <f t="shared" si="0"/>
        <v>0</v>
      </c>
      <c r="L17" s="275">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03" t="s">
        <v>73</v>
      </c>
      <c r="P17" s="285"/>
      <c r="Q17" s="304">
        <f>SUM(L3:L82)</f>
        <v>130360.35</v>
      </c>
      <c r="R17" s="305"/>
      <c r="S17" s="270"/>
      <c r="T17" s="270"/>
      <c r="U17" s="270"/>
      <c r="V17" s="270"/>
      <c r="W17" s="302"/>
    </row>
    <row r="18" spans="1:29" ht="22" customHeight="1">
      <c r="A18" s="272" t="s">
        <v>74</v>
      </c>
      <c r="B18" s="128">
        <v>401481</v>
      </c>
      <c r="C18" s="69" t="s">
        <v>239</v>
      </c>
      <c r="D18" s="70">
        <v>44531</v>
      </c>
      <c r="E18" s="71" t="s">
        <v>2</v>
      </c>
      <c r="F18" s="72">
        <v>173</v>
      </c>
      <c r="G18" s="273">
        <f>IF(OR(E18="",F18=""),"",PID_KVLohnLookup($A$1,E18,F18,LOHNTABELLE!$H$4))</f>
        <v>2900</v>
      </c>
      <c r="H18" s="274">
        <f>IF(AND(ISNUMBER(D18),ISNUMBER(F18)),ROUNDDOWN(MIN(IF(OR(ISBLANK(I18),I18=""),EOMONTH(DATE(EINSTELLUNG!$C$35,$A$1,1),0),I18)-MAX(D18,DATE(EINSTELLUNG!$C$35,$A$1,1))+1)/DAY(EOMONTH(DATE(EINSTELLUNG!$C$35,$A$1,1),0))*F18,2),"")</f>
        <v>173</v>
      </c>
      <c r="I18" s="73"/>
      <c r="J18" s="74"/>
      <c r="K18" s="273">
        <f t="shared" si="0"/>
        <v>0</v>
      </c>
      <c r="L18" s="275">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306" t="s">
        <v>451</v>
      </c>
      <c r="P18" s="307"/>
      <c r="Q18" s="308">
        <v>20</v>
      </c>
      <c r="R18" s="309"/>
      <c r="S18" s="270"/>
      <c r="T18" s="270"/>
      <c r="U18" s="270"/>
      <c r="V18" s="270"/>
    </row>
    <row r="19" spans="1:29" ht="22" customHeight="1">
      <c r="A19" s="272" t="s">
        <v>75</v>
      </c>
      <c r="B19" s="129">
        <v>401564</v>
      </c>
      <c r="C19" s="77" t="s">
        <v>240</v>
      </c>
      <c r="D19" s="78">
        <v>44824</v>
      </c>
      <c r="E19" s="79" t="s">
        <v>2</v>
      </c>
      <c r="F19" s="80">
        <v>173</v>
      </c>
      <c r="G19" s="273">
        <f>IF(OR(E19="",F19=""),"",PID_KVLohnLookup($A$1,E19,F19,LOHNTABELLE!$H$4))</f>
        <v>2900</v>
      </c>
      <c r="H19" s="274">
        <f>IF(AND(ISNUMBER(D19),ISNUMBER(F19)),ROUNDDOWN(MIN(IF(OR(ISBLANK(I19),I19=""),EOMONTH(DATE(EINSTELLUNG!$C$35,$A$1,1),0),I19)-MAX(D19,DATE(EINSTELLUNG!$C$35,$A$1,1))+1)/DAY(EOMONTH(DATE(EINSTELLUNG!$C$35,$A$1,1),0))*F19,2),"")</f>
        <v>173</v>
      </c>
      <c r="I19" s="81"/>
      <c r="J19" s="82"/>
      <c r="K19" s="273">
        <f t="shared" si="0"/>
        <v>0</v>
      </c>
      <c r="L19" s="275">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306" t="s">
        <v>296</v>
      </c>
      <c r="P19" s="307"/>
      <c r="Q19" s="308">
        <v>333</v>
      </c>
      <c r="R19" s="309"/>
      <c r="S19" s="270"/>
      <c r="T19" s="270"/>
      <c r="U19" s="270"/>
      <c r="V19" s="270"/>
    </row>
    <row r="20" spans="1:29" ht="22" customHeight="1">
      <c r="A20" s="272" t="s">
        <v>76</v>
      </c>
      <c r="B20" s="128">
        <v>401583</v>
      </c>
      <c r="C20" s="69" t="s">
        <v>242</v>
      </c>
      <c r="D20" s="70">
        <v>44900</v>
      </c>
      <c r="E20" s="71" t="s">
        <v>10</v>
      </c>
      <c r="F20" s="72">
        <v>173</v>
      </c>
      <c r="G20" s="273">
        <f>IF(OR(E20="",F20=""),"",PID_KVLohnLookup($A$1,E20,F20,LOHNTABELLE!$H$4))</f>
        <v>2300</v>
      </c>
      <c r="H20" s="274">
        <f>IF(AND(ISNUMBER(D20),ISNUMBER(F20)),ROUNDDOWN(MIN(IF(OR(ISBLANK(I20),I20=""),EOMONTH(DATE(EINSTELLUNG!$C$35,$A$1,1),0),I20)-MAX(D20,DATE(EINSTELLUNG!$C$35,$A$1,1))+1)/DAY(EOMONTH(DATE(EINSTELLUNG!$C$35,$A$1,1),0))*F20,2),"")</f>
        <v>173</v>
      </c>
      <c r="I20" s="73"/>
      <c r="J20" s="74"/>
      <c r="K20" s="273">
        <f t="shared" si="0"/>
        <v>0</v>
      </c>
      <c r="L20" s="275">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306" t="s">
        <v>296</v>
      </c>
      <c r="P20" s="307"/>
      <c r="Q20" s="308">
        <v>35</v>
      </c>
      <c r="R20" s="309"/>
      <c r="S20" s="270"/>
      <c r="T20" s="270"/>
      <c r="U20" s="270"/>
      <c r="V20" s="270"/>
    </row>
    <row r="21" spans="1:29" ht="22" customHeight="1">
      <c r="A21" s="272" t="s">
        <v>77</v>
      </c>
      <c r="B21" s="129">
        <v>401589</v>
      </c>
      <c r="C21" s="77" t="s">
        <v>243</v>
      </c>
      <c r="D21" s="78">
        <v>44926</v>
      </c>
      <c r="E21" s="79" t="s">
        <v>10</v>
      </c>
      <c r="F21" s="80">
        <v>173</v>
      </c>
      <c r="G21" s="273">
        <f>IF(OR(E21="",F21=""),"",PID_KVLohnLookup($A$1,E21,F21,LOHNTABELLE!$H$4))</f>
        <v>2300</v>
      </c>
      <c r="H21" s="274">
        <f>IF(AND(ISNUMBER(D21),ISNUMBER(F21)),ROUNDDOWN(MIN(IF(OR(ISBLANK(I21),I21=""),EOMONTH(DATE(EINSTELLUNG!$C$35,$A$1,1),0),I21)-MAX(D21,DATE(EINSTELLUNG!$C$35,$A$1,1))+1)/DAY(EOMONTH(DATE(EINSTELLUNG!$C$35,$A$1,1),0))*F21,2),"")</f>
        <v>173</v>
      </c>
      <c r="I21" s="81"/>
      <c r="J21" s="82"/>
      <c r="K21" s="273">
        <f t="shared" si="0"/>
        <v>0</v>
      </c>
      <c r="L21" s="275">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306" t="s">
        <v>296</v>
      </c>
      <c r="P21" s="307"/>
      <c r="Q21" s="308">
        <v>100</v>
      </c>
      <c r="R21" s="309"/>
      <c r="S21" s="270"/>
      <c r="T21" s="270"/>
      <c r="U21" s="270"/>
      <c r="V21" s="270"/>
    </row>
    <row r="22" spans="1:29" ht="22" customHeight="1">
      <c r="A22" s="272" t="s">
        <v>78</v>
      </c>
      <c r="B22" s="128">
        <v>401602</v>
      </c>
      <c r="C22" s="69" t="s">
        <v>244</v>
      </c>
      <c r="D22" s="70">
        <v>45975</v>
      </c>
      <c r="E22" s="71" t="s">
        <v>2</v>
      </c>
      <c r="F22" s="72">
        <v>86.5</v>
      </c>
      <c r="G22" s="273">
        <f>IF(OR(E22="",F22=""),"",PID_KVLohnLookup($A$1,E22,F22,LOHNTABELLE!$H$4))</f>
        <v>2152</v>
      </c>
      <c r="H22" s="274">
        <f>IF(AND(ISNUMBER(D22),ISNUMBER(F22)),ROUNDDOWN(MIN(IF(OR(ISBLANK(I22),I22=""),EOMONTH(DATE(EINSTELLUNG!$C$35,$A$1,1),0),I22)-MAX(D22,DATE(EINSTELLUNG!$C$35,$A$1,1))+1)/DAY(EOMONTH(DATE(EINSTELLUNG!$C$35,$A$1,1),0))*F22,2),"")</f>
        <v>86.5</v>
      </c>
      <c r="I22" s="73"/>
      <c r="J22" s="74"/>
      <c r="K22" s="273">
        <f t="shared" si="0"/>
        <v>0</v>
      </c>
      <c r="L22" s="275">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5"/>
      <c r="N22" s="98"/>
      <c r="O22" s="306" t="s">
        <v>296</v>
      </c>
      <c r="P22" s="307"/>
      <c r="Q22" s="308"/>
      <c r="R22" s="309"/>
      <c r="S22" s="270"/>
      <c r="T22" s="270"/>
      <c r="U22" s="270"/>
      <c r="V22" s="270"/>
    </row>
    <row r="23" spans="1:29" ht="22" customHeight="1">
      <c r="A23" s="272" t="s">
        <v>79</v>
      </c>
      <c r="B23" s="129">
        <v>401605</v>
      </c>
      <c r="C23" s="77" t="s">
        <v>245</v>
      </c>
      <c r="D23" s="78">
        <v>44986</v>
      </c>
      <c r="E23" s="79" t="s">
        <v>2</v>
      </c>
      <c r="F23" s="80">
        <v>86.5</v>
      </c>
      <c r="G23" s="273">
        <f>IF(OR(E23="",F23=""),"",PID_KVLohnLookup($A$1,E23,F23,LOHNTABELLE!$H$4))</f>
        <v>2152</v>
      </c>
      <c r="H23" s="274">
        <f>IF(AND(ISNUMBER(D23),ISNUMBER(F23)),ROUNDDOWN(MIN(IF(OR(ISBLANK(I23),I23=""),EOMONTH(DATE(EINSTELLUNG!$C$35,$A$1,1),0),I23)-MAX(D23,DATE(EINSTELLUNG!$C$35,$A$1,1))+1)/DAY(EOMONTH(DATE(EINSTELLUNG!$C$35,$A$1,1),0))*F23,2),"")</f>
        <v>86.5</v>
      </c>
      <c r="I23" s="81"/>
      <c r="J23" s="82"/>
      <c r="K23" s="273">
        <f t="shared" si="0"/>
        <v>0</v>
      </c>
      <c r="L23" s="275">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306" t="s">
        <v>296</v>
      </c>
      <c r="P23" s="307"/>
      <c r="Q23" s="308">
        <v>5000</v>
      </c>
      <c r="R23" s="309"/>
      <c r="S23" s="270"/>
      <c r="T23" s="270"/>
      <c r="U23" s="270"/>
      <c r="V23" s="270"/>
      <c r="W23" s="302"/>
    </row>
    <row r="24" spans="1:29" ht="22" customHeight="1">
      <c r="A24" s="272" t="s">
        <v>80</v>
      </c>
      <c r="B24" s="128">
        <v>401605</v>
      </c>
      <c r="C24" s="84" t="s">
        <v>473</v>
      </c>
      <c r="D24" s="73">
        <v>36850</v>
      </c>
      <c r="E24" s="71" t="s">
        <v>10</v>
      </c>
      <c r="F24" s="72">
        <v>151.38</v>
      </c>
      <c r="G24" s="273">
        <f>IF(OR(E24="",F24=""),"",PID_KVLohnLookup($A$1,E24,F24,LOHNTABELLE!$H$4))</f>
        <v>2012.5</v>
      </c>
      <c r="H24" s="274">
        <f>IF(AND(ISNUMBER(D24),ISNUMBER(F24)),ROUNDDOWN(MIN(IF(OR(ISBLANK(I24),I24=""),EOMONTH(DATE(EINSTELLUNG!$C$35,$A$1,1),0),I24)-MAX(D24,DATE(EINSTELLUNG!$C$35,$A$1,1))+1)/DAY(EOMONTH(DATE(EINSTELLUNG!$C$35,$A$1,1),0))*F24,2),"")</f>
        <v>151.38</v>
      </c>
      <c r="I24" s="73"/>
      <c r="J24" s="74"/>
      <c r="K24" s="273">
        <f t="shared" si="0"/>
        <v>0</v>
      </c>
      <c r="L24" s="275">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306"/>
      <c r="P24" s="307"/>
      <c r="Q24" s="308"/>
      <c r="R24" s="309"/>
      <c r="S24" s="270"/>
      <c r="T24" s="270"/>
      <c r="U24" s="270"/>
      <c r="V24" s="270"/>
      <c r="W24" s="302"/>
    </row>
    <row r="25" spans="1:29" ht="22" customHeight="1">
      <c r="A25" s="272" t="s">
        <v>81</v>
      </c>
      <c r="B25" s="129">
        <v>401626</v>
      </c>
      <c r="C25" s="77" t="s">
        <v>246</v>
      </c>
      <c r="D25" s="78">
        <v>45063</v>
      </c>
      <c r="E25" s="79" t="s">
        <v>2</v>
      </c>
      <c r="F25" s="80">
        <v>86.5</v>
      </c>
      <c r="G25" s="273">
        <f>IF(OR(E25="",F25=""),"",PID_KVLohnLookup($A$1,E25,F25,LOHNTABELLE!$H$4))</f>
        <v>2152</v>
      </c>
      <c r="H25" s="274">
        <f>IF(AND(ISNUMBER(D25),ISNUMBER(F25)),ROUNDDOWN(MIN(IF(OR(ISBLANK(I25),I25=""),EOMONTH(DATE(EINSTELLUNG!$C$35,$A$1,1),0),I25)-MAX(D25,DATE(EINSTELLUNG!$C$35,$A$1,1))+1)/DAY(EOMONTH(DATE(EINSTELLUNG!$C$35,$A$1,1),0))*F25,2),"")</f>
        <v>86.5</v>
      </c>
      <c r="I25" s="81"/>
      <c r="J25" s="82"/>
      <c r="K25" s="273">
        <f t="shared" si="0"/>
        <v>0</v>
      </c>
      <c r="L25" s="275">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306"/>
      <c r="P25" s="307"/>
      <c r="Q25" s="308"/>
      <c r="R25" s="309"/>
      <c r="S25" s="270"/>
      <c r="T25" s="270"/>
      <c r="U25" s="270"/>
      <c r="V25" s="270"/>
    </row>
    <row r="26" spans="1:29" ht="22" customHeight="1">
      <c r="A26" s="272" t="s">
        <v>82</v>
      </c>
      <c r="B26" s="128">
        <v>401633</v>
      </c>
      <c r="C26" s="69" t="s">
        <v>247</v>
      </c>
      <c r="D26" s="73">
        <v>45089</v>
      </c>
      <c r="E26" s="71" t="s">
        <v>10</v>
      </c>
      <c r="F26" s="72">
        <v>86.5</v>
      </c>
      <c r="G26" s="273">
        <f>IF(OR(E26="",F26=""),"",PID_KVLohnLookup($A$1,E26,F26,LOHNTABELLE!$H$4))</f>
        <v>1150</v>
      </c>
      <c r="H26" s="274">
        <f>IF(AND(ISNUMBER(D26),ISNUMBER(F26)),ROUNDDOWN(MIN(IF(OR(ISBLANK(I26),I26=""),EOMONTH(DATE(EINSTELLUNG!$C$35,$A$1,1),0),I26)-MAX(D26,DATE(EINSTELLUNG!$C$35,$A$1,1))+1)/DAY(EOMONTH(DATE(EINSTELLUNG!$C$35,$A$1,1),0))*F26,2),"")</f>
        <v>86.5</v>
      </c>
      <c r="I26" s="73"/>
      <c r="J26" s="74"/>
      <c r="K26" s="273">
        <f t="shared" si="0"/>
        <v>0</v>
      </c>
      <c r="L26" s="275">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75"/>
      <c r="N26" s="98"/>
      <c r="O26" s="306"/>
      <c r="P26" s="307"/>
      <c r="Q26" s="308"/>
      <c r="R26" s="309"/>
      <c r="S26" s="270"/>
      <c r="T26" s="270"/>
      <c r="U26" s="270"/>
      <c r="V26" s="270"/>
    </row>
    <row r="27" spans="1:29" ht="22" customHeight="1">
      <c r="A27" s="272" t="s">
        <v>83</v>
      </c>
      <c r="B27" s="129">
        <v>401647</v>
      </c>
      <c r="C27" s="77" t="s">
        <v>248</v>
      </c>
      <c r="D27" s="78">
        <v>45182</v>
      </c>
      <c r="E27" s="79" t="s">
        <v>2</v>
      </c>
      <c r="F27" s="80">
        <v>86.5</v>
      </c>
      <c r="G27" s="273">
        <f>IF(OR(E27="",F27=""),"",PID_KVLohnLookup($A$1,E27,F27,LOHNTABELLE!$H$4))</f>
        <v>2152</v>
      </c>
      <c r="H27" s="274">
        <f>IF(AND(ISNUMBER(D27),ISNUMBER(F27)),ROUNDDOWN(MIN(IF(OR(ISBLANK(I27),I27=""),EOMONTH(DATE(EINSTELLUNG!$C$35,$A$1,1),0),I27)-MAX(D27,DATE(EINSTELLUNG!$C$35,$A$1,1))+1)/DAY(EOMONTH(DATE(EINSTELLUNG!$C$35,$A$1,1),0))*F27,2),"")</f>
        <v>86.5</v>
      </c>
      <c r="I27" s="81"/>
      <c r="J27" s="82"/>
      <c r="K27" s="273">
        <f t="shared" si="0"/>
        <v>0</v>
      </c>
      <c r="L27" s="275">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3"/>
      <c r="N27" s="99"/>
      <c r="O27" s="306"/>
      <c r="P27" s="307"/>
      <c r="Q27" s="308"/>
      <c r="R27" s="309"/>
      <c r="S27" s="310"/>
      <c r="T27" s="310"/>
      <c r="U27" s="310"/>
      <c r="V27" s="310"/>
    </row>
    <row r="28" spans="1:29" ht="22" customHeight="1">
      <c r="A28" s="272" t="s">
        <v>85</v>
      </c>
      <c r="B28" s="128">
        <v>401661</v>
      </c>
      <c r="C28" s="69" t="s">
        <v>249</v>
      </c>
      <c r="D28" s="70">
        <v>45261</v>
      </c>
      <c r="E28" s="71" t="s">
        <v>2</v>
      </c>
      <c r="F28" s="72">
        <v>86.5</v>
      </c>
      <c r="G28" s="273">
        <f>IF(OR(E28="",F28=""),"",PID_KVLohnLookup($A$1,E28,F28,LOHNTABELLE!$H$4))</f>
        <v>2152</v>
      </c>
      <c r="H28" s="274">
        <f>IF(AND(ISNUMBER(D28),ISNUMBER(F28)),ROUNDDOWN(MIN(IF(OR(ISBLANK(I28),I28=""),EOMONTH(DATE(EINSTELLUNG!$C$35,$A$1,1),0),I28)-MAX(D28,DATE(EINSTELLUNG!$C$35,$A$1,1))+1)/DAY(EOMONTH(DATE(EINSTELLUNG!$C$35,$A$1,1),0))*F28,2),"")</f>
        <v>86.5</v>
      </c>
      <c r="I28" s="73"/>
      <c r="J28" s="74"/>
      <c r="K28" s="273">
        <f t="shared" si="0"/>
        <v>0</v>
      </c>
      <c r="L28" s="275">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306"/>
      <c r="P28" s="307"/>
      <c r="Q28" s="308"/>
      <c r="R28" s="309"/>
      <c r="S28" s="270"/>
      <c r="T28" s="270"/>
      <c r="U28" s="270"/>
      <c r="V28" s="270"/>
    </row>
    <row r="29" spans="1:29" ht="22" customHeight="1" thickBot="1">
      <c r="A29" s="272" t="s">
        <v>86</v>
      </c>
      <c r="B29" s="129">
        <v>401670</v>
      </c>
      <c r="C29" s="77" t="s">
        <v>250</v>
      </c>
      <c r="D29" s="78">
        <v>45358</v>
      </c>
      <c r="E29" s="79" t="s">
        <v>2</v>
      </c>
      <c r="F29" s="80">
        <v>86.5</v>
      </c>
      <c r="G29" s="273">
        <f>IF(OR(E29="",F29=""),"",PID_KVLohnLookup($A$1,E29,F29,LOHNTABELLE!$H$4))</f>
        <v>2152</v>
      </c>
      <c r="H29" s="274">
        <f>IF(AND(ISNUMBER(D29),ISNUMBER(F29)),ROUNDDOWN(MIN(IF(OR(ISBLANK(I29),I29=""),EOMONTH(DATE(EINSTELLUNG!$C$35,$A$1,1),0),I29)-MAX(D29,DATE(EINSTELLUNG!$C$35,$A$1,1))+1)/DAY(EOMONTH(DATE(EINSTELLUNG!$C$35,$A$1,1),0))*F29,2),"")</f>
        <v>86.5</v>
      </c>
      <c r="I29" s="81"/>
      <c r="J29" s="82"/>
      <c r="K29" s="273">
        <f t="shared" si="0"/>
        <v>0</v>
      </c>
      <c r="L29" s="275">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11" t="s">
        <v>87</v>
      </c>
      <c r="P29" s="294"/>
      <c r="Q29" s="312">
        <f>EINSTELLUNG!O17</f>
        <v>1250</v>
      </c>
      <c r="R29" s="313"/>
      <c r="S29" s="270"/>
      <c r="T29" s="270"/>
      <c r="U29" s="270"/>
      <c r="V29" s="270"/>
    </row>
    <row r="30" spans="1:29" ht="22" customHeight="1" thickBot="1">
      <c r="A30" s="272" t="s">
        <v>88</v>
      </c>
      <c r="B30" s="128">
        <v>401678</v>
      </c>
      <c r="C30" s="69" t="s">
        <v>251</v>
      </c>
      <c r="D30" s="70">
        <v>45414</v>
      </c>
      <c r="E30" s="71" t="s">
        <v>2</v>
      </c>
      <c r="F30" s="72">
        <v>173</v>
      </c>
      <c r="G30" s="273">
        <f>IF(OR(E30="",F30=""),"",PID_KVLohnLookup($A$1,E30,F30,LOHNTABELLE!$H$4))</f>
        <v>2900</v>
      </c>
      <c r="H30" s="274">
        <f>IF(AND(ISNUMBER(D30),ISNUMBER(F30)),ROUNDDOWN(MIN(IF(OR(ISBLANK(I30),I30=""),EOMONTH(DATE(EINSTELLUNG!$C$35,$A$1,1),0),I30)-MAX(D30,DATE(EINSTELLUNG!$C$35,$A$1,1))+1)/DAY(EOMONTH(DATE(EINSTELLUNG!$C$35,$A$1,1),0))*F30,2),"")</f>
        <v>173</v>
      </c>
      <c r="I30" s="73"/>
      <c r="J30" s="74"/>
      <c r="K30" s="273">
        <f t="shared" si="0"/>
        <v>0</v>
      </c>
      <c r="L30" s="275">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270"/>
      <c r="P30" s="270"/>
      <c r="Q30" s="270"/>
      <c r="R30" s="270"/>
      <c r="S30" s="270"/>
      <c r="T30" s="270"/>
      <c r="U30" s="270"/>
      <c r="V30" s="270"/>
      <c r="W30" s="314"/>
      <c r="X30" s="314"/>
      <c r="Y30" s="314"/>
      <c r="Z30" s="314"/>
      <c r="AA30" s="314"/>
      <c r="AB30" s="314"/>
      <c r="AC30" s="314"/>
    </row>
    <row r="31" spans="1:29" ht="22" customHeight="1" thickBot="1">
      <c r="A31" s="272" t="s">
        <v>89</v>
      </c>
      <c r="B31" s="129">
        <v>401690</v>
      </c>
      <c r="C31" s="77" t="s">
        <v>253</v>
      </c>
      <c r="D31" s="78">
        <v>45536</v>
      </c>
      <c r="E31" s="79" t="s">
        <v>2</v>
      </c>
      <c r="F31" s="80">
        <v>86.5</v>
      </c>
      <c r="G31" s="273">
        <f>IF(OR(E31="",F31=""),"",PID_KVLohnLookup($A$1,E31,F31,LOHNTABELLE!$H$4))</f>
        <v>2152</v>
      </c>
      <c r="H31" s="274">
        <f>IF(AND(ISNUMBER(D31),ISNUMBER(F31)),ROUNDDOWN(MIN(IF(OR(ISBLANK(I31),I31=""),EOMONTH(DATE(EINSTELLUNG!$C$35,$A$1,1),0),I31)-MAX(D31,DATE(EINSTELLUNG!$C$35,$A$1,1))+1)/DAY(EOMONTH(DATE(EINSTELLUNG!$C$35,$A$1,1),0))*F31,2),"")</f>
        <v>86.5</v>
      </c>
      <c r="I31" s="81"/>
      <c r="J31" s="82"/>
      <c r="K31" s="273">
        <f t="shared" si="0"/>
        <v>0</v>
      </c>
      <c r="L31" s="275">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315">
        <v>0</v>
      </c>
      <c r="P31" s="316"/>
      <c r="Q31" s="317">
        <v>0</v>
      </c>
      <c r="R31" s="318"/>
      <c r="S31" s="270"/>
      <c r="T31" s="270"/>
      <c r="U31" s="270"/>
      <c r="V31" s="270"/>
    </row>
    <row r="32" spans="1:29" ht="22" customHeight="1" thickBot="1">
      <c r="A32" s="272" t="s">
        <v>91</v>
      </c>
      <c r="B32" s="128">
        <v>401715</v>
      </c>
      <c r="C32" s="69" t="s">
        <v>256</v>
      </c>
      <c r="D32" s="70">
        <v>45755</v>
      </c>
      <c r="E32" s="71" t="s">
        <v>2</v>
      </c>
      <c r="F32" s="72">
        <v>86.5</v>
      </c>
      <c r="G32" s="273">
        <f>IF(OR(E32="",F32=""),"",PID_KVLohnLookup($A$1,E32,F32,LOHNTABELLE!$H$4))</f>
        <v>2152</v>
      </c>
      <c r="H32" s="274">
        <f>IF(AND(ISNUMBER(D32),ISNUMBER(F32)),ROUNDDOWN(MIN(IF(OR(ISBLANK(I32),I32=""),EOMONTH(DATE(EINSTELLUNG!$C$35,$A$1,1),0),I32)-MAX(D32,DATE(EINSTELLUNG!$C$35,$A$1,1))+1)/DAY(EOMONTH(DATE(EINSTELLUNG!$C$35,$A$1,1),0))*F32,2),"")</f>
        <v>86.5</v>
      </c>
      <c r="I32" s="73"/>
      <c r="J32" s="74"/>
      <c r="K32" s="273">
        <f t="shared" si="0"/>
        <v>0</v>
      </c>
      <c r="L32" s="275">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270"/>
      <c r="P32" s="270"/>
      <c r="Q32" s="270"/>
      <c r="R32" s="270"/>
      <c r="S32" s="270"/>
      <c r="T32" s="270"/>
      <c r="U32" s="270"/>
      <c r="V32" s="270"/>
    </row>
    <row r="33" spans="1:22" ht="22" customHeight="1">
      <c r="A33" s="272" t="s">
        <v>92</v>
      </c>
      <c r="B33" s="129">
        <v>401716</v>
      </c>
      <c r="C33" s="77" t="s">
        <v>257</v>
      </c>
      <c r="D33" s="78">
        <v>45800</v>
      </c>
      <c r="E33" s="79" t="s">
        <v>2</v>
      </c>
      <c r="F33" s="80">
        <v>86.5</v>
      </c>
      <c r="G33" s="273">
        <f>IF(OR(E33="",F33=""),"",PID_KVLohnLookup($A$1,E33,F33,LOHNTABELLE!$H$4))</f>
        <v>2152</v>
      </c>
      <c r="H33" s="274">
        <f>IF(AND(ISNUMBER(D33),ISNUMBER(F33)),ROUNDDOWN(MIN(IF(OR(ISBLANK(I33),I33=""),EOMONTH(DATE(EINSTELLUNG!$C$35,$A$1,1),0),I33)-MAX(D33,DATE(EINSTELLUNG!$C$35,$A$1,1))+1)/DAY(EOMONTH(DATE(EINSTELLUNG!$C$35,$A$1,1),0))*F33,2),"")</f>
        <v>86.5</v>
      </c>
      <c r="I33" s="81"/>
      <c r="J33" s="82"/>
      <c r="K33" s="273">
        <f t="shared" si="0"/>
        <v>0</v>
      </c>
      <c r="L33" s="275">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319"/>
      <c r="P33" s="320"/>
      <c r="Q33" s="256">
        <f>EINSTELLUNG!B3</f>
        <v>0</v>
      </c>
      <c r="R33" s="256"/>
      <c r="S33" s="256" t="str">
        <f>EINSTELLUNG!B19</f>
        <v>Projection/Aktuell Zahlen</v>
      </c>
      <c r="T33" s="256"/>
      <c r="U33" s="256" t="s">
        <v>95</v>
      </c>
      <c r="V33" s="257"/>
    </row>
    <row r="34" spans="1:22" ht="22" customHeight="1">
      <c r="A34" s="272" t="s">
        <v>96</v>
      </c>
      <c r="B34" s="128">
        <v>401717</v>
      </c>
      <c r="C34" s="69" t="s">
        <v>258</v>
      </c>
      <c r="D34" s="70">
        <v>45814</v>
      </c>
      <c r="E34" s="71" t="s">
        <v>2</v>
      </c>
      <c r="F34" s="93">
        <v>86.5</v>
      </c>
      <c r="G34" s="273">
        <f>IF(OR(E34="",F34=""),"",PID_KVLohnLookup($A$1,E34,F34,LOHNTABELLE!$H$4))</f>
        <v>2152</v>
      </c>
      <c r="H34" s="274">
        <f>IF(AND(ISNUMBER(D34),ISNUMBER(F34)),ROUNDDOWN(MIN(IF(OR(ISBLANK(I34),I34=""),EOMONTH(DATE(EINSTELLUNG!$C$35,$A$1,1),0),I34)-MAX(D34,DATE(EINSTELLUNG!$C$35,$A$1,1))+1)/DAY(EOMONTH(DATE(EINSTELLUNG!$C$35,$A$1,1),0))*F34,2),"")</f>
        <v>86.5</v>
      </c>
      <c r="I34" s="73"/>
      <c r="J34" s="74"/>
      <c r="K34" s="273">
        <f t="shared" si="0"/>
        <v>0</v>
      </c>
      <c r="L34" s="275">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321"/>
      <c r="P34" s="322"/>
      <c r="Q34" s="323"/>
      <c r="R34" s="323"/>
      <c r="S34" s="323"/>
      <c r="T34" s="323"/>
      <c r="U34" s="323"/>
      <c r="V34" s="324"/>
    </row>
    <row r="35" spans="1:22" ht="22" customHeight="1">
      <c r="A35" s="272" t="s">
        <v>97</v>
      </c>
      <c r="B35" s="129">
        <v>401722</v>
      </c>
      <c r="C35" s="77" t="s">
        <v>259</v>
      </c>
      <c r="D35" s="78">
        <v>45848</v>
      </c>
      <c r="E35" s="79" t="s">
        <v>2</v>
      </c>
      <c r="F35" s="80">
        <v>86.5</v>
      </c>
      <c r="G35" s="273">
        <f>IF(OR(E35="",F35=""),"",PID_KVLohnLookup($A$1,E35,F35,LOHNTABELLE!$H$4))</f>
        <v>2152</v>
      </c>
      <c r="H35" s="274">
        <f>IF(AND(ISNUMBER(D35),ISNUMBER(F35)),ROUNDDOWN(MIN(IF(OR(ISBLANK(I35),I35=""),EOMONTH(DATE(EINSTELLUNG!$C$35,$A$1,1),0),I35)-MAX(D35,DATE(EINSTELLUNG!$C$35,$A$1,1))+1)/DAY(EOMONTH(DATE(EINSTELLUNG!$C$35,$A$1,1),0))*F35,2),"")</f>
        <v>86.5</v>
      </c>
      <c r="I35" s="81"/>
      <c r="J35" s="82"/>
      <c r="K35" s="273">
        <f t="shared" ref="K35:K66" si="1">IFERROR(IF(OR(MONTH(D35)=1, MONTH(D35)=3, MONTH(D35)=5, MONTH(D35)=7, MONTH(D35)=8, MONTH(D35)=10, MONTH(D35)=12), (G35/31)*J35, IF(OR(MONTH(D35)=4, MONTH(D35)=6, MONTH(D35)=9, MONTH(D35)=11), (G35/30)*J35, (G35/DAY(EOMONTH(D35,0)))*J35)), 0)</f>
        <v>0</v>
      </c>
      <c r="L35" s="275">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25" t="s">
        <v>98</v>
      </c>
      <c r="P35" s="289"/>
      <c r="Q35" s="326">
        <f>EINSTELLUNG!C17</f>
        <v>400000</v>
      </c>
      <c r="R35" s="326"/>
      <c r="S35" s="326">
        <f>EINSTELLUNG!C33</f>
        <v>390000</v>
      </c>
      <c r="T35" s="326"/>
      <c r="U35" s="326">
        <f>S35-Q35</f>
        <v>-10000</v>
      </c>
      <c r="V35" s="327"/>
    </row>
    <row r="36" spans="1:22" ht="22" customHeight="1">
      <c r="A36" s="272" t="s">
        <v>99</v>
      </c>
      <c r="B36" s="128">
        <v>401723</v>
      </c>
      <c r="C36" s="69" t="s">
        <v>260</v>
      </c>
      <c r="D36" s="70">
        <v>45852</v>
      </c>
      <c r="E36" s="71" t="s">
        <v>2</v>
      </c>
      <c r="F36" s="72">
        <v>86.5</v>
      </c>
      <c r="G36" s="273">
        <f>IF(OR(E36="",F36=""),"",PID_KVLohnLookup($A$1,E36,F36,LOHNTABELLE!$H$4))</f>
        <v>2152</v>
      </c>
      <c r="H36" s="274">
        <f>IF(AND(ISNUMBER(D36),ISNUMBER(F36)),ROUNDDOWN(MIN(IF(OR(ISBLANK(I36),I36=""),EOMONTH(DATE(EINSTELLUNG!$C$35,$A$1,1),0),I36)-MAX(D36,DATE(EINSTELLUNG!$C$35,$A$1,1))+1)/DAY(EOMONTH(DATE(EINSTELLUNG!$C$35,$A$1,1),0))*F36,2),"")</f>
        <v>86.5</v>
      </c>
      <c r="I36" s="73"/>
      <c r="J36" s="74"/>
      <c r="K36" s="273">
        <f t="shared" si="1"/>
        <v>0</v>
      </c>
      <c r="L36" s="275">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25" t="s">
        <v>100</v>
      </c>
      <c r="P36" s="289"/>
      <c r="Q36" s="326">
        <f>EINSTELLUNG!D17</f>
        <v>100000</v>
      </c>
      <c r="R36" s="326"/>
      <c r="S36" s="326">
        <f ca="1">SumMergedCells(Q17:R29)</f>
        <v>137098.35</v>
      </c>
      <c r="T36" s="326"/>
      <c r="U36" s="326">
        <f t="shared" ref="U36:U41" ca="1" si="2">S36-Q36</f>
        <v>37098.350000000006</v>
      </c>
      <c r="V36" s="327"/>
    </row>
    <row r="37" spans="1:22" ht="22" customHeight="1">
      <c r="A37" s="272" t="s">
        <v>101</v>
      </c>
      <c r="B37" s="129">
        <v>401726</v>
      </c>
      <c r="C37" s="77" t="s">
        <v>261</v>
      </c>
      <c r="D37" s="78">
        <v>45870</v>
      </c>
      <c r="E37" s="79" t="s">
        <v>2</v>
      </c>
      <c r="F37" s="80">
        <v>86.5</v>
      </c>
      <c r="G37" s="273">
        <f>IF(OR(E37="",F37=""),"",PID_KVLohnLookup($A$1,E37,F37,LOHNTABELLE!$H$4))</f>
        <v>2152</v>
      </c>
      <c r="H37" s="274">
        <f>IF(AND(ISNUMBER(D37),ISNUMBER(F37)),ROUNDDOWN(MIN(IF(OR(ISBLANK(I37),I37=""),EOMONTH(DATE(EINSTELLUNG!$C$35,$A$1,1),0),I37)-MAX(D37,DATE(EINSTELLUNG!$C$35,$A$1,1))+1)/DAY(EOMONTH(DATE(EINSTELLUNG!$C$35,$A$1,1),0))*F37,2),"")</f>
        <v>86.5</v>
      </c>
      <c r="I37" s="81"/>
      <c r="J37" s="82"/>
      <c r="K37" s="273">
        <f t="shared" si="1"/>
        <v>0</v>
      </c>
      <c r="L37" s="275">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25" t="s">
        <v>102</v>
      </c>
      <c r="P37" s="289"/>
      <c r="Q37" s="328">
        <f>IF(ISERROR(Q36/Q35), 0, Q36/Q35)</f>
        <v>0.25</v>
      </c>
      <c r="R37" s="328"/>
      <c r="S37" s="328">
        <f ca="1">IF(ISERROR(S36/S35), 0, S36/S35)</f>
        <v>0.35153423076923079</v>
      </c>
      <c r="T37" s="328"/>
      <c r="U37" s="328">
        <f t="shared" ca="1" si="2"/>
        <v>0.10153423076923079</v>
      </c>
      <c r="V37" s="329"/>
    </row>
    <row r="38" spans="1:22" ht="22" customHeight="1">
      <c r="A38" s="272" t="s">
        <v>103</v>
      </c>
      <c r="B38" s="128">
        <v>401730</v>
      </c>
      <c r="C38" s="69" t="s">
        <v>263</v>
      </c>
      <c r="D38" s="70">
        <v>45895</v>
      </c>
      <c r="E38" s="71" t="s">
        <v>2</v>
      </c>
      <c r="F38" s="72">
        <v>86.5</v>
      </c>
      <c r="G38" s="273">
        <f>IF(OR(E38="",F38=""),"",PID_KVLohnLookup($A$1,E38,F38,LOHNTABELLE!$H$4))</f>
        <v>2152</v>
      </c>
      <c r="H38" s="274">
        <f>IF(AND(ISNUMBER(D38),ISNUMBER(F38)),ROUNDDOWN(MIN(IF(OR(ISBLANK(I38),I38=""),EOMONTH(DATE(EINSTELLUNG!$C$35,$A$1,1),0),I38)-MAX(D38,DATE(EINSTELLUNG!$C$35,$A$1,1))+1)/DAY(EOMONTH(DATE(EINSTELLUNG!$C$35,$A$1,1),0))*F38,2),"")</f>
        <v>86.5</v>
      </c>
      <c r="I38" s="73"/>
      <c r="J38" s="74"/>
      <c r="K38" s="273">
        <f t="shared" si="1"/>
        <v>0</v>
      </c>
      <c r="L38" s="275">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25" t="s">
        <v>104</v>
      </c>
      <c r="P38" s="289"/>
      <c r="Q38" s="290">
        <f>EINSTELLUNG!F17</f>
        <v>30000</v>
      </c>
      <c r="R38" s="290"/>
      <c r="S38" s="290">
        <f>EINSTELLUNG!F33</f>
        <v>31000</v>
      </c>
      <c r="T38" s="290"/>
      <c r="U38" s="290">
        <f t="shared" si="2"/>
        <v>1000</v>
      </c>
      <c r="V38" s="291"/>
    </row>
    <row r="39" spans="1:22" ht="22" customHeight="1">
      <c r="A39" s="272" t="s">
        <v>105</v>
      </c>
      <c r="B39" s="129">
        <v>401731</v>
      </c>
      <c r="C39" s="77" t="s">
        <v>262</v>
      </c>
      <c r="D39" s="78">
        <v>45899</v>
      </c>
      <c r="E39" s="79" t="s">
        <v>2</v>
      </c>
      <c r="F39" s="80">
        <v>86.5</v>
      </c>
      <c r="G39" s="273">
        <f>IF(OR(E39="",F39=""),"",PID_KVLohnLookup($A$1,E39,F39,LOHNTABELLE!$H$4))</f>
        <v>2152</v>
      </c>
      <c r="H39" s="274">
        <f>IF(AND(ISNUMBER(D39),ISNUMBER(F39)),ROUNDDOWN(MIN(IF(OR(ISBLANK(I39),I39=""),EOMONTH(DATE(EINSTELLUNG!$C$35,$A$1,1),0),I39)-MAX(D39,DATE(EINSTELLUNG!$C$35,$A$1,1))+1)/DAY(EOMONTH(DATE(EINSTELLUNG!$C$35,$A$1,1),0))*F39,2),"")</f>
        <v>86.5</v>
      </c>
      <c r="I39" s="81"/>
      <c r="J39" s="82"/>
      <c r="K39" s="273">
        <f t="shared" si="1"/>
        <v>0</v>
      </c>
      <c r="L39" s="275">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25" t="s">
        <v>106</v>
      </c>
      <c r="P39" s="289"/>
      <c r="Q39" s="326">
        <f>IF(Q38=0, 0, Q35/Q38)</f>
        <v>13.333333333333334</v>
      </c>
      <c r="R39" s="326"/>
      <c r="S39" s="326">
        <f>IF(S38=0, 0, S35/S38)</f>
        <v>12.580645161290322</v>
      </c>
      <c r="T39" s="326"/>
      <c r="U39" s="326">
        <f t="shared" si="2"/>
        <v>-0.75268817204301186</v>
      </c>
      <c r="V39" s="327"/>
    </row>
    <row r="40" spans="1:22" ht="22" customHeight="1">
      <c r="A40" s="272" t="s">
        <v>107</v>
      </c>
      <c r="B40" s="128">
        <v>401734</v>
      </c>
      <c r="C40" s="69" t="s">
        <v>264</v>
      </c>
      <c r="D40" s="70">
        <v>45904</v>
      </c>
      <c r="E40" s="71" t="s">
        <v>2</v>
      </c>
      <c r="F40" s="72">
        <v>86.5</v>
      </c>
      <c r="G40" s="273">
        <f>IF(OR(E40="",F40=""),"",PID_KVLohnLookup($A$1,E40,F40,LOHNTABELLE!$H$4))</f>
        <v>2152</v>
      </c>
      <c r="H40" s="274">
        <f>IF(AND(ISNUMBER(D40),ISNUMBER(F40)),ROUNDDOWN(MIN(IF(OR(ISBLANK(I40),I40=""),EOMONTH(DATE(EINSTELLUNG!$C$35,$A$1,1),0),I40)-MAX(D40,DATE(EINSTELLUNG!$C$35,$A$1,1))+1)/DAY(EOMONTH(DATE(EINSTELLUNG!$C$35,$A$1,1),0))*F40,2),"")</f>
        <v>86.5</v>
      </c>
      <c r="I40" s="73"/>
      <c r="J40" s="74"/>
      <c r="K40" s="273">
        <f t="shared" si="1"/>
        <v>0</v>
      </c>
      <c r="L40" s="275">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25" t="s">
        <v>108</v>
      </c>
      <c r="P40" s="289"/>
      <c r="Q40" s="326">
        <f>IF(Q13=0, 0, Q35/Q13)</f>
        <v>62.283370651452913</v>
      </c>
      <c r="R40" s="326"/>
      <c r="S40" s="326">
        <f>IF(Q13=0, 0, S35/Q13)</f>
        <v>60.726286385166588</v>
      </c>
      <c r="T40" s="326"/>
      <c r="U40" s="326">
        <f t="shared" si="2"/>
        <v>-1.5570842662863242</v>
      </c>
      <c r="V40" s="327"/>
    </row>
    <row r="41" spans="1:22" ht="22" customHeight="1">
      <c r="A41" s="272" t="s">
        <v>109</v>
      </c>
      <c r="B41" s="129">
        <v>401737</v>
      </c>
      <c r="C41" s="77" t="s">
        <v>266</v>
      </c>
      <c r="D41" s="78">
        <v>45906</v>
      </c>
      <c r="E41" s="79" t="s">
        <v>2</v>
      </c>
      <c r="F41" s="80">
        <v>86.5</v>
      </c>
      <c r="G41" s="273">
        <f>IF(OR(E41="",F41=""),"",PID_KVLohnLookup($A$1,E41,F41,LOHNTABELLE!$H$4))</f>
        <v>2152</v>
      </c>
      <c r="H41" s="274">
        <f>IF(AND(ISNUMBER(D41),ISNUMBER(F41)),ROUNDDOWN(MIN(IF(OR(ISBLANK(I41),I41=""),EOMONTH(DATE(EINSTELLUNG!$C$35,$A$1,1),0),I41)-MAX(D41,DATE(EINSTELLUNG!$C$35,$A$1,1))+1)/DAY(EOMONTH(DATE(EINSTELLUNG!$C$35,$A$1,1),0))*F41,2),"")</f>
        <v>86.5</v>
      </c>
      <c r="I41" s="81"/>
      <c r="J41" s="82"/>
      <c r="K41" s="273">
        <f t="shared" si="1"/>
        <v>0</v>
      </c>
      <c r="L41" s="275">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25" t="s">
        <v>110</v>
      </c>
      <c r="P41" s="289"/>
      <c r="Q41" s="290">
        <f>IF(Q13=0, 0, Q38/Q13)</f>
        <v>4.6712527988589683</v>
      </c>
      <c r="R41" s="290"/>
      <c r="S41" s="290">
        <f>IF(Q13=0, 0, S38/Q13)</f>
        <v>4.8269612254876009</v>
      </c>
      <c r="T41" s="290"/>
      <c r="U41" s="290">
        <f t="shared" si="2"/>
        <v>0.1557084266286326</v>
      </c>
      <c r="V41" s="291"/>
    </row>
    <row r="42" spans="1:22" ht="22" customHeight="1">
      <c r="A42" s="272" t="s">
        <v>111</v>
      </c>
      <c r="B42" s="128">
        <v>401738</v>
      </c>
      <c r="C42" s="69" t="s">
        <v>267</v>
      </c>
      <c r="D42" s="70">
        <v>45909</v>
      </c>
      <c r="E42" s="71" t="s">
        <v>2</v>
      </c>
      <c r="F42" s="72">
        <v>86.5</v>
      </c>
      <c r="G42" s="273">
        <f>IF(OR(E42="",F42=""),"",PID_KVLohnLookup($A$1,E42,F42,LOHNTABELLE!$H$4))</f>
        <v>2152</v>
      </c>
      <c r="H42" s="274">
        <f>IF(AND(ISNUMBER(D42),ISNUMBER(F42)),ROUNDDOWN(MIN(IF(OR(ISBLANK(I42),I42=""),EOMONTH(DATE(EINSTELLUNG!$C$35,$A$1,1),0),I42)-MAX(D42,DATE(EINSTELLUNG!$C$35,$A$1,1))+1)/DAY(EOMONTH(DATE(EINSTELLUNG!$C$35,$A$1,1),0))*F42,2),"")</f>
        <v>86.5</v>
      </c>
      <c r="I42" s="73"/>
      <c r="J42" s="74"/>
      <c r="K42" s="273">
        <f t="shared" si="1"/>
        <v>0</v>
      </c>
      <c r="L42" s="275">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30" t="s">
        <v>112</v>
      </c>
      <c r="P42" s="331"/>
      <c r="Q42" s="332">
        <f>IFERROR(Q17/Q8, 0)</f>
        <v>18.280128616822275</v>
      </c>
      <c r="R42" s="332"/>
      <c r="S42" s="332"/>
      <c r="T42" s="332"/>
      <c r="U42" s="332"/>
      <c r="V42" s="333"/>
    </row>
    <row r="43" spans="1:22" ht="22" customHeight="1">
      <c r="A43" s="272" t="s">
        <v>113</v>
      </c>
      <c r="B43" s="129">
        <v>401745</v>
      </c>
      <c r="C43" s="77" t="s">
        <v>271</v>
      </c>
      <c r="D43" s="78">
        <v>45934</v>
      </c>
      <c r="E43" s="79" t="s">
        <v>2</v>
      </c>
      <c r="F43" s="80">
        <v>86.5</v>
      </c>
      <c r="G43" s="273">
        <f>IF(OR(E43="",F43=""),"",PID_KVLohnLookup($A$1,E43,F43,LOHNTABELLE!$H$4))</f>
        <v>2152</v>
      </c>
      <c r="H43" s="274">
        <f>IF(AND(ISNUMBER(D43),ISNUMBER(F43)),ROUNDDOWN(MIN(IF(OR(ISBLANK(I43),I43=""),EOMONTH(DATE(EINSTELLUNG!$C$35,$A$1,1),0),I43)-MAX(D43,DATE(EINSTELLUNG!$C$35,$A$1,1))+1)/DAY(EOMONTH(DATE(EINSTELLUNG!$C$35,$A$1,1),0))*F43,2),"")</f>
        <v>86.5</v>
      </c>
      <c r="I43" s="81"/>
      <c r="J43" s="82"/>
      <c r="K43" s="273">
        <f t="shared" si="1"/>
        <v>0</v>
      </c>
      <c r="L43" s="275">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34"/>
      <c r="P43" s="334"/>
      <c r="Q43" s="334"/>
      <c r="R43" s="270"/>
      <c r="S43" s="270"/>
      <c r="T43" s="270"/>
      <c r="U43" s="270"/>
      <c r="V43" s="270"/>
    </row>
    <row r="44" spans="1:22" ht="22" customHeight="1">
      <c r="A44" s="272" t="s">
        <v>114</v>
      </c>
      <c r="B44" s="128">
        <v>401746</v>
      </c>
      <c r="C44" s="69" t="s">
        <v>270</v>
      </c>
      <c r="D44" s="70">
        <v>45941</v>
      </c>
      <c r="E44" s="71" t="s">
        <v>2</v>
      </c>
      <c r="F44" s="72">
        <v>86.5</v>
      </c>
      <c r="G44" s="273">
        <f>IF(OR(E44="",F44=""),"",PID_KVLohnLookup($A$1,E44,F44,LOHNTABELLE!$H$4))</f>
        <v>2152</v>
      </c>
      <c r="H44" s="274">
        <f>IF(AND(ISNUMBER(D44),ISNUMBER(F44)),ROUNDDOWN(MIN(IF(OR(ISBLANK(I44),I44=""),EOMONTH(DATE(EINSTELLUNG!$C$35,$A$1,1),0),I44)-MAX(D44,DATE(EINSTELLUNG!$C$35,$A$1,1))+1)/DAY(EOMONTH(DATE(EINSTELLUNG!$C$35,$A$1,1),0))*F44,2),"")</f>
        <v>86.5</v>
      </c>
      <c r="I44" s="73"/>
      <c r="J44" s="74"/>
      <c r="K44" s="273">
        <f t="shared" si="1"/>
        <v>0</v>
      </c>
      <c r="L44" s="275">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35" t="s">
        <v>115</v>
      </c>
      <c r="P44" s="335"/>
      <c r="Q44" s="335"/>
      <c r="R44" s="335"/>
      <c r="S44" s="335"/>
      <c r="T44" s="335"/>
      <c r="U44" s="335"/>
      <c r="V44" s="335"/>
    </row>
    <row r="45" spans="1:22" ht="22" customHeight="1">
      <c r="A45" s="272" t="s">
        <v>116</v>
      </c>
      <c r="B45" s="129">
        <v>401747</v>
      </c>
      <c r="C45" s="77" t="s">
        <v>268</v>
      </c>
      <c r="D45" s="78">
        <v>45941</v>
      </c>
      <c r="E45" s="79" t="s">
        <v>2</v>
      </c>
      <c r="F45" s="80">
        <v>86.5</v>
      </c>
      <c r="G45" s="273">
        <f>IF(OR(E45="",F45=""),"",PID_KVLohnLookup($A$1,E45,F45,LOHNTABELLE!$H$4))</f>
        <v>2152</v>
      </c>
      <c r="H45" s="274">
        <f>IF(AND(ISNUMBER(D45),ISNUMBER(F45)),ROUNDDOWN(MIN(IF(OR(ISBLANK(I45),I45=""),EOMONTH(DATE(EINSTELLUNG!$C$35,$A$1,1),0),I45)-MAX(D45,DATE(EINSTELLUNG!$C$35,$A$1,1))+1)/DAY(EOMONTH(DATE(EINSTELLUNG!$C$35,$A$1,1),0))*F45,2),"")</f>
        <v>86.5</v>
      </c>
      <c r="I45" s="81"/>
      <c r="J45" s="82"/>
      <c r="K45" s="273">
        <f t="shared" si="1"/>
        <v>0</v>
      </c>
      <c r="L45" s="275">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36"/>
      <c r="P45" s="336"/>
      <c r="Q45" s="336"/>
      <c r="R45" s="337"/>
      <c r="S45" s="337"/>
      <c r="T45" s="337"/>
      <c r="U45" s="337"/>
      <c r="V45" s="270"/>
    </row>
    <row r="46" spans="1:22" ht="22" customHeight="1">
      <c r="A46" s="272" t="s">
        <v>117</v>
      </c>
      <c r="B46" s="128">
        <v>401748</v>
      </c>
      <c r="C46" s="69" t="s">
        <v>269</v>
      </c>
      <c r="D46" s="70">
        <v>45941</v>
      </c>
      <c r="E46" s="71" t="s">
        <v>2</v>
      </c>
      <c r="F46" s="72">
        <v>86.5</v>
      </c>
      <c r="G46" s="273">
        <f>IF(OR(E46="",F46=""),"",PID_KVLohnLookup($A$1,E46,F46,LOHNTABELLE!$H$4))</f>
        <v>2152</v>
      </c>
      <c r="H46" s="274">
        <f>IF(AND(ISNUMBER(D46),ISNUMBER(F46)),ROUNDDOWN(MIN(IF(OR(ISBLANK(I46),I46=""),EOMONTH(DATE(EINSTELLUNG!$C$35,$A$1,1),0),I46)-MAX(D46,DATE(EINSTELLUNG!$C$35,$A$1,1))+1)/DAY(EOMONTH(DATE(EINSTELLUNG!$C$35,$A$1,1),0))*F46,2),"")</f>
        <v>86.5</v>
      </c>
      <c r="I46" s="73"/>
      <c r="J46" s="74"/>
      <c r="K46" s="273">
        <f t="shared" si="1"/>
        <v>0</v>
      </c>
      <c r="L46" s="275">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270"/>
      <c r="P46" s="270"/>
      <c r="Q46" s="270"/>
      <c r="R46" s="270"/>
      <c r="S46" s="270"/>
      <c r="T46" s="270"/>
      <c r="U46" s="270"/>
      <c r="V46" s="270"/>
    </row>
    <row r="47" spans="1:22" ht="22" customHeight="1">
      <c r="A47" s="272" t="s">
        <v>118</v>
      </c>
      <c r="B47" s="129">
        <v>401751</v>
      </c>
      <c r="C47" s="77" t="s">
        <v>272</v>
      </c>
      <c r="D47" s="78">
        <v>45961</v>
      </c>
      <c r="E47" s="79" t="s">
        <v>2</v>
      </c>
      <c r="F47" s="80">
        <v>86.5</v>
      </c>
      <c r="G47" s="273">
        <f>IF(OR(E47="",F47=""),"",PID_KVLohnLookup($A$1,E47,F47,LOHNTABELLE!$H$4))</f>
        <v>2152</v>
      </c>
      <c r="H47" s="274">
        <f>IF(AND(ISNUMBER(D47),ISNUMBER(F47)),ROUNDDOWN(MIN(IF(OR(ISBLANK(I47),I47=""),EOMONTH(DATE(EINSTELLUNG!$C$35,$A$1,1),0),I47)-MAX(D47,DATE(EINSTELLUNG!$C$35,$A$1,1))+1)/DAY(EOMONTH(DATE(EINSTELLUNG!$C$35,$A$1,1),0))*F47,2),"")</f>
        <v>86.5</v>
      </c>
      <c r="I47" s="81"/>
      <c r="J47" s="82"/>
      <c r="K47" s="273">
        <f t="shared" si="1"/>
        <v>0</v>
      </c>
      <c r="L47" s="275">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270"/>
      <c r="P47" s="270"/>
      <c r="Q47" s="270"/>
      <c r="R47" s="270"/>
      <c r="S47" s="270"/>
      <c r="T47" s="270"/>
      <c r="U47" s="270"/>
      <c r="V47" s="270"/>
    </row>
    <row r="48" spans="1:22" ht="22" customHeight="1">
      <c r="A48" s="272" t="s">
        <v>119</v>
      </c>
      <c r="B48" s="128">
        <v>401752</v>
      </c>
      <c r="C48" s="69" t="s">
        <v>273</v>
      </c>
      <c r="D48" s="70">
        <v>45986</v>
      </c>
      <c r="E48" s="71" t="s">
        <v>2</v>
      </c>
      <c r="F48" s="72">
        <v>86.5</v>
      </c>
      <c r="G48" s="273">
        <f>IF(OR(E48="",F48=""),"",PID_KVLohnLookup($A$1,E48,F48,LOHNTABELLE!$H$4))</f>
        <v>2152</v>
      </c>
      <c r="H48" s="274">
        <f>IF(AND(ISNUMBER(D48),ISNUMBER(F48)),ROUNDDOWN(MIN(IF(OR(ISBLANK(I48),I48=""),EOMONTH(DATE(EINSTELLUNG!$C$35,$A$1,1),0),I48)-MAX(D48,DATE(EINSTELLUNG!$C$35,$A$1,1))+1)/DAY(EOMONTH(DATE(EINSTELLUNG!$C$35,$A$1,1),0))*F48,2),"")</f>
        <v>86.5</v>
      </c>
      <c r="I48" s="73"/>
      <c r="J48" s="74"/>
      <c r="K48" s="273">
        <f t="shared" si="1"/>
        <v>0</v>
      </c>
      <c r="L48" s="275">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270"/>
      <c r="P48" s="270"/>
      <c r="Q48" s="270"/>
      <c r="R48" s="270"/>
      <c r="S48" s="270"/>
      <c r="T48" s="270"/>
      <c r="U48" s="270"/>
      <c r="V48" s="270"/>
    </row>
    <row r="49" spans="1:22" ht="22" customHeight="1">
      <c r="A49" s="272" t="s">
        <v>120</v>
      </c>
      <c r="B49" s="129">
        <v>401999</v>
      </c>
      <c r="C49" s="77" t="s">
        <v>423</v>
      </c>
      <c r="D49" s="78">
        <v>46041</v>
      </c>
      <c r="E49" s="79" t="s">
        <v>2</v>
      </c>
      <c r="F49" s="80">
        <v>151.38</v>
      </c>
      <c r="G49" s="273">
        <f>IF(OR(E49="",F49=""),"",PID_KVLohnLookup($A$1,E49,F49,LOHNTABELLE!$H$4))</f>
        <v>2500</v>
      </c>
      <c r="H49" s="274">
        <f>IF(AND(ISNUMBER(D49),ISNUMBER(F49)),ROUNDDOWN(MIN(IF(OR(ISBLANK(I49),I49=""),EOMONTH(DATE(EINSTELLUNG!$C$35,$A$1,1),0),I49)-MAX(D49,DATE(EINSTELLUNG!$C$35,$A$1,1))+1)/DAY(EOMONTH(DATE(EINSTELLUNG!$C$35,$A$1,1),0))*F49,2),"")</f>
        <v>151.38</v>
      </c>
      <c r="I49" s="81"/>
      <c r="J49" s="82"/>
      <c r="K49" s="273">
        <f t="shared" si="1"/>
        <v>0</v>
      </c>
      <c r="L49" s="275">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270"/>
      <c r="P49" s="270"/>
      <c r="Q49" s="270"/>
      <c r="R49" s="270"/>
      <c r="S49" s="270"/>
      <c r="T49" s="270"/>
      <c r="U49" s="270"/>
      <c r="V49" s="270"/>
    </row>
    <row r="50" spans="1:22" ht="22" customHeight="1">
      <c r="A50" s="272" t="s">
        <v>121</v>
      </c>
      <c r="B50" s="128">
        <v>401999</v>
      </c>
      <c r="C50" s="69" t="s">
        <v>295</v>
      </c>
      <c r="D50" s="73">
        <v>46082</v>
      </c>
      <c r="E50" s="71" t="s">
        <v>2</v>
      </c>
      <c r="F50" s="72">
        <v>173</v>
      </c>
      <c r="G50" s="273">
        <f>IF(OR(E50="",F50=""),"",PID_KVLohnLookup($A$1,E50,F50,LOHNTABELLE!$H$4))</f>
        <v>2900</v>
      </c>
      <c r="H50" s="274">
        <f>IF(AND(ISNUMBER(D50),ISNUMBER(F50)),ROUNDDOWN(MIN(IF(OR(ISBLANK(I50),I50=""),EOMONTH(DATE(EINSTELLUNG!$C$35,$A$1,1),0),I50)-MAX(D50,DATE(EINSTELLUNG!$C$35,$A$1,1))+1)/DAY(EOMONTH(DATE(EINSTELLUNG!$C$35,$A$1,1),0))*F50,2),"")</f>
        <v>173</v>
      </c>
      <c r="I50" s="73"/>
      <c r="J50" s="74"/>
      <c r="K50" s="273">
        <f t="shared" si="1"/>
        <v>0</v>
      </c>
      <c r="L50" s="275">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270"/>
      <c r="P50" s="270"/>
      <c r="Q50" s="270"/>
      <c r="R50" s="270"/>
      <c r="S50" s="270"/>
      <c r="T50" s="270"/>
      <c r="U50" s="270"/>
      <c r="V50" s="270"/>
    </row>
    <row r="51" spans="1:22" ht="22" customHeight="1">
      <c r="A51" s="272" t="s">
        <v>122</v>
      </c>
      <c r="B51" s="129">
        <v>402000</v>
      </c>
      <c r="C51" s="77" t="s">
        <v>298</v>
      </c>
      <c r="D51" s="81">
        <v>46143</v>
      </c>
      <c r="E51" s="79" t="s">
        <v>2</v>
      </c>
      <c r="F51" s="80">
        <v>173</v>
      </c>
      <c r="G51" s="273">
        <f>IF(OR(E51="",F51=""),"",PID_KVLohnLookup($A$1,E51,F51,LOHNTABELLE!$H$4))</f>
        <v>2900</v>
      </c>
      <c r="H51" s="274">
        <f>IF(AND(ISNUMBER(D51),ISNUMBER(F51)),ROUNDDOWN(MIN(IF(OR(ISBLANK(I51),I51=""),EOMONTH(DATE(EINSTELLUNG!$C$35,$A$1,1),0),I51)-MAX(D51,DATE(EINSTELLUNG!$C$35,$A$1,1))+1)/DAY(EOMONTH(DATE(EINSTELLUNG!$C$35,$A$1,1),0))*F51,2),"")</f>
        <v>173</v>
      </c>
      <c r="I51" s="81"/>
      <c r="J51" s="82"/>
      <c r="K51" s="273">
        <f t="shared" si="1"/>
        <v>0</v>
      </c>
      <c r="L51" s="275">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18" customHeight="1">
      <c r="A52" s="272" t="s">
        <v>123</v>
      </c>
      <c r="B52" s="128">
        <v>402004</v>
      </c>
      <c r="C52" s="69" t="s">
        <v>299</v>
      </c>
      <c r="D52" s="73">
        <v>46122</v>
      </c>
      <c r="E52" s="71" t="s">
        <v>2</v>
      </c>
      <c r="F52" s="72">
        <v>173</v>
      </c>
      <c r="G52" s="273">
        <f>IF(OR(E52="",F52=""),"",PID_KVLohnLookup($A$1,E52,F52,LOHNTABELLE!$H$4))</f>
        <v>2900</v>
      </c>
      <c r="H52" s="274">
        <f>IF(AND(ISNUMBER(D52),ISNUMBER(F52)),ROUNDDOWN(MIN(IF(OR(ISBLANK(I52),I52=""),EOMONTH(DATE(EINSTELLUNG!$C$35,$A$1,1),0),I52)-MAX(D52,DATE(EINSTELLUNG!$C$35,$A$1,1))+1)/DAY(EOMONTH(DATE(EINSTELLUNG!$C$35,$A$1,1),0))*F52,2),"")</f>
        <v>173</v>
      </c>
      <c r="I52" s="73"/>
      <c r="J52" s="74"/>
      <c r="K52" s="273">
        <f t="shared" si="1"/>
        <v>0</v>
      </c>
      <c r="L52" s="275">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18" customHeight="1">
      <c r="A53" s="272" t="s">
        <v>124</v>
      </c>
      <c r="B53" s="129">
        <v>402405</v>
      </c>
      <c r="C53" s="77" t="s">
        <v>301</v>
      </c>
      <c r="D53" s="81">
        <v>46054</v>
      </c>
      <c r="E53" s="79" t="s">
        <v>2</v>
      </c>
      <c r="F53" s="80">
        <v>173</v>
      </c>
      <c r="G53" s="273">
        <f>IF(OR(E53="",F53=""),"",PID_KVLohnLookup($A$1,E53,F53,LOHNTABELLE!$H$4))</f>
        <v>2900</v>
      </c>
      <c r="H53" s="274">
        <f>IF(AND(ISNUMBER(D53),ISNUMBER(F53)),ROUNDDOWN(MIN(IF(OR(ISBLANK(I53),I53=""),EOMONTH(DATE(EINSTELLUNG!$C$35,$A$1,1),0),I53)-MAX(D53,DATE(EINSTELLUNG!$C$35,$A$1,1))+1)/DAY(EOMONTH(DATE(EINSTELLUNG!$C$35,$A$1,1),0))*F53,2),"")</f>
        <v>-284.61</v>
      </c>
      <c r="I53" s="81">
        <v>46305</v>
      </c>
      <c r="J53" s="82">
        <v>2</v>
      </c>
      <c r="K53" s="273">
        <f t="shared" si="1"/>
        <v>207.14285714285714</v>
      </c>
      <c r="L53" s="275"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t="s">
        <v>195</v>
      </c>
    </row>
    <row r="54" spans="1:22" ht="22" customHeight="1">
      <c r="A54" s="272" t="s">
        <v>125</v>
      </c>
      <c r="B54" s="128">
        <v>500600</v>
      </c>
      <c r="C54" s="69" t="s">
        <v>305</v>
      </c>
      <c r="D54" s="73">
        <v>46054</v>
      </c>
      <c r="E54" s="71" t="s">
        <v>2</v>
      </c>
      <c r="F54" s="72">
        <v>173</v>
      </c>
      <c r="G54" s="273">
        <f>IF(OR(E54="",F54=""),"",PID_KVLohnLookup($A$1,E54,F54,LOHNTABELLE!$H$4))</f>
        <v>2900</v>
      </c>
      <c r="H54" s="274">
        <f>IF(AND(ISNUMBER(D54),ISNUMBER(F54)),ROUNDDOWN(MIN(IF(OR(ISBLANK(I54),I54=""),EOMONTH(DATE(EINSTELLUNG!$C$35,$A$1,1),0),I54)-MAX(D54,DATE(EINSTELLUNG!$C$35,$A$1,1))+1)/DAY(EOMONTH(DATE(EINSTELLUNG!$C$35,$A$1,1),0))*F54,2),"")</f>
        <v>173</v>
      </c>
      <c r="I54" s="73"/>
      <c r="J54" s="74"/>
      <c r="K54" s="273">
        <f t="shared" si="1"/>
        <v>0</v>
      </c>
      <c r="L54" s="275">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272" t="s">
        <v>126</v>
      </c>
      <c r="B55" s="129">
        <v>502000</v>
      </c>
      <c r="C55" s="77" t="s">
        <v>300</v>
      </c>
      <c r="D55" s="81">
        <v>46147</v>
      </c>
      <c r="E55" s="79" t="s">
        <v>2</v>
      </c>
      <c r="F55" s="80">
        <v>173</v>
      </c>
      <c r="G55" s="273">
        <f>IF(OR(E55="",F55=""),"",PID_KVLohnLookup($A$1,E55,F55,LOHNTABELLE!$H$4))</f>
        <v>2900</v>
      </c>
      <c r="H55" s="274">
        <f>IF(AND(ISNUMBER(D55),ISNUMBER(F55)),ROUNDDOWN(MIN(IF(OR(ISBLANK(I55),I55=""),EOMONTH(DATE(EINSTELLUNG!$C$35,$A$1,1),0),I55)-MAX(D55,DATE(EINSTELLUNG!$C$35,$A$1,1))+1)/DAY(EOMONTH(DATE(EINSTELLUNG!$C$35,$A$1,1),0))*F55,2),"")</f>
        <v>173</v>
      </c>
      <c r="I55" s="81"/>
      <c r="J55" s="82"/>
      <c r="K55" s="273">
        <f t="shared" si="1"/>
        <v>0</v>
      </c>
      <c r="L55" s="275">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272" t="s">
        <v>127</v>
      </c>
      <c r="B56" s="128">
        <v>503000</v>
      </c>
      <c r="C56" s="69" t="s">
        <v>302</v>
      </c>
      <c r="D56" s="73">
        <v>42401</v>
      </c>
      <c r="E56" s="71" t="s">
        <v>2</v>
      </c>
      <c r="F56" s="72">
        <v>173</v>
      </c>
      <c r="G56" s="273">
        <f>IF(OR(E56="",F56=""),"",PID_KVLohnLookup($A$1,E56,F56,LOHNTABELLE!$H$4))</f>
        <v>2900</v>
      </c>
      <c r="H56" s="274">
        <f>IF(AND(ISNUMBER(D56),ISNUMBER(F56)),ROUNDDOWN(MIN(IF(OR(ISBLANK(I56),I56=""),EOMONTH(DATE(EINSTELLUNG!$C$35,$A$1,1),0),I56)-MAX(D56,DATE(EINSTELLUNG!$C$35,$A$1,1))+1)/DAY(EOMONTH(DATE(EINSTELLUNG!$C$35,$A$1,1),0))*F56,2),"")</f>
        <v>173</v>
      </c>
      <c r="I56" s="73"/>
      <c r="J56" s="74"/>
      <c r="K56" s="273">
        <f t="shared" si="1"/>
        <v>0</v>
      </c>
      <c r="L56" s="275">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272" t="s">
        <v>128</v>
      </c>
      <c r="B57" s="129">
        <v>504000</v>
      </c>
      <c r="C57" s="77" t="s">
        <v>303</v>
      </c>
      <c r="D57" s="81">
        <v>46054</v>
      </c>
      <c r="E57" s="79" t="s">
        <v>3</v>
      </c>
      <c r="F57" s="80">
        <v>138.4</v>
      </c>
      <c r="G57" s="273">
        <f>IF(OR(E57="",F57=""),"",PID_KVLohnLookup($A$1,E57,F57,LOHNTABELLE!$H$4))</f>
        <v>1665.6</v>
      </c>
      <c r="H57" s="274">
        <f>IF(AND(ISNUMBER(D57),ISNUMBER(F57)),ROUNDDOWN(MIN(IF(OR(ISBLANK(I57),I57=""),EOMONTH(DATE(EINSTELLUNG!$C$35,$A$1,1),0),I57)-MAX(D57,DATE(EINSTELLUNG!$C$35,$A$1,1))+1)/DAY(EOMONTH(DATE(EINSTELLUNG!$C$35,$A$1,1),0))*F57,2),"")</f>
        <v>138.4</v>
      </c>
      <c r="I57" s="81"/>
      <c r="J57" s="82"/>
      <c r="K57" s="273">
        <f t="shared" si="1"/>
        <v>0</v>
      </c>
      <c r="L57" s="275">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272" t="s">
        <v>129</v>
      </c>
      <c r="B58" s="128">
        <v>505000</v>
      </c>
      <c r="C58" s="69" t="s">
        <v>304</v>
      </c>
      <c r="D58" s="73">
        <v>46054</v>
      </c>
      <c r="E58" s="71" t="s">
        <v>2</v>
      </c>
      <c r="F58" s="72">
        <v>138.4</v>
      </c>
      <c r="G58" s="273">
        <f>IF(OR(E58="",F58=""),"",PID_KVLohnLookup($A$1,E58,F58,LOHNTABELLE!$H$4))</f>
        <v>2400</v>
      </c>
      <c r="H58" s="274">
        <f>IF(AND(ISNUMBER(D58),ISNUMBER(F58)),ROUNDDOWN(MIN(IF(OR(ISBLANK(I58),I58=""),EOMONTH(DATE(EINSTELLUNG!$C$35,$A$1,1),0),I58)-MAX(D58,DATE(EINSTELLUNG!$C$35,$A$1,1))+1)/DAY(EOMONTH(DATE(EINSTELLUNG!$C$35,$A$1,1),0))*F58,2),"")</f>
        <v>138.4</v>
      </c>
      <c r="I58" s="73"/>
      <c r="J58" s="74"/>
      <c r="K58" s="273">
        <f t="shared" si="1"/>
        <v>0</v>
      </c>
      <c r="L58" s="275">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272" t="s">
        <v>130</v>
      </c>
      <c r="B59" s="129">
        <v>525025</v>
      </c>
      <c r="C59" s="77" t="s">
        <v>425</v>
      </c>
      <c r="D59" s="81">
        <v>46040</v>
      </c>
      <c r="E59" s="79" t="s">
        <v>2</v>
      </c>
      <c r="F59" s="80">
        <v>129.75</v>
      </c>
      <c r="G59" s="273">
        <f>IF(OR(E59="",F59=""),"",PID_KVLohnLookup($A$1,E59,F59,LOHNTABELLE!$H$4))</f>
        <v>2300</v>
      </c>
      <c r="H59" s="274">
        <f>IF(AND(ISNUMBER(D59),ISNUMBER(F59)),ROUNDDOWN(MIN(IF(OR(ISBLANK(I59),I59=""),EOMONTH(DATE(EINSTELLUNG!$C$35,$A$1,1),0),I59)-MAX(D59,DATE(EINSTELLUNG!$C$35,$A$1,1))+1)/DAY(EOMONTH(DATE(EINSTELLUNG!$C$35,$A$1,1),0))*F59,2),"")</f>
        <v>129.75</v>
      </c>
      <c r="I59" s="81"/>
      <c r="J59" s="82"/>
      <c r="K59" s="273">
        <f t="shared" si="1"/>
        <v>0</v>
      </c>
      <c r="L59" s="275">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18" customHeight="1">
      <c r="A60" s="272" t="s">
        <v>131</v>
      </c>
      <c r="B60" s="128">
        <v>700000</v>
      </c>
      <c r="C60" s="69" t="s">
        <v>312</v>
      </c>
      <c r="D60" s="73">
        <v>46054</v>
      </c>
      <c r="E60" s="71" t="s">
        <v>2</v>
      </c>
      <c r="F60" s="72">
        <v>173</v>
      </c>
      <c r="G60" s="273">
        <f>IF(OR(E60="",F60=""),"",PID_KVLohnLookup($A$1,E60,F60,LOHNTABELLE!$H$4))</f>
        <v>2900</v>
      </c>
      <c r="H60" s="274">
        <f>IF(AND(ISNUMBER(D60),ISNUMBER(F60)),ROUNDDOWN(MIN(IF(OR(ISBLANK(I60),I60=""),EOMONTH(DATE(EINSTELLUNG!$C$35,$A$1,1),0),I60)-MAX(D60,DATE(EINSTELLUNG!$C$35,$A$1,1))+1)/DAY(EOMONTH(DATE(EINSTELLUNG!$C$35,$A$1,1),0))*F60,2),"")</f>
        <v>173</v>
      </c>
      <c r="I60" s="73"/>
      <c r="J60" s="74"/>
      <c r="K60" s="273">
        <f t="shared" si="1"/>
        <v>0</v>
      </c>
      <c r="L60" s="275">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18" customHeight="1">
      <c r="A61" s="272" t="s">
        <v>132</v>
      </c>
      <c r="B61" s="129">
        <v>800000</v>
      </c>
      <c r="C61" s="77" t="s">
        <v>313</v>
      </c>
      <c r="D61" s="81">
        <v>46096</v>
      </c>
      <c r="E61" s="79" t="s">
        <v>2</v>
      </c>
      <c r="F61" s="80">
        <v>173</v>
      </c>
      <c r="G61" s="273">
        <f>IF(OR(E61="",F61=""),"",PID_KVLohnLookup($A$1,E61,F61,LOHNTABELLE!$H$4))</f>
        <v>2900</v>
      </c>
      <c r="H61" s="274">
        <f>IF(AND(ISNUMBER(D61),ISNUMBER(F61)),ROUNDDOWN(MIN(IF(OR(ISBLANK(I61),I61=""),EOMONTH(DATE(EINSTELLUNG!$C$35,$A$1,1),0),I61)-MAX(D61,DATE(EINSTELLUNG!$C$35,$A$1,1))+1)/DAY(EOMONTH(DATE(EINSTELLUNG!$C$35,$A$1,1),0))*F61,2),"")</f>
        <v>-83.7</v>
      </c>
      <c r="I61" s="81">
        <v>46341</v>
      </c>
      <c r="J61" s="82"/>
      <c r="K61" s="273">
        <f t="shared" si="1"/>
        <v>0</v>
      </c>
      <c r="L61" s="275"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3"/>
      <c r="N61" s="99" t="s">
        <v>186</v>
      </c>
    </row>
    <row r="62" spans="1:22" ht="22" customHeight="1">
      <c r="A62" s="272" t="s">
        <v>133</v>
      </c>
      <c r="B62" s="128"/>
      <c r="C62" s="69"/>
      <c r="D62" s="73"/>
      <c r="E62" s="71"/>
      <c r="F62" s="72"/>
      <c r="G62" s="273" t="str">
        <f>IF(OR(E62="",F62=""),"",PID_KVLohnLookup($A$1,E62,F62,LOHNTABELLE!$H$4))</f>
        <v/>
      </c>
      <c r="H62" s="274" t="str">
        <f>IF(AND(ISNUMBER(D62),ISNUMBER(F62)),ROUNDDOWN(MIN(IF(OR(ISBLANK(I62),I62=""),EOMONTH(DATE(EINSTELLUNG!$C$35,$A$1,1),0),I62)-MAX(D62,DATE(EINSTELLUNG!$C$35,$A$1,1))+1)/DAY(EOMONTH(DATE(EINSTELLUNG!$C$35,$A$1,1),0))*F62,2),"")</f>
        <v/>
      </c>
      <c r="I62" s="73"/>
      <c r="J62" s="74"/>
      <c r="K62" s="273">
        <f t="shared" si="1"/>
        <v>0</v>
      </c>
      <c r="L62" s="275"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272" t="s">
        <v>134</v>
      </c>
      <c r="B63" s="129"/>
      <c r="C63" s="77"/>
      <c r="D63" s="81"/>
      <c r="E63" s="79"/>
      <c r="F63" s="80"/>
      <c r="G63" s="273" t="str">
        <f>IF(OR(E63="",F63=""),"",PID_KVLohnLookup($A$1,E63,F63,LOHNTABELLE!$H$4))</f>
        <v/>
      </c>
      <c r="H63" s="274" t="str">
        <f>IF(AND(ISNUMBER(D63),ISNUMBER(F63)),ROUNDDOWN(MIN(IF(OR(ISBLANK(I63),I63=""),EOMONTH(DATE(EINSTELLUNG!$C$35,$A$1,1),0),I63)-MAX(D63,DATE(EINSTELLUNG!$C$35,$A$1,1))+1)/DAY(EOMONTH(DATE(EINSTELLUNG!$C$35,$A$1,1),0))*F63,2),"")</f>
        <v/>
      </c>
      <c r="I63" s="81"/>
      <c r="J63" s="82"/>
      <c r="K63" s="273">
        <f t="shared" si="1"/>
        <v>0</v>
      </c>
      <c r="L63" s="275"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272" t="s">
        <v>135</v>
      </c>
      <c r="B64" s="128"/>
      <c r="C64" s="69"/>
      <c r="D64" s="73"/>
      <c r="E64" s="71"/>
      <c r="F64" s="72"/>
      <c r="G64" s="273" t="str">
        <f>IF(OR(E64="",F64=""),"",PID_KVLohnLookup($A$1,E64,F64,LOHNTABELLE!$H$4))</f>
        <v/>
      </c>
      <c r="H64" s="274" t="str">
        <f>IF(AND(ISNUMBER(D64),ISNUMBER(F64)),ROUNDDOWN(MIN(IF(OR(ISBLANK(I64),I64=""),EOMONTH(DATE(EINSTELLUNG!$C$35,$A$1,1),0),I64)-MAX(D64,DATE(EINSTELLUNG!$C$35,$A$1,1))+1)/DAY(EOMONTH(DATE(EINSTELLUNG!$C$35,$A$1,1),0))*F64,2),"")</f>
        <v/>
      </c>
      <c r="I64" s="73"/>
      <c r="J64" s="74"/>
      <c r="K64" s="273">
        <f t="shared" si="1"/>
        <v>0</v>
      </c>
      <c r="L64" s="275"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272" t="s">
        <v>136</v>
      </c>
      <c r="B65" s="129"/>
      <c r="C65" s="77"/>
      <c r="D65" s="81"/>
      <c r="E65" s="79"/>
      <c r="F65" s="80"/>
      <c r="G65" s="273" t="str">
        <f>IF(OR(E65="",F65=""),"",PID_KVLohnLookup($A$1,E65,F65,LOHNTABELLE!$H$4))</f>
        <v/>
      </c>
      <c r="H65" s="274" t="str">
        <f>IF(AND(ISNUMBER(D65),ISNUMBER(F65)),ROUNDDOWN(MIN(IF(OR(ISBLANK(I65),I65=""),EOMONTH(DATE(EINSTELLUNG!$C$35,$A$1,1),0),I65)-MAX(D65,DATE(EINSTELLUNG!$C$35,$A$1,1))+1)/DAY(EOMONTH(DATE(EINSTELLUNG!$C$35,$A$1,1),0))*F65,2),"")</f>
        <v/>
      </c>
      <c r="I65" s="81"/>
      <c r="J65" s="82"/>
      <c r="K65" s="273">
        <f t="shared" si="1"/>
        <v>0</v>
      </c>
      <c r="L65" s="275"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272" t="s">
        <v>137</v>
      </c>
      <c r="B66" s="128"/>
      <c r="C66" s="69"/>
      <c r="D66" s="73"/>
      <c r="E66" s="71"/>
      <c r="F66" s="72"/>
      <c r="G66" s="273" t="str">
        <f>IF(OR(E66="",F66=""),"",PID_KVLohnLookup($A$1,E66,F66,LOHNTABELLE!$H$4))</f>
        <v/>
      </c>
      <c r="H66" s="274" t="str">
        <f>IF(AND(ISNUMBER(D66),ISNUMBER(F66)),ROUNDDOWN(MIN(IF(OR(ISBLANK(I66),I66=""),EOMONTH(DATE(EINSTELLUNG!$C$35,$A$1,1),0),I66)-MAX(D66,DATE(EINSTELLUNG!$C$35,$A$1,1))+1)/DAY(EOMONTH(DATE(EINSTELLUNG!$C$35,$A$1,1),0))*F66,2),"")</f>
        <v/>
      </c>
      <c r="I66" s="73"/>
      <c r="J66" s="74"/>
      <c r="K66" s="273">
        <f t="shared" si="1"/>
        <v>0</v>
      </c>
      <c r="L66" s="275"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72" t="s">
        <v>138</v>
      </c>
      <c r="B67" s="129"/>
      <c r="C67" s="77"/>
      <c r="D67" s="81"/>
      <c r="E67" s="79"/>
      <c r="F67" s="80"/>
      <c r="G67" s="273" t="str">
        <f>IF(OR(E67="",F67=""),"",PID_KVLohnLookup($A$1,E67,F67,LOHNTABELLE!$H$4))</f>
        <v/>
      </c>
      <c r="H67" s="274" t="str">
        <f>IF(AND(ISNUMBER(D67),ISNUMBER(F67)),ROUNDDOWN(MIN(IF(OR(ISBLANK(I67),I67=""),EOMONTH(DATE(EINSTELLUNG!$C$35,$A$1,1),0),I67)-MAX(D67,DATE(EINSTELLUNG!$C$35,$A$1,1))+1)/DAY(EOMONTH(DATE(EINSTELLUNG!$C$35,$A$1,1),0))*F67,2),"")</f>
        <v/>
      </c>
      <c r="I67" s="81"/>
      <c r="J67" s="82"/>
      <c r="K67" s="273">
        <f t="shared" ref="K67:K82" si="3">IFERROR(IF(OR(MONTH(D67)=1, MONTH(D67)=3, MONTH(D67)=5, MONTH(D67)=7, MONTH(D67)=8, MONTH(D67)=10, MONTH(D67)=12), (G67/31)*J67, IF(OR(MONTH(D67)=4, MONTH(D67)=6, MONTH(D67)=9, MONTH(D67)=11), (G67/30)*J67, (G67/DAY(EOMONTH(D67,0)))*J67)), 0)</f>
        <v>0</v>
      </c>
      <c r="L67" s="275"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72" t="s">
        <v>139</v>
      </c>
      <c r="B68" s="128"/>
      <c r="C68" s="69"/>
      <c r="D68" s="73"/>
      <c r="E68" s="71"/>
      <c r="F68" s="72"/>
      <c r="G68" s="273" t="str">
        <f>IF(OR(E68="",F68=""),"",PID_KVLohnLookup($A$1,E68,F68,LOHNTABELLE!$H$4))</f>
        <v/>
      </c>
      <c r="H68" s="274" t="str">
        <f>IF(AND(ISNUMBER(D68),ISNUMBER(F68)),ROUNDDOWN(MIN(IF(OR(ISBLANK(I68),I68=""),EOMONTH(DATE(EINSTELLUNG!$C$35,$A$1,1),0),I68)-MAX(D68,DATE(EINSTELLUNG!$C$35,$A$1,1))+1)/DAY(EOMONTH(DATE(EINSTELLUNG!$C$35,$A$1,1),0))*F68,2),"")</f>
        <v/>
      </c>
      <c r="I68" s="73"/>
      <c r="J68" s="74"/>
      <c r="K68" s="273">
        <f t="shared" si="3"/>
        <v>0</v>
      </c>
      <c r="L68" s="275"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72" t="s">
        <v>140</v>
      </c>
      <c r="B69" s="129"/>
      <c r="C69" s="77"/>
      <c r="D69" s="81"/>
      <c r="E69" s="79"/>
      <c r="F69" s="80"/>
      <c r="G69" s="273" t="str">
        <f>IF(OR(E69="",F69=""),"",PID_KVLohnLookup($A$1,E69,F69,LOHNTABELLE!$H$4))</f>
        <v/>
      </c>
      <c r="H69" s="274" t="str">
        <f>IF(AND(ISNUMBER(D69),ISNUMBER(F69)),ROUNDDOWN(MIN(IF(OR(ISBLANK(I69),I69=""),EOMONTH(DATE(EINSTELLUNG!$C$35,$A$1,1),0),I69)-MAX(D69,DATE(EINSTELLUNG!$C$35,$A$1,1))+1)/DAY(EOMONTH(DATE(EINSTELLUNG!$C$35,$A$1,1),0))*F69,2),"")</f>
        <v/>
      </c>
      <c r="I69" s="81"/>
      <c r="J69" s="82"/>
      <c r="K69" s="273">
        <f t="shared" si="3"/>
        <v>0</v>
      </c>
      <c r="L69" s="275"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72" t="s">
        <v>141</v>
      </c>
      <c r="B70" s="128"/>
      <c r="C70" s="69"/>
      <c r="D70" s="73"/>
      <c r="E70" s="71"/>
      <c r="F70" s="72"/>
      <c r="G70" s="273" t="str">
        <f>IF(OR(E70="",F70=""),"",PID_KVLohnLookup($A$1,E70,F70,LOHNTABELLE!$H$4))</f>
        <v/>
      </c>
      <c r="H70" s="274" t="str">
        <f>IF(AND(ISNUMBER(D70),ISNUMBER(F70)),ROUNDDOWN(MIN(IF(OR(ISBLANK(I70),I70=""),EOMONTH(DATE(EINSTELLUNG!$C$35,$A$1,1),0),I70)-MAX(D70,DATE(EINSTELLUNG!$C$35,$A$1,1))+1)/DAY(EOMONTH(DATE(EINSTELLUNG!$C$35,$A$1,1),0))*F70,2),"")</f>
        <v/>
      </c>
      <c r="I70" s="73"/>
      <c r="J70" s="74"/>
      <c r="K70" s="273">
        <f t="shared" si="3"/>
        <v>0</v>
      </c>
      <c r="L70" s="275"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72" t="s">
        <v>142</v>
      </c>
      <c r="B71" s="129"/>
      <c r="C71" s="77"/>
      <c r="D71" s="81"/>
      <c r="E71" s="79"/>
      <c r="F71" s="80"/>
      <c r="G71" s="273" t="str">
        <f>IF(OR(E71="",F71=""),"",PID_KVLohnLookup($A$1,E71,F71,LOHNTABELLE!$H$4))</f>
        <v/>
      </c>
      <c r="H71" s="274" t="str">
        <f>IF(AND(ISNUMBER(D71),ISNUMBER(F71)),ROUNDDOWN(MIN(IF(OR(ISBLANK(I71),I71=""),EOMONTH(DATE(EINSTELLUNG!$C$35,$A$1,1),0),I71)-MAX(D71,DATE(EINSTELLUNG!$C$35,$A$1,1))+1)/DAY(EOMONTH(DATE(EINSTELLUNG!$C$35,$A$1,1),0))*F71,2),"")</f>
        <v/>
      </c>
      <c r="I71" s="81"/>
      <c r="J71" s="82"/>
      <c r="K71" s="273">
        <f t="shared" si="3"/>
        <v>0</v>
      </c>
      <c r="L71" s="275"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72" t="s">
        <v>143</v>
      </c>
      <c r="B72" s="128"/>
      <c r="C72" s="69"/>
      <c r="D72" s="73"/>
      <c r="E72" s="71"/>
      <c r="F72" s="72"/>
      <c r="G72" s="273" t="str">
        <f>IF(OR(E72="",F72=""),"",PID_KVLohnLookup($A$1,E72,F72,LOHNTABELLE!$H$4))</f>
        <v/>
      </c>
      <c r="H72" s="274" t="str">
        <f>IF(AND(ISNUMBER(D72),ISNUMBER(F72)),ROUNDDOWN(MIN(IF(OR(ISBLANK(I72),I72=""),EOMONTH(DATE(EINSTELLUNG!$C$35,$A$1,1),0),I72)-MAX(D72,DATE(EINSTELLUNG!$C$35,$A$1,1))+1)/DAY(EOMONTH(DATE(EINSTELLUNG!$C$35,$A$1,1),0))*F72,2),"")</f>
        <v/>
      </c>
      <c r="I72" s="73"/>
      <c r="J72" s="74"/>
      <c r="K72" s="273">
        <f t="shared" si="3"/>
        <v>0</v>
      </c>
      <c r="L72" s="275"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72" t="s">
        <v>144</v>
      </c>
      <c r="B73" s="129"/>
      <c r="C73" s="77"/>
      <c r="D73" s="81"/>
      <c r="E73" s="79"/>
      <c r="F73" s="80"/>
      <c r="G73" s="273" t="str">
        <f>IF(OR(E73="",F73=""),"",PID_KVLohnLookup($A$1,E73,F73,LOHNTABELLE!$H$4))</f>
        <v/>
      </c>
      <c r="H73" s="274" t="str">
        <f>IF(AND(ISNUMBER(D73),ISNUMBER(F73)),ROUNDDOWN(MIN(IF(OR(ISBLANK(I73),I73=""),EOMONTH(DATE(EINSTELLUNG!$C$35,$A$1,1),0),I73)-MAX(D73,DATE(EINSTELLUNG!$C$35,$A$1,1))+1)/DAY(EOMONTH(DATE(EINSTELLUNG!$C$35,$A$1,1),0))*F73,2),"")</f>
        <v/>
      </c>
      <c r="I73" s="81"/>
      <c r="J73" s="82"/>
      <c r="K73" s="273">
        <f t="shared" si="3"/>
        <v>0</v>
      </c>
      <c r="L73" s="275"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72" t="s">
        <v>145</v>
      </c>
      <c r="B74" s="128"/>
      <c r="C74" s="69"/>
      <c r="D74" s="73"/>
      <c r="E74" s="71"/>
      <c r="F74" s="72"/>
      <c r="G74" s="273" t="str">
        <f>IF(OR(E74="",F74=""),"",PID_KVLohnLookup($A$1,E74,F74,LOHNTABELLE!$H$4))</f>
        <v/>
      </c>
      <c r="H74" s="274" t="str">
        <f>IF(AND(ISNUMBER(D74),ISNUMBER(F74)),ROUNDDOWN(MIN(IF(OR(ISBLANK(I74),I74=""),EOMONTH(DATE(EINSTELLUNG!$C$35,$A$1,1),0),I74)-MAX(D74,DATE(EINSTELLUNG!$C$35,$A$1,1))+1)/DAY(EOMONTH(DATE(EINSTELLUNG!$C$35,$A$1,1),0))*F74,2),"")</f>
        <v/>
      </c>
      <c r="I74" s="73"/>
      <c r="J74" s="74"/>
      <c r="K74" s="273">
        <f t="shared" si="3"/>
        <v>0</v>
      </c>
      <c r="L74" s="275"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72" t="s">
        <v>146</v>
      </c>
      <c r="B75" s="129"/>
      <c r="C75" s="77"/>
      <c r="D75" s="81"/>
      <c r="E75" s="79"/>
      <c r="F75" s="80"/>
      <c r="G75" s="273" t="str">
        <f>IF(OR(E75="",F75=""),"",PID_KVLohnLookup($A$1,E75,F75,LOHNTABELLE!$H$4))</f>
        <v/>
      </c>
      <c r="H75" s="274" t="str">
        <f>IF(AND(ISNUMBER(D75),ISNUMBER(F75)),ROUNDDOWN(MIN(IF(OR(ISBLANK(I75),I75=""),EOMONTH(DATE(EINSTELLUNG!$C$35,$A$1,1),0),I75)-MAX(D75,DATE(EINSTELLUNG!$C$35,$A$1,1))+1)/DAY(EOMONTH(DATE(EINSTELLUNG!$C$35,$A$1,1),0))*F75,2),"")</f>
        <v/>
      </c>
      <c r="I75" s="81"/>
      <c r="J75" s="82"/>
      <c r="K75" s="273">
        <f t="shared" si="3"/>
        <v>0</v>
      </c>
      <c r="L75" s="275"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72" t="s">
        <v>147</v>
      </c>
      <c r="B76" s="128"/>
      <c r="C76" s="69"/>
      <c r="D76" s="73"/>
      <c r="E76" s="71"/>
      <c r="F76" s="72"/>
      <c r="G76" s="273" t="str">
        <f>IF(OR(E76="",F76=""),"",PID_KVLohnLookup($A$1,E76,F76,LOHNTABELLE!$H$4))</f>
        <v/>
      </c>
      <c r="H76" s="274" t="str">
        <f>IF(AND(ISNUMBER(D76),ISNUMBER(F76)),ROUNDDOWN(MIN(IF(OR(ISBLANK(I76),I76=""),EOMONTH(DATE(EINSTELLUNG!$C$35,$A$1,1),0),I76)-MAX(D76,DATE(EINSTELLUNG!$C$35,$A$1,1))+1)/DAY(EOMONTH(DATE(EINSTELLUNG!$C$35,$A$1,1),0))*F76,2),"")</f>
        <v/>
      </c>
      <c r="I76" s="73"/>
      <c r="J76" s="74"/>
      <c r="K76" s="273">
        <f t="shared" si="3"/>
        <v>0</v>
      </c>
      <c r="L76" s="275"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72" t="s">
        <v>148</v>
      </c>
      <c r="B77" s="129"/>
      <c r="C77" s="77"/>
      <c r="D77" s="81"/>
      <c r="E77" s="79"/>
      <c r="F77" s="80"/>
      <c r="G77" s="273" t="str">
        <f>IF(OR(E77="",F77=""),"",PID_KVLohnLookup($A$1,E77,F77,LOHNTABELLE!$H$4))</f>
        <v/>
      </c>
      <c r="H77" s="274" t="str">
        <f>IF(AND(ISNUMBER(D77),ISNUMBER(F77)),ROUNDDOWN(MIN(IF(OR(ISBLANK(I77),I77=""),EOMONTH(DATE(EINSTELLUNG!$C$35,$A$1,1),0),I77)-MAX(D77,DATE(EINSTELLUNG!$C$35,$A$1,1))+1)/DAY(EOMONTH(DATE(EINSTELLUNG!$C$35,$A$1,1),0))*F77,2),"")</f>
        <v/>
      </c>
      <c r="I77" s="81"/>
      <c r="J77" s="82"/>
      <c r="K77" s="273">
        <f t="shared" si="3"/>
        <v>0</v>
      </c>
      <c r="L77" s="275"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72" t="s">
        <v>149</v>
      </c>
      <c r="B78" s="128"/>
      <c r="C78" s="69"/>
      <c r="D78" s="73"/>
      <c r="E78" s="71"/>
      <c r="F78" s="72"/>
      <c r="G78" s="273" t="str">
        <f>IF(OR(E78="",F78=""),"",PID_KVLohnLookup($A$1,E78,F78,LOHNTABELLE!$H$4))</f>
        <v/>
      </c>
      <c r="H78" s="274" t="str">
        <f>IF(AND(ISNUMBER(D78),ISNUMBER(F78)),ROUNDDOWN(MIN(IF(OR(ISBLANK(I78),I78=""),EOMONTH(DATE(EINSTELLUNG!$C$35,$A$1,1),0),I78)-MAX(D78,DATE(EINSTELLUNG!$C$35,$A$1,1))+1)/DAY(EOMONTH(DATE(EINSTELLUNG!$C$35,$A$1,1),0))*F78,2),"")</f>
        <v/>
      </c>
      <c r="I78" s="73"/>
      <c r="J78" s="74"/>
      <c r="K78" s="273">
        <f t="shared" si="3"/>
        <v>0</v>
      </c>
      <c r="L78" s="275"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72" t="s">
        <v>150</v>
      </c>
      <c r="B79" s="129"/>
      <c r="C79" s="77"/>
      <c r="D79" s="81"/>
      <c r="E79" s="79"/>
      <c r="F79" s="80"/>
      <c r="G79" s="273" t="str">
        <f>IF(OR(E79="",F79=""),"",PID_KVLohnLookup($A$1,E79,F79,LOHNTABELLE!$H$4))</f>
        <v/>
      </c>
      <c r="H79" s="274" t="str">
        <f>IF(AND(ISNUMBER(D79),ISNUMBER(F79)),ROUNDDOWN(MIN(IF(OR(ISBLANK(I79),I79=""),EOMONTH(DATE(EINSTELLUNG!$C$35,$A$1,1),0),I79)-MAX(D79,DATE(EINSTELLUNG!$C$35,$A$1,1))+1)/DAY(EOMONTH(DATE(EINSTELLUNG!$C$35,$A$1,1),0))*F79,2),"")</f>
        <v/>
      </c>
      <c r="I79" s="81"/>
      <c r="J79" s="82"/>
      <c r="K79" s="273">
        <f t="shared" si="3"/>
        <v>0</v>
      </c>
      <c r="L79" s="275"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72" t="s">
        <v>151</v>
      </c>
      <c r="B80" s="128"/>
      <c r="C80" s="69"/>
      <c r="D80" s="73"/>
      <c r="E80" s="71"/>
      <c r="F80" s="72"/>
      <c r="G80" s="273" t="str">
        <f>IF(OR(E80="",F80=""),"",PID_KVLohnLookup($A$1,E80,F80,LOHNTABELLE!$H$4))</f>
        <v/>
      </c>
      <c r="H80" s="274" t="str">
        <f>IF(AND(ISNUMBER(D80),ISNUMBER(F80)),ROUNDDOWN(MIN(IF(OR(ISBLANK(I80),I80=""),EOMONTH(DATE(EINSTELLUNG!$C$35,$A$1,1),0),I80)-MAX(D80,DATE(EINSTELLUNG!$C$35,$A$1,1))+1)/DAY(EOMONTH(DATE(EINSTELLUNG!$C$35,$A$1,1),0))*F80,2),"")</f>
        <v/>
      </c>
      <c r="I80" s="73"/>
      <c r="J80" s="74"/>
      <c r="K80" s="273">
        <f t="shared" si="3"/>
        <v>0</v>
      </c>
      <c r="L80" s="275"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72" t="s">
        <v>152</v>
      </c>
      <c r="B81" s="129"/>
      <c r="C81" s="77"/>
      <c r="D81" s="81"/>
      <c r="E81" s="79"/>
      <c r="F81" s="80"/>
      <c r="G81" s="273" t="str">
        <f>IF(OR(E81="",F81=""),"",PID_KVLohnLookup($A$1,E81,F81,LOHNTABELLE!$H$4))</f>
        <v/>
      </c>
      <c r="H81" s="274" t="str">
        <f>IF(AND(ISNUMBER(D81),ISNUMBER(F81)),ROUNDDOWN(MIN(IF(OR(ISBLANK(I81),I81=""),EOMONTH(DATE(EINSTELLUNG!$C$35,$A$1,1),0),I81)-MAX(D81,DATE(EINSTELLUNG!$C$35,$A$1,1))+1)/DAY(EOMONTH(DATE(EINSTELLUNG!$C$35,$A$1,1),0))*F81,2),"")</f>
        <v/>
      </c>
      <c r="I81" s="81"/>
      <c r="J81" s="82"/>
      <c r="K81" s="273">
        <f t="shared" si="3"/>
        <v>0</v>
      </c>
      <c r="L81" s="275"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8" t="s">
        <v>153</v>
      </c>
      <c r="B82" s="130"/>
      <c r="C82" s="86"/>
      <c r="D82" s="87"/>
      <c r="E82" s="88"/>
      <c r="F82" s="89"/>
      <c r="G82" s="339" t="str">
        <f>IF(OR(E82="",F82=""),"",PID_KVLohnLookup($A$1,E82,F82,LOHNTABELLE!$H$4))</f>
        <v/>
      </c>
      <c r="H82" s="340" t="str">
        <f>IF(AND(ISNUMBER(D82),ISNUMBER(F82)),ROUNDDOWN(MIN(IF(OR(ISBLANK(I82),I82=""),EOMONTH(DATE(EINSTELLUNG!$C$35,$A$1,1),0),I82)-MAX(D82,DATE(EINSTELLUNG!$C$35,$A$1,1))+1)/DAY(EOMONTH(DATE(EINSTELLUNG!$C$35,$A$1,1),0))*F82,2),"")</f>
        <v/>
      </c>
      <c r="I82" s="87"/>
      <c r="J82" s="90"/>
      <c r="K82" s="339">
        <f t="shared" si="3"/>
        <v>0</v>
      </c>
      <c r="L82" s="3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374"/>
      <c r="B83" s="374"/>
    </row>
    <row r="100" spans="26:26" ht="16" customHeight="1">
      <c r="Z100" s="253"/>
    </row>
  </sheetData>
  <sheetProtection algorithmName="SHA-512" hashValue="zKr3pfunCBbXJFAeqckZAKDPaoxcOCLoxQsNasGAZz+KieJE0KRLdx2NecT1IRY0BvJUrKLl0SxQqmgKS4lGlg==" saltValue="12yY+4yaLguiShMjoKw+Wg=="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F5 F7</xm:sqref>
        </x14:dataValidation>
        <x14:dataValidation type="list" allowBlank="1" showInputMessage="1" showErrorMessage="1" xr:uid="{926E18C9-BBAD-2F42-A599-3AE058DCD55F}">
          <x14:formula1>
            <xm:f>KV_DROPDOWN_HELPER!$AGY$1:$AGY$13</xm:f>
          </x14:formula1>
          <xm:sqref>F6</xm:sqref>
        </x14:dataValidation>
        <x14:dataValidation type="list" allowBlank="1" showInputMessage="1" showErrorMessage="1" xr:uid="{134117C3-5B75-2042-8C64-33A5B30B90E1}">
          <x14:formula1>
            <xm:f>KV_DROPDOWN_HELPER!$AGZ$1:$AGZ$13</xm:f>
          </x14:formula1>
          <xm:sqref>F8 F9 F10 F11 F12 F13 F57</xm:sqref>
        </x14:dataValidation>
        <x14:dataValidation type="list" allowBlank="1" showInputMessage="1" showErrorMessage="1" xr:uid="{5D1F5899-6135-AC47-B765-32157EDD8FD9}">
          <x14:formula1>
            <xm:f>KV_DROPDOWN_HELPER!$AHB$1:$AHB$13</xm:f>
          </x14:formula1>
          <xm:sqref>F15 F20 F21 F24 F26</xm:sqref>
        </x14:dataValidation>
        <x14:dataValidation type="list" allowBlank="1" showInputMessage="1" showErrorMessage="1" xr:uid="{75383239-9BF9-384D-91EA-600D933C570A}">
          <x14:formula1>
            <xm:f>KV_DROPDOWN_HELPER!$AHC$1:$AHC$13</xm:f>
          </x14:formula1>
          <xm:sqref>F17</xm:sqref>
        </x14:dataValidation>
        <x14:dataValidation type="list" allowBlank="1" showInputMessage="1" showErrorMessage="1" xr:uid="{BA17A981-6DFD-EB4C-9ECA-49424366317C}">
          <x14:formula1>
            <xm:f>KV_DROPDOWN_HELPER!$AHD$1:$AHD$13</xm:f>
          </x14:formula1>
          <xm:sqref>F62 F63 F64 F65 F66 F67 F68 F69 F70 F71 F72 F73 F74 F75 F76 F77 F78 F79 F80 F81 F82</xm:sqref>
        </x14:dataValidation>
        <x14:dataValidation type="list" allowBlank="1" showInputMessage="1" showErrorMessage="1" xr:uid="{E0DE9E22-7886-42C4-83C0-B8CDA78DD34D}">
          <x14:formula1>
            <xm:f>KV_DROPDOWN_HELPER!$AGW$1:$AGW$13</xm:f>
          </x14:formula1>
          <xm:sqref>F3</xm:sqref>
        </x14:dataValidation>
        <x14:dataValidation type="list" allowBlank="1" showInputMessage="1" showErrorMessage="1" xr:uid="{6C7E8534-249D-9646-BAFF-1AAD87BECBC3}">
          <x14:formula1>
            <xm:f>KV_DROPDOWN_HELPER!$AHA$1:$AHA$18</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3"/>
  <sheetViews>
    <sheetView workbookViewId="0">
      <selection activeCell="F18" sqref="F18"/>
    </sheetView>
  </sheetViews>
  <sheetFormatPr baseColWidth="10" defaultRowHeight="15"/>
  <cols>
    <col min="1" max="1" width="9.33203125" bestFit="1" customWidth="1"/>
    <col min="2" max="2" width="9.83203125" bestFit="1" customWidth="1"/>
    <col min="3" max="3" width="20.6640625" bestFit="1" customWidth="1"/>
    <col min="4" max="4" width="12.33203125" style="3" bestFit="1" customWidth="1"/>
    <col min="5" max="5" width="12.83203125" style="3" bestFit="1" customWidth="1"/>
    <col min="6" max="6" width="27.6640625" bestFit="1" customWidth="1"/>
    <col min="7" max="7" width="18.5" bestFit="1" customWidth="1"/>
    <col min="8" max="8" width="13" style="5" bestFit="1" customWidth="1"/>
    <col min="9" max="9" width="9.5" style="5" bestFit="1" customWidth="1"/>
    <col min="10" max="10" width="11.6640625" style="5" bestFit="1" customWidth="1"/>
    <col min="11" max="11" width="24.3320312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277</v>
      </c>
      <c r="B2">
        <v>400002</v>
      </c>
      <c r="C2" t="s">
        <v>464</v>
      </c>
      <c r="D2" s="3">
        <v>33359</v>
      </c>
      <c r="E2" s="3">
        <v>46037</v>
      </c>
      <c r="F2" t="s">
        <v>194</v>
      </c>
      <c r="G2">
        <v>12679</v>
      </c>
      <c r="H2" s="5">
        <v>1</v>
      </c>
      <c r="I2" s="5">
        <v>2</v>
      </c>
      <c r="J2" s="5">
        <v>2</v>
      </c>
      <c r="K2" t="s">
        <v>215</v>
      </c>
    </row>
    <row r="3" spans="1:11">
      <c r="A3" t="s">
        <v>277</v>
      </c>
      <c r="B3">
        <v>401691</v>
      </c>
      <c r="C3" t="s">
        <v>252</v>
      </c>
      <c r="D3" s="3">
        <v>45539</v>
      </c>
      <c r="E3" s="3">
        <v>46047</v>
      </c>
      <c r="F3" t="s">
        <v>186</v>
      </c>
      <c r="G3">
        <v>509</v>
      </c>
      <c r="H3" s="5">
        <v>0.5</v>
      </c>
      <c r="I3" s="5">
        <v>1.25</v>
      </c>
      <c r="J3" s="5">
        <v>0.625</v>
      </c>
      <c r="K3" t="s">
        <v>278</v>
      </c>
    </row>
    <row r="4" spans="1:11">
      <c r="A4" t="s">
        <v>314</v>
      </c>
      <c r="B4">
        <v>600000</v>
      </c>
      <c r="C4" t="s">
        <v>306</v>
      </c>
      <c r="D4" s="3">
        <v>46054</v>
      </c>
      <c r="E4" s="3">
        <v>46055</v>
      </c>
      <c r="F4" t="s">
        <v>184</v>
      </c>
      <c r="G4">
        <v>2</v>
      </c>
      <c r="H4" s="5">
        <v>0.75</v>
      </c>
      <c r="I4" s="5">
        <v>0.3</v>
      </c>
      <c r="J4" s="5">
        <v>0.22499999999999998</v>
      </c>
      <c r="K4" t="s">
        <v>219</v>
      </c>
    </row>
    <row r="5" spans="1:11">
      <c r="A5" t="s">
        <v>166</v>
      </c>
      <c r="B5">
        <v>401754</v>
      </c>
      <c r="C5" t="s">
        <v>274</v>
      </c>
      <c r="D5" s="3">
        <v>46014</v>
      </c>
      <c r="E5" s="3">
        <v>46096</v>
      </c>
      <c r="F5" t="s">
        <v>194</v>
      </c>
      <c r="G5">
        <v>83</v>
      </c>
      <c r="H5" s="5">
        <v>1</v>
      </c>
      <c r="I5" s="5">
        <v>0.5</v>
      </c>
      <c r="J5" s="5">
        <v>0.5</v>
      </c>
      <c r="K5" t="s">
        <v>219</v>
      </c>
    </row>
    <row r="6" spans="1:11">
      <c r="A6" t="s">
        <v>168</v>
      </c>
      <c r="B6">
        <v>401389</v>
      </c>
      <c r="C6" t="s">
        <v>234</v>
      </c>
      <c r="D6" s="3">
        <v>44384</v>
      </c>
      <c r="E6" s="3">
        <v>46132</v>
      </c>
      <c r="F6" t="s">
        <v>184</v>
      </c>
      <c r="G6">
        <v>1749</v>
      </c>
      <c r="H6" s="5">
        <v>0.75</v>
      </c>
      <c r="I6" s="5">
        <v>1.5</v>
      </c>
      <c r="J6" s="5">
        <v>1.125</v>
      </c>
      <c r="K6" t="s">
        <v>215</v>
      </c>
    </row>
    <row r="7" spans="1:11">
      <c r="A7" t="s">
        <v>169</v>
      </c>
      <c r="B7">
        <v>401703</v>
      </c>
      <c r="C7" t="s">
        <v>254</v>
      </c>
      <c r="D7" s="3">
        <v>45616</v>
      </c>
      <c r="E7" s="3">
        <v>46144</v>
      </c>
      <c r="F7" t="s">
        <v>194</v>
      </c>
      <c r="G7">
        <v>529</v>
      </c>
      <c r="H7" s="5">
        <v>1</v>
      </c>
      <c r="I7" s="5">
        <v>1.25</v>
      </c>
      <c r="J7" s="5">
        <v>1.25</v>
      </c>
      <c r="K7" t="s">
        <v>220</v>
      </c>
    </row>
    <row r="8" spans="1:11">
      <c r="A8" t="s">
        <v>169</v>
      </c>
      <c r="B8">
        <v>401736</v>
      </c>
      <c r="C8" t="s">
        <v>265</v>
      </c>
      <c r="D8" s="3">
        <v>45906</v>
      </c>
      <c r="E8" s="3">
        <v>46167</v>
      </c>
      <c r="F8" t="s">
        <v>186</v>
      </c>
      <c r="G8">
        <v>262</v>
      </c>
      <c r="H8" s="5">
        <v>0.5</v>
      </c>
      <c r="I8" s="5">
        <v>1</v>
      </c>
      <c r="J8" s="5">
        <v>0.5</v>
      </c>
      <c r="K8" t="s">
        <v>278</v>
      </c>
    </row>
    <row r="9" spans="1:11">
      <c r="A9" t="s">
        <v>170</v>
      </c>
      <c r="B9">
        <v>401047</v>
      </c>
      <c r="C9" t="s">
        <v>226</v>
      </c>
      <c r="D9" s="3">
        <v>41154</v>
      </c>
      <c r="E9" s="3">
        <v>46193</v>
      </c>
      <c r="F9" t="s">
        <v>185</v>
      </c>
      <c r="G9">
        <v>5040</v>
      </c>
      <c r="H9" s="5">
        <v>0</v>
      </c>
      <c r="I9" s="5">
        <v>2</v>
      </c>
      <c r="J9" s="5">
        <v>0</v>
      </c>
      <c r="K9" t="s">
        <v>217</v>
      </c>
    </row>
    <row r="10" spans="1:11">
      <c r="A10" t="s">
        <v>172</v>
      </c>
      <c r="B10">
        <v>401476</v>
      </c>
      <c r="C10" t="s">
        <v>237</v>
      </c>
      <c r="D10" s="3">
        <v>44504</v>
      </c>
      <c r="E10" s="3">
        <v>46228</v>
      </c>
      <c r="F10" t="s">
        <v>195</v>
      </c>
      <c r="G10">
        <v>1725</v>
      </c>
      <c r="H10" s="5">
        <v>1.1000000000000001</v>
      </c>
      <c r="I10" s="5">
        <v>1.5</v>
      </c>
      <c r="J10" s="5">
        <v>1.6500000000000001</v>
      </c>
      <c r="K10" t="s">
        <v>215</v>
      </c>
    </row>
    <row r="11" spans="1:11">
      <c r="A11" t="s">
        <v>174</v>
      </c>
      <c r="B11">
        <v>401558</v>
      </c>
      <c r="C11" t="s">
        <v>236</v>
      </c>
      <c r="D11" s="3">
        <v>44460</v>
      </c>
      <c r="E11" s="3">
        <v>46275</v>
      </c>
      <c r="F11" t="s">
        <v>186</v>
      </c>
      <c r="G11">
        <v>1816</v>
      </c>
      <c r="H11" s="5">
        <v>0.5</v>
      </c>
      <c r="I11" s="5">
        <v>1.5</v>
      </c>
      <c r="J11" s="5">
        <v>0.75</v>
      </c>
      <c r="K11" t="s">
        <v>278</v>
      </c>
    </row>
    <row r="12" spans="1:11">
      <c r="A12" t="s">
        <v>176</v>
      </c>
      <c r="B12">
        <v>402000</v>
      </c>
      <c r="C12" t="s">
        <v>298</v>
      </c>
      <c r="D12" s="3">
        <v>46143</v>
      </c>
      <c r="E12" s="3">
        <v>46305</v>
      </c>
      <c r="F12" t="s">
        <v>195</v>
      </c>
      <c r="G12">
        <v>163</v>
      </c>
      <c r="H12" s="5">
        <v>1.1000000000000001</v>
      </c>
      <c r="I12" s="5">
        <v>0.75</v>
      </c>
      <c r="J12" s="5">
        <v>0.82500000000000007</v>
      </c>
      <c r="K12" t="s">
        <v>278</v>
      </c>
    </row>
    <row r="13" spans="1:11">
      <c r="A13" t="s">
        <v>177</v>
      </c>
      <c r="B13">
        <v>800000</v>
      </c>
      <c r="C13" t="s">
        <v>313</v>
      </c>
      <c r="D13" s="3">
        <v>46096</v>
      </c>
      <c r="E13" s="3">
        <v>46341</v>
      </c>
      <c r="F13" t="s">
        <v>186</v>
      </c>
      <c r="G13">
        <v>246</v>
      </c>
      <c r="H13" s="5">
        <v>0.5</v>
      </c>
      <c r="I13" s="5">
        <v>1</v>
      </c>
      <c r="J13" s="5">
        <v>0.5</v>
      </c>
      <c r="K13" t="s">
        <v>278</v>
      </c>
    </row>
  </sheetData>
  <sheetProtection algorithmName="SHA-512" hashValue="sB2C4Y1pNpfW1Fsc7zOmNnQR3+gRseJ5wzhIUcnuCoflUfgdfjONBuAR7vtKkkg5NvONxkceXQEE+kHjeBaoAw==" saltValue="9Z7P+fTAC8M5YtaHTVG4uw==" spinCount="100000" sheet="1" objects="1" scenarios="1"/>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J9W7n17SgeFDUP47/iwwF1dkaF2oGUZgji2finiZ9aLD2mU93KbuwS3kznxbLDkYA6e6UojCUQfhU2t9ZpXB6Q==" saltValue="YTrre7zrd5EhtY5DoLW2bw==" spinCount="100000" sheet="1" objects="1" scenarios="1" sort="0" autoFilter="0"/>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8"/>
  <sheetViews>
    <sheetView workbookViewId="0"/>
  </sheetViews>
  <sheetFormatPr baseColWidth="10" defaultRowHeight="1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IN1" s="5">
        <v>173</v>
      </c>
      <c r="LI1" s="5">
        <v>173</v>
      </c>
      <c r="LJ1" s="5">
        <v>173</v>
      </c>
      <c r="LK1" s="5">
        <v>173</v>
      </c>
      <c r="LL1" s="5">
        <v>173</v>
      </c>
      <c r="LM1" s="5">
        <v>173</v>
      </c>
      <c r="LN1" s="5">
        <v>173</v>
      </c>
      <c r="OK1" s="5">
        <v>173</v>
      </c>
      <c r="OL1" s="5">
        <v>173</v>
      </c>
      <c r="OM1" s="5">
        <v>173</v>
      </c>
      <c r="ON1" s="5">
        <v>173</v>
      </c>
      <c r="OO1" s="5">
        <v>173</v>
      </c>
      <c r="OP1" s="5">
        <v>173</v>
      </c>
      <c r="RM1" s="5">
        <v>173</v>
      </c>
      <c r="RN1" s="5">
        <v>173</v>
      </c>
      <c r="RO1" s="5">
        <v>173</v>
      </c>
      <c r="RP1" s="5">
        <v>173</v>
      </c>
      <c r="RQ1" s="5">
        <v>173</v>
      </c>
      <c r="RR1" s="5">
        <v>173</v>
      </c>
      <c r="RS1" s="5">
        <v>173</v>
      </c>
      <c r="UO1" s="5">
        <v>173</v>
      </c>
      <c r="UP1" s="5">
        <v>173</v>
      </c>
      <c r="UQ1" s="5">
        <v>173</v>
      </c>
      <c r="UR1" s="5">
        <v>173</v>
      </c>
      <c r="US1" s="5">
        <v>173</v>
      </c>
      <c r="UT1" s="5">
        <v>173</v>
      </c>
      <c r="UU1" s="5">
        <v>173</v>
      </c>
      <c r="UV1" s="5">
        <v>173</v>
      </c>
      <c r="XQ1" s="5">
        <v>173</v>
      </c>
      <c r="XR1" s="5">
        <v>173</v>
      </c>
      <c r="XS1" s="5">
        <v>173</v>
      </c>
      <c r="XT1" s="5">
        <v>173</v>
      </c>
      <c r="XU1" s="5">
        <v>173</v>
      </c>
      <c r="XV1" s="5">
        <v>173</v>
      </c>
      <c r="XW1" s="5">
        <v>173</v>
      </c>
      <c r="XX1" s="5">
        <v>173</v>
      </c>
      <c r="AAS1" s="5">
        <v>173</v>
      </c>
      <c r="AAT1" s="5">
        <v>173</v>
      </c>
      <c r="AAU1" s="5">
        <v>173</v>
      </c>
      <c r="AAV1" s="5">
        <v>173</v>
      </c>
      <c r="AAW1" s="5">
        <v>173</v>
      </c>
      <c r="AAX1" s="5">
        <v>173</v>
      </c>
      <c r="AAY1" s="5">
        <v>173</v>
      </c>
      <c r="AAZ1" s="5">
        <v>173</v>
      </c>
      <c r="ADU1" s="5">
        <v>173</v>
      </c>
      <c r="ADV1" s="5">
        <v>173</v>
      </c>
      <c r="ADW1" s="5">
        <v>173</v>
      </c>
      <c r="ADX1" s="5">
        <v>173</v>
      </c>
      <c r="ADY1" s="5">
        <v>173</v>
      </c>
      <c r="ADZ1" s="5">
        <v>173</v>
      </c>
      <c r="AEA1" s="5">
        <v>173</v>
      </c>
      <c r="AEB1" s="5">
        <v>173</v>
      </c>
      <c r="AGW1" s="5">
        <v>173</v>
      </c>
      <c r="AGX1" s="5">
        <v>173</v>
      </c>
      <c r="AGY1" s="5">
        <v>173</v>
      </c>
      <c r="AGZ1" s="5">
        <v>173</v>
      </c>
      <c r="AHA1" s="5">
        <v>173</v>
      </c>
      <c r="AHB1" s="5">
        <v>173</v>
      </c>
      <c r="AHC1" s="5">
        <v>173</v>
      </c>
      <c r="AHD1" s="5">
        <v>173</v>
      </c>
      <c r="AJY1" t="s">
        <v>2</v>
      </c>
    </row>
    <row r="2" spans="1:961">
      <c r="A2" s="5">
        <v>169</v>
      </c>
      <c r="B2" s="5">
        <v>151.38</v>
      </c>
      <c r="C2" s="5">
        <v>151.38</v>
      </c>
      <c r="D2" s="5">
        <v>151.38</v>
      </c>
      <c r="E2" s="5">
        <v>151.38</v>
      </c>
      <c r="F2" s="5">
        <v>151.38</v>
      </c>
      <c r="G2" s="5">
        <v>151.38</v>
      </c>
      <c r="CC2" s="5">
        <v>169</v>
      </c>
      <c r="CD2" s="5">
        <v>151.38</v>
      </c>
      <c r="CE2" s="5">
        <v>151.38</v>
      </c>
      <c r="CF2" s="5">
        <v>151.38</v>
      </c>
      <c r="CG2" s="5">
        <v>151.38</v>
      </c>
      <c r="CH2" s="5">
        <v>151.38</v>
      </c>
      <c r="CI2" s="5">
        <v>151.38</v>
      </c>
      <c r="FE2" s="5">
        <v>151.38</v>
      </c>
      <c r="FF2" s="5">
        <v>151.38</v>
      </c>
      <c r="FG2" s="5">
        <v>151.38</v>
      </c>
      <c r="FH2" s="5">
        <v>169</v>
      </c>
      <c r="FI2" s="5">
        <v>151.38</v>
      </c>
      <c r="FJ2" s="5">
        <v>151.38</v>
      </c>
      <c r="FK2" s="5">
        <v>151.38</v>
      </c>
      <c r="IG2" s="5">
        <v>151.38</v>
      </c>
      <c r="IH2" s="5">
        <v>151.38</v>
      </c>
      <c r="II2" s="5">
        <v>151.38</v>
      </c>
      <c r="IJ2" s="5">
        <v>151.38</v>
      </c>
      <c r="IK2" s="5">
        <v>169</v>
      </c>
      <c r="IL2" s="5">
        <v>151.38</v>
      </c>
      <c r="IM2" s="5">
        <v>151.38</v>
      </c>
      <c r="IN2" s="5">
        <v>151.38</v>
      </c>
      <c r="LI2" s="5">
        <v>172</v>
      </c>
      <c r="LJ2" s="5">
        <v>151.38</v>
      </c>
      <c r="LK2" s="5">
        <v>151.38</v>
      </c>
      <c r="LL2" s="5">
        <v>151.38</v>
      </c>
      <c r="LM2" s="5">
        <v>151.38</v>
      </c>
      <c r="LN2" s="5">
        <v>151.38</v>
      </c>
      <c r="OK2" s="5">
        <v>151.38</v>
      </c>
      <c r="OL2" s="5">
        <v>151.38</v>
      </c>
      <c r="OM2" s="5">
        <v>172</v>
      </c>
      <c r="ON2" s="5">
        <v>151.38</v>
      </c>
      <c r="OO2" s="5">
        <v>151.38</v>
      </c>
      <c r="OP2" s="5">
        <v>151.38</v>
      </c>
      <c r="RM2" s="5">
        <v>151.38</v>
      </c>
      <c r="RN2" s="5">
        <v>151.38</v>
      </c>
      <c r="RO2" s="5">
        <v>172</v>
      </c>
      <c r="RP2" s="5">
        <v>151.38</v>
      </c>
      <c r="RQ2" s="5">
        <v>151.38</v>
      </c>
      <c r="RR2" s="5">
        <v>151.38</v>
      </c>
      <c r="RS2" s="5">
        <v>151.38</v>
      </c>
      <c r="UO2" s="5">
        <v>151.38</v>
      </c>
      <c r="UP2" s="5">
        <v>151.38</v>
      </c>
      <c r="UQ2" s="5">
        <v>151.38</v>
      </c>
      <c r="UR2" s="5">
        <v>151.38</v>
      </c>
      <c r="US2" s="5">
        <v>172</v>
      </c>
      <c r="UT2" s="5">
        <v>151.38</v>
      </c>
      <c r="UU2" s="5">
        <v>151.38</v>
      </c>
      <c r="UV2" s="5">
        <v>151.38</v>
      </c>
      <c r="XQ2" s="5">
        <v>151.38</v>
      </c>
      <c r="XR2" s="5">
        <v>151.38</v>
      </c>
      <c r="XS2" s="5">
        <v>151.38</v>
      </c>
      <c r="XT2" s="5">
        <v>172</v>
      </c>
      <c r="XU2" s="5">
        <v>151.38</v>
      </c>
      <c r="XV2" s="5">
        <v>151.38</v>
      </c>
      <c r="XW2" s="5">
        <v>151.38</v>
      </c>
      <c r="XX2" s="5">
        <v>151.38</v>
      </c>
      <c r="AAS2" s="5">
        <v>151.38</v>
      </c>
      <c r="AAT2" s="5">
        <v>151.38</v>
      </c>
      <c r="AAU2" s="5">
        <v>151.38</v>
      </c>
      <c r="AAV2" s="5">
        <v>151.38</v>
      </c>
      <c r="AAW2" s="5">
        <v>172</v>
      </c>
      <c r="AAX2" s="5">
        <v>151.38</v>
      </c>
      <c r="AAY2" s="5">
        <v>151.38</v>
      </c>
      <c r="AAZ2" s="5">
        <v>151.38</v>
      </c>
      <c r="ADU2" s="5">
        <v>151.38</v>
      </c>
      <c r="ADV2" s="5">
        <v>151.38</v>
      </c>
      <c r="ADW2" s="5">
        <v>151.38</v>
      </c>
      <c r="ADX2" s="5">
        <v>151.38</v>
      </c>
      <c r="ADY2" s="5">
        <v>172</v>
      </c>
      <c r="ADZ2" s="5">
        <v>151.38</v>
      </c>
      <c r="AEA2" s="5">
        <v>151.38</v>
      </c>
      <c r="AEB2" s="5">
        <v>151.38</v>
      </c>
      <c r="AGW2" s="5">
        <v>151.38</v>
      </c>
      <c r="AGX2" s="5">
        <v>151.38</v>
      </c>
      <c r="AGY2" s="5">
        <v>151.38</v>
      </c>
      <c r="AGZ2" s="5">
        <v>151.38</v>
      </c>
      <c r="AHA2" s="5">
        <v>172</v>
      </c>
      <c r="AHB2" s="5">
        <v>151.38</v>
      </c>
      <c r="AHC2" s="5">
        <v>151.38</v>
      </c>
      <c r="AHD2" s="5">
        <v>151.38</v>
      </c>
      <c r="AJY2" t="s">
        <v>3</v>
      </c>
    </row>
    <row r="3" spans="1:961">
      <c r="A3" s="5">
        <v>151.38</v>
      </c>
      <c r="B3" s="5">
        <v>138.4</v>
      </c>
      <c r="C3" s="5">
        <v>138.4</v>
      </c>
      <c r="D3" s="5">
        <v>138.4</v>
      </c>
      <c r="E3" s="5">
        <v>138.4</v>
      </c>
      <c r="F3" s="5">
        <v>138.4</v>
      </c>
      <c r="G3" s="5">
        <v>138.4</v>
      </c>
      <c r="CC3" s="5">
        <v>151.38</v>
      </c>
      <c r="CD3" s="5">
        <v>138.4</v>
      </c>
      <c r="CE3" s="5">
        <v>138.4</v>
      </c>
      <c r="CF3" s="5">
        <v>138.4</v>
      </c>
      <c r="CG3" s="5">
        <v>138.4</v>
      </c>
      <c r="CH3" s="5">
        <v>138.4</v>
      </c>
      <c r="CI3" s="5">
        <v>138.4</v>
      </c>
      <c r="FE3" s="5">
        <v>138.4</v>
      </c>
      <c r="FF3" s="5">
        <v>138.4</v>
      </c>
      <c r="FG3" s="5">
        <v>138.4</v>
      </c>
      <c r="FH3" s="5">
        <v>151.38</v>
      </c>
      <c r="FI3" s="5">
        <v>138.4</v>
      </c>
      <c r="FJ3" s="5">
        <v>138.4</v>
      </c>
      <c r="FK3" s="5">
        <v>138.4</v>
      </c>
      <c r="IG3" s="5">
        <v>138.4</v>
      </c>
      <c r="IH3" s="5">
        <v>138.4</v>
      </c>
      <c r="II3" s="5">
        <v>138.4</v>
      </c>
      <c r="IJ3" s="5">
        <v>138.4</v>
      </c>
      <c r="IK3" s="5">
        <v>151.38</v>
      </c>
      <c r="IL3" s="5">
        <v>138.4</v>
      </c>
      <c r="IM3" s="5">
        <v>138.4</v>
      </c>
      <c r="IN3" s="5">
        <v>138.4</v>
      </c>
      <c r="LI3" s="5">
        <v>170</v>
      </c>
      <c r="LJ3" s="5">
        <v>138.4</v>
      </c>
      <c r="LK3" s="5">
        <v>138.4</v>
      </c>
      <c r="LL3" s="5">
        <v>138.4</v>
      </c>
      <c r="LM3" s="5">
        <v>138.4</v>
      </c>
      <c r="LN3" s="5">
        <v>138.4</v>
      </c>
      <c r="OK3" s="5">
        <v>138.4</v>
      </c>
      <c r="OL3" s="5">
        <v>138.4</v>
      </c>
      <c r="OM3" s="5">
        <v>170</v>
      </c>
      <c r="ON3" s="5">
        <v>138.4</v>
      </c>
      <c r="OO3" s="5">
        <v>138.4</v>
      </c>
      <c r="OP3" s="5">
        <v>138.4</v>
      </c>
      <c r="RM3" s="5">
        <v>138.4</v>
      </c>
      <c r="RN3" s="5">
        <v>138.4</v>
      </c>
      <c r="RO3" s="5">
        <v>170</v>
      </c>
      <c r="RP3" s="5">
        <v>138.4</v>
      </c>
      <c r="RQ3" s="5">
        <v>138.4</v>
      </c>
      <c r="RR3" s="5">
        <v>138.4</v>
      </c>
      <c r="RS3" s="5">
        <v>138.4</v>
      </c>
      <c r="UO3" s="5">
        <v>138.4</v>
      </c>
      <c r="UP3" s="5">
        <v>138.4</v>
      </c>
      <c r="UQ3" s="5">
        <v>138.4</v>
      </c>
      <c r="UR3" s="5">
        <v>138.4</v>
      </c>
      <c r="US3" s="5">
        <v>170</v>
      </c>
      <c r="UT3" s="5">
        <v>138.4</v>
      </c>
      <c r="UU3" s="5">
        <v>138.4</v>
      </c>
      <c r="UV3" s="5">
        <v>138.4</v>
      </c>
      <c r="XQ3" s="5">
        <v>138.4</v>
      </c>
      <c r="XR3" s="5">
        <v>138.4</v>
      </c>
      <c r="XS3" s="5">
        <v>138.4</v>
      </c>
      <c r="XT3" s="5">
        <v>170</v>
      </c>
      <c r="XU3" s="5">
        <v>138.4</v>
      </c>
      <c r="XV3" s="5">
        <v>138.4</v>
      </c>
      <c r="XW3" s="5">
        <v>138.4</v>
      </c>
      <c r="XX3" s="5">
        <v>138.4</v>
      </c>
      <c r="AAS3" s="5">
        <v>138.4</v>
      </c>
      <c r="AAT3" s="5">
        <v>138.4</v>
      </c>
      <c r="AAU3" s="5">
        <v>138.4</v>
      </c>
      <c r="AAV3" s="5">
        <v>138.4</v>
      </c>
      <c r="AAW3" s="5">
        <v>170</v>
      </c>
      <c r="AAX3" s="5">
        <v>138.4</v>
      </c>
      <c r="AAY3" s="5">
        <v>138.4</v>
      </c>
      <c r="AAZ3" s="5">
        <v>138.4</v>
      </c>
      <c r="ADU3" s="5">
        <v>138.4</v>
      </c>
      <c r="ADV3" s="5">
        <v>138.4</v>
      </c>
      <c r="ADW3" s="5">
        <v>138.4</v>
      </c>
      <c r="ADX3" s="5">
        <v>138.4</v>
      </c>
      <c r="ADY3" s="5">
        <v>170</v>
      </c>
      <c r="ADZ3" s="5">
        <v>138.4</v>
      </c>
      <c r="AEA3" s="5">
        <v>138.4</v>
      </c>
      <c r="AEB3" s="5">
        <v>138.4</v>
      </c>
      <c r="AGW3" s="5">
        <v>138.4</v>
      </c>
      <c r="AGX3" s="5">
        <v>138.4</v>
      </c>
      <c r="AGY3" s="5">
        <v>138.4</v>
      </c>
      <c r="AGZ3" s="5">
        <v>138.4</v>
      </c>
      <c r="AHA3" s="5">
        <v>170</v>
      </c>
      <c r="AHB3" s="5">
        <v>138.4</v>
      </c>
      <c r="AHC3" s="5">
        <v>138.4</v>
      </c>
      <c r="AHD3" s="5">
        <v>138.4</v>
      </c>
      <c r="AJY3" t="s">
        <v>4</v>
      </c>
    </row>
    <row r="4" spans="1:961">
      <c r="A4" s="5">
        <v>138.4</v>
      </c>
      <c r="B4" s="5">
        <v>129.75</v>
      </c>
      <c r="C4" s="5">
        <v>129.75</v>
      </c>
      <c r="D4" s="5">
        <v>129.75</v>
      </c>
      <c r="E4" s="5">
        <v>129.75</v>
      </c>
      <c r="F4" s="5">
        <v>129.75</v>
      </c>
      <c r="G4" s="5">
        <v>129.75</v>
      </c>
      <c r="CC4" s="5">
        <v>138.4</v>
      </c>
      <c r="CD4" s="5">
        <v>129.75</v>
      </c>
      <c r="CE4" s="5">
        <v>129.75</v>
      </c>
      <c r="CF4" s="5">
        <v>129.75</v>
      </c>
      <c r="CG4" s="5">
        <v>129.75</v>
      </c>
      <c r="CH4" s="5">
        <v>129.75</v>
      </c>
      <c r="CI4" s="5">
        <v>129.75</v>
      </c>
      <c r="FE4" s="5">
        <v>129.75</v>
      </c>
      <c r="FF4" s="5">
        <v>129.75</v>
      </c>
      <c r="FG4" s="5">
        <v>129.75</v>
      </c>
      <c r="FH4" s="5">
        <v>138.4</v>
      </c>
      <c r="FI4" s="5">
        <v>129.75</v>
      </c>
      <c r="FJ4" s="5">
        <v>129.75</v>
      </c>
      <c r="FK4" s="5">
        <v>129.75</v>
      </c>
      <c r="IG4" s="5">
        <v>129.75</v>
      </c>
      <c r="IH4" s="5">
        <v>129.75</v>
      </c>
      <c r="II4" s="5">
        <v>129.75</v>
      </c>
      <c r="IJ4" s="5">
        <v>129.75</v>
      </c>
      <c r="IK4" s="5">
        <v>138.4</v>
      </c>
      <c r="IL4" s="5">
        <v>129.75</v>
      </c>
      <c r="IM4" s="5">
        <v>129.75</v>
      </c>
      <c r="IN4" s="5">
        <v>129.75</v>
      </c>
      <c r="LI4" s="5">
        <v>166</v>
      </c>
      <c r="LJ4" s="5">
        <v>129.75</v>
      </c>
      <c r="LK4" s="5">
        <v>129.75</v>
      </c>
      <c r="LL4" s="5">
        <v>129.75</v>
      </c>
      <c r="LM4" s="5">
        <v>129.75</v>
      </c>
      <c r="LN4" s="5">
        <v>129.75</v>
      </c>
      <c r="OK4" s="5">
        <v>129.75</v>
      </c>
      <c r="OL4" s="5">
        <v>129.75</v>
      </c>
      <c r="OM4" s="5">
        <v>166</v>
      </c>
      <c r="ON4" s="5">
        <v>129.75</v>
      </c>
      <c r="OO4" s="5">
        <v>129.75</v>
      </c>
      <c r="OP4" s="5">
        <v>129.75</v>
      </c>
      <c r="RM4" s="5">
        <v>129.75</v>
      </c>
      <c r="RN4" s="5">
        <v>129.75</v>
      </c>
      <c r="RO4" s="5">
        <v>166</v>
      </c>
      <c r="RP4" s="5">
        <v>129.75</v>
      </c>
      <c r="RQ4" s="5">
        <v>129.75</v>
      </c>
      <c r="RR4" s="5">
        <v>129.75</v>
      </c>
      <c r="RS4" s="5">
        <v>129.75</v>
      </c>
      <c r="UO4" s="5">
        <v>129.75</v>
      </c>
      <c r="UP4" s="5">
        <v>129.75</v>
      </c>
      <c r="UQ4" s="5">
        <v>129.75</v>
      </c>
      <c r="UR4" s="5">
        <v>129.75</v>
      </c>
      <c r="US4" s="5">
        <v>166</v>
      </c>
      <c r="UT4" s="5">
        <v>129.75</v>
      </c>
      <c r="UU4" s="5">
        <v>129.75</v>
      </c>
      <c r="UV4" s="5">
        <v>129.75</v>
      </c>
      <c r="XQ4" s="5">
        <v>129.75</v>
      </c>
      <c r="XR4" s="5">
        <v>129.75</v>
      </c>
      <c r="XS4" s="5">
        <v>129.75</v>
      </c>
      <c r="XT4" s="5">
        <v>166</v>
      </c>
      <c r="XU4" s="5">
        <v>129.75</v>
      </c>
      <c r="XV4" s="5">
        <v>129.75</v>
      </c>
      <c r="XW4" s="5">
        <v>129.75</v>
      </c>
      <c r="XX4" s="5">
        <v>129.75</v>
      </c>
      <c r="AAS4" s="5">
        <v>129.75</v>
      </c>
      <c r="AAT4" s="5">
        <v>129.75</v>
      </c>
      <c r="AAU4" s="5">
        <v>129.75</v>
      </c>
      <c r="AAV4" s="5">
        <v>129.75</v>
      </c>
      <c r="AAW4" s="5">
        <v>166</v>
      </c>
      <c r="AAX4" s="5">
        <v>129.75</v>
      </c>
      <c r="AAY4" s="5">
        <v>129.75</v>
      </c>
      <c r="AAZ4" s="5">
        <v>129.75</v>
      </c>
      <c r="ADU4" s="5">
        <v>129.75</v>
      </c>
      <c r="ADV4" s="5">
        <v>129.75</v>
      </c>
      <c r="ADW4" s="5">
        <v>129.75</v>
      </c>
      <c r="ADX4" s="5">
        <v>129.75</v>
      </c>
      <c r="ADY4" s="5">
        <v>166</v>
      </c>
      <c r="ADZ4" s="5">
        <v>129.75</v>
      </c>
      <c r="AEA4" s="5">
        <v>129.75</v>
      </c>
      <c r="AEB4" s="5">
        <v>129.75</v>
      </c>
      <c r="AGW4" s="5">
        <v>129.75</v>
      </c>
      <c r="AGX4" s="5">
        <v>129.75</v>
      </c>
      <c r="AGY4" s="5">
        <v>129.75</v>
      </c>
      <c r="AGZ4" s="5">
        <v>129.75</v>
      </c>
      <c r="AHA4" s="5">
        <v>166</v>
      </c>
      <c r="AHB4" s="5">
        <v>129.75</v>
      </c>
      <c r="AHC4" s="5">
        <v>129.75</v>
      </c>
      <c r="AHD4" s="5">
        <v>129.75</v>
      </c>
      <c r="AJY4" t="s">
        <v>5</v>
      </c>
    </row>
    <row r="5" spans="1:961">
      <c r="A5" s="5">
        <v>129.75</v>
      </c>
      <c r="B5" s="5">
        <v>108.13</v>
      </c>
      <c r="C5" s="5">
        <v>108.13</v>
      </c>
      <c r="D5" s="5">
        <v>108.13</v>
      </c>
      <c r="E5" s="5">
        <v>108.13</v>
      </c>
      <c r="F5" s="5">
        <v>108.13</v>
      </c>
      <c r="G5" s="5">
        <v>108.13</v>
      </c>
      <c r="CC5" s="5">
        <v>129.75</v>
      </c>
      <c r="CD5" s="5">
        <v>108.13</v>
      </c>
      <c r="CE5" s="5">
        <v>108.13</v>
      </c>
      <c r="CF5" s="5">
        <v>108.13</v>
      </c>
      <c r="CG5" s="5">
        <v>108.13</v>
      </c>
      <c r="CH5" s="5">
        <v>108.13</v>
      </c>
      <c r="CI5" s="5">
        <v>108.13</v>
      </c>
      <c r="FE5" s="5">
        <v>108.13</v>
      </c>
      <c r="FF5" s="5">
        <v>108.13</v>
      </c>
      <c r="FG5" s="5">
        <v>108.13</v>
      </c>
      <c r="FH5" s="5">
        <v>129.75</v>
      </c>
      <c r="FI5" s="5">
        <v>108.13</v>
      </c>
      <c r="FJ5" s="5">
        <v>108.13</v>
      </c>
      <c r="FK5" s="5">
        <v>108.13</v>
      </c>
      <c r="IG5" s="5">
        <v>108.13</v>
      </c>
      <c r="IH5" s="5">
        <v>108.13</v>
      </c>
      <c r="II5" s="5">
        <v>108.13</v>
      </c>
      <c r="IJ5" s="5">
        <v>108.13</v>
      </c>
      <c r="IK5" s="5">
        <v>129.75</v>
      </c>
      <c r="IL5" s="5">
        <v>108.13</v>
      </c>
      <c r="IM5" s="5">
        <v>108.13</v>
      </c>
      <c r="IN5" s="5">
        <v>108.13</v>
      </c>
      <c r="LI5" s="5">
        <v>151.38</v>
      </c>
      <c r="LJ5" s="5">
        <v>108.13</v>
      </c>
      <c r="LK5" s="5">
        <v>108.13</v>
      </c>
      <c r="LL5" s="5">
        <v>108.13</v>
      </c>
      <c r="LM5" s="5">
        <v>108.13</v>
      </c>
      <c r="LN5" s="5">
        <v>108.13</v>
      </c>
      <c r="OK5" s="5">
        <v>108.13</v>
      </c>
      <c r="OL5" s="5">
        <v>108.13</v>
      </c>
      <c r="OM5" s="5">
        <v>151.38</v>
      </c>
      <c r="ON5" s="5">
        <v>108.13</v>
      </c>
      <c r="OO5" s="5">
        <v>108.13</v>
      </c>
      <c r="OP5" s="5">
        <v>108.13</v>
      </c>
      <c r="RM5" s="5">
        <v>108.13</v>
      </c>
      <c r="RN5" s="5">
        <v>108.13</v>
      </c>
      <c r="RO5" s="5">
        <v>151.38</v>
      </c>
      <c r="RP5" s="5">
        <v>108.13</v>
      </c>
      <c r="RQ5" s="5">
        <v>108.13</v>
      </c>
      <c r="RR5" s="5">
        <v>108.13</v>
      </c>
      <c r="RS5" s="5">
        <v>108.13</v>
      </c>
      <c r="UO5" s="5">
        <v>108.13</v>
      </c>
      <c r="UP5" s="5">
        <v>108.13</v>
      </c>
      <c r="UQ5" s="5">
        <v>108.13</v>
      </c>
      <c r="UR5" s="5">
        <v>108.13</v>
      </c>
      <c r="US5" s="5">
        <v>151.38</v>
      </c>
      <c r="UT5" s="5">
        <v>108.13</v>
      </c>
      <c r="UU5" s="5">
        <v>108.13</v>
      </c>
      <c r="UV5" s="5">
        <v>108.13</v>
      </c>
      <c r="XQ5" s="5">
        <v>108.13</v>
      </c>
      <c r="XR5" s="5">
        <v>108.13</v>
      </c>
      <c r="XS5" s="5">
        <v>108.13</v>
      </c>
      <c r="XT5" s="5">
        <v>151.38</v>
      </c>
      <c r="XU5" s="5">
        <v>108.13</v>
      </c>
      <c r="XV5" s="5">
        <v>108.13</v>
      </c>
      <c r="XW5" s="5">
        <v>108.13</v>
      </c>
      <c r="XX5" s="5">
        <v>108.13</v>
      </c>
      <c r="AAS5" s="5">
        <v>108.13</v>
      </c>
      <c r="AAT5" s="5">
        <v>108.13</v>
      </c>
      <c r="AAU5" s="5">
        <v>108.13</v>
      </c>
      <c r="AAV5" s="5">
        <v>108.13</v>
      </c>
      <c r="AAW5" s="5">
        <v>151.38</v>
      </c>
      <c r="AAX5" s="5">
        <v>108.13</v>
      </c>
      <c r="AAY5" s="5">
        <v>108.13</v>
      </c>
      <c r="AAZ5" s="5">
        <v>108.13</v>
      </c>
      <c r="ADU5" s="5">
        <v>108.13</v>
      </c>
      <c r="ADV5" s="5">
        <v>108.13</v>
      </c>
      <c r="ADW5" s="5">
        <v>108.13</v>
      </c>
      <c r="ADX5" s="5">
        <v>108.13</v>
      </c>
      <c r="ADY5" s="5">
        <v>151.38</v>
      </c>
      <c r="ADZ5" s="5">
        <v>108.13</v>
      </c>
      <c r="AEA5" s="5">
        <v>108.13</v>
      </c>
      <c r="AEB5" s="5">
        <v>108.13</v>
      </c>
      <c r="AGW5" s="5">
        <v>108.13</v>
      </c>
      <c r="AGX5" s="5">
        <v>108.13</v>
      </c>
      <c r="AGY5" s="5">
        <v>108.13</v>
      </c>
      <c r="AGZ5" s="5">
        <v>108.13</v>
      </c>
      <c r="AHA5" s="5">
        <v>151.38</v>
      </c>
      <c r="AHB5" s="5">
        <v>108.13</v>
      </c>
      <c r="AHC5" s="5">
        <v>108.13</v>
      </c>
      <c r="AHD5" s="5">
        <v>108.13</v>
      </c>
      <c r="AJY5" t="s">
        <v>6</v>
      </c>
    </row>
    <row r="6" spans="1:961">
      <c r="A6" s="5">
        <v>108.13</v>
      </c>
      <c r="B6" s="5">
        <v>103.8</v>
      </c>
      <c r="C6" s="5">
        <v>103.8</v>
      </c>
      <c r="D6" s="5">
        <v>103.8</v>
      </c>
      <c r="E6" s="5">
        <v>103.8</v>
      </c>
      <c r="F6" s="5">
        <v>103.8</v>
      </c>
      <c r="G6" s="5">
        <v>103.8</v>
      </c>
      <c r="CC6" s="5">
        <v>108.13</v>
      </c>
      <c r="CD6" s="5">
        <v>103.8</v>
      </c>
      <c r="CE6" s="5">
        <v>103.8</v>
      </c>
      <c r="CF6" s="5">
        <v>103.8</v>
      </c>
      <c r="CG6" s="5">
        <v>103.8</v>
      </c>
      <c r="CH6" s="5">
        <v>103.8</v>
      </c>
      <c r="CI6" s="5">
        <v>103.8</v>
      </c>
      <c r="FE6" s="5">
        <v>103.8</v>
      </c>
      <c r="FF6" s="5">
        <v>103.8</v>
      </c>
      <c r="FG6" s="5">
        <v>103.8</v>
      </c>
      <c r="FH6" s="5">
        <v>108.13</v>
      </c>
      <c r="FI6" s="5">
        <v>103.8</v>
      </c>
      <c r="FJ6" s="5">
        <v>103.8</v>
      </c>
      <c r="FK6" s="5">
        <v>103.8</v>
      </c>
      <c r="IG6" s="5">
        <v>103.8</v>
      </c>
      <c r="IH6" s="5">
        <v>103.8</v>
      </c>
      <c r="II6" s="5">
        <v>103.8</v>
      </c>
      <c r="IJ6" s="5">
        <v>103.8</v>
      </c>
      <c r="IK6" s="5">
        <v>108.13</v>
      </c>
      <c r="IL6" s="5">
        <v>103.8</v>
      </c>
      <c r="IM6" s="5">
        <v>103.8</v>
      </c>
      <c r="IN6" s="5">
        <v>103.8</v>
      </c>
      <c r="LI6" s="5">
        <v>138.4</v>
      </c>
      <c r="LJ6" s="5">
        <v>103.8</v>
      </c>
      <c r="LK6" s="5">
        <v>103.8</v>
      </c>
      <c r="LL6" s="5">
        <v>103.8</v>
      </c>
      <c r="LM6" s="5">
        <v>103.8</v>
      </c>
      <c r="LN6" s="5">
        <v>103.8</v>
      </c>
      <c r="OK6" s="5">
        <v>103.8</v>
      </c>
      <c r="OL6" s="5">
        <v>103.8</v>
      </c>
      <c r="OM6" s="5">
        <v>138.4</v>
      </c>
      <c r="ON6" s="5">
        <v>103.8</v>
      </c>
      <c r="OO6" s="5">
        <v>103.8</v>
      </c>
      <c r="OP6" s="5">
        <v>103.8</v>
      </c>
      <c r="RM6" s="5">
        <v>103.8</v>
      </c>
      <c r="RN6" s="5">
        <v>103.8</v>
      </c>
      <c r="RO6" s="5">
        <v>138.4</v>
      </c>
      <c r="RP6" s="5">
        <v>103.8</v>
      </c>
      <c r="RQ6" s="5">
        <v>103.8</v>
      </c>
      <c r="RR6" s="5">
        <v>103.8</v>
      </c>
      <c r="RS6" s="5">
        <v>103.8</v>
      </c>
      <c r="UO6" s="5">
        <v>103.8</v>
      </c>
      <c r="UP6" s="5">
        <v>103.8</v>
      </c>
      <c r="UQ6" s="5">
        <v>103.8</v>
      </c>
      <c r="UR6" s="5">
        <v>103.8</v>
      </c>
      <c r="US6" s="5">
        <v>138.4</v>
      </c>
      <c r="UT6" s="5">
        <v>103.8</v>
      </c>
      <c r="UU6" s="5">
        <v>103.8</v>
      </c>
      <c r="UV6" s="5">
        <v>103.8</v>
      </c>
      <c r="XQ6" s="5">
        <v>103.8</v>
      </c>
      <c r="XR6" s="5">
        <v>103.8</v>
      </c>
      <c r="XS6" s="5">
        <v>103.8</v>
      </c>
      <c r="XT6" s="5">
        <v>138.4</v>
      </c>
      <c r="XU6" s="5">
        <v>103.8</v>
      </c>
      <c r="XV6" s="5">
        <v>103.8</v>
      </c>
      <c r="XW6" s="5">
        <v>103.8</v>
      </c>
      <c r="XX6" s="5">
        <v>103.8</v>
      </c>
      <c r="AAS6" s="5">
        <v>103.8</v>
      </c>
      <c r="AAT6" s="5">
        <v>103.8</v>
      </c>
      <c r="AAU6" s="5">
        <v>103.8</v>
      </c>
      <c r="AAV6" s="5">
        <v>103.8</v>
      </c>
      <c r="AAW6" s="5">
        <v>138.4</v>
      </c>
      <c r="AAX6" s="5">
        <v>103.8</v>
      </c>
      <c r="AAY6" s="5">
        <v>103.8</v>
      </c>
      <c r="AAZ6" s="5">
        <v>103.8</v>
      </c>
      <c r="ADU6" s="5">
        <v>103.8</v>
      </c>
      <c r="ADV6" s="5">
        <v>103.8</v>
      </c>
      <c r="ADW6" s="5">
        <v>103.8</v>
      </c>
      <c r="ADX6" s="5">
        <v>103.8</v>
      </c>
      <c r="ADY6" s="5">
        <v>138.4</v>
      </c>
      <c r="ADZ6" s="5">
        <v>103.8</v>
      </c>
      <c r="AEA6" s="5">
        <v>103.8</v>
      </c>
      <c r="AEB6" s="5">
        <v>103.8</v>
      </c>
      <c r="AGW6" s="5">
        <v>103.8</v>
      </c>
      <c r="AGX6" s="5">
        <v>103.8</v>
      </c>
      <c r="AGY6" s="5">
        <v>103.8</v>
      </c>
      <c r="AGZ6" s="5">
        <v>103.8</v>
      </c>
      <c r="AHA6" s="5">
        <v>138.4</v>
      </c>
      <c r="AHB6" s="5">
        <v>103.8</v>
      </c>
      <c r="AHC6" s="5">
        <v>103.8</v>
      </c>
      <c r="AHD6" s="5">
        <v>103.8</v>
      </c>
      <c r="AJY6" t="s">
        <v>7</v>
      </c>
    </row>
    <row r="7" spans="1:961">
      <c r="A7" s="5">
        <v>103.8</v>
      </c>
      <c r="B7" s="5">
        <v>86.5</v>
      </c>
      <c r="C7" s="5">
        <v>86.5</v>
      </c>
      <c r="D7" s="5">
        <v>86.5</v>
      </c>
      <c r="E7" s="5">
        <v>86.5</v>
      </c>
      <c r="F7" s="5">
        <v>86.5</v>
      </c>
      <c r="G7" s="5">
        <v>86.5</v>
      </c>
      <c r="CC7" s="5">
        <v>103.8</v>
      </c>
      <c r="CD7" s="5">
        <v>86.5</v>
      </c>
      <c r="CE7" s="5">
        <v>86.5</v>
      </c>
      <c r="CF7" s="5">
        <v>86.5</v>
      </c>
      <c r="CG7" s="5">
        <v>86.5</v>
      </c>
      <c r="CH7" s="5">
        <v>86.5</v>
      </c>
      <c r="CI7" s="5">
        <v>86.5</v>
      </c>
      <c r="FE7" s="5">
        <v>86.5</v>
      </c>
      <c r="FF7" s="5">
        <v>86.5</v>
      </c>
      <c r="FG7" s="5">
        <v>86.5</v>
      </c>
      <c r="FH7" s="5">
        <v>103.8</v>
      </c>
      <c r="FI7" s="5">
        <v>86.5</v>
      </c>
      <c r="FJ7" s="5">
        <v>86.5</v>
      </c>
      <c r="FK7" s="5">
        <v>86.5</v>
      </c>
      <c r="IG7" s="5">
        <v>86.5</v>
      </c>
      <c r="IH7" s="5">
        <v>86.5</v>
      </c>
      <c r="II7" s="5">
        <v>86.5</v>
      </c>
      <c r="IJ7" s="5">
        <v>86.5</v>
      </c>
      <c r="IK7" s="5">
        <v>103.8</v>
      </c>
      <c r="IL7" s="5">
        <v>86.5</v>
      </c>
      <c r="IM7" s="5">
        <v>86.5</v>
      </c>
      <c r="IN7" s="5">
        <v>86.5</v>
      </c>
      <c r="LI7" s="5">
        <v>129.75</v>
      </c>
      <c r="LJ7" s="5">
        <v>86.5</v>
      </c>
      <c r="LK7" s="5">
        <v>86.5</v>
      </c>
      <c r="LL7" s="5">
        <v>86.5</v>
      </c>
      <c r="LM7" s="5">
        <v>86.5</v>
      </c>
      <c r="LN7" s="5">
        <v>86.5</v>
      </c>
      <c r="OK7" s="5">
        <v>86.5</v>
      </c>
      <c r="OL7" s="5">
        <v>86.5</v>
      </c>
      <c r="OM7" s="5">
        <v>129.75</v>
      </c>
      <c r="ON7" s="5">
        <v>86.5</v>
      </c>
      <c r="OO7" s="5">
        <v>86.5</v>
      </c>
      <c r="OP7" s="5">
        <v>86.5</v>
      </c>
      <c r="RM7" s="5">
        <v>86.5</v>
      </c>
      <c r="RN7" s="5">
        <v>86.5</v>
      </c>
      <c r="RO7" s="5">
        <v>129.75</v>
      </c>
      <c r="RP7" s="5">
        <v>86.5</v>
      </c>
      <c r="RQ7" s="5">
        <v>86.5</v>
      </c>
      <c r="RR7" s="5">
        <v>86.5</v>
      </c>
      <c r="RS7" s="5">
        <v>86.5</v>
      </c>
      <c r="UO7" s="5">
        <v>86.5</v>
      </c>
      <c r="UP7" s="5">
        <v>86.5</v>
      </c>
      <c r="UQ7" s="5">
        <v>86.5</v>
      </c>
      <c r="UR7" s="5">
        <v>86.5</v>
      </c>
      <c r="US7" s="5">
        <v>129.75</v>
      </c>
      <c r="UT7" s="5">
        <v>86.5</v>
      </c>
      <c r="UU7" s="5">
        <v>86.5</v>
      </c>
      <c r="UV7" s="5">
        <v>86.5</v>
      </c>
      <c r="XQ7" s="5">
        <v>86.5</v>
      </c>
      <c r="XR7" s="5">
        <v>86.5</v>
      </c>
      <c r="XS7" s="5">
        <v>86.5</v>
      </c>
      <c r="XT7" s="5">
        <v>129.75</v>
      </c>
      <c r="XU7" s="5">
        <v>86.5</v>
      </c>
      <c r="XV7" s="5">
        <v>86.5</v>
      </c>
      <c r="XW7" s="5">
        <v>86.5</v>
      </c>
      <c r="XX7" s="5">
        <v>86.5</v>
      </c>
      <c r="AAS7" s="5">
        <v>86.5</v>
      </c>
      <c r="AAT7" s="5">
        <v>86.5</v>
      </c>
      <c r="AAU7" s="5">
        <v>86.5</v>
      </c>
      <c r="AAV7" s="5">
        <v>86.5</v>
      </c>
      <c r="AAW7" s="5">
        <v>129.75</v>
      </c>
      <c r="AAX7" s="5">
        <v>86.5</v>
      </c>
      <c r="AAY7" s="5">
        <v>86.5</v>
      </c>
      <c r="AAZ7" s="5">
        <v>86.5</v>
      </c>
      <c r="ADU7" s="5">
        <v>86.5</v>
      </c>
      <c r="ADV7" s="5">
        <v>86.5</v>
      </c>
      <c r="ADW7" s="5">
        <v>86.5</v>
      </c>
      <c r="ADX7" s="5">
        <v>86.5</v>
      </c>
      <c r="ADY7" s="5">
        <v>129.75</v>
      </c>
      <c r="ADZ7" s="5">
        <v>86.5</v>
      </c>
      <c r="AEA7" s="5">
        <v>86.5</v>
      </c>
      <c r="AEB7" s="5">
        <v>86.5</v>
      </c>
      <c r="AGW7" s="5">
        <v>86.5</v>
      </c>
      <c r="AGX7" s="5">
        <v>86.5</v>
      </c>
      <c r="AGY7" s="5">
        <v>86.5</v>
      </c>
      <c r="AGZ7" s="5">
        <v>86.5</v>
      </c>
      <c r="AHA7" s="5">
        <v>129.75</v>
      </c>
      <c r="AHB7" s="5">
        <v>86.5</v>
      </c>
      <c r="AHC7" s="5">
        <v>86.5</v>
      </c>
      <c r="AHD7" s="5">
        <v>86.5</v>
      </c>
      <c r="AJY7" t="s">
        <v>8</v>
      </c>
    </row>
    <row r="8" spans="1:961">
      <c r="A8" s="5">
        <v>86.5</v>
      </c>
      <c r="B8" s="5">
        <v>69.2</v>
      </c>
      <c r="C8" s="5">
        <v>69.2</v>
      </c>
      <c r="D8" s="5">
        <v>69.2</v>
      </c>
      <c r="E8" s="5">
        <v>69.2</v>
      </c>
      <c r="F8" s="5">
        <v>69.2</v>
      </c>
      <c r="G8" s="5">
        <v>69.2</v>
      </c>
      <c r="CC8" s="5">
        <v>86.5</v>
      </c>
      <c r="CD8" s="5">
        <v>69.2</v>
      </c>
      <c r="CE8" s="5">
        <v>69.2</v>
      </c>
      <c r="CF8" s="5">
        <v>69.2</v>
      </c>
      <c r="CG8" s="5">
        <v>69.2</v>
      </c>
      <c r="CH8" s="5">
        <v>69.2</v>
      </c>
      <c r="CI8" s="5">
        <v>69.2</v>
      </c>
      <c r="FE8" s="5">
        <v>69.2</v>
      </c>
      <c r="FF8" s="5">
        <v>69.2</v>
      </c>
      <c r="FG8" s="5">
        <v>69.2</v>
      </c>
      <c r="FH8" s="5">
        <v>86.5</v>
      </c>
      <c r="FI8" s="5">
        <v>69.2</v>
      </c>
      <c r="FJ8" s="5">
        <v>69.2</v>
      </c>
      <c r="FK8" s="5">
        <v>69.2</v>
      </c>
      <c r="IG8" s="5">
        <v>69.2</v>
      </c>
      <c r="IH8" s="5">
        <v>69.2</v>
      </c>
      <c r="II8" s="5">
        <v>69.2</v>
      </c>
      <c r="IJ8" s="5">
        <v>69.2</v>
      </c>
      <c r="IK8" s="5">
        <v>86.5</v>
      </c>
      <c r="IL8" s="5">
        <v>69.2</v>
      </c>
      <c r="IM8" s="5">
        <v>69.2</v>
      </c>
      <c r="IN8" s="5">
        <v>69.2</v>
      </c>
      <c r="LI8" s="5">
        <v>108.13</v>
      </c>
      <c r="LJ8" s="5">
        <v>69.2</v>
      </c>
      <c r="LK8" s="5">
        <v>69.2</v>
      </c>
      <c r="LL8" s="5">
        <v>69.2</v>
      </c>
      <c r="LM8" s="5">
        <v>69.2</v>
      </c>
      <c r="LN8" s="5">
        <v>69.2</v>
      </c>
      <c r="OK8" s="5">
        <v>69.2</v>
      </c>
      <c r="OL8" s="5">
        <v>69.2</v>
      </c>
      <c r="OM8" s="5">
        <v>108.13</v>
      </c>
      <c r="ON8" s="5">
        <v>69.2</v>
      </c>
      <c r="OO8" s="5">
        <v>69.2</v>
      </c>
      <c r="OP8" s="5">
        <v>69.2</v>
      </c>
      <c r="RM8" s="5">
        <v>69.2</v>
      </c>
      <c r="RN8" s="5">
        <v>69.2</v>
      </c>
      <c r="RO8" s="5">
        <v>108.13</v>
      </c>
      <c r="RP8" s="5">
        <v>69.2</v>
      </c>
      <c r="RQ8" s="5">
        <v>69.2</v>
      </c>
      <c r="RR8" s="5">
        <v>69.2</v>
      </c>
      <c r="RS8" s="5">
        <v>69.2</v>
      </c>
      <c r="UO8" s="5">
        <v>69.2</v>
      </c>
      <c r="UP8" s="5">
        <v>69.2</v>
      </c>
      <c r="UQ8" s="5">
        <v>69.2</v>
      </c>
      <c r="UR8" s="5">
        <v>69.2</v>
      </c>
      <c r="US8" s="5">
        <v>108.13</v>
      </c>
      <c r="UT8" s="5">
        <v>69.2</v>
      </c>
      <c r="UU8" s="5">
        <v>69.2</v>
      </c>
      <c r="UV8" s="5">
        <v>69.2</v>
      </c>
      <c r="XQ8" s="5">
        <v>69.2</v>
      </c>
      <c r="XR8" s="5">
        <v>69.2</v>
      </c>
      <c r="XS8" s="5">
        <v>69.2</v>
      </c>
      <c r="XT8" s="5">
        <v>108.13</v>
      </c>
      <c r="XU8" s="5">
        <v>69.2</v>
      </c>
      <c r="XV8" s="5">
        <v>69.2</v>
      </c>
      <c r="XW8" s="5">
        <v>69.2</v>
      </c>
      <c r="XX8" s="5">
        <v>69.2</v>
      </c>
      <c r="AAS8" s="5">
        <v>69.2</v>
      </c>
      <c r="AAT8" s="5">
        <v>69.2</v>
      </c>
      <c r="AAU8" s="5">
        <v>69.2</v>
      </c>
      <c r="AAV8" s="5">
        <v>69.2</v>
      </c>
      <c r="AAW8" s="5">
        <v>108.13</v>
      </c>
      <c r="AAX8" s="5">
        <v>69.2</v>
      </c>
      <c r="AAY8" s="5">
        <v>69.2</v>
      </c>
      <c r="AAZ8" s="5">
        <v>69.2</v>
      </c>
      <c r="ADU8" s="5">
        <v>69.2</v>
      </c>
      <c r="ADV8" s="5">
        <v>69.2</v>
      </c>
      <c r="ADW8" s="5">
        <v>69.2</v>
      </c>
      <c r="ADX8" s="5">
        <v>69.2</v>
      </c>
      <c r="ADY8" s="5">
        <v>108.13</v>
      </c>
      <c r="ADZ8" s="5">
        <v>69.2</v>
      </c>
      <c r="AEA8" s="5">
        <v>69.2</v>
      </c>
      <c r="AEB8" s="5">
        <v>69.2</v>
      </c>
      <c r="AGW8" s="5">
        <v>69.2</v>
      </c>
      <c r="AGX8" s="5">
        <v>69.2</v>
      </c>
      <c r="AGY8" s="5">
        <v>69.2</v>
      </c>
      <c r="AGZ8" s="5">
        <v>69.2</v>
      </c>
      <c r="AHA8" s="5">
        <v>108.13</v>
      </c>
      <c r="AHB8" s="5">
        <v>69.2</v>
      </c>
      <c r="AHC8" s="5">
        <v>69.2</v>
      </c>
      <c r="AHD8" s="5">
        <v>69.2</v>
      </c>
      <c r="AJY8" t="s">
        <v>9</v>
      </c>
    </row>
    <row r="9" spans="1:961">
      <c r="A9" s="5">
        <v>69.2</v>
      </c>
      <c r="B9" s="5">
        <v>51.9</v>
      </c>
      <c r="C9" s="5">
        <v>51.9</v>
      </c>
      <c r="D9" s="5">
        <v>51.9</v>
      </c>
      <c r="E9" s="5">
        <v>51.9</v>
      </c>
      <c r="F9" s="5">
        <v>51.9</v>
      </c>
      <c r="G9" s="5">
        <v>51.9</v>
      </c>
      <c r="CC9" s="5">
        <v>69.2</v>
      </c>
      <c r="CD9" s="5">
        <v>51.9</v>
      </c>
      <c r="CE9" s="5">
        <v>51.9</v>
      </c>
      <c r="CF9" s="5">
        <v>51.9</v>
      </c>
      <c r="CG9" s="5">
        <v>51.9</v>
      </c>
      <c r="CH9" s="5">
        <v>51.9</v>
      </c>
      <c r="CI9" s="5">
        <v>51.9</v>
      </c>
      <c r="FE9" s="5">
        <v>51.9</v>
      </c>
      <c r="FF9" s="5">
        <v>51.9</v>
      </c>
      <c r="FG9" s="5">
        <v>51.9</v>
      </c>
      <c r="FH9" s="5">
        <v>69.2</v>
      </c>
      <c r="FI9" s="5">
        <v>51.9</v>
      </c>
      <c r="FJ9" s="5">
        <v>51.9</v>
      </c>
      <c r="FK9" s="5">
        <v>51.9</v>
      </c>
      <c r="IG9" s="5">
        <v>51.9</v>
      </c>
      <c r="IH9" s="5">
        <v>51.9</v>
      </c>
      <c r="II9" s="5">
        <v>51.9</v>
      </c>
      <c r="IJ9" s="5">
        <v>51.9</v>
      </c>
      <c r="IK9" s="5">
        <v>69.2</v>
      </c>
      <c r="IL9" s="5">
        <v>51.9</v>
      </c>
      <c r="IM9" s="5">
        <v>51.9</v>
      </c>
      <c r="IN9" s="5">
        <v>51.9</v>
      </c>
      <c r="LI9" s="5">
        <v>105</v>
      </c>
      <c r="LJ9" s="5">
        <v>51.9</v>
      </c>
      <c r="LK9" s="5">
        <v>51.9</v>
      </c>
      <c r="LL9" s="5">
        <v>51.9</v>
      </c>
      <c r="LM9" s="5">
        <v>51.9</v>
      </c>
      <c r="LN9" s="5">
        <v>51.9</v>
      </c>
      <c r="OK9" s="5">
        <v>51.9</v>
      </c>
      <c r="OL9" s="5">
        <v>51.9</v>
      </c>
      <c r="OM9" s="5">
        <v>105</v>
      </c>
      <c r="ON9" s="5">
        <v>51.9</v>
      </c>
      <c r="OO9" s="5">
        <v>51.9</v>
      </c>
      <c r="OP9" s="5">
        <v>51.9</v>
      </c>
      <c r="RM9" s="5">
        <v>51.9</v>
      </c>
      <c r="RN9" s="5">
        <v>51.9</v>
      </c>
      <c r="RO9" s="5">
        <v>105</v>
      </c>
      <c r="RP9" s="5">
        <v>51.9</v>
      </c>
      <c r="RQ9" s="5">
        <v>51.9</v>
      </c>
      <c r="RR9" s="5">
        <v>51.9</v>
      </c>
      <c r="RS9" s="5">
        <v>51.9</v>
      </c>
      <c r="UO9" s="5">
        <v>51.9</v>
      </c>
      <c r="UP9" s="5">
        <v>51.9</v>
      </c>
      <c r="UQ9" s="5">
        <v>51.9</v>
      </c>
      <c r="UR9" s="5">
        <v>51.9</v>
      </c>
      <c r="US9" s="5">
        <v>105</v>
      </c>
      <c r="UT9" s="5">
        <v>51.9</v>
      </c>
      <c r="UU9" s="5">
        <v>51.9</v>
      </c>
      <c r="UV9" s="5">
        <v>51.9</v>
      </c>
      <c r="XQ9" s="5">
        <v>51.9</v>
      </c>
      <c r="XR9" s="5">
        <v>51.9</v>
      </c>
      <c r="XS9" s="5">
        <v>51.9</v>
      </c>
      <c r="XT9" s="5">
        <v>105</v>
      </c>
      <c r="XU9" s="5">
        <v>51.9</v>
      </c>
      <c r="XV9" s="5">
        <v>51.9</v>
      </c>
      <c r="XW9" s="5">
        <v>51.9</v>
      </c>
      <c r="XX9" s="5">
        <v>51.9</v>
      </c>
      <c r="AAS9" s="5">
        <v>51.9</v>
      </c>
      <c r="AAT9" s="5">
        <v>51.9</v>
      </c>
      <c r="AAU9" s="5">
        <v>51.9</v>
      </c>
      <c r="AAV9" s="5">
        <v>51.9</v>
      </c>
      <c r="AAW9" s="5">
        <v>105</v>
      </c>
      <c r="AAX9" s="5">
        <v>51.9</v>
      </c>
      <c r="AAY9" s="5">
        <v>51.9</v>
      </c>
      <c r="AAZ9" s="5">
        <v>51.9</v>
      </c>
      <c r="ADU9" s="5">
        <v>51.9</v>
      </c>
      <c r="ADV9" s="5">
        <v>51.9</v>
      </c>
      <c r="ADW9" s="5">
        <v>51.9</v>
      </c>
      <c r="ADX9" s="5">
        <v>51.9</v>
      </c>
      <c r="ADY9" s="5">
        <v>105</v>
      </c>
      <c r="ADZ9" s="5">
        <v>51.9</v>
      </c>
      <c r="AEA9" s="5">
        <v>51.9</v>
      </c>
      <c r="AEB9" s="5">
        <v>51.9</v>
      </c>
      <c r="AGW9" s="5">
        <v>51.9</v>
      </c>
      <c r="AGX9" s="5">
        <v>51.9</v>
      </c>
      <c r="AGY9" s="5">
        <v>51.9</v>
      </c>
      <c r="AGZ9" s="5">
        <v>51.9</v>
      </c>
      <c r="AHA9" s="5">
        <v>105</v>
      </c>
      <c r="AHB9" s="5">
        <v>51.9</v>
      </c>
      <c r="AHC9" s="5">
        <v>51.9</v>
      </c>
      <c r="AHD9" s="5">
        <v>51.9</v>
      </c>
      <c r="AJY9" t="s">
        <v>10</v>
      </c>
    </row>
    <row r="10" spans="1:961">
      <c r="A10" s="5">
        <v>55</v>
      </c>
      <c r="B10" s="5">
        <v>47.58</v>
      </c>
      <c r="C10" s="5">
        <v>47.58</v>
      </c>
      <c r="D10" s="5">
        <v>47.58</v>
      </c>
      <c r="E10" s="5">
        <v>47.58</v>
      </c>
      <c r="F10" s="5">
        <v>47.58</v>
      </c>
      <c r="G10" s="5">
        <v>47.58</v>
      </c>
      <c r="CC10" s="5">
        <v>55</v>
      </c>
      <c r="CD10" s="5">
        <v>47.58</v>
      </c>
      <c r="CE10" s="5">
        <v>47.58</v>
      </c>
      <c r="CF10" s="5">
        <v>47.58</v>
      </c>
      <c r="CG10" s="5">
        <v>47.58</v>
      </c>
      <c r="CH10" s="5">
        <v>47.58</v>
      </c>
      <c r="CI10" s="5">
        <v>47.58</v>
      </c>
      <c r="FE10" s="5">
        <v>47.58</v>
      </c>
      <c r="FF10" s="5">
        <v>47.58</v>
      </c>
      <c r="FG10" s="5">
        <v>47.58</v>
      </c>
      <c r="FH10" s="5">
        <v>55</v>
      </c>
      <c r="FI10" s="5">
        <v>47.58</v>
      </c>
      <c r="FJ10" s="5">
        <v>47.58</v>
      </c>
      <c r="FK10" s="5">
        <v>47.58</v>
      </c>
      <c r="IG10" s="5">
        <v>47.58</v>
      </c>
      <c r="IH10" s="5">
        <v>47.58</v>
      </c>
      <c r="II10" s="5">
        <v>47.58</v>
      </c>
      <c r="IJ10" s="5">
        <v>47.58</v>
      </c>
      <c r="IK10" s="5">
        <v>55</v>
      </c>
      <c r="IL10" s="5">
        <v>47.58</v>
      </c>
      <c r="IM10" s="5">
        <v>47.58</v>
      </c>
      <c r="IN10" s="5">
        <v>47.58</v>
      </c>
      <c r="LI10" s="5">
        <v>103.8</v>
      </c>
      <c r="LJ10" s="5">
        <v>47.58</v>
      </c>
      <c r="LK10" s="5">
        <v>47.58</v>
      </c>
      <c r="LL10" s="5">
        <v>47.58</v>
      </c>
      <c r="LM10" s="5">
        <v>47.58</v>
      </c>
      <c r="LN10" s="5">
        <v>47.58</v>
      </c>
      <c r="OK10" s="5">
        <v>47.58</v>
      </c>
      <c r="OL10" s="5">
        <v>47.58</v>
      </c>
      <c r="OM10" s="5">
        <v>103.8</v>
      </c>
      <c r="ON10" s="5">
        <v>47.58</v>
      </c>
      <c r="OO10" s="5">
        <v>47.58</v>
      </c>
      <c r="OP10" s="5">
        <v>47.58</v>
      </c>
      <c r="RM10" s="5">
        <v>47.58</v>
      </c>
      <c r="RN10" s="5">
        <v>47.58</v>
      </c>
      <c r="RO10" s="5">
        <v>103.8</v>
      </c>
      <c r="RP10" s="5">
        <v>47.58</v>
      </c>
      <c r="RQ10" s="5">
        <v>47.58</v>
      </c>
      <c r="RR10" s="5">
        <v>47.58</v>
      </c>
      <c r="RS10" s="5">
        <v>47.58</v>
      </c>
      <c r="UO10" s="5">
        <v>47.58</v>
      </c>
      <c r="UP10" s="5">
        <v>47.58</v>
      </c>
      <c r="UQ10" s="5">
        <v>47.58</v>
      </c>
      <c r="UR10" s="5">
        <v>47.58</v>
      </c>
      <c r="US10" s="5">
        <v>103.8</v>
      </c>
      <c r="UT10" s="5">
        <v>47.58</v>
      </c>
      <c r="UU10" s="5">
        <v>47.58</v>
      </c>
      <c r="UV10" s="5">
        <v>47.58</v>
      </c>
      <c r="XQ10" s="5">
        <v>47.58</v>
      </c>
      <c r="XR10" s="5">
        <v>47.58</v>
      </c>
      <c r="XS10" s="5">
        <v>47.58</v>
      </c>
      <c r="XT10" s="5">
        <v>103.8</v>
      </c>
      <c r="XU10" s="5">
        <v>47.58</v>
      </c>
      <c r="XV10" s="5">
        <v>47.58</v>
      </c>
      <c r="XW10" s="5">
        <v>47.58</v>
      </c>
      <c r="XX10" s="5">
        <v>47.58</v>
      </c>
      <c r="AAS10" s="5">
        <v>47.58</v>
      </c>
      <c r="AAT10" s="5">
        <v>47.58</v>
      </c>
      <c r="AAU10" s="5">
        <v>47.58</v>
      </c>
      <c r="AAV10" s="5">
        <v>47.58</v>
      </c>
      <c r="AAW10" s="5">
        <v>103.8</v>
      </c>
      <c r="AAX10" s="5">
        <v>47.58</v>
      </c>
      <c r="AAY10" s="5">
        <v>47.58</v>
      </c>
      <c r="AAZ10" s="5">
        <v>47.58</v>
      </c>
      <c r="ADU10" s="5">
        <v>47.58</v>
      </c>
      <c r="ADV10" s="5">
        <v>47.58</v>
      </c>
      <c r="ADW10" s="5">
        <v>47.58</v>
      </c>
      <c r="ADX10" s="5">
        <v>47.58</v>
      </c>
      <c r="ADY10" s="5">
        <v>103.8</v>
      </c>
      <c r="ADZ10" s="5">
        <v>47.58</v>
      </c>
      <c r="AEA10" s="5">
        <v>47.58</v>
      </c>
      <c r="AEB10" s="5">
        <v>47.58</v>
      </c>
      <c r="AGW10" s="5">
        <v>47.58</v>
      </c>
      <c r="AGX10" s="5">
        <v>47.58</v>
      </c>
      <c r="AGY10" s="5">
        <v>47.58</v>
      </c>
      <c r="AGZ10" s="5">
        <v>47.58</v>
      </c>
      <c r="AHA10" s="5">
        <v>103.8</v>
      </c>
      <c r="AHB10" s="5">
        <v>47.58</v>
      </c>
      <c r="AHC10" s="5">
        <v>47.58</v>
      </c>
      <c r="AHD10" s="5">
        <v>47.58</v>
      </c>
      <c r="AJY10" t="s">
        <v>11</v>
      </c>
    </row>
    <row r="11" spans="1:961">
      <c r="A11" s="5">
        <v>51.9</v>
      </c>
      <c r="B11" s="5">
        <v>43.25</v>
      </c>
      <c r="C11" s="5">
        <v>43.25</v>
      </c>
      <c r="D11" s="5">
        <v>43.25</v>
      </c>
      <c r="E11" s="5">
        <v>43.25</v>
      </c>
      <c r="F11" s="5">
        <v>43.25</v>
      </c>
      <c r="G11" s="5">
        <v>43.25</v>
      </c>
      <c r="CC11" s="5">
        <v>51.9</v>
      </c>
      <c r="CD11" s="5">
        <v>43.25</v>
      </c>
      <c r="CE11" s="5">
        <v>43.25</v>
      </c>
      <c r="CF11" s="5">
        <v>43.25</v>
      </c>
      <c r="CG11" s="5">
        <v>43.25</v>
      </c>
      <c r="CH11" s="5">
        <v>43.25</v>
      </c>
      <c r="CI11" s="5">
        <v>43.25</v>
      </c>
      <c r="FE11" s="5">
        <v>43.25</v>
      </c>
      <c r="FF11" s="5">
        <v>43.25</v>
      </c>
      <c r="FG11" s="5">
        <v>43.25</v>
      </c>
      <c r="FH11" s="5">
        <v>51.9</v>
      </c>
      <c r="FI11" s="5">
        <v>43.25</v>
      </c>
      <c r="FJ11" s="5">
        <v>43.25</v>
      </c>
      <c r="FK11" s="5">
        <v>43.25</v>
      </c>
      <c r="IG11" s="5">
        <v>43.25</v>
      </c>
      <c r="IH11" s="5">
        <v>43.25</v>
      </c>
      <c r="II11" s="5">
        <v>43.25</v>
      </c>
      <c r="IJ11" s="5">
        <v>43.25</v>
      </c>
      <c r="IK11" s="5">
        <v>51.9</v>
      </c>
      <c r="IL11" s="5">
        <v>43.25</v>
      </c>
      <c r="IM11" s="5">
        <v>43.25</v>
      </c>
      <c r="IN11" s="5">
        <v>43.25</v>
      </c>
      <c r="LI11" s="5">
        <v>86.5</v>
      </c>
      <c r="LJ11" s="5">
        <v>43.25</v>
      </c>
      <c r="LK11" s="5">
        <v>43.25</v>
      </c>
      <c r="LL11" s="5">
        <v>43.25</v>
      </c>
      <c r="LM11" s="5">
        <v>43.25</v>
      </c>
      <c r="LN11" s="5">
        <v>43.25</v>
      </c>
      <c r="OK11" s="5">
        <v>43.25</v>
      </c>
      <c r="OL11" s="5">
        <v>43.25</v>
      </c>
      <c r="OM11" s="5">
        <v>86.5</v>
      </c>
      <c r="ON11" s="5">
        <v>43.25</v>
      </c>
      <c r="OO11" s="5">
        <v>43.25</v>
      </c>
      <c r="OP11" s="5">
        <v>43.25</v>
      </c>
      <c r="RM11" s="5">
        <v>43.25</v>
      </c>
      <c r="RN11" s="5">
        <v>43.25</v>
      </c>
      <c r="RO11" s="5">
        <v>86.5</v>
      </c>
      <c r="RP11" s="5">
        <v>43.25</v>
      </c>
      <c r="RQ11" s="5">
        <v>43.25</v>
      </c>
      <c r="RR11" s="5">
        <v>43.25</v>
      </c>
      <c r="RS11" s="5">
        <v>43.25</v>
      </c>
      <c r="UO11" s="5">
        <v>43.25</v>
      </c>
      <c r="UP11" s="5">
        <v>43.25</v>
      </c>
      <c r="UQ11" s="5">
        <v>43.25</v>
      </c>
      <c r="UR11" s="5">
        <v>43.25</v>
      </c>
      <c r="US11" s="5">
        <v>86.5</v>
      </c>
      <c r="UT11" s="5">
        <v>43.25</v>
      </c>
      <c r="UU11" s="5">
        <v>43.25</v>
      </c>
      <c r="UV11" s="5">
        <v>43.25</v>
      </c>
      <c r="XQ11" s="5">
        <v>43.25</v>
      </c>
      <c r="XR11" s="5">
        <v>43.25</v>
      </c>
      <c r="XS11" s="5">
        <v>43.25</v>
      </c>
      <c r="XT11" s="5">
        <v>86.5</v>
      </c>
      <c r="XU11" s="5">
        <v>43.25</v>
      </c>
      <c r="XV11" s="5">
        <v>43.25</v>
      </c>
      <c r="XW11" s="5">
        <v>43.25</v>
      </c>
      <c r="XX11" s="5">
        <v>43.25</v>
      </c>
      <c r="AAS11" s="5">
        <v>43.25</v>
      </c>
      <c r="AAT11" s="5">
        <v>43.25</v>
      </c>
      <c r="AAU11" s="5">
        <v>43.25</v>
      </c>
      <c r="AAV11" s="5">
        <v>43.25</v>
      </c>
      <c r="AAW11" s="5">
        <v>86.5</v>
      </c>
      <c r="AAX11" s="5">
        <v>43.25</v>
      </c>
      <c r="AAY11" s="5">
        <v>43.25</v>
      </c>
      <c r="AAZ11" s="5">
        <v>43.25</v>
      </c>
      <c r="ADU11" s="5">
        <v>43.25</v>
      </c>
      <c r="ADV11" s="5">
        <v>43.25</v>
      </c>
      <c r="ADW11" s="5">
        <v>43.25</v>
      </c>
      <c r="ADX11" s="5">
        <v>43.25</v>
      </c>
      <c r="ADY11" s="5">
        <v>86.5</v>
      </c>
      <c r="ADZ11" s="5">
        <v>43.25</v>
      </c>
      <c r="AEA11" s="5">
        <v>43.25</v>
      </c>
      <c r="AEB11" s="5">
        <v>43.25</v>
      </c>
      <c r="AGW11" s="5">
        <v>43.25</v>
      </c>
      <c r="AGX11" s="5">
        <v>43.25</v>
      </c>
      <c r="AGY11" s="5">
        <v>43.25</v>
      </c>
      <c r="AGZ11" s="5">
        <v>43.25</v>
      </c>
      <c r="AHA11" s="5">
        <v>86.5</v>
      </c>
      <c r="AHB11" s="5">
        <v>43.25</v>
      </c>
      <c r="AHC11" s="5">
        <v>43.25</v>
      </c>
      <c r="AHD11" s="5">
        <v>43.25</v>
      </c>
      <c r="AJY11" t="s">
        <v>12</v>
      </c>
    </row>
    <row r="12" spans="1:961">
      <c r="A12" s="5">
        <v>47.58</v>
      </c>
      <c r="B12" s="5">
        <v>34.6</v>
      </c>
      <c r="C12" s="5">
        <v>34.6</v>
      </c>
      <c r="D12" s="5">
        <v>34.6</v>
      </c>
      <c r="E12" s="5">
        <v>34.6</v>
      </c>
      <c r="F12" s="5">
        <v>34.6</v>
      </c>
      <c r="G12" s="5">
        <v>34.6</v>
      </c>
      <c r="CC12" s="5">
        <v>47.58</v>
      </c>
      <c r="CD12" s="5">
        <v>34.6</v>
      </c>
      <c r="CE12" s="5">
        <v>34.6</v>
      </c>
      <c r="CF12" s="5">
        <v>34.6</v>
      </c>
      <c r="CG12" s="5">
        <v>34.6</v>
      </c>
      <c r="CH12" s="5">
        <v>34.6</v>
      </c>
      <c r="CI12" s="5">
        <v>34.6</v>
      </c>
      <c r="FE12" s="5">
        <v>34.6</v>
      </c>
      <c r="FF12" s="5">
        <v>34.6</v>
      </c>
      <c r="FG12" s="5">
        <v>34.6</v>
      </c>
      <c r="FH12" s="5">
        <v>47.58</v>
      </c>
      <c r="FI12" s="5">
        <v>34.6</v>
      </c>
      <c r="FJ12" s="5">
        <v>34.6</v>
      </c>
      <c r="FK12" s="5">
        <v>34.6</v>
      </c>
      <c r="IG12" s="5">
        <v>34.6</v>
      </c>
      <c r="IH12" s="5">
        <v>34.6</v>
      </c>
      <c r="II12" s="5">
        <v>34.6</v>
      </c>
      <c r="IJ12" s="5">
        <v>34.6</v>
      </c>
      <c r="IK12" s="5">
        <v>47.58</v>
      </c>
      <c r="IL12" s="5">
        <v>34.6</v>
      </c>
      <c r="IM12" s="5">
        <v>34.6</v>
      </c>
      <c r="IN12" s="5">
        <v>34.6</v>
      </c>
      <c r="LI12" s="5">
        <v>69.2</v>
      </c>
      <c r="LJ12" s="5">
        <v>34.6</v>
      </c>
      <c r="LK12" s="5">
        <v>34.6</v>
      </c>
      <c r="LL12" s="5">
        <v>34.6</v>
      </c>
      <c r="LM12" s="5">
        <v>34.6</v>
      </c>
      <c r="LN12" s="5">
        <v>34.6</v>
      </c>
      <c r="OK12" s="5">
        <v>34.6</v>
      </c>
      <c r="OL12" s="5">
        <v>34.6</v>
      </c>
      <c r="OM12" s="5">
        <v>69.2</v>
      </c>
      <c r="ON12" s="5">
        <v>34.6</v>
      </c>
      <c r="OO12" s="5">
        <v>34.6</v>
      </c>
      <c r="OP12" s="5">
        <v>34.6</v>
      </c>
      <c r="RM12" s="5">
        <v>34.6</v>
      </c>
      <c r="RN12" s="5">
        <v>34.6</v>
      </c>
      <c r="RO12" s="5">
        <v>69.2</v>
      </c>
      <c r="RP12" s="5">
        <v>34.6</v>
      </c>
      <c r="RQ12" s="5">
        <v>34.6</v>
      </c>
      <c r="RR12" s="5">
        <v>34.6</v>
      </c>
      <c r="RS12" s="5">
        <v>34.6</v>
      </c>
      <c r="UO12" s="5">
        <v>34.6</v>
      </c>
      <c r="UP12" s="5">
        <v>34.6</v>
      </c>
      <c r="UQ12" s="5">
        <v>34.6</v>
      </c>
      <c r="UR12" s="5">
        <v>34.6</v>
      </c>
      <c r="US12" s="5">
        <v>69.2</v>
      </c>
      <c r="UT12" s="5">
        <v>34.6</v>
      </c>
      <c r="UU12" s="5">
        <v>34.6</v>
      </c>
      <c r="UV12" s="5">
        <v>34.6</v>
      </c>
      <c r="XQ12" s="5">
        <v>34.6</v>
      </c>
      <c r="XR12" s="5">
        <v>34.6</v>
      </c>
      <c r="XS12" s="5">
        <v>34.6</v>
      </c>
      <c r="XT12" s="5">
        <v>69.2</v>
      </c>
      <c r="XU12" s="5">
        <v>34.6</v>
      </c>
      <c r="XV12" s="5">
        <v>34.6</v>
      </c>
      <c r="XW12" s="5">
        <v>34.6</v>
      </c>
      <c r="XX12" s="5">
        <v>34.6</v>
      </c>
      <c r="AAS12" s="5">
        <v>34.6</v>
      </c>
      <c r="AAT12" s="5">
        <v>34.6</v>
      </c>
      <c r="AAU12" s="5">
        <v>34.6</v>
      </c>
      <c r="AAV12" s="5">
        <v>34.6</v>
      </c>
      <c r="AAW12" s="5">
        <v>69.2</v>
      </c>
      <c r="AAX12" s="5">
        <v>34.6</v>
      </c>
      <c r="AAY12" s="5">
        <v>34.6</v>
      </c>
      <c r="AAZ12" s="5">
        <v>34.6</v>
      </c>
      <c r="ADU12" s="5">
        <v>34.6</v>
      </c>
      <c r="ADV12" s="5">
        <v>34.6</v>
      </c>
      <c r="ADW12" s="5">
        <v>34.6</v>
      </c>
      <c r="ADX12" s="5">
        <v>34.6</v>
      </c>
      <c r="ADY12" s="5">
        <v>69.2</v>
      </c>
      <c r="ADZ12" s="5">
        <v>34.6</v>
      </c>
      <c r="AEA12" s="5">
        <v>34.6</v>
      </c>
      <c r="AEB12" s="5">
        <v>34.6</v>
      </c>
      <c r="AGW12" s="5">
        <v>34.6</v>
      </c>
      <c r="AGX12" s="5">
        <v>34.6</v>
      </c>
      <c r="AGY12" s="5">
        <v>34.6</v>
      </c>
      <c r="AGZ12" s="5">
        <v>34.6</v>
      </c>
      <c r="AHA12" s="5">
        <v>69.2</v>
      </c>
      <c r="AHB12" s="5">
        <v>34.6</v>
      </c>
      <c r="AHC12" s="5">
        <v>34.6</v>
      </c>
      <c r="AHD12" s="5">
        <v>34.6</v>
      </c>
      <c r="AJY12" t="s">
        <v>13</v>
      </c>
    </row>
    <row r="13" spans="1:961">
      <c r="A13" s="5">
        <v>43.25</v>
      </c>
      <c r="B13" s="5">
        <v>32.01</v>
      </c>
      <c r="C13" s="5">
        <v>32.01</v>
      </c>
      <c r="D13" s="5">
        <v>32.01</v>
      </c>
      <c r="E13" s="5">
        <v>32.01</v>
      </c>
      <c r="F13" s="5">
        <v>32.01</v>
      </c>
      <c r="G13" s="5">
        <v>32.01</v>
      </c>
      <c r="CC13" s="5">
        <v>43.25</v>
      </c>
      <c r="CD13" s="5">
        <v>32.01</v>
      </c>
      <c r="CE13" s="5">
        <v>32.01</v>
      </c>
      <c r="CF13" s="5">
        <v>32.01</v>
      </c>
      <c r="CG13" s="5">
        <v>32.01</v>
      </c>
      <c r="CH13" s="5">
        <v>32.01</v>
      </c>
      <c r="CI13" s="5">
        <v>32.01</v>
      </c>
      <c r="FE13" s="5">
        <v>32.01</v>
      </c>
      <c r="FF13" s="5">
        <v>32.01</v>
      </c>
      <c r="FG13" s="5">
        <v>32.01</v>
      </c>
      <c r="FH13" s="5">
        <v>43.25</v>
      </c>
      <c r="FI13" s="5">
        <v>32.01</v>
      </c>
      <c r="FJ13" s="5">
        <v>32.01</v>
      </c>
      <c r="FK13" s="5">
        <v>32.01</v>
      </c>
      <c r="IG13" s="5">
        <v>32.01</v>
      </c>
      <c r="IH13" s="5">
        <v>32.01</v>
      </c>
      <c r="II13" s="5">
        <v>32.01</v>
      </c>
      <c r="IJ13" s="5">
        <v>32.01</v>
      </c>
      <c r="IK13" s="5">
        <v>43.25</v>
      </c>
      <c r="IL13" s="5">
        <v>32.01</v>
      </c>
      <c r="IM13" s="5">
        <v>32.01</v>
      </c>
      <c r="IN13" s="5">
        <v>32.01</v>
      </c>
      <c r="LI13" s="5">
        <v>51.9</v>
      </c>
      <c r="LJ13" s="5">
        <v>32.01</v>
      </c>
      <c r="LK13" s="5">
        <v>32.01</v>
      </c>
      <c r="LL13" s="5">
        <v>32.01</v>
      </c>
      <c r="LM13" s="5">
        <v>32.01</v>
      </c>
      <c r="LN13" s="5">
        <v>32.01</v>
      </c>
      <c r="OK13" s="5">
        <v>32.01</v>
      </c>
      <c r="OL13" s="5">
        <v>32.01</v>
      </c>
      <c r="OM13" s="5">
        <v>51.9</v>
      </c>
      <c r="ON13" s="5">
        <v>32.01</v>
      </c>
      <c r="OO13" s="5">
        <v>32.01</v>
      </c>
      <c r="OP13" s="5">
        <v>32.01</v>
      </c>
      <c r="RM13" s="5">
        <v>32.01</v>
      </c>
      <c r="RN13" s="5">
        <v>32.01</v>
      </c>
      <c r="RO13" s="5">
        <v>51.9</v>
      </c>
      <c r="RP13" s="5">
        <v>32.01</v>
      </c>
      <c r="RQ13" s="5">
        <v>32.01</v>
      </c>
      <c r="RR13" s="5">
        <v>32.01</v>
      </c>
      <c r="RS13" s="5">
        <v>32.01</v>
      </c>
      <c r="UO13" s="5">
        <v>32.01</v>
      </c>
      <c r="UP13" s="5">
        <v>32.01</v>
      </c>
      <c r="UQ13" s="5">
        <v>32.01</v>
      </c>
      <c r="UR13" s="5">
        <v>32.01</v>
      </c>
      <c r="US13" s="5">
        <v>51.9</v>
      </c>
      <c r="UT13" s="5">
        <v>32.01</v>
      </c>
      <c r="UU13" s="5">
        <v>32.01</v>
      </c>
      <c r="UV13" s="5">
        <v>32.01</v>
      </c>
      <c r="XQ13" s="5">
        <v>32.01</v>
      </c>
      <c r="XR13" s="5">
        <v>32.01</v>
      </c>
      <c r="XS13" s="5">
        <v>32.01</v>
      </c>
      <c r="XT13" s="5">
        <v>51.9</v>
      </c>
      <c r="XU13" s="5">
        <v>32.01</v>
      </c>
      <c r="XV13" s="5">
        <v>32.01</v>
      </c>
      <c r="XW13" s="5">
        <v>32.01</v>
      </c>
      <c r="XX13" s="5">
        <v>32.01</v>
      </c>
      <c r="AAS13" s="5">
        <v>32.01</v>
      </c>
      <c r="AAT13" s="5">
        <v>32.01</v>
      </c>
      <c r="AAU13" s="5">
        <v>32.01</v>
      </c>
      <c r="AAV13" s="5">
        <v>32.01</v>
      </c>
      <c r="AAW13" s="5">
        <v>51.9</v>
      </c>
      <c r="AAX13" s="5">
        <v>32.01</v>
      </c>
      <c r="AAY13" s="5">
        <v>32.01</v>
      </c>
      <c r="AAZ13" s="5">
        <v>32.01</v>
      </c>
      <c r="ADU13" s="5">
        <v>32.01</v>
      </c>
      <c r="ADV13" s="5">
        <v>32.01</v>
      </c>
      <c r="ADW13" s="5">
        <v>32.01</v>
      </c>
      <c r="ADX13" s="5">
        <v>32.01</v>
      </c>
      <c r="ADY13" s="5">
        <v>51.9</v>
      </c>
      <c r="ADZ13" s="5">
        <v>32.01</v>
      </c>
      <c r="AEA13" s="5">
        <v>32.01</v>
      </c>
      <c r="AEB13" s="5">
        <v>32.01</v>
      </c>
      <c r="AGW13" s="5">
        <v>32.01</v>
      </c>
      <c r="AGX13" s="5">
        <v>32.01</v>
      </c>
      <c r="AGY13" s="5">
        <v>32.01</v>
      </c>
      <c r="AGZ13" s="5">
        <v>32.01</v>
      </c>
      <c r="AHA13" s="5">
        <v>51.9</v>
      </c>
      <c r="AHB13" s="5">
        <v>32.01</v>
      </c>
      <c r="AHC13" s="5">
        <v>32.01</v>
      </c>
      <c r="AHD13" s="5">
        <v>32.01</v>
      </c>
    </row>
    <row r="14" spans="1:961">
      <c r="A14" s="5">
        <v>34.6</v>
      </c>
      <c r="CC14" s="5">
        <v>34.6</v>
      </c>
      <c r="FH14" s="5">
        <v>34.6</v>
      </c>
      <c r="IK14" s="5">
        <v>34.6</v>
      </c>
      <c r="LI14" s="5">
        <v>47.58</v>
      </c>
      <c r="OM14" s="5">
        <v>47.58</v>
      </c>
      <c r="RO14" s="5">
        <v>47.58</v>
      </c>
      <c r="US14" s="5">
        <v>47.58</v>
      </c>
      <c r="XT14" s="5">
        <v>47.58</v>
      </c>
      <c r="AAW14" s="5">
        <v>47.58</v>
      </c>
      <c r="ADY14" s="5">
        <v>47.58</v>
      </c>
      <c r="AHA14" s="5">
        <v>47.58</v>
      </c>
    </row>
    <row r="15" spans="1:961">
      <c r="A15" s="5">
        <v>32.01</v>
      </c>
      <c r="CC15" s="5">
        <v>32.01</v>
      </c>
      <c r="FH15" s="5">
        <v>32.01</v>
      </c>
      <c r="IK15" s="5">
        <v>32.01</v>
      </c>
      <c r="LI15" s="5">
        <v>43.25</v>
      </c>
      <c r="OM15" s="5">
        <v>43.25</v>
      </c>
      <c r="RO15" s="5">
        <v>43.25</v>
      </c>
      <c r="US15" s="5">
        <v>43.25</v>
      </c>
      <c r="XT15" s="5">
        <v>43.25</v>
      </c>
      <c r="AAW15" s="5">
        <v>43.25</v>
      </c>
      <c r="ADY15" s="5">
        <v>43.25</v>
      </c>
      <c r="AHA15" s="5">
        <v>43.25</v>
      </c>
    </row>
    <row r="16" spans="1:961">
      <c r="LI16" s="5">
        <v>40</v>
      </c>
      <c r="OM16" s="5">
        <v>40</v>
      </c>
      <c r="RO16" s="5">
        <v>40</v>
      </c>
      <c r="US16" s="5">
        <v>40</v>
      </c>
      <c r="XT16" s="5">
        <v>40</v>
      </c>
      <c r="AAW16" s="5">
        <v>40</v>
      </c>
      <c r="ADY16" s="5">
        <v>40</v>
      </c>
      <c r="AHA16" s="5">
        <v>40</v>
      </c>
    </row>
    <row r="17" spans="321:885">
      <c r="LI17" s="5">
        <v>39</v>
      </c>
      <c r="OM17" s="5">
        <v>39</v>
      </c>
      <c r="RO17" s="5">
        <v>39</v>
      </c>
      <c r="US17" s="5">
        <v>39</v>
      </c>
      <c r="XT17" s="5">
        <v>39</v>
      </c>
      <c r="AAW17" s="5">
        <v>39</v>
      </c>
      <c r="ADY17" s="5">
        <v>39</v>
      </c>
      <c r="AHA17" s="5">
        <v>39</v>
      </c>
    </row>
    <row r="18" spans="321:885">
      <c r="LI18" s="5">
        <v>34.6</v>
      </c>
      <c r="OM18" s="5">
        <v>34.6</v>
      </c>
      <c r="RO18" s="5">
        <v>34.6</v>
      </c>
      <c r="US18" s="5">
        <v>34.6</v>
      </c>
      <c r="XT18" s="5">
        <v>34.6</v>
      </c>
      <c r="AAW18" s="5">
        <v>34.6</v>
      </c>
      <c r="ADY18" s="5">
        <v>34.6</v>
      </c>
      <c r="AHA18" s="5">
        <v>34.6</v>
      </c>
    </row>
  </sheetData>
  <sheetProtection algorithmName="SHA-512" hashValue="GV65yZfVc9MdD+xSxiMT+0KmvfoEPEKT0azDHfqdXWxSZRXRzRldIWbriNVKF+1zGqTSJ9jkkQRHNBSDg9VyPA==" saltValue="gFZ7ECDwAAFhXTDwn2p70g==" spinCount="100000" sheet="1" objects="1" scenarios="1"/>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390"/>
  <sheetViews>
    <sheetView workbookViewId="0"/>
  </sheetViews>
  <sheetFormatPr baseColWidth="10" defaultRowHeight="15"/>
  <sheetData>
    <row r="1" spans="1:5">
      <c r="A1" t="s">
        <v>307</v>
      </c>
      <c r="B1" t="s">
        <v>308</v>
      </c>
      <c r="C1" t="s">
        <v>309</v>
      </c>
      <c r="D1" t="s">
        <v>310</v>
      </c>
      <c r="E1" t="s">
        <v>311</v>
      </c>
    </row>
    <row r="2" spans="1:5">
      <c r="A2">
        <v>2026</v>
      </c>
      <c r="B2">
        <v>4</v>
      </c>
      <c r="C2" t="s">
        <v>316</v>
      </c>
      <c r="D2" t="s">
        <v>317</v>
      </c>
      <c r="E2">
        <v>138.4</v>
      </c>
    </row>
    <row r="3" spans="1:5">
      <c r="A3">
        <v>2026</v>
      </c>
      <c r="B3">
        <v>5</v>
      </c>
      <c r="C3" t="s">
        <v>318</v>
      </c>
      <c r="D3" t="s">
        <v>317</v>
      </c>
      <c r="E3">
        <v>129.75</v>
      </c>
    </row>
    <row r="4" spans="1:5">
      <c r="A4">
        <v>2026</v>
      </c>
      <c r="B4">
        <v>8</v>
      </c>
      <c r="C4" t="s">
        <v>335</v>
      </c>
      <c r="D4" t="s">
        <v>317</v>
      </c>
      <c r="E4">
        <v>138.4</v>
      </c>
    </row>
    <row r="5" spans="1:5">
      <c r="A5">
        <v>2026</v>
      </c>
      <c r="B5">
        <v>7</v>
      </c>
      <c r="C5" t="s">
        <v>336</v>
      </c>
      <c r="D5" t="s">
        <v>317</v>
      </c>
      <c r="E5">
        <v>173</v>
      </c>
    </row>
    <row r="6" spans="1:5">
      <c r="A6">
        <v>2026</v>
      </c>
      <c r="B6">
        <v>4</v>
      </c>
      <c r="C6" t="s">
        <v>336</v>
      </c>
      <c r="D6" t="s">
        <v>317</v>
      </c>
      <c r="E6">
        <v>151.38</v>
      </c>
    </row>
    <row r="7" spans="1:5">
      <c r="A7">
        <v>2026</v>
      </c>
      <c r="B7">
        <v>8</v>
      </c>
      <c r="C7" t="s">
        <v>337</v>
      </c>
      <c r="D7" t="s">
        <v>317</v>
      </c>
      <c r="E7">
        <v>173</v>
      </c>
    </row>
    <row r="8" spans="1:5">
      <c r="A8">
        <v>2026</v>
      </c>
      <c r="B8">
        <v>3</v>
      </c>
      <c r="C8" t="s">
        <v>338</v>
      </c>
      <c r="D8" t="s">
        <v>317</v>
      </c>
      <c r="E8">
        <v>138.4</v>
      </c>
    </row>
    <row r="9" spans="1:5">
      <c r="A9">
        <v>2026</v>
      </c>
      <c r="B9">
        <v>3</v>
      </c>
      <c r="C9" t="s">
        <v>339</v>
      </c>
      <c r="D9" t="s">
        <v>317</v>
      </c>
      <c r="E9">
        <v>151.38</v>
      </c>
    </row>
    <row r="10" spans="1:5">
      <c r="A10">
        <v>2026</v>
      </c>
      <c r="B10">
        <v>2</v>
      </c>
      <c r="C10" t="s">
        <v>340</v>
      </c>
      <c r="D10" t="s">
        <v>317</v>
      </c>
      <c r="E10">
        <v>138.4</v>
      </c>
    </row>
    <row r="11" spans="1:5">
      <c r="A11">
        <v>2026</v>
      </c>
      <c r="B11">
        <v>2</v>
      </c>
      <c r="C11" t="s">
        <v>341</v>
      </c>
      <c r="D11" t="s">
        <v>317</v>
      </c>
      <c r="E11">
        <v>173</v>
      </c>
    </row>
    <row r="12" spans="1:5">
      <c r="A12">
        <v>2026</v>
      </c>
      <c r="B12">
        <v>5</v>
      </c>
      <c r="C12" t="s">
        <v>342</v>
      </c>
      <c r="D12" t="s">
        <v>317</v>
      </c>
      <c r="E12">
        <v>173</v>
      </c>
    </row>
    <row r="13" spans="1:5">
      <c r="A13">
        <v>2026</v>
      </c>
      <c r="B13">
        <v>5</v>
      </c>
      <c r="C13" t="s">
        <v>335</v>
      </c>
      <c r="D13" t="s">
        <v>317</v>
      </c>
      <c r="E13">
        <v>173</v>
      </c>
    </row>
    <row r="14" spans="1:5">
      <c r="A14">
        <v>2026</v>
      </c>
      <c r="B14">
        <v>4</v>
      </c>
      <c r="C14" t="s">
        <v>343</v>
      </c>
      <c r="D14" t="s">
        <v>317</v>
      </c>
      <c r="E14">
        <v>173</v>
      </c>
    </row>
    <row r="15" spans="1:5">
      <c r="A15">
        <v>2026</v>
      </c>
      <c r="B15">
        <v>4</v>
      </c>
      <c r="C15" t="s">
        <v>344</v>
      </c>
      <c r="D15" t="s">
        <v>317</v>
      </c>
      <c r="E15">
        <v>173</v>
      </c>
    </row>
    <row r="16" spans="1:5">
      <c r="A16">
        <v>2026</v>
      </c>
      <c r="B16">
        <v>4</v>
      </c>
      <c r="C16" t="s">
        <v>345</v>
      </c>
      <c r="D16" t="s">
        <v>317</v>
      </c>
      <c r="E16">
        <v>173</v>
      </c>
    </row>
    <row r="17" spans="1:5">
      <c r="A17">
        <v>2026</v>
      </c>
      <c r="B17">
        <v>4</v>
      </c>
      <c r="C17" t="s">
        <v>346</v>
      </c>
      <c r="D17" t="s">
        <v>347</v>
      </c>
      <c r="E17" t="s">
        <v>4</v>
      </c>
    </row>
    <row r="18" spans="1:5">
      <c r="A18">
        <v>2026</v>
      </c>
      <c r="B18">
        <v>4</v>
      </c>
      <c r="C18" t="s">
        <v>348</v>
      </c>
      <c r="D18" t="s">
        <v>347</v>
      </c>
      <c r="E18" t="s">
        <v>5</v>
      </c>
    </row>
    <row r="19" spans="1:5">
      <c r="A19">
        <v>2026</v>
      </c>
      <c r="B19">
        <v>1</v>
      </c>
      <c r="C19" t="s">
        <v>346</v>
      </c>
      <c r="D19" t="s">
        <v>317</v>
      </c>
      <c r="E19">
        <v>173</v>
      </c>
    </row>
    <row r="20" spans="1:5">
      <c r="A20">
        <v>2026</v>
      </c>
      <c r="B20">
        <v>1</v>
      </c>
      <c r="C20" t="s">
        <v>346</v>
      </c>
      <c r="D20" t="s">
        <v>347</v>
      </c>
      <c r="E20" t="s">
        <v>2</v>
      </c>
    </row>
    <row r="21" spans="1:5">
      <c r="A21">
        <v>2026</v>
      </c>
      <c r="B21">
        <v>1</v>
      </c>
      <c r="C21" t="s">
        <v>344</v>
      </c>
      <c r="D21" t="s">
        <v>317</v>
      </c>
      <c r="E21">
        <v>173</v>
      </c>
    </row>
    <row r="22" spans="1:5">
      <c r="A22">
        <v>2026</v>
      </c>
      <c r="B22">
        <v>5</v>
      </c>
      <c r="C22" t="s">
        <v>349</v>
      </c>
      <c r="D22" t="s">
        <v>317</v>
      </c>
      <c r="E22">
        <v>151.38</v>
      </c>
    </row>
    <row r="23" spans="1:5">
      <c r="A23">
        <v>2026</v>
      </c>
      <c r="B23">
        <v>5</v>
      </c>
      <c r="C23" t="s">
        <v>349</v>
      </c>
      <c r="D23" t="s">
        <v>347</v>
      </c>
      <c r="E23" t="s">
        <v>10</v>
      </c>
    </row>
    <row r="24" spans="1:5">
      <c r="A24">
        <v>2026</v>
      </c>
      <c r="B24">
        <v>6</v>
      </c>
      <c r="C24" t="s">
        <v>350</v>
      </c>
      <c r="D24" t="s">
        <v>317</v>
      </c>
      <c r="E24">
        <v>172</v>
      </c>
    </row>
    <row r="25" spans="1:5">
      <c r="A25">
        <v>2026</v>
      </c>
      <c r="B25">
        <v>6</v>
      </c>
      <c r="C25" t="s">
        <v>351</v>
      </c>
      <c r="D25" t="s">
        <v>347</v>
      </c>
      <c r="E25" t="s">
        <v>13</v>
      </c>
    </row>
    <row r="26" spans="1:5">
      <c r="A26">
        <v>2026</v>
      </c>
      <c r="B26">
        <v>1</v>
      </c>
      <c r="C26" t="s">
        <v>356</v>
      </c>
      <c r="D26" t="s">
        <v>347</v>
      </c>
      <c r="E26" t="s">
        <v>13</v>
      </c>
    </row>
    <row r="27" spans="1:5">
      <c r="A27">
        <v>2026</v>
      </c>
      <c r="B27">
        <v>1</v>
      </c>
      <c r="C27" t="s">
        <v>356</v>
      </c>
      <c r="D27" t="s">
        <v>317</v>
      </c>
      <c r="E27">
        <v>173</v>
      </c>
    </row>
    <row r="28" spans="1:5">
      <c r="A28">
        <v>2026</v>
      </c>
      <c r="B28">
        <v>1</v>
      </c>
      <c r="C28" t="s">
        <v>370</v>
      </c>
      <c r="D28" t="s">
        <v>317</v>
      </c>
      <c r="E28">
        <v>138.4</v>
      </c>
    </row>
    <row r="29" spans="1:5">
      <c r="A29">
        <v>2026</v>
      </c>
      <c r="B29">
        <v>1</v>
      </c>
      <c r="C29" t="s">
        <v>340</v>
      </c>
      <c r="D29" t="s">
        <v>317</v>
      </c>
      <c r="E29">
        <v>86.5</v>
      </c>
    </row>
    <row r="30" spans="1:5">
      <c r="A30">
        <v>2026</v>
      </c>
      <c r="B30">
        <v>1</v>
      </c>
      <c r="C30" t="s">
        <v>371</v>
      </c>
      <c r="D30" t="s">
        <v>317</v>
      </c>
      <c r="E30">
        <v>86.5</v>
      </c>
    </row>
    <row r="31" spans="1:5">
      <c r="A31">
        <v>2026</v>
      </c>
      <c r="B31">
        <v>1</v>
      </c>
      <c r="C31" t="s">
        <v>372</v>
      </c>
      <c r="D31" t="s">
        <v>317</v>
      </c>
      <c r="E31">
        <v>86.5</v>
      </c>
    </row>
    <row r="32" spans="1:5">
      <c r="A32">
        <v>2026</v>
      </c>
      <c r="B32">
        <v>1</v>
      </c>
      <c r="C32" t="s">
        <v>373</v>
      </c>
      <c r="D32" t="s">
        <v>317</v>
      </c>
      <c r="E32">
        <v>86.5</v>
      </c>
    </row>
    <row r="33" spans="1:5">
      <c r="A33">
        <v>2026</v>
      </c>
      <c r="B33">
        <v>1</v>
      </c>
      <c r="C33" t="s">
        <v>338</v>
      </c>
      <c r="D33" t="s">
        <v>317</v>
      </c>
      <c r="E33">
        <v>86.5</v>
      </c>
    </row>
    <row r="34" spans="1:5">
      <c r="A34">
        <v>2026</v>
      </c>
      <c r="B34">
        <v>1</v>
      </c>
      <c r="C34" t="s">
        <v>374</v>
      </c>
      <c r="D34" t="s">
        <v>317</v>
      </c>
      <c r="E34">
        <v>86.5</v>
      </c>
    </row>
    <row r="35" spans="1:5">
      <c r="A35">
        <v>2026</v>
      </c>
      <c r="B35">
        <v>1</v>
      </c>
      <c r="C35" t="s">
        <v>375</v>
      </c>
      <c r="D35" t="s">
        <v>317</v>
      </c>
      <c r="E35">
        <v>86.5</v>
      </c>
    </row>
    <row r="36" spans="1:5">
      <c r="A36">
        <v>2026</v>
      </c>
      <c r="B36">
        <v>1</v>
      </c>
      <c r="C36" t="s">
        <v>376</v>
      </c>
      <c r="D36" t="s">
        <v>317</v>
      </c>
      <c r="E36">
        <v>86.5</v>
      </c>
    </row>
    <row r="37" spans="1:5">
      <c r="A37">
        <v>2026</v>
      </c>
      <c r="B37">
        <v>1</v>
      </c>
      <c r="C37" t="s">
        <v>377</v>
      </c>
      <c r="D37" t="s">
        <v>317</v>
      </c>
      <c r="E37">
        <v>86.5</v>
      </c>
    </row>
    <row r="38" spans="1:5">
      <c r="A38">
        <v>2026</v>
      </c>
      <c r="B38">
        <v>1</v>
      </c>
      <c r="C38" t="s">
        <v>378</v>
      </c>
      <c r="D38" t="s">
        <v>317</v>
      </c>
      <c r="E38">
        <v>151.38</v>
      </c>
    </row>
    <row r="39" spans="1:5">
      <c r="A39">
        <v>2026</v>
      </c>
      <c r="B39">
        <v>1</v>
      </c>
      <c r="C39" t="s">
        <v>379</v>
      </c>
      <c r="D39" t="s">
        <v>317</v>
      </c>
      <c r="E39">
        <v>173</v>
      </c>
    </row>
    <row r="40" spans="1:5">
      <c r="A40">
        <v>2026</v>
      </c>
      <c r="B40">
        <v>1</v>
      </c>
      <c r="C40" t="s">
        <v>380</v>
      </c>
      <c r="D40" t="s">
        <v>317</v>
      </c>
      <c r="E40">
        <v>173</v>
      </c>
    </row>
    <row r="41" spans="1:5">
      <c r="A41">
        <v>2026</v>
      </c>
      <c r="B41">
        <v>1</v>
      </c>
      <c r="C41" t="s">
        <v>381</v>
      </c>
      <c r="D41" t="s">
        <v>317</v>
      </c>
      <c r="E41">
        <v>173</v>
      </c>
    </row>
    <row r="42" spans="1:5">
      <c r="A42">
        <v>2026</v>
      </c>
      <c r="B42">
        <v>1</v>
      </c>
      <c r="C42" t="s">
        <v>382</v>
      </c>
      <c r="D42" t="s">
        <v>317</v>
      </c>
      <c r="E42">
        <v>173</v>
      </c>
    </row>
    <row r="43" spans="1:5">
      <c r="A43">
        <v>2026</v>
      </c>
      <c r="B43">
        <v>1</v>
      </c>
      <c r="C43" t="s">
        <v>383</v>
      </c>
      <c r="D43" t="s">
        <v>317</v>
      </c>
      <c r="E43">
        <v>173</v>
      </c>
    </row>
    <row r="44" spans="1:5">
      <c r="A44">
        <v>2026</v>
      </c>
      <c r="B44">
        <v>1</v>
      </c>
      <c r="C44" t="s">
        <v>384</v>
      </c>
      <c r="D44" t="s">
        <v>317</v>
      </c>
      <c r="E44">
        <v>173</v>
      </c>
    </row>
    <row r="45" spans="1:5">
      <c r="A45">
        <v>2026</v>
      </c>
      <c r="B45">
        <v>1</v>
      </c>
      <c r="C45" t="s">
        <v>385</v>
      </c>
      <c r="D45" t="s">
        <v>317</v>
      </c>
      <c r="E45">
        <v>173</v>
      </c>
    </row>
    <row r="46" spans="1:5">
      <c r="A46">
        <v>2026</v>
      </c>
      <c r="B46">
        <v>1</v>
      </c>
      <c r="C46" t="s">
        <v>386</v>
      </c>
      <c r="D46" t="s">
        <v>317</v>
      </c>
      <c r="E46">
        <v>173</v>
      </c>
    </row>
    <row r="47" spans="1:5">
      <c r="A47">
        <v>2026</v>
      </c>
      <c r="B47">
        <v>1</v>
      </c>
      <c r="C47" t="s">
        <v>387</v>
      </c>
      <c r="D47" t="s">
        <v>317</v>
      </c>
      <c r="E47">
        <v>151.38</v>
      </c>
    </row>
    <row r="48" spans="1:5">
      <c r="A48">
        <v>2026</v>
      </c>
      <c r="B48">
        <v>1</v>
      </c>
      <c r="C48" t="s">
        <v>388</v>
      </c>
      <c r="D48" t="s">
        <v>317</v>
      </c>
      <c r="E48">
        <v>173</v>
      </c>
    </row>
    <row r="49" spans="1:5">
      <c r="A49">
        <v>2026</v>
      </c>
      <c r="B49">
        <v>1</v>
      </c>
      <c r="C49" t="s">
        <v>389</v>
      </c>
      <c r="D49" t="s">
        <v>317</v>
      </c>
      <c r="E49">
        <v>173</v>
      </c>
    </row>
    <row r="50" spans="1:5">
      <c r="A50">
        <v>2026</v>
      </c>
      <c r="B50">
        <v>1</v>
      </c>
      <c r="C50" t="s">
        <v>390</v>
      </c>
      <c r="D50" t="s">
        <v>317</v>
      </c>
      <c r="E50">
        <v>173</v>
      </c>
    </row>
    <row r="51" spans="1:5">
      <c r="A51">
        <v>2026</v>
      </c>
      <c r="B51">
        <v>1</v>
      </c>
      <c r="C51" t="s">
        <v>391</v>
      </c>
      <c r="D51" t="s">
        <v>317</v>
      </c>
      <c r="E51">
        <v>173</v>
      </c>
    </row>
    <row r="52" spans="1:5">
      <c r="A52">
        <v>2026</v>
      </c>
      <c r="B52">
        <v>1</v>
      </c>
      <c r="C52" t="s">
        <v>392</v>
      </c>
      <c r="D52" t="s">
        <v>317</v>
      </c>
      <c r="E52">
        <v>86.5</v>
      </c>
    </row>
    <row r="53" spans="1:5">
      <c r="A53">
        <v>2026</v>
      </c>
      <c r="B53">
        <v>1</v>
      </c>
      <c r="C53" t="s">
        <v>393</v>
      </c>
      <c r="D53" t="s">
        <v>317</v>
      </c>
      <c r="E53">
        <v>86.5</v>
      </c>
    </row>
    <row r="54" spans="1:5">
      <c r="A54">
        <v>2026</v>
      </c>
      <c r="B54">
        <v>1</v>
      </c>
      <c r="C54" t="s">
        <v>394</v>
      </c>
      <c r="D54" t="s">
        <v>317</v>
      </c>
      <c r="E54">
        <v>86.5</v>
      </c>
    </row>
    <row r="55" spans="1:5">
      <c r="A55">
        <v>2026</v>
      </c>
      <c r="B55">
        <v>1</v>
      </c>
      <c r="C55" t="s">
        <v>395</v>
      </c>
      <c r="D55" t="s">
        <v>317</v>
      </c>
      <c r="E55">
        <v>86.5</v>
      </c>
    </row>
    <row r="56" spans="1:5">
      <c r="A56">
        <v>2026</v>
      </c>
      <c r="B56">
        <v>1</v>
      </c>
      <c r="C56" t="s">
        <v>396</v>
      </c>
      <c r="D56" t="s">
        <v>317</v>
      </c>
      <c r="E56">
        <v>86.5</v>
      </c>
    </row>
    <row r="57" spans="1:5">
      <c r="A57">
        <v>2026</v>
      </c>
      <c r="B57">
        <v>1</v>
      </c>
      <c r="C57" t="s">
        <v>339</v>
      </c>
      <c r="D57" t="s">
        <v>317</v>
      </c>
      <c r="E57">
        <v>86.5</v>
      </c>
    </row>
    <row r="58" spans="1:5">
      <c r="A58">
        <v>2026</v>
      </c>
      <c r="B58">
        <v>1</v>
      </c>
      <c r="C58" t="s">
        <v>397</v>
      </c>
      <c r="D58" t="s">
        <v>317</v>
      </c>
      <c r="E58">
        <v>173</v>
      </c>
    </row>
    <row r="59" spans="1:5">
      <c r="A59">
        <v>2026</v>
      </c>
      <c r="B59">
        <v>7</v>
      </c>
      <c r="C59" t="s">
        <v>397</v>
      </c>
      <c r="D59" t="s">
        <v>317</v>
      </c>
      <c r="E59">
        <v>86.5</v>
      </c>
    </row>
    <row r="60" spans="1:5">
      <c r="A60">
        <v>2026</v>
      </c>
      <c r="B60">
        <v>7</v>
      </c>
      <c r="C60" t="s">
        <v>379</v>
      </c>
      <c r="D60" t="s">
        <v>317</v>
      </c>
      <c r="E60">
        <v>86.5</v>
      </c>
    </row>
    <row r="61" spans="1:5">
      <c r="A61">
        <v>2026</v>
      </c>
      <c r="B61">
        <v>7</v>
      </c>
      <c r="C61" t="s">
        <v>380</v>
      </c>
      <c r="D61" t="s">
        <v>317</v>
      </c>
      <c r="E61">
        <v>86.5</v>
      </c>
    </row>
    <row r="62" spans="1:5">
      <c r="A62">
        <v>2026</v>
      </c>
      <c r="B62">
        <v>7</v>
      </c>
      <c r="C62" t="s">
        <v>381</v>
      </c>
      <c r="D62" t="s">
        <v>317</v>
      </c>
      <c r="E62">
        <v>86.5</v>
      </c>
    </row>
    <row r="63" spans="1:5">
      <c r="A63">
        <v>2026</v>
      </c>
      <c r="B63">
        <v>7</v>
      </c>
      <c r="C63" t="s">
        <v>382</v>
      </c>
      <c r="D63" t="s">
        <v>317</v>
      </c>
      <c r="E63">
        <v>86.5</v>
      </c>
    </row>
    <row r="64" spans="1:5">
      <c r="A64">
        <v>2026</v>
      </c>
      <c r="B64">
        <v>7</v>
      </c>
      <c r="C64" t="s">
        <v>383</v>
      </c>
      <c r="D64" t="s">
        <v>317</v>
      </c>
      <c r="E64">
        <v>86.5</v>
      </c>
    </row>
    <row r="65" spans="1:5">
      <c r="A65">
        <v>2026</v>
      </c>
      <c r="B65">
        <v>7</v>
      </c>
      <c r="C65" t="s">
        <v>384</v>
      </c>
      <c r="D65" t="s">
        <v>317</v>
      </c>
      <c r="E65">
        <v>86.5</v>
      </c>
    </row>
    <row r="66" spans="1:5">
      <c r="A66">
        <v>2026</v>
      </c>
      <c r="B66">
        <v>7</v>
      </c>
      <c r="C66" t="s">
        <v>387</v>
      </c>
      <c r="D66" t="s">
        <v>317</v>
      </c>
      <c r="E66">
        <v>86.5</v>
      </c>
    </row>
    <row r="67" spans="1:5">
      <c r="A67">
        <v>2026</v>
      </c>
      <c r="B67">
        <v>7</v>
      </c>
      <c r="C67" t="s">
        <v>388</v>
      </c>
      <c r="D67" t="s">
        <v>317</v>
      </c>
      <c r="E67">
        <v>86.5</v>
      </c>
    </row>
    <row r="68" spans="1:5">
      <c r="A68">
        <v>2026</v>
      </c>
      <c r="B68">
        <v>7</v>
      </c>
      <c r="C68" t="s">
        <v>390</v>
      </c>
      <c r="D68" t="s">
        <v>317</v>
      </c>
      <c r="E68">
        <v>86.5</v>
      </c>
    </row>
    <row r="69" spans="1:5">
      <c r="A69">
        <v>2026</v>
      </c>
      <c r="B69">
        <v>7</v>
      </c>
      <c r="C69" t="s">
        <v>391</v>
      </c>
      <c r="D69" t="s">
        <v>317</v>
      </c>
      <c r="E69">
        <v>86.5</v>
      </c>
    </row>
    <row r="70" spans="1:5">
      <c r="A70">
        <v>2026</v>
      </c>
      <c r="B70">
        <v>7</v>
      </c>
      <c r="C70" t="s">
        <v>392</v>
      </c>
      <c r="D70" t="s">
        <v>317</v>
      </c>
      <c r="E70">
        <v>86.5</v>
      </c>
    </row>
    <row r="71" spans="1:5">
      <c r="A71">
        <v>2026</v>
      </c>
      <c r="B71">
        <v>7</v>
      </c>
      <c r="C71" t="s">
        <v>393</v>
      </c>
      <c r="D71" t="s">
        <v>317</v>
      </c>
      <c r="E71">
        <v>86.5</v>
      </c>
    </row>
    <row r="72" spans="1:5">
      <c r="A72">
        <v>2026</v>
      </c>
      <c r="B72">
        <v>4</v>
      </c>
      <c r="C72" t="s">
        <v>398</v>
      </c>
      <c r="D72" t="s">
        <v>317</v>
      </c>
      <c r="E72">
        <v>86.5</v>
      </c>
    </row>
    <row r="73" spans="1:5">
      <c r="A73">
        <v>2026</v>
      </c>
      <c r="B73">
        <v>4</v>
      </c>
      <c r="C73" t="s">
        <v>397</v>
      </c>
      <c r="D73" t="s">
        <v>317</v>
      </c>
      <c r="E73">
        <v>86.5</v>
      </c>
    </row>
    <row r="74" spans="1:5">
      <c r="A74">
        <v>2026</v>
      </c>
      <c r="B74">
        <v>4</v>
      </c>
      <c r="C74" t="s">
        <v>379</v>
      </c>
      <c r="D74" t="s">
        <v>317</v>
      </c>
      <c r="E74">
        <v>86.5</v>
      </c>
    </row>
    <row r="75" spans="1:5">
      <c r="A75">
        <v>2026</v>
      </c>
      <c r="B75">
        <v>4</v>
      </c>
      <c r="C75" t="s">
        <v>380</v>
      </c>
      <c r="D75" t="s">
        <v>317</v>
      </c>
      <c r="E75">
        <v>86.5</v>
      </c>
    </row>
    <row r="76" spans="1:5">
      <c r="A76">
        <v>2026</v>
      </c>
      <c r="B76">
        <v>4</v>
      </c>
      <c r="C76" t="s">
        <v>381</v>
      </c>
      <c r="D76" t="s">
        <v>317</v>
      </c>
      <c r="E76">
        <v>86.5</v>
      </c>
    </row>
    <row r="77" spans="1:5">
      <c r="A77">
        <v>2026</v>
      </c>
      <c r="B77">
        <v>4</v>
      </c>
      <c r="C77" t="s">
        <v>382</v>
      </c>
      <c r="D77" t="s">
        <v>317</v>
      </c>
      <c r="E77">
        <v>86.5</v>
      </c>
    </row>
    <row r="78" spans="1:5">
      <c r="A78">
        <v>2026</v>
      </c>
      <c r="B78">
        <v>4</v>
      </c>
      <c r="C78" t="s">
        <v>383</v>
      </c>
      <c r="D78" t="s">
        <v>317</v>
      </c>
      <c r="E78">
        <v>86.5</v>
      </c>
    </row>
    <row r="79" spans="1:5">
      <c r="A79">
        <v>2026</v>
      </c>
      <c r="B79">
        <v>4</v>
      </c>
      <c r="C79" t="s">
        <v>384</v>
      </c>
      <c r="D79" t="s">
        <v>317</v>
      </c>
      <c r="E79">
        <v>86.5</v>
      </c>
    </row>
    <row r="80" spans="1:5">
      <c r="A80">
        <v>2026</v>
      </c>
      <c r="B80">
        <v>4</v>
      </c>
      <c r="C80" t="s">
        <v>385</v>
      </c>
      <c r="D80" t="s">
        <v>317</v>
      </c>
      <c r="E80">
        <v>86.5</v>
      </c>
    </row>
    <row r="81" spans="1:5">
      <c r="A81">
        <v>2026</v>
      </c>
      <c r="B81">
        <v>4</v>
      </c>
      <c r="C81" t="s">
        <v>387</v>
      </c>
      <c r="D81" t="s">
        <v>317</v>
      </c>
      <c r="E81">
        <v>86.5</v>
      </c>
    </row>
    <row r="82" spans="1:5">
      <c r="A82">
        <v>2026</v>
      </c>
      <c r="B82">
        <v>4</v>
      </c>
      <c r="C82" t="s">
        <v>388</v>
      </c>
      <c r="D82" t="s">
        <v>317</v>
      </c>
      <c r="E82">
        <v>86.5</v>
      </c>
    </row>
    <row r="83" spans="1:5">
      <c r="A83">
        <v>2026</v>
      </c>
      <c r="B83">
        <v>4</v>
      </c>
      <c r="C83" t="s">
        <v>390</v>
      </c>
      <c r="D83" t="s">
        <v>317</v>
      </c>
      <c r="E83">
        <v>86.5</v>
      </c>
    </row>
    <row r="84" spans="1:5">
      <c r="A84">
        <v>2026</v>
      </c>
      <c r="B84">
        <v>4</v>
      </c>
      <c r="C84" t="s">
        <v>391</v>
      </c>
      <c r="D84" t="s">
        <v>317</v>
      </c>
      <c r="E84">
        <v>86.5</v>
      </c>
    </row>
    <row r="85" spans="1:5">
      <c r="A85">
        <v>2026</v>
      </c>
      <c r="B85">
        <v>4</v>
      </c>
      <c r="C85" t="s">
        <v>392</v>
      </c>
      <c r="D85" t="s">
        <v>317</v>
      </c>
      <c r="E85">
        <v>86.5</v>
      </c>
    </row>
    <row r="86" spans="1:5">
      <c r="A86">
        <v>2026</v>
      </c>
      <c r="B86">
        <v>1</v>
      </c>
      <c r="C86" t="s">
        <v>343</v>
      </c>
      <c r="D86" t="s">
        <v>317</v>
      </c>
      <c r="E86">
        <v>173</v>
      </c>
    </row>
    <row r="87" spans="1:5">
      <c r="A87">
        <v>2026</v>
      </c>
      <c r="B87">
        <v>1</v>
      </c>
      <c r="C87" t="s">
        <v>348</v>
      </c>
      <c r="D87" t="s">
        <v>317</v>
      </c>
      <c r="E87">
        <v>144</v>
      </c>
    </row>
    <row r="88" spans="1:5">
      <c r="A88">
        <v>2026</v>
      </c>
      <c r="B88">
        <v>1</v>
      </c>
      <c r="C88" t="s">
        <v>406</v>
      </c>
      <c r="D88" t="s">
        <v>317</v>
      </c>
      <c r="E88">
        <v>173</v>
      </c>
    </row>
    <row r="89" spans="1:5">
      <c r="A89">
        <v>2026</v>
      </c>
      <c r="B89">
        <v>1</v>
      </c>
      <c r="C89" t="s">
        <v>345</v>
      </c>
      <c r="D89" t="s">
        <v>317</v>
      </c>
      <c r="E89">
        <v>173</v>
      </c>
    </row>
    <row r="90" spans="1:5">
      <c r="A90">
        <v>2026</v>
      </c>
      <c r="B90">
        <v>1</v>
      </c>
      <c r="C90" t="s">
        <v>407</v>
      </c>
      <c r="D90" t="s">
        <v>317</v>
      </c>
      <c r="E90">
        <v>173</v>
      </c>
    </row>
    <row r="91" spans="1:5">
      <c r="A91">
        <v>2026</v>
      </c>
      <c r="B91">
        <v>1</v>
      </c>
      <c r="C91" t="s">
        <v>341</v>
      </c>
      <c r="D91" t="s">
        <v>317</v>
      </c>
      <c r="E91">
        <v>173</v>
      </c>
    </row>
    <row r="92" spans="1:5">
      <c r="A92">
        <v>2026</v>
      </c>
      <c r="B92">
        <v>1</v>
      </c>
      <c r="C92" t="s">
        <v>350</v>
      </c>
      <c r="D92" t="s">
        <v>317</v>
      </c>
      <c r="E92">
        <v>55</v>
      </c>
    </row>
    <row r="93" spans="1:5">
      <c r="A93">
        <v>2026</v>
      </c>
      <c r="B93">
        <v>1</v>
      </c>
      <c r="C93" t="s">
        <v>318</v>
      </c>
      <c r="D93" t="s">
        <v>317</v>
      </c>
      <c r="E93">
        <v>173</v>
      </c>
    </row>
    <row r="94" spans="1:5">
      <c r="A94">
        <v>2026</v>
      </c>
      <c r="B94">
        <v>1</v>
      </c>
      <c r="C94" t="s">
        <v>337</v>
      </c>
      <c r="D94" t="s">
        <v>317</v>
      </c>
      <c r="E94">
        <v>151.38</v>
      </c>
    </row>
    <row r="95" spans="1:5">
      <c r="A95">
        <v>2026</v>
      </c>
      <c r="B95">
        <v>1</v>
      </c>
      <c r="C95" t="s">
        <v>409</v>
      </c>
      <c r="D95" t="s">
        <v>317</v>
      </c>
      <c r="E95">
        <v>173</v>
      </c>
    </row>
    <row r="96" spans="1:5">
      <c r="A96">
        <v>2026</v>
      </c>
      <c r="B96">
        <v>1</v>
      </c>
      <c r="C96" t="s">
        <v>410</v>
      </c>
      <c r="D96" t="s">
        <v>317</v>
      </c>
      <c r="E96">
        <v>173</v>
      </c>
    </row>
    <row r="97" spans="1:5">
      <c r="A97">
        <v>2026</v>
      </c>
      <c r="B97">
        <v>1</v>
      </c>
      <c r="C97" t="s">
        <v>342</v>
      </c>
      <c r="D97" t="s">
        <v>317</v>
      </c>
      <c r="E97">
        <v>173</v>
      </c>
    </row>
    <row r="98" spans="1:5">
      <c r="A98">
        <v>2026</v>
      </c>
      <c r="B98">
        <v>1</v>
      </c>
      <c r="C98" t="s">
        <v>336</v>
      </c>
      <c r="D98" t="s">
        <v>317</v>
      </c>
      <c r="E98">
        <v>173</v>
      </c>
    </row>
    <row r="99" spans="1:5">
      <c r="A99">
        <v>2026</v>
      </c>
      <c r="B99">
        <v>1</v>
      </c>
      <c r="C99" t="s">
        <v>411</v>
      </c>
      <c r="D99" t="s">
        <v>317</v>
      </c>
      <c r="E99">
        <v>173</v>
      </c>
    </row>
    <row r="100" spans="1:5">
      <c r="A100">
        <v>2026</v>
      </c>
      <c r="B100">
        <v>1</v>
      </c>
      <c r="C100" t="s">
        <v>349</v>
      </c>
      <c r="D100" t="s">
        <v>317</v>
      </c>
      <c r="E100">
        <v>151.38</v>
      </c>
    </row>
    <row r="101" spans="1:5">
      <c r="A101">
        <v>2026</v>
      </c>
      <c r="B101">
        <v>1</v>
      </c>
      <c r="C101" t="s">
        <v>351</v>
      </c>
      <c r="D101" t="s">
        <v>317</v>
      </c>
      <c r="E101">
        <v>173</v>
      </c>
    </row>
    <row r="102" spans="1:5">
      <c r="A102">
        <v>2026</v>
      </c>
      <c r="B102">
        <v>1</v>
      </c>
      <c r="C102" t="s">
        <v>398</v>
      </c>
      <c r="D102" t="s">
        <v>317</v>
      </c>
      <c r="E102">
        <v>173</v>
      </c>
    </row>
    <row r="103" spans="1:5">
      <c r="A103">
        <v>2026</v>
      </c>
      <c r="B103">
        <v>2</v>
      </c>
      <c r="C103" t="s">
        <v>343</v>
      </c>
      <c r="D103" t="s">
        <v>347</v>
      </c>
      <c r="E103" t="s">
        <v>13</v>
      </c>
    </row>
    <row r="104" spans="1:5">
      <c r="A104">
        <v>2026</v>
      </c>
      <c r="B104">
        <v>2</v>
      </c>
      <c r="C104" t="s">
        <v>343</v>
      </c>
      <c r="D104" t="s">
        <v>317</v>
      </c>
      <c r="E104">
        <v>173</v>
      </c>
    </row>
    <row r="105" spans="1:5">
      <c r="A105">
        <v>2026</v>
      </c>
      <c r="B105">
        <v>2</v>
      </c>
      <c r="C105" t="s">
        <v>348</v>
      </c>
      <c r="D105" t="s">
        <v>347</v>
      </c>
      <c r="E105" t="s">
        <v>5</v>
      </c>
    </row>
    <row r="106" spans="1:5">
      <c r="A106">
        <v>2026</v>
      </c>
      <c r="B106">
        <v>2</v>
      </c>
      <c r="C106" t="s">
        <v>348</v>
      </c>
      <c r="D106" t="s">
        <v>317</v>
      </c>
      <c r="E106">
        <v>173</v>
      </c>
    </row>
    <row r="107" spans="1:5">
      <c r="A107">
        <v>2026</v>
      </c>
      <c r="B107">
        <v>2</v>
      </c>
      <c r="C107" t="s">
        <v>406</v>
      </c>
      <c r="D107" t="s">
        <v>347</v>
      </c>
      <c r="E107" t="s">
        <v>4</v>
      </c>
    </row>
    <row r="108" spans="1:5">
      <c r="A108">
        <v>2026</v>
      </c>
      <c r="B108">
        <v>2</v>
      </c>
      <c r="C108" t="s">
        <v>406</v>
      </c>
      <c r="D108" t="s">
        <v>317</v>
      </c>
      <c r="E108">
        <v>173</v>
      </c>
    </row>
    <row r="109" spans="1:5">
      <c r="A109">
        <v>2026</v>
      </c>
      <c r="B109">
        <v>2</v>
      </c>
      <c r="C109" t="s">
        <v>344</v>
      </c>
      <c r="D109" t="s">
        <v>347</v>
      </c>
      <c r="E109" t="s">
        <v>4</v>
      </c>
    </row>
    <row r="110" spans="1:5">
      <c r="A110">
        <v>2026</v>
      </c>
      <c r="B110">
        <v>2</v>
      </c>
      <c r="C110" t="s">
        <v>344</v>
      </c>
      <c r="D110" t="s">
        <v>317</v>
      </c>
      <c r="E110">
        <v>173</v>
      </c>
    </row>
    <row r="111" spans="1:5">
      <c r="A111">
        <v>2026</v>
      </c>
      <c r="B111">
        <v>2</v>
      </c>
      <c r="C111" t="s">
        <v>346</v>
      </c>
      <c r="D111" t="s">
        <v>347</v>
      </c>
      <c r="E111" t="s">
        <v>4</v>
      </c>
    </row>
    <row r="112" spans="1:5">
      <c r="A112">
        <v>2026</v>
      </c>
      <c r="B112">
        <v>2</v>
      </c>
      <c r="C112" t="s">
        <v>346</v>
      </c>
      <c r="D112" t="s">
        <v>317</v>
      </c>
      <c r="E112">
        <v>173</v>
      </c>
    </row>
    <row r="113" spans="1:5">
      <c r="A113">
        <v>2026</v>
      </c>
      <c r="B113">
        <v>2</v>
      </c>
      <c r="C113" t="s">
        <v>351</v>
      </c>
      <c r="D113" t="s">
        <v>347</v>
      </c>
      <c r="E113" t="s">
        <v>3</v>
      </c>
    </row>
    <row r="114" spans="1:5">
      <c r="A114">
        <v>2026</v>
      </c>
      <c r="B114">
        <v>2</v>
      </c>
      <c r="C114" t="s">
        <v>351</v>
      </c>
      <c r="D114" t="s">
        <v>317</v>
      </c>
      <c r="E114">
        <v>173</v>
      </c>
    </row>
    <row r="115" spans="1:5">
      <c r="A115">
        <v>2026</v>
      </c>
      <c r="B115">
        <v>2</v>
      </c>
      <c r="C115" t="s">
        <v>345</v>
      </c>
      <c r="D115" t="s">
        <v>347</v>
      </c>
      <c r="E115" t="s">
        <v>4</v>
      </c>
    </row>
    <row r="116" spans="1:5">
      <c r="A116">
        <v>2026</v>
      </c>
      <c r="B116">
        <v>2</v>
      </c>
      <c r="C116" t="s">
        <v>345</v>
      </c>
      <c r="D116" t="s">
        <v>317</v>
      </c>
      <c r="E116">
        <v>173</v>
      </c>
    </row>
    <row r="117" spans="1:5">
      <c r="A117">
        <v>2026</v>
      </c>
      <c r="B117">
        <v>2</v>
      </c>
      <c r="C117" t="s">
        <v>407</v>
      </c>
      <c r="D117" t="s">
        <v>347</v>
      </c>
      <c r="E117" t="s">
        <v>3</v>
      </c>
    </row>
    <row r="118" spans="1:5">
      <c r="A118">
        <v>2026</v>
      </c>
      <c r="B118">
        <v>2</v>
      </c>
      <c r="C118" t="s">
        <v>407</v>
      </c>
      <c r="D118" t="s">
        <v>317</v>
      </c>
      <c r="E118">
        <v>173</v>
      </c>
    </row>
    <row r="119" spans="1:5">
      <c r="A119">
        <v>2026</v>
      </c>
      <c r="B119">
        <v>2</v>
      </c>
      <c r="C119" t="s">
        <v>389</v>
      </c>
      <c r="D119" t="s">
        <v>347</v>
      </c>
      <c r="E119" t="s">
        <v>3</v>
      </c>
    </row>
    <row r="120" spans="1:5">
      <c r="A120">
        <v>2026</v>
      </c>
      <c r="B120">
        <v>2</v>
      </c>
      <c r="C120" t="s">
        <v>389</v>
      </c>
      <c r="D120" t="s">
        <v>317</v>
      </c>
      <c r="E120">
        <v>173</v>
      </c>
    </row>
    <row r="121" spans="1:5">
      <c r="A121">
        <v>2026</v>
      </c>
      <c r="B121">
        <v>2</v>
      </c>
      <c r="C121" t="s">
        <v>341</v>
      </c>
      <c r="D121" t="s">
        <v>347</v>
      </c>
      <c r="E121" t="s">
        <v>3</v>
      </c>
    </row>
    <row r="122" spans="1:5">
      <c r="A122">
        <v>2026</v>
      </c>
      <c r="B122">
        <v>2</v>
      </c>
      <c r="C122" t="s">
        <v>350</v>
      </c>
      <c r="D122" t="s">
        <v>347</v>
      </c>
      <c r="E122" t="s">
        <v>3</v>
      </c>
    </row>
    <row r="123" spans="1:5">
      <c r="A123">
        <v>2026</v>
      </c>
      <c r="B123">
        <v>2</v>
      </c>
      <c r="C123" t="s">
        <v>350</v>
      </c>
      <c r="D123" t="s">
        <v>317</v>
      </c>
      <c r="E123">
        <v>173</v>
      </c>
    </row>
    <row r="124" spans="1:5">
      <c r="A124">
        <v>2026</v>
      </c>
      <c r="B124">
        <v>2</v>
      </c>
      <c r="C124" t="s">
        <v>318</v>
      </c>
      <c r="D124" t="s">
        <v>347</v>
      </c>
      <c r="E124" t="s">
        <v>3</v>
      </c>
    </row>
    <row r="125" spans="1:5">
      <c r="A125">
        <v>2026</v>
      </c>
      <c r="B125">
        <v>2</v>
      </c>
      <c r="C125" t="s">
        <v>318</v>
      </c>
      <c r="D125" t="s">
        <v>317</v>
      </c>
      <c r="E125">
        <v>173</v>
      </c>
    </row>
    <row r="126" spans="1:5">
      <c r="A126">
        <v>2026</v>
      </c>
      <c r="B126">
        <v>2</v>
      </c>
      <c r="C126" t="s">
        <v>337</v>
      </c>
      <c r="D126" t="s">
        <v>347</v>
      </c>
      <c r="E126" t="s">
        <v>11</v>
      </c>
    </row>
    <row r="127" spans="1:5">
      <c r="A127">
        <v>2026</v>
      </c>
      <c r="B127">
        <v>2</v>
      </c>
      <c r="C127" t="s">
        <v>337</v>
      </c>
      <c r="D127" t="s">
        <v>317</v>
      </c>
      <c r="E127">
        <v>173</v>
      </c>
    </row>
    <row r="128" spans="1:5">
      <c r="A128">
        <v>2026</v>
      </c>
      <c r="B128">
        <v>2</v>
      </c>
      <c r="C128" t="s">
        <v>408</v>
      </c>
      <c r="D128" t="s">
        <v>347</v>
      </c>
      <c r="E128" t="s">
        <v>2</v>
      </c>
    </row>
    <row r="129" spans="1:5">
      <c r="A129">
        <v>2026</v>
      </c>
      <c r="B129">
        <v>2</v>
      </c>
      <c r="C129" t="s">
        <v>408</v>
      </c>
      <c r="D129" t="s">
        <v>317</v>
      </c>
      <c r="E129">
        <v>173</v>
      </c>
    </row>
    <row r="130" spans="1:5">
      <c r="A130">
        <v>2026</v>
      </c>
      <c r="B130">
        <v>2</v>
      </c>
      <c r="C130" t="s">
        <v>409</v>
      </c>
      <c r="D130" t="s">
        <v>347</v>
      </c>
      <c r="E130" t="s">
        <v>2</v>
      </c>
    </row>
    <row r="131" spans="1:5">
      <c r="A131">
        <v>2026</v>
      </c>
      <c r="B131">
        <v>2</v>
      </c>
      <c r="C131" t="s">
        <v>409</v>
      </c>
      <c r="D131" t="s">
        <v>317</v>
      </c>
      <c r="E131">
        <v>173</v>
      </c>
    </row>
    <row r="132" spans="1:5">
      <c r="A132">
        <v>2026</v>
      </c>
      <c r="B132">
        <v>2</v>
      </c>
      <c r="C132" t="s">
        <v>342</v>
      </c>
      <c r="D132" t="s">
        <v>347</v>
      </c>
      <c r="E132" t="s">
        <v>2</v>
      </c>
    </row>
    <row r="133" spans="1:5">
      <c r="A133">
        <v>2026</v>
      </c>
      <c r="B133">
        <v>2</v>
      </c>
      <c r="C133" t="s">
        <v>342</v>
      </c>
      <c r="D133" t="s">
        <v>317</v>
      </c>
      <c r="E133">
        <v>173</v>
      </c>
    </row>
    <row r="134" spans="1:5">
      <c r="A134">
        <v>2026</v>
      </c>
      <c r="B134">
        <v>2</v>
      </c>
      <c r="C134" t="s">
        <v>336</v>
      </c>
      <c r="D134" t="s">
        <v>347</v>
      </c>
      <c r="E134" t="s">
        <v>6</v>
      </c>
    </row>
    <row r="135" spans="1:5">
      <c r="A135">
        <v>2026</v>
      </c>
      <c r="B135">
        <v>2</v>
      </c>
      <c r="C135" t="s">
        <v>336</v>
      </c>
      <c r="D135" t="s">
        <v>317</v>
      </c>
      <c r="E135">
        <v>173</v>
      </c>
    </row>
    <row r="136" spans="1:5">
      <c r="A136">
        <v>2026</v>
      </c>
      <c r="B136">
        <v>2</v>
      </c>
      <c r="C136" t="s">
        <v>411</v>
      </c>
      <c r="D136" t="s">
        <v>347</v>
      </c>
      <c r="E136" t="s">
        <v>2</v>
      </c>
    </row>
    <row r="137" spans="1:5">
      <c r="A137">
        <v>2026</v>
      </c>
      <c r="B137">
        <v>2</v>
      </c>
      <c r="C137" t="s">
        <v>411</v>
      </c>
      <c r="D137" t="s">
        <v>317</v>
      </c>
      <c r="E137">
        <v>173</v>
      </c>
    </row>
    <row r="138" spans="1:5">
      <c r="A138">
        <v>2026</v>
      </c>
      <c r="B138">
        <v>2</v>
      </c>
      <c r="C138" t="s">
        <v>410</v>
      </c>
      <c r="D138" t="s">
        <v>347</v>
      </c>
      <c r="E138" t="s">
        <v>2</v>
      </c>
    </row>
    <row r="139" spans="1:5">
      <c r="A139">
        <v>2026</v>
      </c>
      <c r="B139">
        <v>2</v>
      </c>
      <c r="C139" t="s">
        <v>410</v>
      </c>
      <c r="D139" t="s">
        <v>317</v>
      </c>
      <c r="E139">
        <v>173</v>
      </c>
    </row>
    <row r="140" spans="1:5">
      <c r="A140">
        <v>2026</v>
      </c>
      <c r="B140">
        <v>2</v>
      </c>
      <c r="C140" t="s">
        <v>349</v>
      </c>
      <c r="D140" t="s">
        <v>347</v>
      </c>
      <c r="E140" t="s">
        <v>2</v>
      </c>
    </row>
    <row r="141" spans="1:5">
      <c r="A141">
        <v>2026</v>
      </c>
      <c r="B141">
        <v>2</v>
      </c>
      <c r="C141" t="s">
        <v>349</v>
      </c>
      <c r="D141" t="s">
        <v>317</v>
      </c>
      <c r="E141">
        <v>173</v>
      </c>
    </row>
    <row r="142" spans="1:5">
      <c r="A142">
        <v>2026</v>
      </c>
      <c r="B142">
        <v>2</v>
      </c>
      <c r="C142" t="s">
        <v>356</v>
      </c>
      <c r="D142" t="s">
        <v>347</v>
      </c>
      <c r="E142" t="s">
        <v>10</v>
      </c>
    </row>
    <row r="143" spans="1:5">
      <c r="A143">
        <v>2026</v>
      </c>
      <c r="B143">
        <v>2</v>
      </c>
      <c r="C143" t="s">
        <v>356</v>
      </c>
      <c r="D143" t="s">
        <v>317</v>
      </c>
      <c r="E143">
        <v>173</v>
      </c>
    </row>
    <row r="144" spans="1:5">
      <c r="A144">
        <v>2026</v>
      </c>
      <c r="B144">
        <v>2</v>
      </c>
      <c r="C144" t="s">
        <v>398</v>
      </c>
      <c r="D144" t="s">
        <v>347</v>
      </c>
      <c r="E144" t="s">
        <v>10</v>
      </c>
    </row>
    <row r="145" spans="1:5">
      <c r="A145">
        <v>2026</v>
      </c>
      <c r="B145">
        <v>2</v>
      </c>
      <c r="C145" t="s">
        <v>398</v>
      </c>
      <c r="D145" t="s">
        <v>317</v>
      </c>
      <c r="E145">
        <v>173</v>
      </c>
    </row>
    <row r="146" spans="1:5">
      <c r="A146">
        <v>2026</v>
      </c>
      <c r="B146">
        <v>2</v>
      </c>
      <c r="C146" t="s">
        <v>397</v>
      </c>
      <c r="D146" t="s">
        <v>347</v>
      </c>
      <c r="E146" t="s">
        <v>2</v>
      </c>
    </row>
    <row r="147" spans="1:5">
      <c r="A147">
        <v>2026</v>
      </c>
      <c r="B147">
        <v>2</v>
      </c>
      <c r="C147" t="s">
        <v>397</v>
      </c>
      <c r="D147" t="s">
        <v>317</v>
      </c>
      <c r="E147">
        <v>173</v>
      </c>
    </row>
    <row r="148" spans="1:5">
      <c r="A148">
        <v>2026</v>
      </c>
      <c r="B148">
        <v>2</v>
      </c>
      <c r="C148" t="s">
        <v>379</v>
      </c>
      <c r="D148" t="s">
        <v>347</v>
      </c>
      <c r="E148" t="s">
        <v>2</v>
      </c>
    </row>
    <row r="149" spans="1:5">
      <c r="A149">
        <v>2026</v>
      </c>
      <c r="B149">
        <v>2</v>
      </c>
      <c r="C149" t="s">
        <v>379</v>
      </c>
      <c r="D149" t="s">
        <v>317</v>
      </c>
      <c r="E149">
        <v>173</v>
      </c>
    </row>
    <row r="150" spans="1:5">
      <c r="A150">
        <v>2026</v>
      </c>
      <c r="B150">
        <v>2</v>
      </c>
      <c r="C150" t="s">
        <v>380</v>
      </c>
      <c r="D150" t="s">
        <v>347</v>
      </c>
      <c r="E150" t="s">
        <v>2</v>
      </c>
    </row>
    <row r="151" spans="1:5">
      <c r="A151">
        <v>2026</v>
      </c>
      <c r="B151">
        <v>2</v>
      </c>
      <c r="C151" t="s">
        <v>380</v>
      </c>
      <c r="D151" t="s">
        <v>317</v>
      </c>
      <c r="E151">
        <v>173</v>
      </c>
    </row>
    <row r="152" spans="1:5">
      <c r="A152">
        <v>2026</v>
      </c>
      <c r="B152">
        <v>2</v>
      </c>
      <c r="C152" t="s">
        <v>381</v>
      </c>
      <c r="D152" t="s">
        <v>347</v>
      </c>
      <c r="E152" t="s">
        <v>10</v>
      </c>
    </row>
    <row r="153" spans="1:5">
      <c r="A153">
        <v>2026</v>
      </c>
      <c r="B153">
        <v>2</v>
      </c>
      <c r="C153" t="s">
        <v>381</v>
      </c>
      <c r="D153" t="s">
        <v>317</v>
      </c>
      <c r="E153">
        <v>173</v>
      </c>
    </row>
    <row r="154" spans="1:5">
      <c r="A154">
        <v>2026</v>
      </c>
      <c r="B154">
        <v>2</v>
      </c>
      <c r="C154" t="s">
        <v>382</v>
      </c>
      <c r="D154" t="s">
        <v>347</v>
      </c>
      <c r="E154" t="s">
        <v>2</v>
      </c>
    </row>
    <row r="155" spans="1:5">
      <c r="A155">
        <v>2026</v>
      </c>
      <c r="B155">
        <v>2</v>
      </c>
      <c r="C155" t="s">
        <v>382</v>
      </c>
      <c r="D155" t="s">
        <v>317</v>
      </c>
      <c r="E155">
        <v>173</v>
      </c>
    </row>
    <row r="156" spans="1:5">
      <c r="A156">
        <v>2026</v>
      </c>
      <c r="B156">
        <v>2</v>
      </c>
      <c r="C156" t="s">
        <v>383</v>
      </c>
      <c r="D156" t="s">
        <v>347</v>
      </c>
      <c r="E156" t="s">
        <v>2</v>
      </c>
    </row>
    <row r="157" spans="1:5">
      <c r="A157">
        <v>2026</v>
      </c>
      <c r="B157">
        <v>2</v>
      </c>
      <c r="C157" t="s">
        <v>383</v>
      </c>
      <c r="D157" t="s">
        <v>317</v>
      </c>
      <c r="E157">
        <v>173</v>
      </c>
    </row>
    <row r="158" spans="1:5">
      <c r="A158">
        <v>2026</v>
      </c>
      <c r="B158">
        <v>2</v>
      </c>
      <c r="C158" t="s">
        <v>384</v>
      </c>
      <c r="D158" t="s">
        <v>347</v>
      </c>
      <c r="E158" t="s">
        <v>2</v>
      </c>
    </row>
    <row r="159" spans="1:5">
      <c r="A159">
        <v>2026</v>
      </c>
      <c r="B159">
        <v>2</v>
      </c>
      <c r="C159" t="s">
        <v>384</v>
      </c>
      <c r="D159" t="s">
        <v>317</v>
      </c>
      <c r="E159">
        <v>173</v>
      </c>
    </row>
    <row r="160" spans="1:5">
      <c r="A160">
        <v>2026</v>
      </c>
      <c r="B160">
        <v>2</v>
      </c>
      <c r="C160" t="s">
        <v>385</v>
      </c>
      <c r="D160" t="s">
        <v>347</v>
      </c>
      <c r="E160" t="s">
        <v>2</v>
      </c>
    </row>
    <row r="161" spans="1:5">
      <c r="A161">
        <v>2026</v>
      </c>
      <c r="B161">
        <v>2</v>
      </c>
      <c r="C161" t="s">
        <v>385</v>
      </c>
      <c r="D161" t="s">
        <v>317</v>
      </c>
      <c r="E161">
        <v>173</v>
      </c>
    </row>
    <row r="162" spans="1:5">
      <c r="A162">
        <v>2026</v>
      </c>
      <c r="B162">
        <v>2</v>
      </c>
      <c r="C162" t="s">
        <v>387</v>
      </c>
      <c r="D162" t="s">
        <v>347</v>
      </c>
      <c r="E162" t="s">
        <v>2</v>
      </c>
    </row>
    <row r="163" spans="1:5">
      <c r="A163">
        <v>2026</v>
      </c>
      <c r="B163">
        <v>2</v>
      </c>
      <c r="C163" t="s">
        <v>387</v>
      </c>
      <c r="D163" t="s">
        <v>317</v>
      </c>
      <c r="E163">
        <v>173</v>
      </c>
    </row>
    <row r="164" spans="1:5">
      <c r="A164">
        <v>2026</v>
      </c>
      <c r="B164">
        <v>2</v>
      </c>
      <c r="C164" t="s">
        <v>388</v>
      </c>
      <c r="D164" t="s">
        <v>347</v>
      </c>
      <c r="E164" t="s">
        <v>2</v>
      </c>
    </row>
    <row r="165" spans="1:5">
      <c r="A165">
        <v>2026</v>
      </c>
      <c r="B165">
        <v>2</v>
      </c>
      <c r="C165" t="s">
        <v>388</v>
      </c>
      <c r="D165" t="s">
        <v>317</v>
      </c>
      <c r="E165">
        <v>173</v>
      </c>
    </row>
    <row r="166" spans="1:5">
      <c r="A166">
        <v>2026</v>
      </c>
      <c r="B166">
        <v>2</v>
      </c>
      <c r="C166" t="s">
        <v>390</v>
      </c>
      <c r="D166" t="s">
        <v>347</v>
      </c>
      <c r="E166" t="s">
        <v>2</v>
      </c>
    </row>
    <row r="167" spans="1:5">
      <c r="A167">
        <v>2026</v>
      </c>
      <c r="B167">
        <v>2</v>
      </c>
      <c r="C167" t="s">
        <v>390</v>
      </c>
      <c r="D167" t="s">
        <v>317</v>
      </c>
      <c r="E167">
        <v>173</v>
      </c>
    </row>
    <row r="168" spans="1:5">
      <c r="A168">
        <v>2026</v>
      </c>
      <c r="B168">
        <v>2</v>
      </c>
      <c r="C168" t="s">
        <v>391</v>
      </c>
      <c r="D168" t="s">
        <v>347</v>
      </c>
      <c r="E168" t="s">
        <v>2</v>
      </c>
    </row>
    <row r="169" spans="1:5">
      <c r="A169">
        <v>2026</v>
      </c>
      <c r="B169">
        <v>2</v>
      </c>
      <c r="C169" t="s">
        <v>391</v>
      </c>
      <c r="D169" t="s">
        <v>317</v>
      </c>
      <c r="E169">
        <v>173</v>
      </c>
    </row>
    <row r="170" spans="1:5">
      <c r="A170">
        <v>2026</v>
      </c>
      <c r="B170">
        <v>2</v>
      </c>
      <c r="C170" t="s">
        <v>392</v>
      </c>
      <c r="D170" t="s">
        <v>347</v>
      </c>
      <c r="E170" t="s">
        <v>2</v>
      </c>
    </row>
    <row r="171" spans="1:5">
      <c r="A171">
        <v>2026</v>
      </c>
      <c r="B171">
        <v>2</v>
      </c>
      <c r="C171" t="s">
        <v>392</v>
      </c>
      <c r="D171" t="s">
        <v>317</v>
      </c>
      <c r="E171">
        <v>173</v>
      </c>
    </row>
    <row r="172" spans="1:5">
      <c r="A172">
        <v>2026</v>
      </c>
      <c r="B172">
        <v>2</v>
      </c>
      <c r="C172" t="s">
        <v>393</v>
      </c>
      <c r="D172" t="s">
        <v>347</v>
      </c>
      <c r="E172" t="s">
        <v>2</v>
      </c>
    </row>
    <row r="173" spans="1:5">
      <c r="A173">
        <v>2026</v>
      </c>
      <c r="B173">
        <v>2</v>
      </c>
      <c r="C173" t="s">
        <v>393</v>
      </c>
      <c r="D173" t="s">
        <v>317</v>
      </c>
      <c r="E173">
        <v>86.5</v>
      </c>
    </row>
    <row r="174" spans="1:5">
      <c r="A174">
        <v>2026</v>
      </c>
      <c r="B174">
        <v>2</v>
      </c>
      <c r="C174" t="s">
        <v>394</v>
      </c>
      <c r="D174" t="s">
        <v>347</v>
      </c>
      <c r="E174" t="s">
        <v>2</v>
      </c>
    </row>
    <row r="175" spans="1:5">
      <c r="A175">
        <v>2026</v>
      </c>
      <c r="B175">
        <v>2</v>
      </c>
      <c r="C175" t="s">
        <v>394</v>
      </c>
      <c r="D175" t="s">
        <v>317</v>
      </c>
      <c r="E175">
        <v>86.5</v>
      </c>
    </row>
    <row r="176" spans="1:5">
      <c r="A176">
        <v>2026</v>
      </c>
      <c r="B176">
        <v>2</v>
      </c>
      <c r="C176" t="s">
        <v>395</v>
      </c>
      <c r="D176" t="s">
        <v>347</v>
      </c>
      <c r="E176" t="s">
        <v>2</v>
      </c>
    </row>
    <row r="177" spans="1:5">
      <c r="A177">
        <v>2026</v>
      </c>
      <c r="B177">
        <v>2</v>
      </c>
      <c r="C177" t="s">
        <v>395</v>
      </c>
      <c r="D177" t="s">
        <v>317</v>
      </c>
      <c r="E177">
        <v>86.5</v>
      </c>
    </row>
    <row r="178" spans="1:5">
      <c r="A178">
        <v>2026</v>
      </c>
      <c r="B178">
        <v>2</v>
      </c>
      <c r="C178" t="s">
        <v>339</v>
      </c>
      <c r="D178" t="s">
        <v>347</v>
      </c>
      <c r="E178" t="s">
        <v>2</v>
      </c>
    </row>
    <row r="179" spans="1:5">
      <c r="A179">
        <v>2026</v>
      </c>
      <c r="B179">
        <v>2</v>
      </c>
      <c r="C179" t="s">
        <v>339</v>
      </c>
      <c r="D179" t="s">
        <v>317</v>
      </c>
      <c r="E179">
        <v>86.5</v>
      </c>
    </row>
    <row r="180" spans="1:5">
      <c r="A180">
        <v>2026</v>
      </c>
      <c r="B180">
        <v>2</v>
      </c>
      <c r="C180" t="s">
        <v>396</v>
      </c>
      <c r="D180" t="s">
        <v>347</v>
      </c>
      <c r="E180" t="s">
        <v>2</v>
      </c>
    </row>
    <row r="181" spans="1:5">
      <c r="A181">
        <v>2026</v>
      </c>
      <c r="B181">
        <v>2</v>
      </c>
      <c r="C181" t="s">
        <v>396</v>
      </c>
      <c r="D181" t="s">
        <v>317</v>
      </c>
      <c r="E181">
        <v>86.5</v>
      </c>
    </row>
    <row r="182" spans="1:5">
      <c r="A182">
        <v>2026</v>
      </c>
      <c r="B182">
        <v>2</v>
      </c>
      <c r="C182" t="s">
        <v>338</v>
      </c>
      <c r="D182" t="s">
        <v>347</v>
      </c>
      <c r="E182" t="s">
        <v>2</v>
      </c>
    </row>
    <row r="183" spans="1:5">
      <c r="A183">
        <v>2026</v>
      </c>
      <c r="B183">
        <v>2</v>
      </c>
      <c r="C183" t="s">
        <v>338</v>
      </c>
      <c r="D183" t="s">
        <v>317</v>
      </c>
      <c r="E183">
        <v>86.5</v>
      </c>
    </row>
    <row r="184" spans="1:5">
      <c r="A184">
        <v>2026</v>
      </c>
      <c r="B184">
        <v>2</v>
      </c>
      <c r="C184" t="s">
        <v>373</v>
      </c>
      <c r="D184" t="s">
        <v>347</v>
      </c>
      <c r="E184" t="s">
        <v>2</v>
      </c>
    </row>
    <row r="185" spans="1:5">
      <c r="A185">
        <v>2026</v>
      </c>
      <c r="B185">
        <v>2</v>
      </c>
      <c r="C185" t="s">
        <v>373</v>
      </c>
      <c r="D185" t="s">
        <v>317</v>
      </c>
      <c r="E185">
        <v>86.5</v>
      </c>
    </row>
    <row r="186" spans="1:5">
      <c r="A186">
        <v>2026</v>
      </c>
      <c r="B186">
        <v>2</v>
      </c>
      <c r="C186" t="s">
        <v>372</v>
      </c>
      <c r="D186" t="s">
        <v>347</v>
      </c>
      <c r="E186" t="s">
        <v>2</v>
      </c>
    </row>
    <row r="187" spans="1:5">
      <c r="A187">
        <v>2026</v>
      </c>
      <c r="B187">
        <v>2</v>
      </c>
      <c r="C187" t="s">
        <v>372</v>
      </c>
      <c r="D187" t="s">
        <v>317</v>
      </c>
      <c r="E187">
        <v>86.5</v>
      </c>
    </row>
    <row r="188" spans="1:5">
      <c r="A188">
        <v>2026</v>
      </c>
      <c r="B188">
        <v>2</v>
      </c>
      <c r="C188" t="s">
        <v>371</v>
      </c>
      <c r="D188" t="s">
        <v>347</v>
      </c>
      <c r="E188" t="s">
        <v>2</v>
      </c>
    </row>
    <row r="189" spans="1:5">
      <c r="A189">
        <v>2026</v>
      </c>
      <c r="B189">
        <v>2</v>
      </c>
      <c r="C189" t="s">
        <v>371</v>
      </c>
      <c r="D189" t="s">
        <v>317</v>
      </c>
      <c r="E189">
        <v>86.5</v>
      </c>
    </row>
    <row r="190" spans="1:5">
      <c r="A190">
        <v>2026</v>
      </c>
      <c r="B190">
        <v>2</v>
      </c>
      <c r="C190" t="s">
        <v>375</v>
      </c>
      <c r="D190" t="s">
        <v>347</v>
      </c>
      <c r="E190" t="s">
        <v>2</v>
      </c>
    </row>
    <row r="191" spans="1:5">
      <c r="A191">
        <v>2026</v>
      </c>
      <c r="B191">
        <v>2</v>
      </c>
      <c r="C191" t="s">
        <v>375</v>
      </c>
      <c r="D191" t="s">
        <v>317</v>
      </c>
      <c r="E191">
        <v>86.5</v>
      </c>
    </row>
    <row r="192" spans="1:5">
      <c r="A192">
        <v>2026</v>
      </c>
      <c r="B192">
        <v>2</v>
      </c>
      <c r="C192" t="s">
        <v>374</v>
      </c>
      <c r="D192" t="s">
        <v>347</v>
      </c>
      <c r="E192" t="s">
        <v>2</v>
      </c>
    </row>
    <row r="193" spans="1:5">
      <c r="A193">
        <v>2026</v>
      </c>
      <c r="B193">
        <v>2</v>
      </c>
      <c r="C193" t="s">
        <v>374</v>
      </c>
      <c r="D193" t="s">
        <v>317</v>
      </c>
      <c r="E193">
        <v>86.5</v>
      </c>
    </row>
    <row r="194" spans="1:5">
      <c r="A194">
        <v>2026</v>
      </c>
      <c r="B194">
        <v>2</v>
      </c>
      <c r="C194" t="s">
        <v>340</v>
      </c>
      <c r="D194" t="s">
        <v>347</v>
      </c>
      <c r="E194" t="s">
        <v>2</v>
      </c>
    </row>
    <row r="195" spans="1:5">
      <c r="A195">
        <v>2026</v>
      </c>
      <c r="B195">
        <v>2</v>
      </c>
      <c r="C195" t="s">
        <v>370</v>
      </c>
      <c r="D195" t="s">
        <v>347</v>
      </c>
      <c r="E195" t="s">
        <v>2</v>
      </c>
    </row>
    <row r="196" spans="1:5">
      <c r="A196">
        <v>2026</v>
      </c>
      <c r="B196">
        <v>2</v>
      </c>
      <c r="C196" t="s">
        <v>370</v>
      </c>
      <c r="D196" t="s">
        <v>317</v>
      </c>
      <c r="E196">
        <v>86.5</v>
      </c>
    </row>
    <row r="197" spans="1:5">
      <c r="A197">
        <v>2026</v>
      </c>
      <c r="B197">
        <v>2</v>
      </c>
      <c r="C197" t="s">
        <v>376</v>
      </c>
      <c r="D197" t="s">
        <v>347</v>
      </c>
      <c r="E197" t="s">
        <v>2</v>
      </c>
    </row>
    <row r="198" spans="1:5">
      <c r="A198">
        <v>2026</v>
      </c>
      <c r="B198">
        <v>2</v>
      </c>
      <c r="C198" t="s">
        <v>376</v>
      </c>
      <c r="D198" t="s">
        <v>317</v>
      </c>
      <c r="E198">
        <v>86.5</v>
      </c>
    </row>
    <row r="199" spans="1:5">
      <c r="A199">
        <v>2026</v>
      </c>
      <c r="B199">
        <v>2</v>
      </c>
      <c r="C199" t="s">
        <v>377</v>
      </c>
      <c r="D199" t="s">
        <v>347</v>
      </c>
      <c r="E199" t="s">
        <v>2</v>
      </c>
    </row>
    <row r="200" spans="1:5">
      <c r="A200">
        <v>2026</v>
      </c>
      <c r="B200">
        <v>2</v>
      </c>
      <c r="C200" t="s">
        <v>377</v>
      </c>
      <c r="D200" t="s">
        <v>317</v>
      </c>
      <c r="E200">
        <v>86.5</v>
      </c>
    </row>
    <row r="201" spans="1:5">
      <c r="A201">
        <v>2026</v>
      </c>
      <c r="B201">
        <v>2</v>
      </c>
      <c r="C201" t="s">
        <v>378</v>
      </c>
      <c r="D201" t="s">
        <v>347</v>
      </c>
      <c r="E201" t="s">
        <v>2</v>
      </c>
    </row>
    <row r="202" spans="1:5">
      <c r="A202">
        <v>2026</v>
      </c>
      <c r="B202">
        <v>2</v>
      </c>
      <c r="C202" t="s">
        <v>378</v>
      </c>
      <c r="D202" t="s">
        <v>317</v>
      </c>
      <c r="E202">
        <v>86.5</v>
      </c>
    </row>
    <row r="203" spans="1:5">
      <c r="A203">
        <v>2026</v>
      </c>
      <c r="B203">
        <v>2</v>
      </c>
      <c r="C203" t="s">
        <v>412</v>
      </c>
      <c r="D203" t="s">
        <v>347</v>
      </c>
      <c r="E203" t="s">
        <v>2</v>
      </c>
    </row>
    <row r="204" spans="1:5">
      <c r="A204">
        <v>2026</v>
      </c>
      <c r="B204">
        <v>2</v>
      </c>
      <c r="C204" t="s">
        <v>412</v>
      </c>
      <c r="D204" t="s">
        <v>317</v>
      </c>
      <c r="E204">
        <v>173</v>
      </c>
    </row>
    <row r="205" spans="1:5">
      <c r="A205">
        <v>2026</v>
      </c>
      <c r="B205">
        <v>2</v>
      </c>
      <c r="C205" t="s">
        <v>335</v>
      </c>
      <c r="D205" t="s">
        <v>347</v>
      </c>
      <c r="E205" t="s">
        <v>2</v>
      </c>
    </row>
    <row r="206" spans="1:5">
      <c r="A206">
        <v>2026</v>
      </c>
      <c r="B206">
        <v>2</v>
      </c>
      <c r="C206" t="s">
        <v>335</v>
      </c>
      <c r="D206" t="s">
        <v>317</v>
      </c>
      <c r="E206">
        <v>173</v>
      </c>
    </row>
    <row r="207" spans="1:5">
      <c r="A207">
        <v>2026</v>
      </c>
      <c r="B207">
        <v>2</v>
      </c>
      <c r="C207" t="s">
        <v>413</v>
      </c>
      <c r="D207" t="s">
        <v>347</v>
      </c>
      <c r="E207" t="s">
        <v>2</v>
      </c>
    </row>
    <row r="208" spans="1:5">
      <c r="A208">
        <v>2026</v>
      </c>
      <c r="B208">
        <v>2</v>
      </c>
      <c r="C208" t="s">
        <v>413</v>
      </c>
      <c r="D208" t="s">
        <v>317</v>
      </c>
      <c r="E208">
        <v>173</v>
      </c>
    </row>
    <row r="209" spans="1:5">
      <c r="A209">
        <v>2026</v>
      </c>
      <c r="B209">
        <v>2</v>
      </c>
      <c r="C209" t="s">
        <v>414</v>
      </c>
      <c r="D209" t="s">
        <v>347</v>
      </c>
      <c r="E209" t="s">
        <v>3</v>
      </c>
    </row>
    <row r="210" spans="1:5">
      <c r="A210">
        <v>2026</v>
      </c>
      <c r="B210">
        <v>2</v>
      </c>
      <c r="C210" t="s">
        <v>414</v>
      </c>
      <c r="D210" t="s">
        <v>317</v>
      </c>
      <c r="E210">
        <v>138.4</v>
      </c>
    </row>
    <row r="211" spans="1:5">
      <c r="A211">
        <v>2026</v>
      </c>
      <c r="B211">
        <v>2</v>
      </c>
      <c r="C211" t="s">
        <v>415</v>
      </c>
      <c r="D211" t="s">
        <v>347</v>
      </c>
      <c r="E211" t="s">
        <v>2</v>
      </c>
    </row>
    <row r="212" spans="1:5">
      <c r="A212">
        <v>2026</v>
      </c>
      <c r="B212">
        <v>2</v>
      </c>
      <c r="C212" t="s">
        <v>415</v>
      </c>
      <c r="D212" t="s">
        <v>317</v>
      </c>
      <c r="E212">
        <v>138.4</v>
      </c>
    </row>
    <row r="213" spans="1:5">
      <c r="A213">
        <v>2026</v>
      </c>
      <c r="B213">
        <v>2</v>
      </c>
      <c r="C213" t="s">
        <v>416</v>
      </c>
      <c r="D213" t="s">
        <v>347</v>
      </c>
      <c r="E213" t="s">
        <v>2</v>
      </c>
    </row>
    <row r="214" spans="1:5">
      <c r="A214">
        <v>2026</v>
      </c>
      <c r="B214">
        <v>2</v>
      </c>
      <c r="C214" t="s">
        <v>416</v>
      </c>
      <c r="D214" t="s">
        <v>317</v>
      </c>
      <c r="E214">
        <v>173</v>
      </c>
    </row>
    <row r="215" spans="1:5">
      <c r="A215">
        <v>2026</v>
      </c>
      <c r="B215">
        <v>2</v>
      </c>
      <c r="C215" t="s">
        <v>417</v>
      </c>
      <c r="D215" t="s">
        <v>347</v>
      </c>
      <c r="E215" t="s">
        <v>2</v>
      </c>
    </row>
    <row r="216" spans="1:5">
      <c r="A216">
        <v>2026</v>
      </c>
      <c r="B216">
        <v>2</v>
      </c>
      <c r="C216" t="s">
        <v>417</v>
      </c>
      <c r="D216" t="s">
        <v>317</v>
      </c>
      <c r="E216">
        <v>151.38</v>
      </c>
    </row>
    <row r="217" spans="1:5">
      <c r="A217">
        <v>2026</v>
      </c>
      <c r="B217">
        <v>2</v>
      </c>
      <c r="C217" t="s">
        <v>316</v>
      </c>
      <c r="D217" t="s">
        <v>347</v>
      </c>
      <c r="E217" t="s">
        <v>2</v>
      </c>
    </row>
    <row r="218" spans="1:5">
      <c r="A218">
        <v>2026</v>
      </c>
      <c r="B218">
        <v>2</v>
      </c>
      <c r="C218" t="s">
        <v>316</v>
      </c>
      <c r="D218" t="s">
        <v>317</v>
      </c>
      <c r="E218">
        <v>173</v>
      </c>
    </row>
    <row r="219" spans="1:5">
      <c r="A219">
        <v>2026</v>
      </c>
      <c r="B219">
        <v>3</v>
      </c>
      <c r="C219" t="s">
        <v>335</v>
      </c>
      <c r="D219" t="s">
        <v>347</v>
      </c>
      <c r="E219" t="s">
        <v>2</v>
      </c>
    </row>
    <row r="220" spans="1:5">
      <c r="A220">
        <v>2026</v>
      </c>
      <c r="B220">
        <v>3</v>
      </c>
      <c r="C220" t="s">
        <v>335</v>
      </c>
      <c r="D220" t="s">
        <v>317</v>
      </c>
      <c r="E220">
        <v>173</v>
      </c>
    </row>
    <row r="221" spans="1:5">
      <c r="A221">
        <v>2026</v>
      </c>
      <c r="B221">
        <v>3</v>
      </c>
      <c r="C221" t="s">
        <v>343</v>
      </c>
      <c r="D221" t="s">
        <v>347</v>
      </c>
      <c r="E221" t="s">
        <v>13</v>
      </c>
    </row>
    <row r="222" spans="1:5">
      <c r="A222">
        <v>2026</v>
      </c>
      <c r="B222">
        <v>3</v>
      </c>
      <c r="C222" t="s">
        <v>343</v>
      </c>
      <c r="D222" t="s">
        <v>317</v>
      </c>
      <c r="E222">
        <v>173</v>
      </c>
    </row>
    <row r="223" spans="1:5">
      <c r="A223">
        <v>2026</v>
      </c>
      <c r="B223">
        <v>3</v>
      </c>
      <c r="C223" t="s">
        <v>348</v>
      </c>
      <c r="D223" t="s">
        <v>347</v>
      </c>
      <c r="E223" t="s">
        <v>5</v>
      </c>
    </row>
    <row r="224" spans="1:5">
      <c r="A224">
        <v>2026</v>
      </c>
      <c r="B224">
        <v>3</v>
      </c>
      <c r="C224" t="s">
        <v>348</v>
      </c>
      <c r="D224" t="s">
        <v>317</v>
      </c>
      <c r="E224">
        <v>173</v>
      </c>
    </row>
    <row r="225" spans="1:5">
      <c r="A225">
        <v>2026</v>
      </c>
      <c r="B225">
        <v>3</v>
      </c>
      <c r="C225" t="s">
        <v>406</v>
      </c>
      <c r="D225" t="s">
        <v>347</v>
      </c>
      <c r="E225" t="s">
        <v>4</v>
      </c>
    </row>
    <row r="226" spans="1:5">
      <c r="A226">
        <v>2026</v>
      </c>
      <c r="B226">
        <v>3</v>
      </c>
      <c r="C226" t="s">
        <v>406</v>
      </c>
      <c r="D226" t="s">
        <v>317</v>
      </c>
      <c r="E226">
        <v>173</v>
      </c>
    </row>
    <row r="227" spans="1:5">
      <c r="A227">
        <v>2026</v>
      </c>
      <c r="B227">
        <v>3</v>
      </c>
      <c r="C227" t="s">
        <v>344</v>
      </c>
      <c r="D227" t="s">
        <v>347</v>
      </c>
      <c r="E227" t="s">
        <v>4</v>
      </c>
    </row>
    <row r="228" spans="1:5">
      <c r="A228">
        <v>2026</v>
      </c>
      <c r="B228">
        <v>3</v>
      </c>
      <c r="C228" t="s">
        <v>344</v>
      </c>
      <c r="D228" t="s">
        <v>317</v>
      </c>
      <c r="E228">
        <v>173</v>
      </c>
    </row>
    <row r="229" spans="1:5">
      <c r="A229">
        <v>2026</v>
      </c>
      <c r="B229">
        <v>3</v>
      </c>
      <c r="C229" t="s">
        <v>346</v>
      </c>
      <c r="D229" t="s">
        <v>347</v>
      </c>
      <c r="E229" t="s">
        <v>4</v>
      </c>
    </row>
    <row r="230" spans="1:5">
      <c r="A230">
        <v>2026</v>
      </c>
      <c r="B230">
        <v>3</v>
      </c>
      <c r="C230" t="s">
        <v>346</v>
      </c>
      <c r="D230" t="s">
        <v>317</v>
      </c>
      <c r="E230">
        <v>173</v>
      </c>
    </row>
    <row r="231" spans="1:5">
      <c r="A231">
        <v>2026</v>
      </c>
      <c r="B231">
        <v>3</v>
      </c>
      <c r="C231" t="s">
        <v>351</v>
      </c>
      <c r="D231" t="s">
        <v>347</v>
      </c>
      <c r="E231" t="s">
        <v>3</v>
      </c>
    </row>
    <row r="232" spans="1:5">
      <c r="A232">
        <v>2026</v>
      </c>
      <c r="B232">
        <v>3</v>
      </c>
      <c r="C232" t="s">
        <v>351</v>
      </c>
      <c r="D232" t="s">
        <v>317</v>
      </c>
      <c r="E232">
        <v>173</v>
      </c>
    </row>
    <row r="233" spans="1:5">
      <c r="A233">
        <v>2026</v>
      </c>
      <c r="B233">
        <v>3</v>
      </c>
      <c r="C233" t="s">
        <v>345</v>
      </c>
      <c r="D233" t="s">
        <v>347</v>
      </c>
      <c r="E233" t="s">
        <v>4</v>
      </c>
    </row>
    <row r="234" spans="1:5">
      <c r="A234">
        <v>2026</v>
      </c>
      <c r="B234">
        <v>3</v>
      </c>
      <c r="C234" t="s">
        <v>345</v>
      </c>
      <c r="D234" t="s">
        <v>317</v>
      </c>
      <c r="E234">
        <v>173</v>
      </c>
    </row>
    <row r="235" spans="1:5">
      <c r="A235">
        <v>2026</v>
      </c>
      <c r="B235">
        <v>3</v>
      </c>
      <c r="C235" t="s">
        <v>407</v>
      </c>
      <c r="D235" t="s">
        <v>347</v>
      </c>
      <c r="E235" t="s">
        <v>3</v>
      </c>
    </row>
    <row r="236" spans="1:5">
      <c r="A236">
        <v>2026</v>
      </c>
      <c r="B236">
        <v>3</v>
      </c>
      <c r="C236" t="s">
        <v>407</v>
      </c>
      <c r="D236" t="s">
        <v>317</v>
      </c>
      <c r="E236">
        <v>173</v>
      </c>
    </row>
    <row r="237" spans="1:5">
      <c r="A237">
        <v>2026</v>
      </c>
      <c r="B237">
        <v>3</v>
      </c>
      <c r="C237" t="s">
        <v>389</v>
      </c>
      <c r="D237" t="s">
        <v>347</v>
      </c>
      <c r="E237" t="s">
        <v>3</v>
      </c>
    </row>
    <row r="238" spans="1:5">
      <c r="A238">
        <v>2026</v>
      </c>
      <c r="B238">
        <v>3</v>
      </c>
      <c r="C238" t="s">
        <v>389</v>
      </c>
      <c r="D238" t="s">
        <v>317</v>
      </c>
      <c r="E238">
        <v>173</v>
      </c>
    </row>
    <row r="239" spans="1:5">
      <c r="A239">
        <v>2026</v>
      </c>
      <c r="B239">
        <v>3</v>
      </c>
      <c r="C239" t="s">
        <v>341</v>
      </c>
      <c r="D239" t="s">
        <v>347</v>
      </c>
      <c r="E239" t="s">
        <v>3</v>
      </c>
    </row>
    <row r="240" spans="1:5">
      <c r="A240">
        <v>2026</v>
      </c>
      <c r="B240">
        <v>3</v>
      </c>
      <c r="C240" t="s">
        <v>341</v>
      </c>
      <c r="D240" t="s">
        <v>317</v>
      </c>
      <c r="E240">
        <v>173</v>
      </c>
    </row>
    <row r="241" spans="1:5">
      <c r="A241">
        <v>2026</v>
      </c>
      <c r="B241">
        <v>3</v>
      </c>
      <c r="C241" t="s">
        <v>350</v>
      </c>
      <c r="D241" t="s">
        <v>347</v>
      </c>
      <c r="E241" t="s">
        <v>3</v>
      </c>
    </row>
    <row r="242" spans="1:5">
      <c r="A242">
        <v>2026</v>
      </c>
      <c r="B242">
        <v>3</v>
      </c>
      <c r="C242" t="s">
        <v>350</v>
      </c>
      <c r="D242" t="s">
        <v>317</v>
      </c>
      <c r="E242">
        <v>173</v>
      </c>
    </row>
    <row r="243" spans="1:5">
      <c r="A243">
        <v>2026</v>
      </c>
      <c r="B243">
        <v>3</v>
      </c>
      <c r="C243" t="s">
        <v>318</v>
      </c>
      <c r="D243" t="s">
        <v>347</v>
      </c>
      <c r="E243" t="s">
        <v>3</v>
      </c>
    </row>
    <row r="244" spans="1:5">
      <c r="A244">
        <v>2026</v>
      </c>
      <c r="B244">
        <v>3</v>
      </c>
      <c r="C244" t="s">
        <v>318</v>
      </c>
      <c r="D244" t="s">
        <v>317</v>
      </c>
      <c r="E244">
        <v>173</v>
      </c>
    </row>
    <row r="245" spans="1:5">
      <c r="A245">
        <v>2026</v>
      </c>
      <c r="B245">
        <v>3</v>
      </c>
      <c r="C245" t="s">
        <v>337</v>
      </c>
      <c r="D245" t="s">
        <v>347</v>
      </c>
      <c r="E245" t="s">
        <v>11</v>
      </c>
    </row>
    <row r="246" spans="1:5">
      <c r="A246">
        <v>2026</v>
      </c>
      <c r="B246">
        <v>3</v>
      </c>
      <c r="C246" t="s">
        <v>337</v>
      </c>
      <c r="D246" t="s">
        <v>317</v>
      </c>
      <c r="E246">
        <v>173</v>
      </c>
    </row>
    <row r="247" spans="1:5">
      <c r="A247">
        <v>2026</v>
      </c>
      <c r="B247">
        <v>3</v>
      </c>
      <c r="C247" t="s">
        <v>408</v>
      </c>
      <c r="D247" t="s">
        <v>347</v>
      </c>
      <c r="E247" t="s">
        <v>2</v>
      </c>
    </row>
    <row r="248" spans="1:5">
      <c r="A248">
        <v>2026</v>
      </c>
      <c r="B248">
        <v>3</v>
      </c>
      <c r="C248" t="s">
        <v>408</v>
      </c>
      <c r="D248" t="s">
        <v>317</v>
      </c>
      <c r="E248">
        <v>173</v>
      </c>
    </row>
    <row r="249" spans="1:5">
      <c r="A249">
        <v>2026</v>
      </c>
      <c r="B249">
        <v>3</v>
      </c>
      <c r="C249" t="s">
        <v>409</v>
      </c>
      <c r="D249" t="s">
        <v>347</v>
      </c>
      <c r="E249" t="s">
        <v>2</v>
      </c>
    </row>
    <row r="250" spans="1:5">
      <c r="A250">
        <v>2026</v>
      </c>
      <c r="B250">
        <v>3</v>
      </c>
      <c r="C250" t="s">
        <v>409</v>
      </c>
      <c r="D250" t="s">
        <v>317</v>
      </c>
      <c r="E250">
        <v>173</v>
      </c>
    </row>
    <row r="251" spans="1:5">
      <c r="A251">
        <v>2026</v>
      </c>
      <c r="B251">
        <v>3</v>
      </c>
      <c r="C251" t="s">
        <v>342</v>
      </c>
      <c r="D251" t="s">
        <v>347</v>
      </c>
      <c r="E251" t="s">
        <v>2</v>
      </c>
    </row>
    <row r="252" spans="1:5">
      <c r="A252">
        <v>2026</v>
      </c>
      <c r="B252">
        <v>3</v>
      </c>
      <c r="C252" t="s">
        <v>342</v>
      </c>
      <c r="D252" t="s">
        <v>317</v>
      </c>
      <c r="E252">
        <v>173</v>
      </c>
    </row>
    <row r="253" spans="1:5">
      <c r="A253">
        <v>2026</v>
      </c>
      <c r="B253">
        <v>3</v>
      </c>
      <c r="C253" t="s">
        <v>336</v>
      </c>
      <c r="D253" t="s">
        <v>347</v>
      </c>
      <c r="E253" t="s">
        <v>6</v>
      </c>
    </row>
    <row r="254" spans="1:5">
      <c r="A254">
        <v>2026</v>
      </c>
      <c r="B254">
        <v>3</v>
      </c>
      <c r="C254" t="s">
        <v>336</v>
      </c>
      <c r="D254" t="s">
        <v>317</v>
      </c>
      <c r="E254">
        <v>173</v>
      </c>
    </row>
    <row r="255" spans="1:5">
      <c r="A255">
        <v>2026</v>
      </c>
      <c r="B255">
        <v>3</v>
      </c>
      <c r="C255" t="s">
        <v>411</v>
      </c>
      <c r="D255" t="s">
        <v>347</v>
      </c>
      <c r="E255" t="s">
        <v>2</v>
      </c>
    </row>
    <row r="256" spans="1:5">
      <c r="A256">
        <v>2026</v>
      </c>
      <c r="B256">
        <v>3</v>
      </c>
      <c r="C256" t="s">
        <v>411</v>
      </c>
      <c r="D256" t="s">
        <v>317</v>
      </c>
      <c r="E256">
        <v>173</v>
      </c>
    </row>
    <row r="257" spans="1:5">
      <c r="A257">
        <v>2026</v>
      </c>
      <c r="B257">
        <v>3</v>
      </c>
      <c r="C257" t="s">
        <v>410</v>
      </c>
      <c r="D257" t="s">
        <v>347</v>
      </c>
      <c r="E257" t="s">
        <v>2</v>
      </c>
    </row>
    <row r="258" spans="1:5">
      <c r="A258">
        <v>2026</v>
      </c>
      <c r="B258">
        <v>3</v>
      </c>
      <c r="C258" t="s">
        <v>410</v>
      </c>
      <c r="D258" t="s">
        <v>317</v>
      </c>
      <c r="E258">
        <v>173</v>
      </c>
    </row>
    <row r="259" spans="1:5">
      <c r="A259">
        <v>2026</v>
      </c>
      <c r="B259">
        <v>3</v>
      </c>
      <c r="C259" t="s">
        <v>349</v>
      </c>
      <c r="D259" t="s">
        <v>347</v>
      </c>
      <c r="E259" t="s">
        <v>2</v>
      </c>
    </row>
    <row r="260" spans="1:5">
      <c r="A260">
        <v>2026</v>
      </c>
      <c r="B260">
        <v>3</v>
      </c>
      <c r="C260" t="s">
        <v>349</v>
      </c>
      <c r="D260" t="s">
        <v>317</v>
      </c>
      <c r="E260">
        <v>173</v>
      </c>
    </row>
    <row r="261" spans="1:5">
      <c r="A261">
        <v>2026</v>
      </c>
      <c r="B261">
        <v>3</v>
      </c>
      <c r="C261" t="s">
        <v>356</v>
      </c>
      <c r="D261" t="s">
        <v>347</v>
      </c>
      <c r="E261" t="s">
        <v>10</v>
      </c>
    </row>
    <row r="262" spans="1:5">
      <c r="A262">
        <v>2026</v>
      </c>
      <c r="B262">
        <v>3</v>
      </c>
      <c r="C262" t="s">
        <v>356</v>
      </c>
      <c r="D262" t="s">
        <v>317</v>
      </c>
      <c r="E262">
        <v>173</v>
      </c>
    </row>
    <row r="263" spans="1:5">
      <c r="A263">
        <v>2026</v>
      </c>
      <c r="B263">
        <v>3</v>
      </c>
      <c r="C263" t="s">
        <v>398</v>
      </c>
      <c r="D263" t="s">
        <v>347</v>
      </c>
      <c r="E263" t="s">
        <v>10</v>
      </c>
    </row>
    <row r="264" spans="1:5">
      <c r="A264">
        <v>2026</v>
      </c>
      <c r="B264">
        <v>3</v>
      </c>
      <c r="C264" t="s">
        <v>398</v>
      </c>
      <c r="D264" t="s">
        <v>317</v>
      </c>
      <c r="E264">
        <v>173</v>
      </c>
    </row>
    <row r="265" spans="1:5">
      <c r="A265">
        <v>2026</v>
      </c>
      <c r="B265">
        <v>3</v>
      </c>
      <c r="C265" t="s">
        <v>397</v>
      </c>
      <c r="D265" t="s">
        <v>347</v>
      </c>
      <c r="E265" t="s">
        <v>2</v>
      </c>
    </row>
    <row r="266" spans="1:5">
      <c r="A266">
        <v>2026</v>
      </c>
      <c r="B266">
        <v>3</v>
      </c>
      <c r="C266" t="s">
        <v>397</v>
      </c>
      <c r="D266" t="s">
        <v>317</v>
      </c>
      <c r="E266">
        <v>173</v>
      </c>
    </row>
    <row r="267" spans="1:5">
      <c r="A267">
        <v>2026</v>
      </c>
      <c r="B267">
        <v>3</v>
      </c>
      <c r="C267" t="s">
        <v>379</v>
      </c>
      <c r="D267" t="s">
        <v>347</v>
      </c>
      <c r="E267" t="s">
        <v>2</v>
      </c>
    </row>
    <row r="268" spans="1:5">
      <c r="A268">
        <v>2026</v>
      </c>
      <c r="B268">
        <v>3</v>
      </c>
      <c r="C268" t="s">
        <v>379</v>
      </c>
      <c r="D268" t="s">
        <v>317</v>
      </c>
      <c r="E268">
        <v>173</v>
      </c>
    </row>
    <row r="269" spans="1:5">
      <c r="A269">
        <v>2026</v>
      </c>
      <c r="B269">
        <v>3</v>
      </c>
      <c r="C269" t="s">
        <v>380</v>
      </c>
      <c r="D269" t="s">
        <v>347</v>
      </c>
      <c r="E269" t="s">
        <v>2</v>
      </c>
    </row>
    <row r="270" spans="1:5">
      <c r="A270">
        <v>2026</v>
      </c>
      <c r="B270">
        <v>3</v>
      </c>
      <c r="C270" t="s">
        <v>380</v>
      </c>
      <c r="D270" t="s">
        <v>317</v>
      </c>
      <c r="E270">
        <v>173</v>
      </c>
    </row>
    <row r="271" spans="1:5">
      <c r="A271">
        <v>2026</v>
      </c>
      <c r="B271">
        <v>3</v>
      </c>
      <c r="C271" t="s">
        <v>381</v>
      </c>
      <c r="D271" t="s">
        <v>347</v>
      </c>
      <c r="E271" t="s">
        <v>10</v>
      </c>
    </row>
    <row r="272" spans="1:5">
      <c r="A272">
        <v>2026</v>
      </c>
      <c r="B272">
        <v>3</v>
      </c>
      <c r="C272" t="s">
        <v>381</v>
      </c>
      <c r="D272" t="s">
        <v>317</v>
      </c>
      <c r="E272">
        <v>173</v>
      </c>
    </row>
    <row r="273" spans="1:5">
      <c r="A273">
        <v>2026</v>
      </c>
      <c r="B273">
        <v>3</v>
      </c>
      <c r="C273" t="s">
        <v>382</v>
      </c>
      <c r="D273" t="s">
        <v>347</v>
      </c>
      <c r="E273" t="s">
        <v>2</v>
      </c>
    </row>
    <row r="274" spans="1:5">
      <c r="A274">
        <v>2026</v>
      </c>
      <c r="B274">
        <v>3</v>
      </c>
      <c r="C274" t="s">
        <v>382</v>
      </c>
      <c r="D274" t="s">
        <v>317</v>
      </c>
      <c r="E274">
        <v>173</v>
      </c>
    </row>
    <row r="275" spans="1:5">
      <c r="A275">
        <v>2026</v>
      </c>
      <c r="B275">
        <v>3</v>
      </c>
      <c r="C275" t="s">
        <v>383</v>
      </c>
      <c r="D275" t="s">
        <v>347</v>
      </c>
      <c r="E275" t="s">
        <v>2</v>
      </c>
    </row>
    <row r="276" spans="1:5">
      <c r="A276">
        <v>2026</v>
      </c>
      <c r="B276">
        <v>3</v>
      </c>
      <c r="C276" t="s">
        <v>383</v>
      </c>
      <c r="D276" t="s">
        <v>317</v>
      </c>
      <c r="E276">
        <v>173</v>
      </c>
    </row>
    <row r="277" spans="1:5">
      <c r="A277">
        <v>2026</v>
      </c>
      <c r="B277">
        <v>3</v>
      </c>
      <c r="C277" t="s">
        <v>384</v>
      </c>
      <c r="D277" t="s">
        <v>347</v>
      </c>
      <c r="E277" t="s">
        <v>2</v>
      </c>
    </row>
    <row r="278" spans="1:5">
      <c r="A278">
        <v>2026</v>
      </c>
      <c r="B278">
        <v>3</v>
      </c>
      <c r="C278" t="s">
        <v>384</v>
      </c>
      <c r="D278" t="s">
        <v>317</v>
      </c>
      <c r="E278">
        <v>173</v>
      </c>
    </row>
    <row r="279" spans="1:5">
      <c r="A279">
        <v>2026</v>
      </c>
      <c r="B279">
        <v>3</v>
      </c>
      <c r="C279" t="s">
        <v>385</v>
      </c>
      <c r="D279" t="s">
        <v>347</v>
      </c>
      <c r="E279" t="s">
        <v>2</v>
      </c>
    </row>
    <row r="280" spans="1:5">
      <c r="A280">
        <v>2026</v>
      </c>
      <c r="B280">
        <v>3</v>
      </c>
      <c r="C280" t="s">
        <v>385</v>
      </c>
      <c r="D280" t="s">
        <v>317</v>
      </c>
      <c r="E280">
        <v>173</v>
      </c>
    </row>
    <row r="281" spans="1:5">
      <c r="A281">
        <v>2026</v>
      </c>
      <c r="B281">
        <v>3</v>
      </c>
      <c r="C281" t="s">
        <v>387</v>
      </c>
      <c r="D281" t="s">
        <v>347</v>
      </c>
      <c r="E281" t="s">
        <v>2</v>
      </c>
    </row>
    <row r="282" spans="1:5">
      <c r="A282">
        <v>2026</v>
      </c>
      <c r="B282">
        <v>3</v>
      </c>
      <c r="C282" t="s">
        <v>387</v>
      </c>
      <c r="D282" t="s">
        <v>317</v>
      </c>
      <c r="E282">
        <v>173</v>
      </c>
    </row>
    <row r="283" spans="1:5">
      <c r="A283">
        <v>2026</v>
      </c>
      <c r="B283">
        <v>3</v>
      </c>
      <c r="C283" t="s">
        <v>388</v>
      </c>
      <c r="D283" t="s">
        <v>347</v>
      </c>
      <c r="E283" t="s">
        <v>2</v>
      </c>
    </row>
    <row r="284" spans="1:5">
      <c r="A284">
        <v>2026</v>
      </c>
      <c r="B284">
        <v>3</v>
      </c>
      <c r="C284" t="s">
        <v>388</v>
      </c>
      <c r="D284" t="s">
        <v>317</v>
      </c>
      <c r="E284">
        <v>173</v>
      </c>
    </row>
    <row r="285" spans="1:5">
      <c r="A285">
        <v>2026</v>
      </c>
      <c r="B285">
        <v>3</v>
      </c>
      <c r="C285" t="s">
        <v>390</v>
      </c>
      <c r="D285" t="s">
        <v>347</v>
      </c>
      <c r="E285" t="s">
        <v>2</v>
      </c>
    </row>
    <row r="286" spans="1:5">
      <c r="A286">
        <v>2026</v>
      </c>
      <c r="B286">
        <v>3</v>
      </c>
      <c r="C286" t="s">
        <v>390</v>
      </c>
      <c r="D286" t="s">
        <v>317</v>
      </c>
      <c r="E286">
        <v>173</v>
      </c>
    </row>
    <row r="287" spans="1:5">
      <c r="A287">
        <v>2026</v>
      </c>
      <c r="B287">
        <v>3</v>
      </c>
      <c r="C287" t="s">
        <v>391</v>
      </c>
      <c r="D287" t="s">
        <v>347</v>
      </c>
      <c r="E287" t="s">
        <v>2</v>
      </c>
    </row>
    <row r="288" spans="1:5">
      <c r="A288">
        <v>2026</v>
      </c>
      <c r="B288">
        <v>3</v>
      </c>
      <c r="C288" t="s">
        <v>391</v>
      </c>
      <c r="D288" t="s">
        <v>317</v>
      </c>
      <c r="E288">
        <v>173</v>
      </c>
    </row>
    <row r="289" spans="1:5">
      <c r="A289">
        <v>2026</v>
      </c>
      <c r="B289">
        <v>3</v>
      </c>
      <c r="C289" t="s">
        <v>392</v>
      </c>
      <c r="D289" t="s">
        <v>347</v>
      </c>
      <c r="E289" t="s">
        <v>2</v>
      </c>
    </row>
    <row r="290" spans="1:5">
      <c r="A290">
        <v>2026</v>
      </c>
      <c r="B290">
        <v>3</v>
      </c>
      <c r="C290" t="s">
        <v>392</v>
      </c>
      <c r="D290" t="s">
        <v>317</v>
      </c>
      <c r="E290">
        <v>173</v>
      </c>
    </row>
    <row r="291" spans="1:5">
      <c r="A291">
        <v>2026</v>
      </c>
      <c r="B291">
        <v>3</v>
      </c>
      <c r="C291" t="s">
        <v>393</v>
      </c>
      <c r="D291" t="s">
        <v>347</v>
      </c>
      <c r="E291" t="s">
        <v>2</v>
      </c>
    </row>
    <row r="292" spans="1:5">
      <c r="A292">
        <v>2026</v>
      </c>
      <c r="B292">
        <v>3</v>
      </c>
      <c r="C292" t="s">
        <v>393</v>
      </c>
      <c r="D292" t="s">
        <v>317</v>
      </c>
      <c r="E292">
        <v>86.5</v>
      </c>
    </row>
    <row r="293" spans="1:5">
      <c r="A293">
        <v>2026</v>
      </c>
      <c r="B293">
        <v>3</v>
      </c>
      <c r="C293" t="s">
        <v>394</v>
      </c>
      <c r="D293" t="s">
        <v>347</v>
      </c>
      <c r="E293" t="s">
        <v>2</v>
      </c>
    </row>
    <row r="294" spans="1:5">
      <c r="A294">
        <v>2026</v>
      </c>
      <c r="B294">
        <v>3</v>
      </c>
      <c r="C294" t="s">
        <v>394</v>
      </c>
      <c r="D294" t="s">
        <v>317</v>
      </c>
      <c r="E294">
        <v>86.5</v>
      </c>
    </row>
    <row r="295" spans="1:5">
      <c r="A295">
        <v>2026</v>
      </c>
      <c r="B295">
        <v>3</v>
      </c>
      <c r="C295" t="s">
        <v>395</v>
      </c>
      <c r="D295" t="s">
        <v>347</v>
      </c>
      <c r="E295" t="s">
        <v>2</v>
      </c>
    </row>
    <row r="296" spans="1:5">
      <c r="A296">
        <v>2026</v>
      </c>
      <c r="B296">
        <v>3</v>
      </c>
      <c r="C296" t="s">
        <v>395</v>
      </c>
      <c r="D296" t="s">
        <v>317</v>
      </c>
      <c r="E296">
        <v>86.5</v>
      </c>
    </row>
    <row r="297" spans="1:5">
      <c r="A297">
        <v>2026</v>
      </c>
      <c r="B297">
        <v>3</v>
      </c>
      <c r="C297" t="s">
        <v>339</v>
      </c>
      <c r="D297" t="s">
        <v>347</v>
      </c>
      <c r="E297" t="s">
        <v>2</v>
      </c>
    </row>
    <row r="298" spans="1:5">
      <c r="A298">
        <v>2026</v>
      </c>
      <c r="B298">
        <v>3</v>
      </c>
      <c r="C298" t="s">
        <v>396</v>
      </c>
      <c r="D298" t="s">
        <v>347</v>
      </c>
      <c r="E298" t="s">
        <v>2</v>
      </c>
    </row>
    <row r="299" spans="1:5">
      <c r="A299">
        <v>2026</v>
      </c>
      <c r="B299">
        <v>3</v>
      </c>
      <c r="C299" t="s">
        <v>396</v>
      </c>
      <c r="D299" t="s">
        <v>317</v>
      </c>
      <c r="E299">
        <v>86.5</v>
      </c>
    </row>
    <row r="300" spans="1:5">
      <c r="A300">
        <v>2026</v>
      </c>
      <c r="B300">
        <v>3</v>
      </c>
      <c r="C300" t="s">
        <v>338</v>
      </c>
      <c r="D300" t="s">
        <v>347</v>
      </c>
      <c r="E300" t="s">
        <v>2</v>
      </c>
    </row>
    <row r="301" spans="1:5">
      <c r="A301">
        <v>2026</v>
      </c>
      <c r="B301">
        <v>3</v>
      </c>
      <c r="C301" t="s">
        <v>373</v>
      </c>
      <c r="D301" t="s">
        <v>347</v>
      </c>
      <c r="E301" t="s">
        <v>2</v>
      </c>
    </row>
    <row r="302" spans="1:5">
      <c r="A302">
        <v>2026</v>
      </c>
      <c r="B302">
        <v>3</v>
      </c>
      <c r="C302" t="s">
        <v>373</v>
      </c>
      <c r="D302" t="s">
        <v>317</v>
      </c>
      <c r="E302">
        <v>86.5</v>
      </c>
    </row>
    <row r="303" spans="1:5">
      <c r="A303">
        <v>2026</v>
      </c>
      <c r="B303">
        <v>3</v>
      </c>
      <c r="C303" t="s">
        <v>372</v>
      </c>
      <c r="D303" t="s">
        <v>347</v>
      </c>
      <c r="E303" t="s">
        <v>2</v>
      </c>
    </row>
    <row r="304" spans="1:5">
      <c r="A304">
        <v>2026</v>
      </c>
      <c r="B304">
        <v>3</v>
      </c>
      <c r="C304" t="s">
        <v>372</v>
      </c>
      <c r="D304" t="s">
        <v>317</v>
      </c>
      <c r="E304">
        <v>86.5</v>
      </c>
    </row>
    <row r="305" spans="1:5">
      <c r="A305">
        <v>2026</v>
      </c>
      <c r="B305">
        <v>3</v>
      </c>
      <c r="C305" t="s">
        <v>371</v>
      </c>
      <c r="D305" t="s">
        <v>347</v>
      </c>
      <c r="E305" t="s">
        <v>2</v>
      </c>
    </row>
    <row r="306" spans="1:5">
      <c r="A306">
        <v>2026</v>
      </c>
      <c r="B306">
        <v>3</v>
      </c>
      <c r="C306" t="s">
        <v>371</v>
      </c>
      <c r="D306" t="s">
        <v>317</v>
      </c>
      <c r="E306">
        <v>86.5</v>
      </c>
    </row>
    <row r="307" spans="1:5">
      <c r="A307">
        <v>2026</v>
      </c>
      <c r="B307">
        <v>3</v>
      </c>
      <c r="C307" t="s">
        <v>375</v>
      </c>
      <c r="D307" t="s">
        <v>347</v>
      </c>
      <c r="E307" t="s">
        <v>2</v>
      </c>
    </row>
    <row r="308" spans="1:5">
      <c r="A308">
        <v>2026</v>
      </c>
      <c r="B308">
        <v>3</v>
      </c>
      <c r="C308" t="s">
        <v>375</v>
      </c>
      <c r="D308" t="s">
        <v>317</v>
      </c>
      <c r="E308">
        <v>86.5</v>
      </c>
    </row>
    <row r="309" spans="1:5">
      <c r="A309">
        <v>2026</v>
      </c>
      <c r="B309">
        <v>3</v>
      </c>
      <c r="C309" t="s">
        <v>374</v>
      </c>
      <c r="D309" t="s">
        <v>347</v>
      </c>
      <c r="E309" t="s">
        <v>2</v>
      </c>
    </row>
    <row r="310" spans="1:5">
      <c r="A310">
        <v>2026</v>
      </c>
      <c r="B310">
        <v>3</v>
      </c>
      <c r="C310" t="s">
        <v>374</v>
      </c>
      <c r="D310" t="s">
        <v>317</v>
      </c>
      <c r="E310">
        <v>86.5</v>
      </c>
    </row>
    <row r="311" spans="1:5">
      <c r="A311">
        <v>2026</v>
      </c>
      <c r="B311">
        <v>3</v>
      </c>
      <c r="C311" t="s">
        <v>340</v>
      </c>
      <c r="D311" t="s">
        <v>347</v>
      </c>
      <c r="E311" t="s">
        <v>2</v>
      </c>
    </row>
    <row r="312" spans="1:5">
      <c r="A312">
        <v>2026</v>
      </c>
      <c r="B312">
        <v>3</v>
      </c>
      <c r="C312" t="s">
        <v>340</v>
      </c>
      <c r="D312" t="s">
        <v>317</v>
      </c>
      <c r="E312">
        <v>86.5</v>
      </c>
    </row>
    <row r="313" spans="1:5">
      <c r="A313">
        <v>2026</v>
      </c>
      <c r="B313">
        <v>3</v>
      </c>
      <c r="C313" t="s">
        <v>370</v>
      </c>
      <c r="D313" t="s">
        <v>347</v>
      </c>
      <c r="E313" t="s">
        <v>2</v>
      </c>
    </row>
    <row r="314" spans="1:5">
      <c r="A314">
        <v>2026</v>
      </c>
      <c r="B314">
        <v>3</v>
      </c>
      <c r="C314" t="s">
        <v>370</v>
      </c>
      <c r="D314" t="s">
        <v>317</v>
      </c>
      <c r="E314">
        <v>86.5</v>
      </c>
    </row>
    <row r="315" spans="1:5">
      <c r="A315">
        <v>2026</v>
      </c>
      <c r="B315">
        <v>3</v>
      </c>
      <c r="C315" t="s">
        <v>376</v>
      </c>
      <c r="D315" t="s">
        <v>347</v>
      </c>
      <c r="E315" t="s">
        <v>2</v>
      </c>
    </row>
    <row r="316" spans="1:5">
      <c r="A316">
        <v>2026</v>
      </c>
      <c r="B316">
        <v>3</v>
      </c>
      <c r="C316" t="s">
        <v>376</v>
      </c>
      <c r="D316" t="s">
        <v>317</v>
      </c>
      <c r="E316">
        <v>86.5</v>
      </c>
    </row>
    <row r="317" spans="1:5">
      <c r="A317">
        <v>2026</v>
      </c>
      <c r="B317">
        <v>3</v>
      </c>
      <c r="C317" t="s">
        <v>377</v>
      </c>
      <c r="D317" t="s">
        <v>347</v>
      </c>
      <c r="E317" t="s">
        <v>2</v>
      </c>
    </row>
    <row r="318" spans="1:5">
      <c r="A318">
        <v>2026</v>
      </c>
      <c r="B318">
        <v>3</v>
      </c>
      <c r="C318" t="s">
        <v>377</v>
      </c>
      <c r="D318" t="s">
        <v>317</v>
      </c>
      <c r="E318">
        <v>86.5</v>
      </c>
    </row>
    <row r="319" spans="1:5">
      <c r="A319">
        <v>2026</v>
      </c>
      <c r="B319">
        <v>3</v>
      </c>
      <c r="C319" t="s">
        <v>378</v>
      </c>
      <c r="D319" t="s">
        <v>347</v>
      </c>
      <c r="E319" t="s">
        <v>2</v>
      </c>
    </row>
    <row r="320" spans="1:5">
      <c r="A320">
        <v>2026</v>
      </c>
      <c r="B320">
        <v>3</v>
      </c>
      <c r="C320" t="s">
        <v>378</v>
      </c>
      <c r="D320" t="s">
        <v>317</v>
      </c>
      <c r="E320">
        <v>86.5</v>
      </c>
    </row>
    <row r="321" spans="1:5">
      <c r="A321">
        <v>2026</v>
      </c>
      <c r="B321">
        <v>3</v>
      </c>
      <c r="C321" t="s">
        <v>418</v>
      </c>
      <c r="D321" t="s">
        <v>347</v>
      </c>
      <c r="E321" t="s">
        <v>2</v>
      </c>
    </row>
    <row r="322" spans="1:5">
      <c r="A322">
        <v>2026</v>
      </c>
      <c r="B322">
        <v>3</v>
      </c>
      <c r="C322" t="s">
        <v>418</v>
      </c>
      <c r="D322" t="s">
        <v>317</v>
      </c>
      <c r="E322">
        <v>173</v>
      </c>
    </row>
    <row r="323" spans="1:5">
      <c r="A323">
        <v>2026</v>
      </c>
      <c r="B323">
        <v>3</v>
      </c>
      <c r="C323" t="s">
        <v>412</v>
      </c>
      <c r="D323" t="s">
        <v>347</v>
      </c>
      <c r="E323" t="s">
        <v>2</v>
      </c>
    </row>
    <row r="324" spans="1:5">
      <c r="A324">
        <v>2026</v>
      </c>
      <c r="B324">
        <v>3</v>
      </c>
      <c r="C324" t="s">
        <v>412</v>
      </c>
      <c r="D324" t="s">
        <v>317</v>
      </c>
      <c r="E324">
        <v>173</v>
      </c>
    </row>
    <row r="325" spans="1:5">
      <c r="A325">
        <v>2026</v>
      </c>
      <c r="B325">
        <v>3</v>
      </c>
      <c r="C325" t="s">
        <v>416</v>
      </c>
      <c r="D325" t="s">
        <v>347</v>
      </c>
      <c r="E325" t="s">
        <v>2</v>
      </c>
    </row>
    <row r="326" spans="1:5">
      <c r="A326">
        <v>2026</v>
      </c>
      <c r="B326">
        <v>3</v>
      </c>
      <c r="C326" t="s">
        <v>416</v>
      </c>
      <c r="D326" t="s">
        <v>317</v>
      </c>
      <c r="E326">
        <v>173</v>
      </c>
    </row>
    <row r="327" spans="1:5">
      <c r="A327">
        <v>2026</v>
      </c>
      <c r="B327">
        <v>3</v>
      </c>
      <c r="C327" t="s">
        <v>413</v>
      </c>
      <c r="D327" t="s">
        <v>347</v>
      </c>
      <c r="E327" t="s">
        <v>2</v>
      </c>
    </row>
    <row r="328" spans="1:5">
      <c r="A328">
        <v>2026</v>
      </c>
      <c r="B328">
        <v>3</v>
      </c>
      <c r="C328" t="s">
        <v>413</v>
      </c>
      <c r="D328" t="s">
        <v>317</v>
      </c>
      <c r="E328">
        <v>173</v>
      </c>
    </row>
    <row r="329" spans="1:5">
      <c r="A329">
        <v>2026</v>
      </c>
      <c r="B329">
        <v>3</v>
      </c>
      <c r="C329" t="s">
        <v>414</v>
      </c>
      <c r="D329" t="s">
        <v>347</v>
      </c>
      <c r="E329" t="s">
        <v>3</v>
      </c>
    </row>
    <row r="330" spans="1:5">
      <c r="A330">
        <v>2026</v>
      </c>
      <c r="B330">
        <v>3</v>
      </c>
      <c r="C330" t="s">
        <v>414</v>
      </c>
      <c r="D330" t="s">
        <v>317</v>
      </c>
      <c r="E330">
        <v>138.4</v>
      </c>
    </row>
    <row r="331" spans="1:5">
      <c r="A331">
        <v>2026</v>
      </c>
      <c r="B331">
        <v>3</v>
      </c>
      <c r="C331" t="s">
        <v>415</v>
      </c>
      <c r="D331" t="s">
        <v>347</v>
      </c>
      <c r="E331" t="s">
        <v>2</v>
      </c>
    </row>
    <row r="332" spans="1:5">
      <c r="A332">
        <v>2026</v>
      </c>
      <c r="B332">
        <v>3</v>
      </c>
      <c r="C332" t="s">
        <v>415</v>
      </c>
      <c r="D332" t="s">
        <v>317</v>
      </c>
      <c r="E332">
        <v>138.4</v>
      </c>
    </row>
    <row r="333" spans="1:5">
      <c r="A333">
        <v>2026</v>
      </c>
      <c r="B333">
        <v>3</v>
      </c>
      <c r="C333" t="s">
        <v>316</v>
      </c>
      <c r="D333" t="s">
        <v>347</v>
      </c>
      <c r="E333" t="s">
        <v>2</v>
      </c>
    </row>
    <row r="334" spans="1:5">
      <c r="A334">
        <v>2026</v>
      </c>
      <c r="B334">
        <v>3</v>
      </c>
      <c r="C334" t="s">
        <v>316</v>
      </c>
      <c r="D334" t="s">
        <v>317</v>
      </c>
      <c r="E334">
        <v>173</v>
      </c>
    </row>
    <row r="335" spans="1:5">
      <c r="A335">
        <v>2026</v>
      </c>
      <c r="B335">
        <v>3</v>
      </c>
      <c r="C335" t="s">
        <v>419</v>
      </c>
      <c r="D335" t="s">
        <v>347</v>
      </c>
      <c r="E335" t="s">
        <v>2</v>
      </c>
    </row>
    <row r="336" spans="1:5">
      <c r="A336">
        <v>2026</v>
      </c>
      <c r="B336">
        <v>3</v>
      </c>
      <c r="C336" t="s">
        <v>419</v>
      </c>
      <c r="D336" t="s">
        <v>317</v>
      </c>
      <c r="E336">
        <v>173</v>
      </c>
    </row>
    <row r="337" spans="1:5">
      <c r="A337">
        <v>2026</v>
      </c>
      <c r="B337">
        <v>4</v>
      </c>
      <c r="C337" t="s">
        <v>335</v>
      </c>
      <c r="D337" t="s">
        <v>347</v>
      </c>
      <c r="E337" t="s">
        <v>2</v>
      </c>
    </row>
    <row r="338" spans="1:5">
      <c r="A338">
        <v>2026</v>
      </c>
      <c r="B338">
        <v>4</v>
      </c>
      <c r="C338" t="s">
        <v>335</v>
      </c>
      <c r="D338" t="s">
        <v>317</v>
      </c>
      <c r="E338">
        <v>173</v>
      </c>
    </row>
    <row r="339" spans="1:5">
      <c r="A339">
        <v>2026</v>
      </c>
      <c r="B339">
        <v>4</v>
      </c>
      <c r="C339" t="s">
        <v>343</v>
      </c>
      <c r="D339" t="s">
        <v>347</v>
      </c>
      <c r="E339" t="s">
        <v>13</v>
      </c>
    </row>
    <row r="340" spans="1:5">
      <c r="A340">
        <v>2026</v>
      </c>
      <c r="B340">
        <v>4</v>
      </c>
      <c r="C340" t="s">
        <v>348</v>
      </c>
      <c r="D340" t="s">
        <v>317</v>
      </c>
      <c r="E340">
        <v>173</v>
      </c>
    </row>
    <row r="341" spans="1:5">
      <c r="A341">
        <v>2026</v>
      </c>
      <c r="B341">
        <v>4</v>
      </c>
      <c r="C341" t="s">
        <v>406</v>
      </c>
      <c r="D341" t="s">
        <v>347</v>
      </c>
      <c r="E341" t="s">
        <v>4</v>
      </c>
    </row>
    <row r="342" spans="1:5">
      <c r="A342">
        <v>2026</v>
      </c>
      <c r="B342">
        <v>4</v>
      </c>
      <c r="C342" t="s">
        <v>406</v>
      </c>
      <c r="D342" t="s">
        <v>317</v>
      </c>
      <c r="E342">
        <v>173</v>
      </c>
    </row>
    <row r="343" spans="1:5">
      <c r="A343">
        <v>2026</v>
      </c>
      <c r="B343">
        <v>4</v>
      </c>
      <c r="C343" t="s">
        <v>344</v>
      </c>
      <c r="D343" t="s">
        <v>347</v>
      </c>
      <c r="E343" t="s">
        <v>4</v>
      </c>
    </row>
    <row r="344" spans="1:5">
      <c r="A344">
        <v>2026</v>
      </c>
      <c r="B344">
        <v>4</v>
      </c>
      <c r="C344" t="s">
        <v>346</v>
      </c>
      <c r="D344" t="s">
        <v>317</v>
      </c>
      <c r="E344">
        <v>173</v>
      </c>
    </row>
    <row r="345" spans="1:5">
      <c r="A345">
        <v>2026</v>
      </c>
      <c r="B345">
        <v>4</v>
      </c>
      <c r="C345" t="s">
        <v>351</v>
      </c>
      <c r="D345" t="s">
        <v>347</v>
      </c>
      <c r="E345" t="s">
        <v>3</v>
      </c>
    </row>
    <row r="346" spans="1:5">
      <c r="A346">
        <v>2026</v>
      </c>
      <c r="B346">
        <v>4</v>
      </c>
      <c r="C346" t="s">
        <v>351</v>
      </c>
      <c r="D346" t="s">
        <v>317</v>
      </c>
      <c r="E346">
        <v>173</v>
      </c>
    </row>
    <row r="347" spans="1:5">
      <c r="A347">
        <v>2026</v>
      </c>
      <c r="B347">
        <v>4</v>
      </c>
      <c r="C347" t="s">
        <v>345</v>
      </c>
      <c r="D347" t="s">
        <v>347</v>
      </c>
      <c r="E347" t="s">
        <v>4</v>
      </c>
    </row>
    <row r="348" spans="1:5">
      <c r="A348">
        <v>2026</v>
      </c>
      <c r="B348">
        <v>4</v>
      </c>
      <c r="C348" t="s">
        <v>407</v>
      </c>
      <c r="D348" t="s">
        <v>347</v>
      </c>
      <c r="E348" t="s">
        <v>3</v>
      </c>
    </row>
    <row r="349" spans="1:5">
      <c r="A349">
        <v>2026</v>
      </c>
      <c r="B349">
        <v>4</v>
      </c>
      <c r="C349" t="s">
        <v>407</v>
      </c>
      <c r="D349" t="s">
        <v>317</v>
      </c>
      <c r="E349">
        <v>173</v>
      </c>
    </row>
    <row r="350" spans="1:5">
      <c r="A350">
        <v>2026</v>
      </c>
      <c r="B350">
        <v>4</v>
      </c>
      <c r="C350" t="s">
        <v>389</v>
      </c>
      <c r="D350" t="s">
        <v>347</v>
      </c>
      <c r="E350" t="s">
        <v>3</v>
      </c>
    </row>
    <row r="351" spans="1:5">
      <c r="A351">
        <v>2026</v>
      </c>
      <c r="B351">
        <v>4</v>
      </c>
      <c r="C351" t="s">
        <v>389</v>
      </c>
      <c r="D351" t="s">
        <v>317</v>
      </c>
      <c r="E351">
        <v>173</v>
      </c>
    </row>
    <row r="352" spans="1:5">
      <c r="A352">
        <v>2026</v>
      </c>
      <c r="B352">
        <v>4</v>
      </c>
      <c r="C352" t="s">
        <v>341</v>
      </c>
      <c r="D352" t="s">
        <v>347</v>
      </c>
      <c r="E352" t="s">
        <v>3</v>
      </c>
    </row>
    <row r="353" spans="1:5">
      <c r="A353">
        <v>2026</v>
      </c>
      <c r="B353">
        <v>4</v>
      </c>
      <c r="C353" t="s">
        <v>341</v>
      </c>
      <c r="D353" t="s">
        <v>317</v>
      </c>
      <c r="E353">
        <v>173</v>
      </c>
    </row>
    <row r="354" spans="1:5">
      <c r="A354">
        <v>2026</v>
      </c>
      <c r="B354">
        <v>4</v>
      </c>
      <c r="C354" t="s">
        <v>350</v>
      </c>
      <c r="D354" t="s">
        <v>347</v>
      </c>
      <c r="E354" t="s">
        <v>3</v>
      </c>
    </row>
    <row r="355" spans="1:5">
      <c r="A355">
        <v>2026</v>
      </c>
      <c r="B355">
        <v>4</v>
      </c>
      <c r="C355" t="s">
        <v>350</v>
      </c>
      <c r="D355" t="s">
        <v>317</v>
      </c>
      <c r="E355">
        <v>173</v>
      </c>
    </row>
    <row r="356" spans="1:5">
      <c r="A356">
        <v>2026</v>
      </c>
      <c r="B356">
        <v>4</v>
      </c>
      <c r="C356" t="s">
        <v>318</v>
      </c>
      <c r="D356" t="s">
        <v>347</v>
      </c>
      <c r="E356" t="s">
        <v>3</v>
      </c>
    </row>
    <row r="357" spans="1:5">
      <c r="A357">
        <v>2026</v>
      </c>
      <c r="B357">
        <v>4</v>
      </c>
      <c r="C357" t="s">
        <v>318</v>
      </c>
      <c r="D357" t="s">
        <v>317</v>
      </c>
      <c r="E357">
        <v>173</v>
      </c>
    </row>
    <row r="358" spans="1:5">
      <c r="A358">
        <v>2026</v>
      </c>
      <c r="B358">
        <v>4</v>
      </c>
      <c r="C358" t="s">
        <v>337</v>
      </c>
      <c r="D358" t="s">
        <v>347</v>
      </c>
      <c r="E358" t="s">
        <v>11</v>
      </c>
    </row>
    <row r="359" spans="1:5">
      <c r="A359">
        <v>2026</v>
      </c>
      <c r="B359">
        <v>4</v>
      </c>
      <c r="C359" t="s">
        <v>337</v>
      </c>
      <c r="D359" t="s">
        <v>317</v>
      </c>
      <c r="E359">
        <v>173</v>
      </c>
    </row>
    <row r="360" spans="1:5">
      <c r="A360">
        <v>2026</v>
      </c>
      <c r="B360">
        <v>4</v>
      </c>
      <c r="C360" t="s">
        <v>408</v>
      </c>
      <c r="D360" t="s">
        <v>347</v>
      </c>
      <c r="E360" t="s">
        <v>2</v>
      </c>
    </row>
    <row r="361" spans="1:5">
      <c r="A361">
        <v>2026</v>
      </c>
      <c r="B361">
        <v>4</v>
      </c>
      <c r="C361" t="s">
        <v>408</v>
      </c>
      <c r="D361" t="s">
        <v>317</v>
      </c>
      <c r="E361">
        <v>173</v>
      </c>
    </row>
    <row r="362" spans="1:5">
      <c r="A362">
        <v>2026</v>
      </c>
      <c r="B362">
        <v>4</v>
      </c>
      <c r="C362" t="s">
        <v>409</v>
      </c>
      <c r="D362" t="s">
        <v>347</v>
      </c>
      <c r="E362" t="s">
        <v>2</v>
      </c>
    </row>
    <row r="363" spans="1:5">
      <c r="A363">
        <v>2026</v>
      </c>
      <c r="B363">
        <v>4</v>
      </c>
      <c r="C363" t="s">
        <v>409</v>
      </c>
      <c r="D363" t="s">
        <v>317</v>
      </c>
      <c r="E363">
        <v>173</v>
      </c>
    </row>
    <row r="364" spans="1:5">
      <c r="A364">
        <v>2026</v>
      </c>
      <c r="B364">
        <v>4</v>
      </c>
      <c r="C364" t="s">
        <v>342</v>
      </c>
      <c r="D364" t="s">
        <v>347</v>
      </c>
      <c r="E364" t="s">
        <v>2</v>
      </c>
    </row>
    <row r="365" spans="1:5">
      <c r="A365">
        <v>2026</v>
      </c>
      <c r="B365">
        <v>4</v>
      </c>
      <c r="C365" t="s">
        <v>342</v>
      </c>
      <c r="D365" t="s">
        <v>317</v>
      </c>
      <c r="E365">
        <v>173</v>
      </c>
    </row>
    <row r="366" spans="1:5">
      <c r="A366">
        <v>2026</v>
      </c>
      <c r="B366">
        <v>4</v>
      </c>
      <c r="C366" t="s">
        <v>336</v>
      </c>
      <c r="D366" t="s">
        <v>347</v>
      </c>
      <c r="E366" t="s">
        <v>6</v>
      </c>
    </row>
    <row r="367" spans="1:5">
      <c r="A367">
        <v>2026</v>
      </c>
      <c r="B367">
        <v>4</v>
      </c>
      <c r="C367" t="s">
        <v>411</v>
      </c>
      <c r="D367" t="s">
        <v>347</v>
      </c>
      <c r="E367" t="s">
        <v>3</v>
      </c>
    </row>
    <row r="368" spans="1:5">
      <c r="A368">
        <v>2026</v>
      </c>
      <c r="B368">
        <v>4</v>
      </c>
      <c r="C368" t="s">
        <v>411</v>
      </c>
      <c r="D368" t="s">
        <v>317</v>
      </c>
      <c r="E368">
        <v>173</v>
      </c>
    </row>
    <row r="369" spans="1:5">
      <c r="A369">
        <v>2026</v>
      </c>
      <c r="B369">
        <v>4</v>
      </c>
      <c r="C369" t="s">
        <v>410</v>
      </c>
      <c r="D369" t="s">
        <v>347</v>
      </c>
      <c r="E369" t="s">
        <v>2</v>
      </c>
    </row>
    <row r="370" spans="1:5">
      <c r="A370">
        <v>2026</v>
      </c>
      <c r="B370">
        <v>4</v>
      </c>
      <c r="C370" t="s">
        <v>410</v>
      </c>
      <c r="D370" t="s">
        <v>317</v>
      </c>
      <c r="E370">
        <v>173</v>
      </c>
    </row>
    <row r="371" spans="1:5">
      <c r="A371">
        <v>2026</v>
      </c>
      <c r="B371">
        <v>4</v>
      </c>
      <c r="C371" t="s">
        <v>349</v>
      </c>
      <c r="D371" t="s">
        <v>347</v>
      </c>
      <c r="E371" t="s">
        <v>2</v>
      </c>
    </row>
    <row r="372" spans="1:5">
      <c r="A372">
        <v>2026</v>
      </c>
      <c r="B372">
        <v>4</v>
      </c>
      <c r="C372" t="s">
        <v>349</v>
      </c>
      <c r="D372" t="s">
        <v>317</v>
      </c>
      <c r="E372">
        <v>173</v>
      </c>
    </row>
    <row r="373" spans="1:5">
      <c r="A373">
        <v>2026</v>
      </c>
      <c r="B373">
        <v>4</v>
      </c>
      <c r="C373" t="s">
        <v>356</v>
      </c>
      <c r="D373" t="s">
        <v>347</v>
      </c>
      <c r="E373" t="s">
        <v>10</v>
      </c>
    </row>
    <row r="374" spans="1:5">
      <c r="A374">
        <v>2026</v>
      </c>
      <c r="B374">
        <v>4</v>
      </c>
      <c r="C374" t="s">
        <v>356</v>
      </c>
      <c r="D374" t="s">
        <v>317</v>
      </c>
      <c r="E374">
        <v>173</v>
      </c>
    </row>
    <row r="375" spans="1:5">
      <c r="A375">
        <v>2026</v>
      </c>
      <c r="B375">
        <v>4</v>
      </c>
      <c r="C375" t="s">
        <v>398</v>
      </c>
      <c r="D375" t="s">
        <v>347</v>
      </c>
      <c r="E375" t="s">
        <v>10</v>
      </c>
    </row>
    <row r="376" spans="1:5">
      <c r="A376">
        <v>2026</v>
      </c>
      <c r="B376">
        <v>4</v>
      </c>
      <c r="C376" t="s">
        <v>397</v>
      </c>
      <c r="D376" t="s">
        <v>347</v>
      </c>
      <c r="E376" t="s">
        <v>2</v>
      </c>
    </row>
    <row r="377" spans="1:5">
      <c r="A377">
        <v>2026</v>
      </c>
      <c r="B377">
        <v>4</v>
      </c>
      <c r="C377" t="s">
        <v>379</v>
      </c>
      <c r="D377" t="s">
        <v>347</v>
      </c>
      <c r="E377" t="s">
        <v>2</v>
      </c>
    </row>
    <row r="378" spans="1:5">
      <c r="A378">
        <v>2026</v>
      </c>
      <c r="B378">
        <v>4</v>
      </c>
      <c r="C378" t="s">
        <v>380</v>
      </c>
      <c r="D378" t="s">
        <v>347</v>
      </c>
      <c r="E378" t="s">
        <v>2</v>
      </c>
    </row>
    <row r="379" spans="1:5">
      <c r="A379">
        <v>2026</v>
      </c>
      <c r="B379">
        <v>4</v>
      </c>
      <c r="C379" t="s">
        <v>381</v>
      </c>
      <c r="D379" t="s">
        <v>347</v>
      </c>
      <c r="E379" t="s">
        <v>10</v>
      </c>
    </row>
    <row r="380" spans="1:5">
      <c r="A380">
        <v>2026</v>
      </c>
      <c r="B380">
        <v>4</v>
      </c>
      <c r="C380" t="s">
        <v>382</v>
      </c>
      <c r="D380" t="s">
        <v>347</v>
      </c>
      <c r="E380" t="s">
        <v>2</v>
      </c>
    </row>
    <row r="381" spans="1:5">
      <c r="A381">
        <v>2026</v>
      </c>
      <c r="B381">
        <v>4</v>
      </c>
      <c r="C381" t="s">
        <v>383</v>
      </c>
      <c r="D381" t="s">
        <v>347</v>
      </c>
      <c r="E381" t="s">
        <v>2</v>
      </c>
    </row>
    <row r="382" spans="1:5">
      <c r="A382">
        <v>2026</v>
      </c>
      <c r="B382">
        <v>4</v>
      </c>
      <c r="C382" t="s">
        <v>384</v>
      </c>
      <c r="D382" t="s">
        <v>347</v>
      </c>
      <c r="E382" t="s">
        <v>2</v>
      </c>
    </row>
    <row r="383" spans="1:5">
      <c r="A383">
        <v>2026</v>
      </c>
      <c r="B383">
        <v>4</v>
      </c>
      <c r="C383" t="s">
        <v>385</v>
      </c>
      <c r="D383" t="s">
        <v>347</v>
      </c>
      <c r="E383" t="s">
        <v>2</v>
      </c>
    </row>
    <row r="384" spans="1:5">
      <c r="A384">
        <v>2026</v>
      </c>
      <c r="B384">
        <v>4</v>
      </c>
      <c r="C384" t="s">
        <v>387</v>
      </c>
      <c r="D384" t="s">
        <v>347</v>
      </c>
      <c r="E384" t="s">
        <v>2</v>
      </c>
    </row>
    <row r="385" spans="1:5">
      <c r="A385">
        <v>2026</v>
      </c>
      <c r="B385">
        <v>4</v>
      </c>
      <c r="C385" t="s">
        <v>388</v>
      </c>
      <c r="D385" t="s">
        <v>347</v>
      </c>
      <c r="E385" t="s">
        <v>2</v>
      </c>
    </row>
    <row r="386" spans="1:5">
      <c r="A386">
        <v>2026</v>
      </c>
      <c r="B386">
        <v>4</v>
      </c>
      <c r="C386" t="s">
        <v>390</v>
      </c>
      <c r="D386" t="s">
        <v>347</v>
      </c>
      <c r="E386" t="s">
        <v>2</v>
      </c>
    </row>
    <row r="387" spans="1:5">
      <c r="A387">
        <v>2026</v>
      </c>
      <c r="B387">
        <v>4</v>
      </c>
      <c r="C387" t="s">
        <v>391</v>
      </c>
      <c r="D387" t="s">
        <v>347</v>
      </c>
      <c r="E387" t="s">
        <v>2</v>
      </c>
    </row>
    <row r="388" spans="1:5">
      <c r="A388">
        <v>2026</v>
      </c>
      <c r="B388">
        <v>4</v>
      </c>
      <c r="C388" t="s">
        <v>392</v>
      </c>
      <c r="D388" t="s">
        <v>347</v>
      </c>
      <c r="E388" t="s">
        <v>2</v>
      </c>
    </row>
    <row r="389" spans="1:5">
      <c r="A389">
        <v>2026</v>
      </c>
      <c r="B389">
        <v>4</v>
      </c>
      <c r="C389" t="s">
        <v>393</v>
      </c>
      <c r="D389" t="s">
        <v>347</v>
      </c>
      <c r="E389" t="s">
        <v>2</v>
      </c>
    </row>
    <row r="390" spans="1:5">
      <c r="A390">
        <v>2026</v>
      </c>
      <c r="B390">
        <v>4</v>
      </c>
      <c r="C390" t="s">
        <v>393</v>
      </c>
      <c r="D390" t="s">
        <v>317</v>
      </c>
      <c r="E390">
        <v>86.5</v>
      </c>
    </row>
    <row r="391" spans="1:5">
      <c r="A391">
        <v>2026</v>
      </c>
      <c r="B391">
        <v>4</v>
      </c>
      <c r="C391" t="s">
        <v>394</v>
      </c>
      <c r="D391" t="s">
        <v>347</v>
      </c>
      <c r="E391" t="s">
        <v>2</v>
      </c>
    </row>
    <row r="392" spans="1:5">
      <c r="A392">
        <v>2026</v>
      </c>
      <c r="B392">
        <v>4</v>
      </c>
      <c r="C392" t="s">
        <v>394</v>
      </c>
      <c r="D392" t="s">
        <v>317</v>
      </c>
      <c r="E392">
        <v>86.5</v>
      </c>
    </row>
    <row r="393" spans="1:5">
      <c r="A393">
        <v>2026</v>
      </c>
      <c r="B393">
        <v>4</v>
      </c>
      <c r="C393" t="s">
        <v>395</v>
      </c>
      <c r="D393" t="s">
        <v>347</v>
      </c>
      <c r="E393" t="s">
        <v>2</v>
      </c>
    </row>
    <row r="394" spans="1:5">
      <c r="A394">
        <v>2026</v>
      </c>
      <c r="B394">
        <v>4</v>
      </c>
      <c r="C394" t="s">
        <v>395</v>
      </c>
      <c r="D394" t="s">
        <v>317</v>
      </c>
      <c r="E394">
        <v>86.5</v>
      </c>
    </row>
    <row r="395" spans="1:5">
      <c r="A395">
        <v>2026</v>
      </c>
      <c r="B395">
        <v>4</v>
      </c>
      <c r="C395" t="s">
        <v>339</v>
      </c>
      <c r="D395" t="s">
        <v>347</v>
      </c>
      <c r="E395" t="s">
        <v>2</v>
      </c>
    </row>
    <row r="396" spans="1:5">
      <c r="A396">
        <v>2026</v>
      </c>
      <c r="B396">
        <v>4</v>
      </c>
      <c r="C396" t="s">
        <v>339</v>
      </c>
      <c r="D396" t="s">
        <v>317</v>
      </c>
      <c r="E396">
        <v>86.5</v>
      </c>
    </row>
    <row r="397" spans="1:5">
      <c r="A397">
        <v>2026</v>
      </c>
      <c r="B397">
        <v>4</v>
      </c>
      <c r="C397" t="s">
        <v>396</v>
      </c>
      <c r="D397" t="s">
        <v>347</v>
      </c>
      <c r="E397" t="s">
        <v>2</v>
      </c>
    </row>
    <row r="398" spans="1:5">
      <c r="A398">
        <v>2026</v>
      </c>
      <c r="B398">
        <v>4</v>
      </c>
      <c r="C398" t="s">
        <v>396</v>
      </c>
      <c r="D398" t="s">
        <v>317</v>
      </c>
      <c r="E398">
        <v>86.5</v>
      </c>
    </row>
    <row r="399" spans="1:5">
      <c r="A399">
        <v>2026</v>
      </c>
      <c r="B399">
        <v>4</v>
      </c>
      <c r="C399" t="s">
        <v>338</v>
      </c>
      <c r="D399" t="s">
        <v>347</v>
      </c>
      <c r="E399" t="s">
        <v>2</v>
      </c>
    </row>
    <row r="400" spans="1:5">
      <c r="A400">
        <v>2026</v>
      </c>
      <c r="B400">
        <v>4</v>
      </c>
      <c r="C400" t="s">
        <v>338</v>
      </c>
      <c r="D400" t="s">
        <v>317</v>
      </c>
      <c r="E400">
        <v>86.5</v>
      </c>
    </row>
    <row r="401" spans="1:5">
      <c r="A401">
        <v>2026</v>
      </c>
      <c r="B401">
        <v>4</v>
      </c>
      <c r="C401" t="s">
        <v>373</v>
      </c>
      <c r="D401" t="s">
        <v>347</v>
      </c>
      <c r="E401" t="s">
        <v>2</v>
      </c>
    </row>
    <row r="402" spans="1:5">
      <c r="A402">
        <v>2026</v>
      </c>
      <c r="B402">
        <v>4</v>
      </c>
      <c r="C402" t="s">
        <v>373</v>
      </c>
      <c r="D402" t="s">
        <v>317</v>
      </c>
      <c r="E402">
        <v>86.5</v>
      </c>
    </row>
    <row r="403" spans="1:5">
      <c r="A403">
        <v>2026</v>
      </c>
      <c r="B403">
        <v>4</v>
      </c>
      <c r="C403" t="s">
        <v>372</v>
      </c>
      <c r="D403" t="s">
        <v>347</v>
      </c>
      <c r="E403" t="s">
        <v>2</v>
      </c>
    </row>
    <row r="404" spans="1:5">
      <c r="A404">
        <v>2026</v>
      </c>
      <c r="B404">
        <v>4</v>
      </c>
      <c r="C404" t="s">
        <v>372</v>
      </c>
      <c r="D404" t="s">
        <v>317</v>
      </c>
      <c r="E404">
        <v>86.5</v>
      </c>
    </row>
    <row r="405" spans="1:5">
      <c r="A405">
        <v>2026</v>
      </c>
      <c r="B405">
        <v>4</v>
      </c>
      <c r="C405" t="s">
        <v>371</v>
      </c>
      <c r="D405" t="s">
        <v>347</v>
      </c>
      <c r="E405" t="s">
        <v>2</v>
      </c>
    </row>
    <row r="406" spans="1:5">
      <c r="A406">
        <v>2026</v>
      </c>
      <c r="B406">
        <v>4</v>
      </c>
      <c r="C406" t="s">
        <v>371</v>
      </c>
      <c r="D406" t="s">
        <v>317</v>
      </c>
      <c r="E406">
        <v>86.5</v>
      </c>
    </row>
    <row r="407" spans="1:5">
      <c r="A407">
        <v>2026</v>
      </c>
      <c r="B407">
        <v>4</v>
      </c>
      <c r="C407" t="s">
        <v>375</v>
      </c>
      <c r="D407" t="s">
        <v>347</v>
      </c>
      <c r="E407" t="s">
        <v>2</v>
      </c>
    </row>
    <row r="408" spans="1:5">
      <c r="A408">
        <v>2026</v>
      </c>
      <c r="B408">
        <v>4</v>
      </c>
      <c r="C408" t="s">
        <v>375</v>
      </c>
      <c r="D408" t="s">
        <v>317</v>
      </c>
      <c r="E408">
        <v>86.5</v>
      </c>
    </row>
    <row r="409" spans="1:5">
      <c r="A409">
        <v>2026</v>
      </c>
      <c r="B409">
        <v>4</v>
      </c>
      <c r="C409" t="s">
        <v>374</v>
      </c>
      <c r="D409" t="s">
        <v>347</v>
      </c>
      <c r="E409" t="s">
        <v>2</v>
      </c>
    </row>
    <row r="410" spans="1:5">
      <c r="A410">
        <v>2026</v>
      </c>
      <c r="B410">
        <v>4</v>
      </c>
      <c r="C410" t="s">
        <v>374</v>
      </c>
      <c r="D410" t="s">
        <v>317</v>
      </c>
      <c r="E410">
        <v>86.5</v>
      </c>
    </row>
    <row r="411" spans="1:5">
      <c r="A411">
        <v>2026</v>
      </c>
      <c r="B411">
        <v>4</v>
      </c>
      <c r="C411" t="s">
        <v>340</v>
      </c>
      <c r="D411" t="s">
        <v>347</v>
      </c>
      <c r="E411" t="s">
        <v>2</v>
      </c>
    </row>
    <row r="412" spans="1:5">
      <c r="A412">
        <v>2026</v>
      </c>
      <c r="B412">
        <v>4</v>
      </c>
      <c r="C412" t="s">
        <v>340</v>
      </c>
      <c r="D412" t="s">
        <v>317</v>
      </c>
      <c r="E412">
        <v>86.5</v>
      </c>
    </row>
    <row r="413" spans="1:5">
      <c r="A413">
        <v>2026</v>
      </c>
      <c r="B413">
        <v>4</v>
      </c>
      <c r="C413" t="s">
        <v>370</v>
      </c>
      <c r="D413" t="s">
        <v>347</v>
      </c>
      <c r="E413" t="s">
        <v>2</v>
      </c>
    </row>
    <row r="414" spans="1:5">
      <c r="A414">
        <v>2026</v>
      </c>
      <c r="B414">
        <v>4</v>
      </c>
      <c r="C414" t="s">
        <v>370</v>
      </c>
      <c r="D414" t="s">
        <v>317</v>
      </c>
      <c r="E414">
        <v>86.5</v>
      </c>
    </row>
    <row r="415" spans="1:5">
      <c r="A415">
        <v>2026</v>
      </c>
      <c r="B415">
        <v>4</v>
      </c>
      <c r="C415" t="s">
        <v>376</v>
      </c>
      <c r="D415" t="s">
        <v>347</v>
      </c>
      <c r="E415" t="s">
        <v>2</v>
      </c>
    </row>
    <row r="416" spans="1:5">
      <c r="A416">
        <v>2026</v>
      </c>
      <c r="B416">
        <v>4</v>
      </c>
      <c r="C416" t="s">
        <v>376</v>
      </c>
      <c r="D416" t="s">
        <v>317</v>
      </c>
      <c r="E416">
        <v>86.5</v>
      </c>
    </row>
    <row r="417" spans="1:5">
      <c r="A417">
        <v>2026</v>
      </c>
      <c r="B417">
        <v>4</v>
      </c>
      <c r="C417" t="s">
        <v>377</v>
      </c>
      <c r="D417" t="s">
        <v>347</v>
      </c>
      <c r="E417" t="s">
        <v>2</v>
      </c>
    </row>
    <row r="418" spans="1:5">
      <c r="A418">
        <v>2026</v>
      </c>
      <c r="B418">
        <v>4</v>
      </c>
      <c r="C418" t="s">
        <v>377</v>
      </c>
      <c r="D418" t="s">
        <v>317</v>
      </c>
      <c r="E418">
        <v>86.5</v>
      </c>
    </row>
    <row r="419" spans="1:5">
      <c r="A419">
        <v>2026</v>
      </c>
      <c r="B419">
        <v>4</v>
      </c>
      <c r="C419" t="s">
        <v>418</v>
      </c>
      <c r="D419" t="s">
        <v>347</v>
      </c>
      <c r="E419" t="s">
        <v>2</v>
      </c>
    </row>
    <row r="420" spans="1:5">
      <c r="A420">
        <v>2026</v>
      </c>
      <c r="B420">
        <v>4</v>
      </c>
      <c r="C420" t="s">
        <v>418</v>
      </c>
      <c r="D420" t="s">
        <v>317</v>
      </c>
      <c r="E420">
        <v>173</v>
      </c>
    </row>
    <row r="421" spans="1:5">
      <c r="A421">
        <v>2026</v>
      </c>
      <c r="B421">
        <v>4</v>
      </c>
      <c r="C421" t="s">
        <v>420</v>
      </c>
      <c r="D421" t="s">
        <v>347</v>
      </c>
      <c r="E421" t="s">
        <v>2</v>
      </c>
    </row>
    <row r="422" spans="1:5">
      <c r="A422">
        <v>2026</v>
      </c>
      <c r="B422">
        <v>4</v>
      </c>
      <c r="C422" t="s">
        <v>420</v>
      </c>
      <c r="D422" t="s">
        <v>317</v>
      </c>
      <c r="E422">
        <v>173</v>
      </c>
    </row>
    <row r="423" spans="1:5">
      <c r="A423">
        <v>2026</v>
      </c>
      <c r="B423">
        <v>4</v>
      </c>
      <c r="C423" t="s">
        <v>412</v>
      </c>
      <c r="D423" t="s">
        <v>347</v>
      </c>
      <c r="E423" t="s">
        <v>2</v>
      </c>
    </row>
    <row r="424" spans="1:5">
      <c r="A424">
        <v>2026</v>
      </c>
      <c r="B424">
        <v>4</v>
      </c>
      <c r="C424" t="s">
        <v>412</v>
      </c>
      <c r="D424" t="s">
        <v>317</v>
      </c>
      <c r="E424">
        <v>173</v>
      </c>
    </row>
    <row r="425" spans="1:5">
      <c r="A425">
        <v>2026</v>
      </c>
      <c r="B425">
        <v>4</v>
      </c>
      <c r="C425" t="s">
        <v>416</v>
      </c>
      <c r="D425" t="s">
        <v>347</v>
      </c>
      <c r="E425" t="s">
        <v>2</v>
      </c>
    </row>
    <row r="426" spans="1:5">
      <c r="A426">
        <v>2026</v>
      </c>
      <c r="B426">
        <v>4</v>
      </c>
      <c r="C426" t="s">
        <v>416</v>
      </c>
      <c r="D426" t="s">
        <v>317</v>
      </c>
      <c r="E426">
        <v>173</v>
      </c>
    </row>
    <row r="427" spans="1:5">
      <c r="A427">
        <v>2026</v>
      </c>
      <c r="B427">
        <v>4</v>
      </c>
      <c r="C427" t="s">
        <v>413</v>
      </c>
      <c r="D427" t="s">
        <v>347</v>
      </c>
      <c r="E427" t="s">
        <v>2</v>
      </c>
    </row>
    <row r="428" spans="1:5">
      <c r="A428">
        <v>2026</v>
      </c>
      <c r="B428">
        <v>4</v>
      </c>
      <c r="C428" t="s">
        <v>413</v>
      </c>
      <c r="D428" t="s">
        <v>317</v>
      </c>
      <c r="E428">
        <v>173</v>
      </c>
    </row>
    <row r="429" spans="1:5">
      <c r="A429">
        <v>2026</v>
      </c>
      <c r="B429">
        <v>4</v>
      </c>
      <c r="C429" t="s">
        <v>414</v>
      </c>
      <c r="D429" t="s">
        <v>347</v>
      </c>
      <c r="E429" t="s">
        <v>3</v>
      </c>
    </row>
    <row r="430" spans="1:5">
      <c r="A430">
        <v>2026</v>
      </c>
      <c r="B430">
        <v>4</v>
      </c>
      <c r="C430" t="s">
        <v>414</v>
      </c>
      <c r="D430" t="s">
        <v>317</v>
      </c>
      <c r="E430">
        <v>138.4</v>
      </c>
    </row>
    <row r="431" spans="1:5">
      <c r="A431">
        <v>2026</v>
      </c>
      <c r="B431">
        <v>4</v>
      </c>
      <c r="C431" t="s">
        <v>415</v>
      </c>
      <c r="D431" t="s">
        <v>347</v>
      </c>
      <c r="E431" t="s">
        <v>2</v>
      </c>
    </row>
    <row r="432" spans="1:5">
      <c r="A432">
        <v>2026</v>
      </c>
      <c r="B432">
        <v>4</v>
      </c>
      <c r="C432" t="s">
        <v>415</v>
      </c>
      <c r="D432" t="s">
        <v>317</v>
      </c>
      <c r="E432">
        <v>138.4</v>
      </c>
    </row>
    <row r="433" spans="1:5">
      <c r="A433">
        <v>2026</v>
      </c>
      <c r="B433">
        <v>4</v>
      </c>
      <c r="C433" t="s">
        <v>316</v>
      </c>
      <c r="D433" t="s">
        <v>347</v>
      </c>
      <c r="E433" t="s">
        <v>2</v>
      </c>
    </row>
    <row r="434" spans="1:5">
      <c r="A434">
        <v>2026</v>
      </c>
      <c r="B434">
        <v>4</v>
      </c>
      <c r="C434" t="s">
        <v>419</v>
      </c>
      <c r="D434" t="s">
        <v>347</v>
      </c>
      <c r="E434" t="s">
        <v>2</v>
      </c>
    </row>
    <row r="435" spans="1:5">
      <c r="A435">
        <v>2026</v>
      </c>
      <c r="B435">
        <v>4</v>
      </c>
      <c r="C435" t="s">
        <v>419</v>
      </c>
      <c r="D435" t="s">
        <v>317</v>
      </c>
      <c r="E435">
        <v>64</v>
      </c>
    </row>
    <row r="436" spans="1:5">
      <c r="A436">
        <v>2026</v>
      </c>
      <c r="B436">
        <v>5</v>
      </c>
      <c r="C436" t="s">
        <v>335</v>
      </c>
      <c r="D436" t="s">
        <v>347</v>
      </c>
      <c r="E436" t="s">
        <v>2</v>
      </c>
    </row>
    <row r="437" spans="1:5">
      <c r="A437">
        <v>2026</v>
      </c>
      <c r="B437">
        <v>5</v>
      </c>
      <c r="C437" t="s">
        <v>343</v>
      </c>
      <c r="D437" t="s">
        <v>347</v>
      </c>
      <c r="E437" t="s">
        <v>2</v>
      </c>
    </row>
    <row r="438" spans="1:5">
      <c r="A438">
        <v>2026</v>
      </c>
      <c r="B438">
        <v>5</v>
      </c>
      <c r="C438" t="s">
        <v>343</v>
      </c>
      <c r="D438" t="s">
        <v>317</v>
      </c>
      <c r="E438">
        <v>173</v>
      </c>
    </row>
    <row r="439" spans="1:5">
      <c r="A439">
        <v>2026</v>
      </c>
      <c r="B439">
        <v>5</v>
      </c>
      <c r="C439" t="s">
        <v>348</v>
      </c>
      <c r="D439" t="s">
        <v>347</v>
      </c>
      <c r="E439" t="s">
        <v>3</v>
      </c>
    </row>
    <row r="440" spans="1:5">
      <c r="A440">
        <v>2026</v>
      </c>
      <c r="B440">
        <v>5</v>
      </c>
      <c r="C440" t="s">
        <v>348</v>
      </c>
      <c r="D440" t="s">
        <v>317</v>
      </c>
      <c r="E440">
        <v>170</v>
      </c>
    </row>
    <row r="441" spans="1:5">
      <c r="A441">
        <v>2026</v>
      </c>
      <c r="B441">
        <v>5</v>
      </c>
      <c r="C441" t="s">
        <v>406</v>
      </c>
      <c r="D441" t="s">
        <v>347</v>
      </c>
      <c r="E441" t="s">
        <v>4</v>
      </c>
    </row>
    <row r="442" spans="1:5">
      <c r="A442">
        <v>2026</v>
      </c>
      <c r="B442">
        <v>5</v>
      </c>
      <c r="C442" t="s">
        <v>406</v>
      </c>
      <c r="D442" t="s">
        <v>317</v>
      </c>
      <c r="E442">
        <v>173</v>
      </c>
    </row>
    <row r="443" spans="1:5">
      <c r="A443">
        <v>2026</v>
      </c>
      <c r="B443">
        <v>5</v>
      </c>
      <c r="C443" t="s">
        <v>344</v>
      </c>
      <c r="D443" t="s">
        <v>347</v>
      </c>
      <c r="E443" t="s">
        <v>4</v>
      </c>
    </row>
    <row r="444" spans="1:5">
      <c r="A444">
        <v>2026</v>
      </c>
      <c r="B444">
        <v>5</v>
      </c>
      <c r="C444" t="s">
        <v>344</v>
      </c>
      <c r="D444" t="s">
        <v>317</v>
      </c>
      <c r="E444">
        <v>55</v>
      </c>
    </row>
    <row r="445" spans="1:5">
      <c r="A445">
        <v>2026</v>
      </c>
      <c r="B445">
        <v>5</v>
      </c>
      <c r="C445" t="s">
        <v>346</v>
      </c>
      <c r="D445" t="s">
        <v>347</v>
      </c>
      <c r="E445" t="s">
        <v>4</v>
      </c>
    </row>
    <row r="446" spans="1:5">
      <c r="A446">
        <v>2026</v>
      </c>
      <c r="B446">
        <v>5</v>
      </c>
      <c r="C446" t="s">
        <v>346</v>
      </c>
      <c r="D446" t="s">
        <v>317</v>
      </c>
      <c r="E446">
        <v>55</v>
      </c>
    </row>
    <row r="447" spans="1:5">
      <c r="A447">
        <v>2026</v>
      </c>
      <c r="B447">
        <v>5</v>
      </c>
      <c r="C447" t="s">
        <v>351</v>
      </c>
      <c r="D447" t="s">
        <v>347</v>
      </c>
      <c r="E447" t="s">
        <v>3</v>
      </c>
    </row>
    <row r="448" spans="1:5">
      <c r="A448">
        <v>2026</v>
      </c>
      <c r="B448">
        <v>5</v>
      </c>
      <c r="C448" t="s">
        <v>351</v>
      </c>
      <c r="D448" t="s">
        <v>317</v>
      </c>
      <c r="E448">
        <v>173</v>
      </c>
    </row>
    <row r="449" spans="1:5">
      <c r="A449">
        <v>2026</v>
      </c>
      <c r="B449">
        <v>5</v>
      </c>
      <c r="C449" t="s">
        <v>345</v>
      </c>
      <c r="D449" t="s">
        <v>347</v>
      </c>
      <c r="E449" t="s">
        <v>4</v>
      </c>
    </row>
    <row r="450" spans="1:5">
      <c r="A450">
        <v>2026</v>
      </c>
      <c r="B450">
        <v>5</v>
      </c>
      <c r="C450" t="s">
        <v>345</v>
      </c>
      <c r="D450" t="s">
        <v>317</v>
      </c>
      <c r="E450">
        <v>173</v>
      </c>
    </row>
    <row r="451" spans="1:5">
      <c r="A451">
        <v>2026</v>
      </c>
      <c r="B451">
        <v>5</v>
      </c>
      <c r="C451" t="s">
        <v>407</v>
      </c>
      <c r="D451" t="s">
        <v>347</v>
      </c>
      <c r="E451" t="s">
        <v>3</v>
      </c>
    </row>
    <row r="452" spans="1:5">
      <c r="A452">
        <v>2026</v>
      </c>
      <c r="B452">
        <v>5</v>
      </c>
      <c r="C452" t="s">
        <v>407</v>
      </c>
      <c r="D452" t="s">
        <v>317</v>
      </c>
      <c r="E452">
        <v>173</v>
      </c>
    </row>
    <row r="453" spans="1:5">
      <c r="A453">
        <v>2026</v>
      </c>
      <c r="B453">
        <v>5</v>
      </c>
      <c r="C453" t="s">
        <v>389</v>
      </c>
      <c r="D453" t="s">
        <v>347</v>
      </c>
      <c r="E453" t="s">
        <v>3</v>
      </c>
    </row>
    <row r="454" spans="1:5">
      <c r="A454">
        <v>2026</v>
      </c>
      <c r="B454">
        <v>5</v>
      </c>
      <c r="C454" t="s">
        <v>389</v>
      </c>
      <c r="D454" t="s">
        <v>317</v>
      </c>
      <c r="E454">
        <v>55</v>
      </c>
    </row>
    <row r="455" spans="1:5">
      <c r="A455">
        <v>2026</v>
      </c>
      <c r="B455">
        <v>5</v>
      </c>
      <c r="C455" t="s">
        <v>341</v>
      </c>
      <c r="D455" t="s">
        <v>347</v>
      </c>
      <c r="E455" t="s">
        <v>3</v>
      </c>
    </row>
    <row r="456" spans="1:5">
      <c r="A456">
        <v>2026</v>
      </c>
      <c r="B456">
        <v>5</v>
      </c>
      <c r="C456" t="s">
        <v>341</v>
      </c>
      <c r="D456" t="s">
        <v>317</v>
      </c>
      <c r="E456">
        <v>55</v>
      </c>
    </row>
    <row r="457" spans="1:5">
      <c r="A457">
        <v>2026</v>
      </c>
      <c r="B457">
        <v>5</v>
      </c>
      <c r="C457" t="s">
        <v>350</v>
      </c>
      <c r="D457" t="s">
        <v>347</v>
      </c>
      <c r="E457" t="s">
        <v>3</v>
      </c>
    </row>
    <row r="458" spans="1:5">
      <c r="A458">
        <v>2026</v>
      </c>
      <c r="B458">
        <v>5</v>
      </c>
      <c r="C458" t="s">
        <v>350</v>
      </c>
      <c r="D458" t="s">
        <v>317</v>
      </c>
      <c r="E458">
        <v>173</v>
      </c>
    </row>
    <row r="459" spans="1:5">
      <c r="A459">
        <v>2026</v>
      </c>
      <c r="B459">
        <v>5</v>
      </c>
      <c r="C459" t="s">
        <v>318</v>
      </c>
      <c r="D459" t="s">
        <v>347</v>
      </c>
      <c r="E459" t="s">
        <v>3</v>
      </c>
    </row>
    <row r="460" spans="1:5">
      <c r="A460">
        <v>2026</v>
      </c>
      <c r="B460">
        <v>5</v>
      </c>
      <c r="C460" t="s">
        <v>337</v>
      </c>
      <c r="D460" t="s">
        <v>347</v>
      </c>
      <c r="E460" t="s">
        <v>11</v>
      </c>
    </row>
    <row r="461" spans="1:5">
      <c r="A461">
        <v>2026</v>
      </c>
      <c r="B461">
        <v>5</v>
      </c>
      <c r="C461" t="s">
        <v>337</v>
      </c>
      <c r="D461" t="s">
        <v>317</v>
      </c>
      <c r="E461">
        <v>173</v>
      </c>
    </row>
    <row r="462" spans="1:5">
      <c r="A462">
        <v>2026</v>
      </c>
      <c r="B462">
        <v>5</v>
      </c>
      <c r="C462" t="s">
        <v>408</v>
      </c>
      <c r="D462" t="s">
        <v>347</v>
      </c>
      <c r="E462" t="s">
        <v>2</v>
      </c>
    </row>
    <row r="463" spans="1:5">
      <c r="A463">
        <v>2026</v>
      </c>
      <c r="B463">
        <v>5</v>
      </c>
      <c r="C463" t="s">
        <v>408</v>
      </c>
      <c r="D463" t="s">
        <v>317</v>
      </c>
      <c r="E463">
        <v>173</v>
      </c>
    </row>
    <row r="464" spans="1:5">
      <c r="A464">
        <v>2026</v>
      </c>
      <c r="B464">
        <v>5</v>
      </c>
      <c r="C464" t="s">
        <v>409</v>
      </c>
      <c r="D464" t="s">
        <v>347</v>
      </c>
      <c r="E464" t="s">
        <v>2</v>
      </c>
    </row>
    <row r="465" spans="1:5">
      <c r="A465">
        <v>2026</v>
      </c>
      <c r="B465">
        <v>5</v>
      </c>
      <c r="C465" t="s">
        <v>409</v>
      </c>
      <c r="D465" t="s">
        <v>317</v>
      </c>
      <c r="E465">
        <v>173</v>
      </c>
    </row>
    <row r="466" spans="1:5">
      <c r="A466">
        <v>2026</v>
      </c>
      <c r="B466">
        <v>5</v>
      </c>
      <c r="C466" t="s">
        <v>342</v>
      </c>
      <c r="D466" t="s">
        <v>347</v>
      </c>
      <c r="E466" t="s">
        <v>2</v>
      </c>
    </row>
    <row r="467" spans="1:5">
      <c r="A467">
        <v>2026</v>
      </c>
      <c r="B467">
        <v>5</v>
      </c>
      <c r="C467" t="s">
        <v>336</v>
      </c>
      <c r="D467" t="s">
        <v>347</v>
      </c>
      <c r="E467" t="s">
        <v>6</v>
      </c>
    </row>
    <row r="468" spans="1:5">
      <c r="A468">
        <v>2026</v>
      </c>
      <c r="B468">
        <v>5</v>
      </c>
      <c r="C468" t="s">
        <v>336</v>
      </c>
      <c r="D468" t="s">
        <v>317</v>
      </c>
      <c r="E468">
        <v>173</v>
      </c>
    </row>
    <row r="469" spans="1:5">
      <c r="A469">
        <v>2026</v>
      </c>
      <c r="B469">
        <v>5</v>
      </c>
      <c r="C469" t="s">
        <v>411</v>
      </c>
      <c r="D469" t="s">
        <v>347</v>
      </c>
      <c r="E469" t="s">
        <v>2</v>
      </c>
    </row>
    <row r="470" spans="1:5">
      <c r="A470">
        <v>2026</v>
      </c>
      <c r="B470">
        <v>5</v>
      </c>
      <c r="C470" t="s">
        <v>411</v>
      </c>
      <c r="D470" t="s">
        <v>317</v>
      </c>
      <c r="E470">
        <v>173</v>
      </c>
    </row>
    <row r="471" spans="1:5">
      <c r="A471">
        <v>2026</v>
      </c>
      <c r="B471">
        <v>5</v>
      </c>
      <c r="C471" t="s">
        <v>410</v>
      </c>
      <c r="D471" t="s">
        <v>347</v>
      </c>
      <c r="E471" t="s">
        <v>2</v>
      </c>
    </row>
    <row r="472" spans="1:5">
      <c r="A472">
        <v>2026</v>
      </c>
      <c r="B472">
        <v>5</v>
      </c>
      <c r="C472" t="s">
        <v>410</v>
      </c>
      <c r="D472" t="s">
        <v>317</v>
      </c>
      <c r="E472">
        <v>173</v>
      </c>
    </row>
    <row r="473" spans="1:5">
      <c r="A473">
        <v>2026</v>
      </c>
      <c r="B473">
        <v>5</v>
      </c>
      <c r="C473" t="s">
        <v>356</v>
      </c>
      <c r="D473" t="s">
        <v>347</v>
      </c>
      <c r="E473" t="s">
        <v>10</v>
      </c>
    </row>
    <row r="474" spans="1:5">
      <c r="A474">
        <v>2026</v>
      </c>
      <c r="B474">
        <v>5</v>
      </c>
      <c r="C474" t="s">
        <v>356</v>
      </c>
      <c r="D474" t="s">
        <v>317</v>
      </c>
      <c r="E474">
        <v>173</v>
      </c>
    </row>
    <row r="475" spans="1:5">
      <c r="A475">
        <v>2026</v>
      </c>
      <c r="B475">
        <v>5</v>
      </c>
      <c r="C475" t="s">
        <v>398</v>
      </c>
      <c r="D475" t="s">
        <v>347</v>
      </c>
      <c r="E475" t="s">
        <v>4</v>
      </c>
    </row>
    <row r="476" spans="1:5">
      <c r="A476">
        <v>2026</v>
      </c>
      <c r="B476">
        <v>5</v>
      </c>
      <c r="C476" t="s">
        <v>398</v>
      </c>
      <c r="D476" t="s">
        <v>317</v>
      </c>
      <c r="E476">
        <v>151.38</v>
      </c>
    </row>
    <row r="477" spans="1:5">
      <c r="A477">
        <v>2026</v>
      </c>
      <c r="B477">
        <v>5</v>
      </c>
      <c r="C477" t="s">
        <v>397</v>
      </c>
      <c r="D477" t="s">
        <v>347</v>
      </c>
      <c r="E477" t="s">
        <v>2</v>
      </c>
    </row>
    <row r="478" spans="1:5">
      <c r="A478">
        <v>2026</v>
      </c>
      <c r="B478">
        <v>5</v>
      </c>
      <c r="C478" t="s">
        <v>397</v>
      </c>
      <c r="D478" t="s">
        <v>317</v>
      </c>
      <c r="E478">
        <v>173</v>
      </c>
    </row>
    <row r="479" spans="1:5">
      <c r="A479">
        <v>2026</v>
      </c>
      <c r="B479">
        <v>5</v>
      </c>
      <c r="C479" t="s">
        <v>379</v>
      </c>
      <c r="D479" t="s">
        <v>347</v>
      </c>
      <c r="E479" t="s">
        <v>2</v>
      </c>
    </row>
    <row r="480" spans="1:5">
      <c r="A480">
        <v>2026</v>
      </c>
      <c r="B480">
        <v>5</v>
      </c>
      <c r="C480" t="s">
        <v>379</v>
      </c>
      <c r="D480" t="s">
        <v>317</v>
      </c>
      <c r="E480">
        <v>173</v>
      </c>
    </row>
    <row r="481" spans="1:5">
      <c r="A481">
        <v>2026</v>
      </c>
      <c r="B481">
        <v>5</v>
      </c>
      <c r="C481" t="s">
        <v>380</v>
      </c>
      <c r="D481" t="s">
        <v>347</v>
      </c>
      <c r="E481" t="s">
        <v>2</v>
      </c>
    </row>
    <row r="482" spans="1:5">
      <c r="A482">
        <v>2026</v>
      </c>
      <c r="B482">
        <v>5</v>
      </c>
      <c r="C482" t="s">
        <v>380</v>
      </c>
      <c r="D482" t="s">
        <v>317</v>
      </c>
      <c r="E482">
        <v>173</v>
      </c>
    </row>
    <row r="483" spans="1:5">
      <c r="A483">
        <v>2026</v>
      </c>
      <c r="B483">
        <v>5</v>
      </c>
      <c r="C483" t="s">
        <v>381</v>
      </c>
      <c r="D483" t="s">
        <v>347</v>
      </c>
      <c r="E483" t="s">
        <v>10</v>
      </c>
    </row>
    <row r="484" spans="1:5">
      <c r="A484">
        <v>2026</v>
      </c>
      <c r="B484">
        <v>5</v>
      </c>
      <c r="C484" t="s">
        <v>381</v>
      </c>
      <c r="D484" t="s">
        <v>317</v>
      </c>
      <c r="E484">
        <v>173</v>
      </c>
    </row>
    <row r="485" spans="1:5">
      <c r="A485">
        <v>2026</v>
      </c>
      <c r="B485">
        <v>5</v>
      </c>
      <c r="C485" t="s">
        <v>382</v>
      </c>
      <c r="D485" t="s">
        <v>347</v>
      </c>
      <c r="E485" t="s">
        <v>2</v>
      </c>
    </row>
    <row r="486" spans="1:5">
      <c r="A486">
        <v>2026</v>
      </c>
      <c r="B486">
        <v>5</v>
      </c>
      <c r="C486" t="s">
        <v>382</v>
      </c>
      <c r="D486" t="s">
        <v>317</v>
      </c>
      <c r="E486">
        <v>151.38</v>
      </c>
    </row>
    <row r="487" spans="1:5">
      <c r="A487">
        <v>2026</v>
      </c>
      <c r="B487">
        <v>5</v>
      </c>
      <c r="C487" t="s">
        <v>383</v>
      </c>
      <c r="D487" t="s">
        <v>347</v>
      </c>
      <c r="E487" t="s">
        <v>2</v>
      </c>
    </row>
    <row r="488" spans="1:5">
      <c r="A488">
        <v>2026</v>
      </c>
      <c r="B488">
        <v>5</v>
      </c>
      <c r="C488" t="s">
        <v>383</v>
      </c>
      <c r="D488" t="s">
        <v>317</v>
      </c>
      <c r="E488">
        <v>173</v>
      </c>
    </row>
    <row r="489" spans="1:5">
      <c r="A489">
        <v>2026</v>
      </c>
      <c r="B489">
        <v>5</v>
      </c>
      <c r="C489" t="s">
        <v>384</v>
      </c>
      <c r="D489" t="s">
        <v>347</v>
      </c>
      <c r="E489" t="s">
        <v>2</v>
      </c>
    </row>
    <row r="490" spans="1:5">
      <c r="A490">
        <v>2026</v>
      </c>
      <c r="B490">
        <v>5</v>
      </c>
      <c r="C490" t="s">
        <v>384</v>
      </c>
      <c r="D490" t="s">
        <v>317</v>
      </c>
      <c r="E490">
        <v>173</v>
      </c>
    </row>
    <row r="491" spans="1:5">
      <c r="A491">
        <v>2026</v>
      </c>
      <c r="B491">
        <v>5</v>
      </c>
      <c r="C491" t="s">
        <v>385</v>
      </c>
      <c r="D491" t="s">
        <v>347</v>
      </c>
      <c r="E491" t="s">
        <v>2</v>
      </c>
    </row>
    <row r="492" spans="1:5">
      <c r="A492">
        <v>2026</v>
      </c>
      <c r="B492">
        <v>5</v>
      </c>
      <c r="C492" t="s">
        <v>385</v>
      </c>
      <c r="D492" t="s">
        <v>317</v>
      </c>
      <c r="E492">
        <v>173</v>
      </c>
    </row>
    <row r="493" spans="1:5">
      <c r="A493">
        <v>2026</v>
      </c>
      <c r="B493">
        <v>5</v>
      </c>
      <c r="C493" t="s">
        <v>387</v>
      </c>
      <c r="D493" t="s">
        <v>347</v>
      </c>
      <c r="E493" t="s">
        <v>2</v>
      </c>
    </row>
    <row r="494" spans="1:5">
      <c r="A494">
        <v>2026</v>
      </c>
      <c r="B494">
        <v>5</v>
      </c>
      <c r="C494" t="s">
        <v>387</v>
      </c>
      <c r="D494" t="s">
        <v>317</v>
      </c>
      <c r="E494">
        <v>173</v>
      </c>
    </row>
    <row r="495" spans="1:5">
      <c r="A495">
        <v>2026</v>
      </c>
      <c r="B495">
        <v>5</v>
      </c>
      <c r="C495" t="s">
        <v>388</v>
      </c>
      <c r="D495" t="s">
        <v>347</v>
      </c>
      <c r="E495" t="s">
        <v>2</v>
      </c>
    </row>
    <row r="496" spans="1:5">
      <c r="A496">
        <v>2026</v>
      </c>
      <c r="B496">
        <v>5</v>
      </c>
      <c r="C496" t="s">
        <v>388</v>
      </c>
      <c r="D496" t="s">
        <v>317</v>
      </c>
      <c r="E496">
        <v>108.13</v>
      </c>
    </row>
    <row r="497" spans="1:5">
      <c r="A497">
        <v>2026</v>
      </c>
      <c r="B497">
        <v>5</v>
      </c>
      <c r="C497" t="s">
        <v>390</v>
      </c>
      <c r="D497" t="s">
        <v>347</v>
      </c>
      <c r="E497" t="s">
        <v>2</v>
      </c>
    </row>
    <row r="498" spans="1:5">
      <c r="A498">
        <v>2026</v>
      </c>
      <c r="B498">
        <v>5</v>
      </c>
      <c r="C498" t="s">
        <v>390</v>
      </c>
      <c r="D498" t="s">
        <v>317</v>
      </c>
      <c r="E498">
        <v>173</v>
      </c>
    </row>
    <row r="499" spans="1:5">
      <c r="A499">
        <v>2026</v>
      </c>
      <c r="B499">
        <v>5</v>
      </c>
      <c r="C499" t="s">
        <v>391</v>
      </c>
      <c r="D499" t="s">
        <v>347</v>
      </c>
      <c r="E499" t="s">
        <v>2</v>
      </c>
    </row>
    <row r="500" spans="1:5">
      <c r="A500">
        <v>2026</v>
      </c>
      <c r="B500">
        <v>5</v>
      </c>
      <c r="C500" t="s">
        <v>391</v>
      </c>
      <c r="D500" t="s">
        <v>317</v>
      </c>
      <c r="E500">
        <v>173</v>
      </c>
    </row>
    <row r="501" spans="1:5">
      <c r="A501">
        <v>2026</v>
      </c>
      <c r="B501">
        <v>5</v>
      </c>
      <c r="C501" t="s">
        <v>392</v>
      </c>
      <c r="D501" t="s">
        <v>347</v>
      </c>
      <c r="E501" t="s">
        <v>2</v>
      </c>
    </row>
    <row r="502" spans="1:5">
      <c r="A502">
        <v>2026</v>
      </c>
      <c r="B502">
        <v>5</v>
      </c>
      <c r="C502" t="s">
        <v>392</v>
      </c>
      <c r="D502" t="s">
        <v>317</v>
      </c>
      <c r="E502">
        <v>173</v>
      </c>
    </row>
    <row r="503" spans="1:5">
      <c r="A503">
        <v>2026</v>
      </c>
      <c r="B503">
        <v>5</v>
      </c>
      <c r="C503" t="s">
        <v>393</v>
      </c>
      <c r="D503" t="s">
        <v>347</v>
      </c>
      <c r="E503" t="s">
        <v>2</v>
      </c>
    </row>
    <row r="504" spans="1:5">
      <c r="A504">
        <v>2026</v>
      </c>
      <c r="B504">
        <v>5</v>
      </c>
      <c r="C504" t="s">
        <v>393</v>
      </c>
      <c r="D504" t="s">
        <v>317</v>
      </c>
      <c r="E504">
        <v>173</v>
      </c>
    </row>
    <row r="505" spans="1:5">
      <c r="A505">
        <v>2026</v>
      </c>
      <c r="B505">
        <v>5</v>
      </c>
      <c r="C505" t="s">
        <v>394</v>
      </c>
      <c r="D505" t="s">
        <v>347</v>
      </c>
      <c r="E505" t="s">
        <v>2</v>
      </c>
    </row>
    <row r="506" spans="1:5">
      <c r="A506">
        <v>2026</v>
      </c>
      <c r="B506">
        <v>5</v>
      </c>
      <c r="C506" t="s">
        <v>394</v>
      </c>
      <c r="D506" t="s">
        <v>317</v>
      </c>
      <c r="E506">
        <v>173</v>
      </c>
    </row>
    <row r="507" spans="1:5">
      <c r="A507">
        <v>2026</v>
      </c>
      <c r="B507">
        <v>5</v>
      </c>
      <c r="C507" t="s">
        <v>395</v>
      </c>
      <c r="D507" t="s">
        <v>347</v>
      </c>
      <c r="E507" t="s">
        <v>2</v>
      </c>
    </row>
    <row r="508" spans="1:5">
      <c r="A508">
        <v>2026</v>
      </c>
      <c r="B508">
        <v>5</v>
      </c>
      <c r="C508" t="s">
        <v>395</v>
      </c>
      <c r="D508" t="s">
        <v>317</v>
      </c>
      <c r="E508">
        <v>173</v>
      </c>
    </row>
    <row r="509" spans="1:5">
      <c r="A509">
        <v>2026</v>
      </c>
      <c r="B509">
        <v>5</v>
      </c>
      <c r="C509" t="s">
        <v>339</v>
      </c>
      <c r="D509" t="s">
        <v>347</v>
      </c>
      <c r="E509" t="s">
        <v>2</v>
      </c>
    </row>
    <row r="510" spans="1:5">
      <c r="A510">
        <v>2026</v>
      </c>
      <c r="B510">
        <v>5</v>
      </c>
      <c r="C510" t="s">
        <v>339</v>
      </c>
      <c r="D510" t="s">
        <v>317</v>
      </c>
      <c r="E510">
        <v>173</v>
      </c>
    </row>
    <row r="511" spans="1:5">
      <c r="A511">
        <v>2026</v>
      </c>
      <c r="B511">
        <v>5</v>
      </c>
      <c r="C511" t="s">
        <v>396</v>
      </c>
      <c r="D511" t="s">
        <v>347</v>
      </c>
      <c r="E511" t="s">
        <v>2</v>
      </c>
    </row>
    <row r="512" spans="1:5">
      <c r="A512">
        <v>2026</v>
      </c>
      <c r="B512">
        <v>5</v>
      </c>
      <c r="C512" t="s">
        <v>396</v>
      </c>
      <c r="D512" t="s">
        <v>317</v>
      </c>
      <c r="E512">
        <v>86.5</v>
      </c>
    </row>
    <row r="513" spans="1:5">
      <c r="A513">
        <v>2026</v>
      </c>
      <c r="B513">
        <v>5</v>
      </c>
      <c r="C513" t="s">
        <v>338</v>
      </c>
      <c r="D513" t="s">
        <v>347</v>
      </c>
      <c r="E513" t="s">
        <v>2</v>
      </c>
    </row>
    <row r="514" spans="1:5">
      <c r="A514">
        <v>2026</v>
      </c>
      <c r="B514">
        <v>5</v>
      </c>
      <c r="C514" t="s">
        <v>338</v>
      </c>
      <c r="D514" t="s">
        <v>317</v>
      </c>
      <c r="E514">
        <v>86.5</v>
      </c>
    </row>
    <row r="515" spans="1:5">
      <c r="A515">
        <v>2026</v>
      </c>
      <c r="B515">
        <v>5</v>
      </c>
      <c r="C515" t="s">
        <v>373</v>
      </c>
      <c r="D515" t="s">
        <v>347</v>
      </c>
      <c r="E515" t="s">
        <v>2</v>
      </c>
    </row>
    <row r="516" spans="1:5">
      <c r="A516">
        <v>2026</v>
      </c>
      <c r="B516">
        <v>5</v>
      </c>
      <c r="C516" t="s">
        <v>373</v>
      </c>
      <c r="D516" t="s">
        <v>317</v>
      </c>
      <c r="E516">
        <v>86.5</v>
      </c>
    </row>
    <row r="517" spans="1:5">
      <c r="A517">
        <v>2026</v>
      </c>
      <c r="B517">
        <v>5</v>
      </c>
      <c r="C517" t="s">
        <v>372</v>
      </c>
      <c r="D517" t="s">
        <v>347</v>
      </c>
      <c r="E517" t="s">
        <v>2</v>
      </c>
    </row>
    <row r="518" spans="1:5">
      <c r="A518">
        <v>2026</v>
      </c>
      <c r="B518">
        <v>5</v>
      </c>
      <c r="C518" t="s">
        <v>372</v>
      </c>
      <c r="D518" t="s">
        <v>317</v>
      </c>
      <c r="E518">
        <v>86.5</v>
      </c>
    </row>
    <row r="519" spans="1:5">
      <c r="A519">
        <v>2026</v>
      </c>
      <c r="B519">
        <v>5</v>
      </c>
      <c r="C519" t="s">
        <v>371</v>
      </c>
      <c r="D519" t="s">
        <v>347</v>
      </c>
      <c r="E519" t="s">
        <v>2</v>
      </c>
    </row>
    <row r="520" spans="1:5">
      <c r="A520">
        <v>2026</v>
      </c>
      <c r="B520">
        <v>5</v>
      </c>
      <c r="C520" t="s">
        <v>371</v>
      </c>
      <c r="D520" t="s">
        <v>317</v>
      </c>
      <c r="E520">
        <v>86.5</v>
      </c>
    </row>
    <row r="521" spans="1:5">
      <c r="A521">
        <v>2026</v>
      </c>
      <c r="B521">
        <v>5</v>
      </c>
      <c r="C521" t="s">
        <v>375</v>
      </c>
      <c r="D521" t="s">
        <v>347</v>
      </c>
      <c r="E521" t="s">
        <v>2</v>
      </c>
    </row>
    <row r="522" spans="1:5">
      <c r="A522">
        <v>2026</v>
      </c>
      <c r="B522">
        <v>5</v>
      </c>
      <c r="C522" t="s">
        <v>375</v>
      </c>
      <c r="D522" t="s">
        <v>317</v>
      </c>
      <c r="E522">
        <v>86.5</v>
      </c>
    </row>
    <row r="523" spans="1:5">
      <c r="A523">
        <v>2026</v>
      </c>
      <c r="B523">
        <v>5</v>
      </c>
      <c r="C523" t="s">
        <v>374</v>
      </c>
      <c r="D523" t="s">
        <v>347</v>
      </c>
      <c r="E523" t="s">
        <v>2</v>
      </c>
    </row>
    <row r="524" spans="1:5">
      <c r="A524">
        <v>2026</v>
      </c>
      <c r="B524">
        <v>5</v>
      </c>
      <c r="C524" t="s">
        <v>374</v>
      </c>
      <c r="D524" t="s">
        <v>317</v>
      </c>
      <c r="E524">
        <v>86.5</v>
      </c>
    </row>
    <row r="525" spans="1:5">
      <c r="A525">
        <v>2026</v>
      </c>
      <c r="B525">
        <v>5</v>
      </c>
      <c r="C525" t="s">
        <v>340</v>
      </c>
      <c r="D525" t="s">
        <v>347</v>
      </c>
      <c r="E525" t="s">
        <v>2</v>
      </c>
    </row>
    <row r="526" spans="1:5">
      <c r="A526">
        <v>2026</v>
      </c>
      <c r="B526">
        <v>5</v>
      </c>
      <c r="C526" t="s">
        <v>340</v>
      </c>
      <c r="D526" t="s">
        <v>317</v>
      </c>
      <c r="E526">
        <v>86.5</v>
      </c>
    </row>
    <row r="527" spans="1:5">
      <c r="A527">
        <v>2026</v>
      </c>
      <c r="B527">
        <v>5</v>
      </c>
      <c r="C527" t="s">
        <v>370</v>
      </c>
      <c r="D527" t="s">
        <v>347</v>
      </c>
      <c r="E527" t="s">
        <v>2</v>
      </c>
    </row>
    <row r="528" spans="1:5">
      <c r="A528">
        <v>2026</v>
      </c>
      <c r="B528">
        <v>5</v>
      </c>
      <c r="C528" t="s">
        <v>370</v>
      </c>
      <c r="D528" t="s">
        <v>317</v>
      </c>
      <c r="E528">
        <v>86.5</v>
      </c>
    </row>
    <row r="529" spans="1:5">
      <c r="A529">
        <v>2026</v>
      </c>
      <c r="B529">
        <v>5</v>
      </c>
      <c r="C529" t="s">
        <v>376</v>
      </c>
      <c r="D529" t="s">
        <v>347</v>
      </c>
      <c r="E529" t="s">
        <v>2</v>
      </c>
    </row>
    <row r="530" spans="1:5">
      <c r="A530">
        <v>2026</v>
      </c>
      <c r="B530">
        <v>5</v>
      </c>
      <c r="C530" t="s">
        <v>376</v>
      </c>
      <c r="D530" t="s">
        <v>317</v>
      </c>
      <c r="E530">
        <v>86.5</v>
      </c>
    </row>
    <row r="531" spans="1:5">
      <c r="A531">
        <v>2026</v>
      </c>
      <c r="B531">
        <v>5</v>
      </c>
      <c r="C531" t="s">
        <v>377</v>
      </c>
      <c r="D531" t="s">
        <v>347</v>
      </c>
      <c r="E531" t="s">
        <v>2</v>
      </c>
    </row>
    <row r="532" spans="1:5">
      <c r="A532">
        <v>2026</v>
      </c>
      <c r="B532">
        <v>5</v>
      </c>
      <c r="C532" t="s">
        <v>377</v>
      </c>
      <c r="D532" t="s">
        <v>317</v>
      </c>
      <c r="E532">
        <v>86.5</v>
      </c>
    </row>
    <row r="533" spans="1:5">
      <c r="A533">
        <v>2026</v>
      </c>
      <c r="B533">
        <v>5</v>
      </c>
      <c r="C533" t="s">
        <v>418</v>
      </c>
      <c r="D533" t="s">
        <v>347</v>
      </c>
      <c r="E533" t="s">
        <v>2</v>
      </c>
    </row>
    <row r="534" spans="1:5">
      <c r="A534">
        <v>2026</v>
      </c>
      <c r="B534">
        <v>5</v>
      </c>
      <c r="C534" t="s">
        <v>418</v>
      </c>
      <c r="D534" t="s">
        <v>317</v>
      </c>
      <c r="E534">
        <v>173</v>
      </c>
    </row>
    <row r="535" spans="1:5">
      <c r="A535">
        <v>2026</v>
      </c>
      <c r="B535">
        <v>5</v>
      </c>
      <c r="C535" t="s">
        <v>421</v>
      </c>
      <c r="D535" t="s">
        <v>347</v>
      </c>
      <c r="E535" t="s">
        <v>2</v>
      </c>
    </row>
    <row r="536" spans="1:5">
      <c r="A536">
        <v>2026</v>
      </c>
      <c r="B536">
        <v>5</v>
      </c>
      <c r="C536" t="s">
        <v>421</v>
      </c>
      <c r="D536" t="s">
        <v>317</v>
      </c>
      <c r="E536">
        <v>173</v>
      </c>
    </row>
    <row r="537" spans="1:5">
      <c r="A537">
        <v>2026</v>
      </c>
      <c r="B537">
        <v>5</v>
      </c>
      <c r="C537" t="s">
        <v>420</v>
      </c>
      <c r="D537" t="s">
        <v>347</v>
      </c>
      <c r="E537" t="s">
        <v>2</v>
      </c>
    </row>
    <row r="538" spans="1:5">
      <c r="A538">
        <v>2026</v>
      </c>
      <c r="B538">
        <v>5</v>
      </c>
      <c r="C538" t="s">
        <v>420</v>
      </c>
      <c r="D538" t="s">
        <v>317</v>
      </c>
      <c r="E538">
        <v>173</v>
      </c>
    </row>
    <row r="539" spans="1:5">
      <c r="A539">
        <v>2026</v>
      </c>
      <c r="B539">
        <v>5</v>
      </c>
      <c r="C539" t="s">
        <v>412</v>
      </c>
      <c r="D539" t="s">
        <v>347</v>
      </c>
      <c r="E539" t="s">
        <v>2</v>
      </c>
    </row>
    <row r="540" spans="1:5">
      <c r="A540">
        <v>2026</v>
      </c>
      <c r="B540">
        <v>5</v>
      </c>
      <c r="C540" t="s">
        <v>412</v>
      </c>
      <c r="D540" t="s">
        <v>317</v>
      </c>
      <c r="E540">
        <v>173</v>
      </c>
    </row>
    <row r="541" spans="1:5">
      <c r="A541">
        <v>2026</v>
      </c>
      <c r="B541">
        <v>5</v>
      </c>
      <c r="C541" t="s">
        <v>416</v>
      </c>
      <c r="D541" t="s">
        <v>347</v>
      </c>
      <c r="E541" t="s">
        <v>2</v>
      </c>
    </row>
    <row r="542" spans="1:5">
      <c r="A542">
        <v>2026</v>
      </c>
      <c r="B542">
        <v>5</v>
      </c>
      <c r="C542" t="s">
        <v>416</v>
      </c>
      <c r="D542" t="s">
        <v>317</v>
      </c>
      <c r="E542">
        <v>173</v>
      </c>
    </row>
    <row r="543" spans="1:5">
      <c r="A543">
        <v>2026</v>
      </c>
      <c r="B543">
        <v>5</v>
      </c>
      <c r="C543" t="s">
        <v>422</v>
      </c>
      <c r="D543" t="s">
        <v>347</v>
      </c>
      <c r="E543" t="s">
        <v>2</v>
      </c>
    </row>
    <row r="544" spans="1:5">
      <c r="A544">
        <v>2026</v>
      </c>
      <c r="B544">
        <v>5</v>
      </c>
      <c r="C544" t="s">
        <v>422</v>
      </c>
      <c r="D544" t="s">
        <v>317</v>
      </c>
      <c r="E544">
        <v>173</v>
      </c>
    </row>
    <row r="545" spans="1:5">
      <c r="A545">
        <v>2026</v>
      </c>
      <c r="B545">
        <v>5</v>
      </c>
      <c r="C545" t="s">
        <v>413</v>
      </c>
      <c r="D545" t="s">
        <v>347</v>
      </c>
      <c r="E545" t="s">
        <v>2</v>
      </c>
    </row>
    <row r="546" spans="1:5">
      <c r="A546">
        <v>2026</v>
      </c>
      <c r="B546">
        <v>5</v>
      </c>
      <c r="C546" t="s">
        <v>413</v>
      </c>
      <c r="D546" t="s">
        <v>317</v>
      </c>
      <c r="E546">
        <v>173</v>
      </c>
    </row>
    <row r="547" spans="1:5">
      <c r="A547">
        <v>2026</v>
      </c>
      <c r="B547">
        <v>5</v>
      </c>
      <c r="C547" t="s">
        <v>414</v>
      </c>
      <c r="D547" t="s">
        <v>347</v>
      </c>
      <c r="E547" t="s">
        <v>3</v>
      </c>
    </row>
    <row r="548" spans="1:5">
      <c r="A548">
        <v>2026</v>
      </c>
      <c r="B548">
        <v>5</v>
      </c>
      <c r="C548" t="s">
        <v>414</v>
      </c>
      <c r="D548" t="s">
        <v>317</v>
      </c>
      <c r="E548">
        <v>138.4</v>
      </c>
    </row>
    <row r="549" spans="1:5">
      <c r="A549">
        <v>2026</v>
      </c>
      <c r="B549">
        <v>5</v>
      </c>
      <c r="C549" t="s">
        <v>415</v>
      </c>
      <c r="D549" t="s">
        <v>347</v>
      </c>
      <c r="E549" t="s">
        <v>2</v>
      </c>
    </row>
    <row r="550" spans="1:5">
      <c r="A550">
        <v>2026</v>
      </c>
      <c r="B550">
        <v>5</v>
      </c>
      <c r="C550" t="s">
        <v>415</v>
      </c>
      <c r="D550" t="s">
        <v>317</v>
      </c>
      <c r="E550">
        <v>138.4</v>
      </c>
    </row>
    <row r="551" spans="1:5">
      <c r="A551">
        <v>2026</v>
      </c>
      <c r="B551">
        <v>5</v>
      </c>
      <c r="C551" t="s">
        <v>316</v>
      </c>
      <c r="D551" t="s">
        <v>347</v>
      </c>
      <c r="E551" t="s">
        <v>2</v>
      </c>
    </row>
    <row r="552" spans="1:5">
      <c r="A552">
        <v>2026</v>
      </c>
      <c r="B552">
        <v>5</v>
      </c>
      <c r="C552" t="s">
        <v>316</v>
      </c>
      <c r="D552" t="s">
        <v>317</v>
      </c>
      <c r="E552">
        <v>173</v>
      </c>
    </row>
    <row r="553" spans="1:5">
      <c r="A553">
        <v>2026</v>
      </c>
      <c r="B553">
        <v>5</v>
      </c>
      <c r="C553" t="s">
        <v>419</v>
      </c>
      <c r="D553" t="s">
        <v>347</v>
      </c>
      <c r="E553" t="s">
        <v>2</v>
      </c>
    </row>
    <row r="554" spans="1:5">
      <c r="A554">
        <v>2026</v>
      </c>
      <c r="B554">
        <v>5</v>
      </c>
      <c r="C554" t="s">
        <v>419</v>
      </c>
      <c r="D554" t="s">
        <v>317</v>
      </c>
      <c r="E554">
        <v>173</v>
      </c>
    </row>
    <row r="555" spans="1:5">
      <c r="A555">
        <v>2026</v>
      </c>
      <c r="B555">
        <v>6</v>
      </c>
      <c r="C555" t="s">
        <v>335</v>
      </c>
      <c r="D555" t="s">
        <v>347</v>
      </c>
      <c r="E555" t="s">
        <v>2</v>
      </c>
    </row>
    <row r="556" spans="1:5">
      <c r="A556">
        <v>2026</v>
      </c>
      <c r="B556">
        <v>6</v>
      </c>
      <c r="C556" t="s">
        <v>335</v>
      </c>
      <c r="D556" t="s">
        <v>317</v>
      </c>
      <c r="E556">
        <v>173</v>
      </c>
    </row>
    <row r="557" spans="1:5">
      <c r="A557">
        <v>2026</v>
      </c>
      <c r="B557">
        <v>6</v>
      </c>
      <c r="C557" t="s">
        <v>343</v>
      </c>
      <c r="D557" t="s">
        <v>347</v>
      </c>
      <c r="E557" t="s">
        <v>13</v>
      </c>
    </row>
    <row r="558" spans="1:5">
      <c r="A558">
        <v>2026</v>
      </c>
      <c r="B558">
        <v>6</v>
      </c>
      <c r="C558" t="s">
        <v>343</v>
      </c>
      <c r="D558" t="s">
        <v>317</v>
      </c>
      <c r="E558">
        <v>173</v>
      </c>
    </row>
    <row r="559" spans="1:5">
      <c r="A559">
        <v>2026</v>
      </c>
      <c r="B559">
        <v>6</v>
      </c>
      <c r="C559" t="s">
        <v>348</v>
      </c>
      <c r="D559" t="s">
        <v>347</v>
      </c>
      <c r="E559" t="s">
        <v>5</v>
      </c>
    </row>
    <row r="560" spans="1:5">
      <c r="A560">
        <v>2026</v>
      </c>
      <c r="B560">
        <v>6</v>
      </c>
      <c r="C560" t="s">
        <v>348</v>
      </c>
      <c r="D560" t="s">
        <v>317</v>
      </c>
      <c r="E560">
        <v>173</v>
      </c>
    </row>
    <row r="561" spans="1:5">
      <c r="A561">
        <v>2026</v>
      </c>
      <c r="B561">
        <v>6</v>
      </c>
      <c r="C561" t="s">
        <v>406</v>
      </c>
      <c r="D561" t="s">
        <v>347</v>
      </c>
      <c r="E561" t="s">
        <v>4</v>
      </c>
    </row>
    <row r="562" spans="1:5">
      <c r="A562">
        <v>2026</v>
      </c>
      <c r="B562">
        <v>6</v>
      </c>
      <c r="C562" t="s">
        <v>406</v>
      </c>
      <c r="D562" t="s">
        <v>317</v>
      </c>
      <c r="E562">
        <v>151.38</v>
      </c>
    </row>
    <row r="563" spans="1:5">
      <c r="A563">
        <v>2026</v>
      </c>
      <c r="B563">
        <v>6</v>
      </c>
      <c r="C563" t="s">
        <v>344</v>
      </c>
      <c r="D563" t="s">
        <v>347</v>
      </c>
      <c r="E563" t="s">
        <v>4</v>
      </c>
    </row>
    <row r="564" spans="1:5">
      <c r="A564">
        <v>2026</v>
      </c>
      <c r="B564">
        <v>6</v>
      </c>
      <c r="C564" t="s">
        <v>344</v>
      </c>
      <c r="D564" t="s">
        <v>317</v>
      </c>
      <c r="E564">
        <v>173</v>
      </c>
    </row>
    <row r="565" spans="1:5">
      <c r="A565">
        <v>2026</v>
      </c>
      <c r="B565">
        <v>6</v>
      </c>
      <c r="C565" t="s">
        <v>346</v>
      </c>
      <c r="D565" t="s">
        <v>347</v>
      </c>
      <c r="E565" t="s">
        <v>4</v>
      </c>
    </row>
    <row r="566" spans="1:5">
      <c r="A566">
        <v>2026</v>
      </c>
      <c r="B566">
        <v>6</v>
      </c>
      <c r="C566" t="s">
        <v>346</v>
      </c>
      <c r="D566" t="s">
        <v>317</v>
      </c>
      <c r="E566">
        <v>173</v>
      </c>
    </row>
    <row r="567" spans="1:5">
      <c r="A567">
        <v>2026</v>
      </c>
      <c r="B567">
        <v>6</v>
      </c>
      <c r="C567" t="s">
        <v>351</v>
      </c>
      <c r="D567" t="s">
        <v>317</v>
      </c>
      <c r="E567">
        <v>173</v>
      </c>
    </row>
    <row r="568" spans="1:5">
      <c r="A568">
        <v>2026</v>
      </c>
      <c r="B568">
        <v>6</v>
      </c>
      <c r="C568" t="s">
        <v>345</v>
      </c>
      <c r="D568" t="s">
        <v>347</v>
      </c>
      <c r="E568" t="s">
        <v>4</v>
      </c>
    </row>
    <row r="569" spans="1:5">
      <c r="A569">
        <v>2026</v>
      </c>
      <c r="B569">
        <v>6</v>
      </c>
      <c r="C569" t="s">
        <v>345</v>
      </c>
      <c r="D569" t="s">
        <v>317</v>
      </c>
      <c r="E569">
        <v>173</v>
      </c>
    </row>
    <row r="570" spans="1:5">
      <c r="A570">
        <v>2026</v>
      </c>
      <c r="B570">
        <v>6</v>
      </c>
      <c r="C570" t="s">
        <v>407</v>
      </c>
      <c r="D570" t="s">
        <v>347</v>
      </c>
      <c r="E570" t="s">
        <v>3</v>
      </c>
    </row>
    <row r="571" spans="1:5">
      <c r="A571">
        <v>2026</v>
      </c>
      <c r="B571">
        <v>6</v>
      </c>
      <c r="C571" t="s">
        <v>407</v>
      </c>
      <c r="D571" t="s">
        <v>317</v>
      </c>
      <c r="E571">
        <v>173</v>
      </c>
    </row>
    <row r="572" spans="1:5">
      <c r="A572">
        <v>2026</v>
      </c>
      <c r="B572">
        <v>6</v>
      </c>
      <c r="C572" t="s">
        <v>389</v>
      </c>
      <c r="D572" t="s">
        <v>347</v>
      </c>
      <c r="E572" t="s">
        <v>3</v>
      </c>
    </row>
    <row r="573" spans="1:5">
      <c r="A573">
        <v>2026</v>
      </c>
      <c r="B573">
        <v>6</v>
      </c>
      <c r="C573" t="s">
        <v>389</v>
      </c>
      <c r="D573" t="s">
        <v>317</v>
      </c>
      <c r="E573">
        <v>173</v>
      </c>
    </row>
    <row r="574" spans="1:5">
      <c r="A574">
        <v>2026</v>
      </c>
      <c r="B574">
        <v>6</v>
      </c>
      <c r="C574" t="s">
        <v>341</v>
      </c>
      <c r="D574" t="s">
        <v>347</v>
      </c>
      <c r="E574" t="s">
        <v>3</v>
      </c>
    </row>
    <row r="575" spans="1:5">
      <c r="A575">
        <v>2026</v>
      </c>
      <c r="B575">
        <v>6</v>
      </c>
      <c r="C575" t="s">
        <v>341</v>
      </c>
      <c r="D575" t="s">
        <v>317</v>
      </c>
      <c r="E575">
        <v>173</v>
      </c>
    </row>
    <row r="576" spans="1:5">
      <c r="A576">
        <v>2026</v>
      </c>
      <c r="B576">
        <v>6</v>
      </c>
      <c r="C576" t="s">
        <v>350</v>
      </c>
      <c r="D576" t="s">
        <v>347</v>
      </c>
      <c r="E576" t="s">
        <v>3</v>
      </c>
    </row>
    <row r="577" spans="1:5">
      <c r="A577">
        <v>2026</v>
      </c>
      <c r="B577">
        <v>6</v>
      </c>
      <c r="C577" t="s">
        <v>318</v>
      </c>
      <c r="D577" t="s">
        <v>347</v>
      </c>
      <c r="E577" t="s">
        <v>3</v>
      </c>
    </row>
    <row r="578" spans="1:5">
      <c r="A578">
        <v>2026</v>
      </c>
      <c r="B578">
        <v>6</v>
      </c>
      <c r="C578" t="s">
        <v>318</v>
      </c>
      <c r="D578" t="s">
        <v>317</v>
      </c>
      <c r="E578">
        <v>172</v>
      </c>
    </row>
    <row r="579" spans="1:5">
      <c r="A579">
        <v>2026</v>
      </c>
      <c r="B579">
        <v>6</v>
      </c>
      <c r="C579" t="s">
        <v>337</v>
      </c>
      <c r="D579" t="s">
        <v>347</v>
      </c>
      <c r="E579" t="s">
        <v>11</v>
      </c>
    </row>
    <row r="580" spans="1:5">
      <c r="A580">
        <v>2026</v>
      </c>
      <c r="B580">
        <v>6</v>
      </c>
      <c r="C580" t="s">
        <v>337</v>
      </c>
      <c r="D580" t="s">
        <v>317</v>
      </c>
      <c r="E580">
        <v>173</v>
      </c>
    </row>
    <row r="581" spans="1:5">
      <c r="A581">
        <v>2026</v>
      </c>
      <c r="B581">
        <v>6</v>
      </c>
      <c r="C581" t="s">
        <v>408</v>
      </c>
      <c r="D581" t="s">
        <v>347</v>
      </c>
      <c r="E581" t="s">
        <v>2</v>
      </c>
    </row>
    <row r="582" spans="1:5">
      <c r="A582">
        <v>2026</v>
      </c>
      <c r="B582">
        <v>6</v>
      </c>
      <c r="C582" t="s">
        <v>408</v>
      </c>
      <c r="D582" t="s">
        <v>317</v>
      </c>
      <c r="E582">
        <v>172</v>
      </c>
    </row>
    <row r="583" spans="1:5">
      <c r="A583">
        <v>2026</v>
      </c>
      <c r="B583">
        <v>6</v>
      </c>
      <c r="C583" t="s">
        <v>409</v>
      </c>
      <c r="D583" t="s">
        <v>347</v>
      </c>
      <c r="E583" t="s">
        <v>2</v>
      </c>
    </row>
    <row r="584" spans="1:5">
      <c r="A584">
        <v>2026</v>
      </c>
      <c r="B584">
        <v>6</v>
      </c>
      <c r="C584" t="s">
        <v>409</v>
      </c>
      <c r="D584" t="s">
        <v>317</v>
      </c>
      <c r="E584">
        <v>173</v>
      </c>
    </row>
    <row r="585" spans="1:5">
      <c r="A585">
        <v>2026</v>
      </c>
      <c r="B585">
        <v>6</v>
      </c>
      <c r="C585" t="s">
        <v>342</v>
      </c>
      <c r="D585" t="s">
        <v>347</v>
      </c>
      <c r="E585" t="s">
        <v>2</v>
      </c>
    </row>
    <row r="586" spans="1:5">
      <c r="A586">
        <v>2026</v>
      </c>
      <c r="B586">
        <v>6</v>
      </c>
      <c r="C586" t="s">
        <v>342</v>
      </c>
      <c r="D586" t="s">
        <v>317</v>
      </c>
      <c r="E586">
        <v>173</v>
      </c>
    </row>
    <row r="587" spans="1:5">
      <c r="A587">
        <v>2026</v>
      </c>
      <c r="B587">
        <v>6</v>
      </c>
      <c r="C587" t="s">
        <v>336</v>
      </c>
      <c r="D587" t="s">
        <v>347</v>
      </c>
      <c r="E587" t="s">
        <v>6</v>
      </c>
    </row>
    <row r="588" spans="1:5">
      <c r="A588">
        <v>2026</v>
      </c>
      <c r="B588">
        <v>6</v>
      </c>
      <c r="C588" t="s">
        <v>336</v>
      </c>
      <c r="D588" t="s">
        <v>317</v>
      </c>
      <c r="E588">
        <v>173</v>
      </c>
    </row>
    <row r="589" spans="1:5">
      <c r="A589">
        <v>2026</v>
      </c>
      <c r="B589">
        <v>6</v>
      </c>
      <c r="C589" t="s">
        <v>411</v>
      </c>
      <c r="D589" t="s">
        <v>347</v>
      </c>
      <c r="E589" t="s">
        <v>2</v>
      </c>
    </row>
    <row r="590" spans="1:5">
      <c r="A590">
        <v>2026</v>
      </c>
      <c r="B590">
        <v>6</v>
      </c>
      <c r="C590" t="s">
        <v>411</v>
      </c>
      <c r="D590" t="s">
        <v>317</v>
      </c>
      <c r="E590">
        <v>173</v>
      </c>
    </row>
    <row r="591" spans="1:5">
      <c r="A591">
        <v>2026</v>
      </c>
      <c r="B591">
        <v>6</v>
      </c>
      <c r="C591" t="s">
        <v>410</v>
      </c>
      <c r="D591" t="s">
        <v>347</v>
      </c>
      <c r="E591" t="s">
        <v>2</v>
      </c>
    </row>
    <row r="592" spans="1:5">
      <c r="A592">
        <v>2026</v>
      </c>
      <c r="B592">
        <v>6</v>
      </c>
      <c r="C592" t="s">
        <v>410</v>
      </c>
      <c r="D592" t="s">
        <v>317</v>
      </c>
      <c r="E592">
        <v>173</v>
      </c>
    </row>
    <row r="593" spans="1:5">
      <c r="A593">
        <v>2026</v>
      </c>
      <c r="B593">
        <v>6</v>
      </c>
      <c r="C593" t="s">
        <v>349</v>
      </c>
      <c r="D593" t="s">
        <v>347</v>
      </c>
      <c r="E593" t="s">
        <v>2</v>
      </c>
    </row>
    <row r="594" spans="1:5">
      <c r="A594">
        <v>2026</v>
      </c>
      <c r="B594">
        <v>6</v>
      </c>
      <c r="C594" t="s">
        <v>349</v>
      </c>
      <c r="D594" t="s">
        <v>317</v>
      </c>
      <c r="E594">
        <v>173</v>
      </c>
    </row>
    <row r="595" spans="1:5">
      <c r="A595">
        <v>2026</v>
      </c>
      <c r="B595">
        <v>6</v>
      </c>
      <c r="C595" t="s">
        <v>356</v>
      </c>
      <c r="D595" t="s">
        <v>347</v>
      </c>
      <c r="E595" t="s">
        <v>10</v>
      </c>
    </row>
    <row r="596" spans="1:5">
      <c r="A596">
        <v>2026</v>
      </c>
      <c r="B596">
        <v>6</v>
      </c>
      <c r="C596" t="s">
        <v>356</v>
      </c>
      <c r="D596" t="s">
        <v>317</v>
      </c>
      <c r="E596">
        <v>173</v>
      </c>
    </row>
    <row r="597" spans="1:5">
      <c r="A597">
        <v>2026</v>
      </c>
      <c r="B597">
        <v>6</v>
      </c>
      <c r="C597" t="s">
        <v>398</v>
      </c>
      <c r="D597" t="s">
        <v>347</v>
      </c>
      <c r="E597" t="s">
        <v>10</v>
      </c>
    </row>
    <row r="598" spans="1:5">
      <c r="A598">
        <v>2026</v>
      </c>
      <c r="B598">
        <v>6</v>
      </c>
      <c r="C598" t="s">
        <v>398</v>
      </c>
      <c r="D598" t="s">
        <v>317</v>
      </c>
      <c r="E598">
        <v>173</v>
      </c>
    </row>
    <row r="599" spans="1:5">
      <c r="A599">
        <v>2026</v>
      </c>
      <c r="B599">
        <v>6</v>
      </c>
      <c r="C599" t="s">
        <v>397</v>
      </c>
      <c r="D599" t="s">
        <v>347</v>
      </c>
      <c r="E599" t="s">
        <v>2</v>
      </c>
    </row>
    <row r="600" spans="1:5">
      <c r="A600">
        <v>2026</v>
      </c>
      <c r="B600">
        <v>6</v>
      </c>
      <c r="C600" t="s">
        <v>397</v>
      </c>
      <c r="D600" t="s">
        <v>317</v>
      </c>
      <c r="E600">
        <v>173</v>
      </c>
    </row>
    <row r="601" spans="1:5">
      <c r="A601">
        <v>2026</v>
      </c>
      <c r="B601">
        <v>6</v>
      </c>
      <c r="C601" t="s">
        <v>379</v>
      </c>
      <c r="D601" t="s">
        <v>347</v>
      </c>
      <c r="E601" t="s">
        <v>2</v>
      </c>
    </row>
    <row r="602" spans="1:5">
      <c r="A602">
        <v>2026</v>
      </c>
      <c r="B602">
        <v>6</v>
      </c>
      <c r="C602" t="s">
        <v>379</v>
      </c>
      <c r="D602" t="s">
        <v>317</v>
      </c>
      <c r="E602">
        <v>173</v>
      </c>
    </row>
    <row r="603" spans="1:5">
      <c r="A603">
        <v>2026</v>
      </c>
      <c r="B603">
        <v>6</v>
      </c>
      <c r="C603" t="s">
        <v>380</v>
      </c>
      <c r="D603" t="s">
        <v>347</v>
      </c>
      <c r="E603" t="s">
        <v>2</v>
      </c>
    </row>
    <row r="604" spans="1:5">
      <c r="A604">
        <v>2026</v>
      </c>
      <c r="B604">
        <v>6</v>
      </c>
      <c r="C604" t="s">
        <v>380</v>
      </c>
      <c r="D604" t="s">
        <v>317</v>
      </c>
      <c r="E604">
        <v>173</v>
      </c>
    </row>
    <row r="605" spans="1:5">
      <c r="A605">
        <v>2026</v>
      </c>
      <c r="B605">
        <v>6</v>
      </c>
      <c r="C605" t="s">
        <v>381</v>
      </c>
      <c r="D605" t="s">
        <v>347</v>
      </c>
      <c r="E605" t="s">
        <v>10</v>
      </c>
    </row>
    <row r="606" spans="1:5">
      <c r="A606">
        <v>2026</v>
      </c>
      <c r="B606">
        <v>6</v>
      </c>
      <c r="C606" t="s">
        <v>381</v>
      </c>
      <c r="D606" t="s">
        <v>317</v>
      </c>
      <c r="E606">
        <v>173</v>
      </c>
    </row>
    <row r="607" spans="1:5">
      <c r="A607">
        <v>2026</v>
      </c>
      <c r="B607">
        <v>6</v>
      </c>
      <c r="C607" t="s">
        <v>382</v>
      </c>
      <c r="D607" t="s">
        <v>347</v>
      </c>
      <c r="E607" t="s">
        <v>2</v>
      </c>
    </row>
    <row r="608" spans="1:5">
      <c r="A608">
        <v>2026</v>
      </c>
      <c r="B608">
        <v>6</v>
      </c>
      <c r="C608" t="s">
        <v>382</v>
      </c>
      <c r="D608" t="s">
        <v>317</v>
      </c>
      <c r="E608">
        <v>173</v>
      </c>
    </row>
    <row r="609" spans="1:5">
      <c r="A609">
        <v>2026</v>
      </c>
      <c r="B609">
        <v>6</v>
      </c>
      <c r="C609" t="s">
        <v>383</v>
      </c>
      <c r="D609" t="s">
        <v>347</v>
      </c>
      <c r="E609" t="s">
        <v>2</v>
      </c>
    </row>
    <row r="610" spans="1:5">
      <c r="A610">
        <v>2026</v>
      </c>
      <c r="B610">
        <v>6</v>
      </c>
      <c r="C610" t="s">
        <v>383</v>
      </c>
      <c r="D610" t="s">
        <v>317</v>
      </c>
      <c r="E610">
        <v>173</v>
      </c>
    </row>
    <row r="611" spans="1:5">
      <c r="A611">
        <v>2026</v>
      </c>
      <c r="B611">
        <v>6</v>
      </c>
      <c r="C611" t="s">
        <v>384</v>
      </c>
      <c r="D611" t="s">
        <v>347</v>
      </c>
      <c r="E611" t="s">
        <v>2</v>
      </c>
    </row>
    <row r="612" spans="1:5">
      <c r="A612">
        <v>2026</v>
      </c>
      <c r="B612">
        <v>6</v>
      </c>
      <c r="C612" t="s">
        <v>384</v>
      </c>
      <c r="D612" t="s">
        <v>317</v>
      </c>
      <c r="E612">
        <v>173</v>
      </c>
    </row>
    <row r="613" spans="1:5">
      <c r="A613">
        <v>2026</v>
      </c>
      <c r="B613">
        <v>6</v>
      </c>
      <c r="C613" t="s">
        <v>385</v>
      </c>
      <c r="D613" t="s">
        <v>347</v>
      </c>
      <c r="E613" t="s">
        <v>2</v>
      </c>
    </row>
    <row r="614" spans="1:5">
      <c r="A614">
        <v>2026</v>
      </c>
      <c r="B614">
        <v>6</v>
      </c>
      <c r="C614" t="s">
        <v>385</v>
      </c>
      <c r="D614" t="s">
        <v>317</v>
      </c>
      <c r="E614">
        <v>173</v>
      </c>
    </row>
    <row r="615" spans="1:5">
      <c r="A615">
        <v>2026</v>
      </c>
      <c r="B615">
        <v>6</v>
      </c>
      <c r="C615" t="s">
        <v>387</v>
      </c>
      <c r="D615" t="s">
        <v>347</v>
      </c>
      <c r="E615" t="s">
        <v>2</v>
      </c>
    </row>
    <row r="616" spans="1:5">
      <c r="A616">
        <v>2026</v>
      </c>
      <c r="B616">
        <v>6</v>
      </c>
      <c r="C616" t="s">
        <v>387</v>
      </c>
      <c r="D616" t="s">
        <v>317</v>
      </c>
      <c r="E616">
        <v>173</v>
      </c>
    </row>
    <row r="617" spans="1:5">
      <c r="A617">
        <v>2026</v>
      </c>
      <c r="B617">
        <v>6</v>
      </c>
      <c r="C617" t="s">
        <v>388</v>
      </c>
      <c r="D617" t="s">
        <v>347</v>
      </c>
      <c r="E617" t="s">
        <v>2</v>
      </c>
    </row>
    <row r="618" spans="1:5">
      <c r="A618">
        <v>2026</v>
      </c>
      <c r="B618">
        <v>6</v>
      </c>
      <c r="C618" t="s">
        <v>388</v>
      </c>
      <c r="D618" t="s">
        <v>317</v>
      </c>
      <c r="E618">
        <v>173</v>
      </c>
    </row>
    <row r="619" spans="1:5">
      <c r="A619">
        <v>2026</v>
      </c>
      <c r="B619">
        <v>6</v>
      </c>
      <c r="C619" t="s">
        <v>390</v>
      </c>
      <c r="D619" t="s">
        <v>347</v>
      </c>
      <c r="E619" t="s">
        <v>2</v>
      </c>
    </row>
    <row r="620" spans="1:5">
      <c r="A620">
        <v>2026</v>
      </c>
      <c r="B620">
        <v>6</v>
      </c>
      <c r="C620" t="s">
        <v>390</v>
      </c>
      <c r="D620" t="s">
        <v>317</v>
      </c>
      <c r="E620">
        <v>173</v>
      </c>
    </row>
    <row r="621" spans="1:5">
      <c r="A621">
        <v>2026</v>
      </c>
      <c r="B621">
        <v>6</v>
      </c>
      <c r="C621" t="s">
        <v>391</v>
      </c>
      <c r="D621" t="s">
        <v>347</v>
      </c>
      <c r="E621" t="s">
        <v>2</v>
      </c>
    </row>
    <row r="622" spans="1:5">
      <c r="A622">
        <v>2026</v>
      </c>
      <c r="B622">
        <v>6</v>
      </c>
      <c r="C622" t="s">
        <v>391</v>
      </c>
      <c r="D622" t="s">
        <v>317</v>
      </c>
      <c r="E622">
        <v>173</v>
      </c>
    </row>
    <row r="623" spans="1:5">
      <c r="A623">
        <v>2026</v>
      </c>
      <c r="B623">
        <v>6</v>
      </c>
      <c r="C623" t="s">
        <v>392</v>
      </c>
      <c r="D623" t="s">
        <v>347</v>
      </c>
      <c r="E623" t="s">
        <v>2</v>
      </c>
    </row>
    <row r="624" spans="1:5">
      <c r="A624">
        <v>2026</v>
      </c>
      <c r="B624">
        <v>6</v>
      </c>
      <c r="C624" t="s">
        <v>392</v>
      </c>
      <c r="D624" t="s">
        <v>317</v>
      </c>
      <c r="E624">
        <v>173</v>
      </c>
    </row>
    <row r="625" spans="1:5">
      <c r="A625">
        <v>2026</v>
      </c>
      <c r="B625">
        <v>6</v>
      </c>
      <c r="C625" t="s">
        <v>393</v>
      </c>
      <c r="D625" t="s">
        <v>347</v>
      </c>
      <c r="E625" t="s">
        <v>2</v>
      </c>
    </row>
    <row r="626" spans="1:5">
      <c r="A626">
        <v>2026</v>
      </c>
      <c r="B626">
        <v>6</v>
      </c>
      <c r="C626" t="s">
        <v>393</v>
      </c>
      <c r="D626" t="s">
        <v>317</v>
      </c>
      <c r="E626">
        <v>86.5</v>
      </c>
    </row>
    <row r="627" spans="1:5">
      <c r="A627">
        <v>2026</v>
      </c>
      <c r="B627">
        <v>6</v>
      </c>
      <c r="C627" t="s">
        <v>394</v>
      </c>
      <c r="D627" t="s">
        <v>347</v>
      </c>
      <c r="E627" t="s">
        <v>2</v>
      </c>
    </row>
    <row r="628" spans="1:5">
      <c r="A628">
        <v>2026</v>
      </c>
      <c r="B628">
        <v>6</v>
      </c>
      <c r="C628" t="s">
        <v>394</v>
      </c>
      <c r="D628" t="s">
        <v>317</v>
      </c>
      <c r="E628">
        <v>86.5</v>
      </c>
    </row>
    <row r="629" spans="1:5">
      <c r="A629">
        <v>2026</v>
      </c>
      <c r="B629">
        <v>6</v>
      </c>
      <c r="C629" t="s">
        <v>395</v>
      </c>
      <c r="D629" t="s">
        <v>347</v>
      </c>
      <c r="E629" t="s">
        <v>2</v>
      </c>
    </row>
    <row r="630" spans="1:5">
      <c r="A630">
        <v>2026</v>
      </c>
      <c r="B630">
        <v>6</v>
      </c>
      <c r="C630" t="s">
        <v>395</v>
      </c>
      <c r="D630" t="s">
        <v>317</v>
      </c>
      <c r="E630">
        <v>86.5</v>
      </c>
    </row>
    <row r="631" spans="1:5">
      <c r="A631">
        <v>2026</v>
      </c>
      <c r="B631">
        <v>6</v>
      </c>
      <c r="C631" t="s">
        <v>339</v>
      </c>
      <c r="D631" t="s">
        <v>347</v>
      </c>
      <c r="E631" t="s">
        <v>2</v>
      </c>
    </row>
    <row r="632" spans="1:5">
      <c r="A632">
        <v>2026</v>
      </c>
      <c r="B632">
        <v>6</v>
      </c>
      <c r="C632" t="s">
        <v>339</v>
      </c>
      <c r="D632" t="s">
        <v>317</v>
      </c>
      <c r="E632">
        <v>86.5</v>
      </c>
    </row>
    <row r="633" spans="1:5">
      <c r="A633">
        <v>2026</v>
      </c>
      <c r="B633">
        <v>6</v>
      </c>
      <c r="C633" t="s">
        <v>396</v>
      </c>
      <c r="D633" t="s">
        <v>347</v>
      </c>
      <c r="E633" t="s">
        <v>2</v>
      </c>
    </row>
    <row r="634" spans="1:5">
      <c r="A634">
        <v>2026</v>
      </c>
      <c r="B634">
        <v>6</v>
      </c>
      <c r="C634" t="s">
        <v>396</v>
      </c>
      <c r="D634" t="s">
        <v>317</v>
      </c>
      <c r="E634">
        <v>86.5</v>
      </c>
    </row>
    <row r="635" spans="1:5">
      <c r="A635">
        <v>2026</v>
      </c>
      <c r="B635">
        <v>6</v>
      </c>
      <c r="C635" t="s">
        <v>338</v>
      </c>
      <c r="D635" t="s">
        <v>347</v>
      </c>
      <c r="E635" t="s">
        <v>2</v>
      </c>
    </row>
    <row r="636" spans="1:5">
      <c r="A636">
        <v>2026</v>
      </c>
      <c r="B636">
        <v>6</v>
      </c>
      <c r="C636" t="s">
        <v>338</v>
      </c>
      <c r="D636" t="s">
        <v>317</v>
      </c>
      <c r="E636">
        <v>86.5</v>
      </c>
    </row>
    <row r="637" spans="1:5">
      <c r="A637">
        <v>2026</v>
      </c>
      <c r="B637">
        <v>6</v>
      </c>
      <c r="C637" t="s">
        <v>373</v>
      </c>
      <c r="D637" t="s">
        <v>347</v>
      </c>
      <c r="E637" t="s">
        <v>2</v>
      </c>
    </row>
    <row r="638" spans="1:5">
      <c r="A638">
        <v>2026</v>
      </c>
      <c r="B638">
        <v>6</v>
      </c>
      <c r="C638" t="s">
        <v>373</v>
      </c>
      <c r="D638" t="s">
        <v>317</v>
      </c>
      <c r="E638">
        <v>86.5</v>
      </c>
    </row>
    <row r="639" spans="1:5">
      <c r="A639">
        <v>2026</v>
      </c>
      <c r="B639">
        <v>6</v>
      </c>
      <c r="C639" t="s">
        <v>372</v>
      </c>
      <c r="D639" t="s">
        <v>347</v>
      </c>
      <c r="E639" t="s">
        <v>2</v>
      </c>
    </row>
    <row r="640" spans="1:5">
      <c r="A640">
        <v>2026</v>
      </c>
      <c r="B640">
        <v>6</v>
      </c>
      <c r="C640" t="s">
        <v>372</v>
      </c>
      <c r="D640" t="s">
        <v>317</v>
      </c>
      <c r="E640">
        <v>86.5</v>
      </c>
    </row>
    <row r="641" spans="1:5">
      <c r="A641">
        <v>2026</v>
      </c>
      <c r="B641">
        <v>6</v>
      </c>
      <c r="C641" t="s">
        <v>371</v>
      </c>
      <c r="D641" t="s">
        <v>347</v>
      </c>
      <c r="E641" t="s">
        <v>2</v>
      </c>
    </row>
    <row r="642" spans="1:5">
      <c r="A642">
        <v>2026</v>
      </c>
      <c r="B642">
        <v>6</v>
      </c>
      <c r="C642" t="s">
        <v>371</v>
      </c>
      <c r="D642" t="s">
        <v>317</v>
      </c>
      <c r="E642">
        <v>86.5</v>
      </c>
    </row>
    <row r="643" spans="1:5">
      <c r="A643">
        <v>2026</v>
      </c>
      <c r="B643">
        <v>6</v>
      </c>
      <c r="C643" t="s">
        <v>375</v>
      </c>
      <c r="D643" t="s">
        <v>347</v>
      </c>
      <c r="E643" t="s">
        <v>2</v>
      </c>
    </row>
    <row r="644" spans="1:5">
      <c r="A644">
        <v>2026</v>
      </c>
      <c r="B644">
        <v>6</v>
      </c>
      <c r="C644" t="s">
        <v>375</v>
      </c>
      <c r="D644" t="s">
        <v>317</v>
      </c>
      <c r="E644">
        <v>86.5</v>
      </c>
    </row>
    <row r="645" spans="1:5">
      <c r="A645">
        <v>2026</v>
      </c>
      <c r="B645">
        <v>6</v>
      </c>
      <c r="C645" t="s">
        <v>374</v>
      </c>
      <c r="D645" t="s">
        <v>347</v>
      </c>
      <c r="E645" t="s">
        <v>2</v>
      </c>
    </row>
    <row r="646" spans="1:5">
      <c r="A646">
        <v>2026</v>
      </c>
      <c r="B646">
        <v>6</v>
      </c>
      <c r="C646" t="s">
        <v>374</v>
      </c>
      <c r="D646" t="s">
        <v>317</v>
      </c>
      <c r="E646">
        <v>86.5</v>
      </c>
    </row>
    <row r="647" spans="1:5">
      <c r="A647">
        <v>2026</v>
      </c>
      <c r="B647">
        <v>6</v>
      </c>
      <c r="C647" t="s">
        <v>340</v>
      </c>
      <c r="D647" t="s">
        <v>347</v>
      </c>
      <c r="E647" t="s">
        <v>2</v>
      </c>
    </row>
    <row r="648" spans="1:5">
      <c r="A648">
        <v>2026</v>
      </c>
      <c r="B648">
        <v>6</v>
      </c>
      <c r="C648" t="s">
        <v>340</v>
      </c>
      <c r="D648" t="s">
        <v>317</v>
      </c>
      <c r="E648">
        <v>86.5</v>
      </c>
    </row>
    <row r="649" spans="1:5">
      <c r="A649">
        <v>2026</v>
      </c>
      <c r="B649">
        <v>6</v>
      </c>
      <c r="C649" t="s">
        <v>370</v>
      </c>
      <c r="D649" t="s">
        <v>347</v>
      </c>
      <c r="E649" t="s">
        <v>2</v>
      </c>
    </row>
    <row r="650" spans="1:5">
      <c r="A650">
        <v>2026</v>
      </c>
      <c r="B650">
        <v>6</v>
      </c>
      <c r="C650" t="s">
        <v>370</v>
      </c>
      <c r="D650" t="s">
        <v>317</v>
      </c>
      <c r="E650">
        <v>86.5</v>
      </c>
    </row>
    <row r="651" spans="1:5">
      <c r="A651">
        <v>2026</v>
      </c>
      <c r="B651">
        <v>6</v>
      </c>
      <c r="C651" t="s">
        <v>376</v>
      </c>
      <c r="D651" t="s">
        <v>347</v>
      </c>
      <c r="E651" t="s">
        <v>2</v>
      </c>
    </row>
    <row r="652" spans="1:5">
      <c r="A652">
        <v>2026</v>
      </c>
      <c r="B652">
        <v>6</v>
      </c>
      <c r="C652" t="s">
        <v>376</v>
      </c>
      <c r="D652" t="s">
        <v>317</v>
      </c>
      <c r="E652">
        <v>86.5</v>
      </c>
    </row>
    <row r="653" spans="1:5">
      <c r="A653">
        <v>2026</v>
      </c>
      <c r="B653">
        <v>6</v>
      </c>
      <c r="C653" t="s">
        <v>377</v>
      </c>
      <c r="D653" t="s">
        <v>347</v>
      </c>
      <c r="E653" t="s">
        <v>2</v>
      </c>
    </row>
    <row r="654" spans="1:5">
      <c r="A654">
        <v>2026</v>
      </c>
      <c r="B654">
        <v>6</v>
      </c>
      <c r="C654" t="s">
        <v>377</v>
      </c>
      <c r="D654" t="s">
        <v>317</v>
      </c>
      <c r="E654">
        <v>86.5</v>
      </c>
    </row>
    <row r="655" spans="1:5">
      <c r="A655">
        <v>2026</v>
      </c>
      <c r="B655">
        <v>6</v>
      </c>
      <c r="C655" t="s">
        <v>418</v>
      </c>
      <c r="D655" t="s">
        <v>347</v>
      </c>
      <c r="E655" t="s">
        <v>2</v>
      </c>
    </row>
    <row r="656" spans="1:5">
      <c r="A656">
        <v>2026</v>
      </c>
      <c r="B656">
        <v>6</v>
      </c>
      <c r="C656" t="s">
        <v>418</v>
      </c>
      <c r="D656" t="s">
        <v>317</v>
      </c>
      <c r="E656">
        <v>173</v>
      </c>
    </row>
    <row r="657" spans="1:5">
      <c r="A657">
        <v>2026</v>
      </c>
      <c r="B657">
        <v>6</v>
      </c>
      <c r="C657" t="s">
        <v>421</v>
      </c>
      <c r="D657" t="s">
        <v>347</v>
      </c>
      <c r="E657" t="s">
        <v>2</v>
      </c>
    </row>
    <row r="658" spans="1:5">
      <c r="A658">
        <v>2026</v>
      </c>
      <c r="B658">
        <v>6</v>
      </c>
      <c r="C658" t="s">
        <v>421</v>
      </c>
      <c r="D658" t="s">
        <v>317</v>
      </c>
      <c r="E658">
        <v>173</v>
      </c>
    </row>
    <row r="659" spans="1:5">
      <c r="A659">
        <v>2026</v>
      </c>
      <c r="B659">
        <v>6</v>
      </c>
      <c r="C659" t="s">
        <v>420</v>
      </c>
      <c r="D659" t="s">
        <v>347</v>
      </c>
      <c r="E659" t="s">
        <v>2</v>
      </c>
    </row>
    <row r="660" spans="1:5">
      <c r="A660">
        <v>2026</v>
      </c>
      <c r="B660">
        <v>6</v>
      </c>
      <c r="C660" t="s">
        <v>420</v>
      </c>
      <c r="D660" t="s">
        <v>317</v>
      </c>
      <c r="E660">
        <v>173</v>
      </c>
    </row>
    <row r="661" spans="1:5">
      <c r="A661">
        <v>2026</v>
      </c>
      <c r="B661">
        <v>6</v>
      </c>
      <c r="C661" t="s">
        <v>412</v>
      </c>
      <c r="D661" t="s">
        <v>347</v>
      </c>
      <c r="E661" t="s">
        <v>2</v>
      </c>
    </row>
    <row r="662" spans="1:5">
      <c r="A662">
        <v>2026</v>
      </c>
      <c r="B662">
        <v>6</v>
      </c>
      <c r="C662" t="s">
        <v>412</v>
      </c>
      <c r="D662" t="s">
        <v>317</v>
      </c>
      <c r="E662">
        <v>173</v>
      </c>
    </row>
    <row r="663" spans="1:5">
      <c r="A663">
        <v>2026</v>
      </c>
      <c r="B663">
        <v>6</v>
      </c>
      <c r="C663" t="s">
        <v>416</v>
      </c>
      <c r="D663" t="s">
        <v>347</v>
      </c>
      <c r="E663" t="s">
        <v>2</v>
      </c>
    </row>
    <row r="664" spans="1:5">
      <c r="A664">
        <v>2026</v>
      </c>
      <c r="B664">
        <v>6</v>
      </c>
      <c r="C664" t="s">
        <v>416</v>
      </c>
      <c r="D664" t="s">
        <v>317</v>
      </c>
      <c r="E664">
        <v>173</v>
      </c>
    </row>
    <row r="665" spans="1:5">
      <c r="A665">
        <v>2026</v>
      </c>
      <c r="B665">
        <v>6</v>
      </c>
      <c r="C665" t="s">
        <v>422</v>
      </c>
      <c r="D665" t="s">
        <v>347</v>
      </c>
      <c r="E665" t="s">
        <v>2</v>
      </c>
    </row>
    <row r="666" spans="1:5">
      <c r="A666">
        <v>2026</v>
      </c>
      <c r="B666">
        <v>6</v>
      </c>
      <c r="C666" t="s">
        <v>422</v>
      </c>
      <c r="D666" t="s">
        <v>317</v>
      </c>
      <c r="E666">
        <v>173</v>
      </c>
    </row>
    <row r="667" spans="1:5">
      <c r="A667">
        <v>2026</v>
      </c>
      <c r="B667">
        <v>6</v>
      </c>
      <c r="C667" t="s">
        <v>413</v>
      </c>
      <c r="D667" t="s">
        <v>347</v>
      </c>
      <c r="E667" t="s">
        <v>2</v>
      </c>
    </row>
    <row r="668" spans="1:5">
      <c r="A668">
        <v>2026</v>
      </c>
      <c r="B668">
        <v>6</v>
      </c>
      <c r="C668" t="s">
        <v>413</v>
      </c>
      <c r="D668" t="s">
        <v>317</v>
      </c>
      <c r="E668">
        <v>173</v>
      </c>
    </row>
    <row r="669" spans="1:5">
      <c r="A669">
        <v>2026</v>
      </c>
      <c r="B669">
        <v>6</v>
      </c>
      <c r="C669" t="s">
        <v>414</v>
      </c>
      <c r="D669" t="s">
        <v>347</v>
      </c>
      <c r="E669" t="s">
        <v>3</v>
      </c>
    </row>
    <row r="670" spans="1:5">
      <c r="A670">
        <v>2026</v>
      </c>
      <c r="B670">
        <v>6</v>
      </c>
      <c r="C670" t="s">
        <v>414</v>
      </c>
      <c r="D670" t="s">
        <v>317</v>
      </c>
      <c r="E670">
        <v>138.4</v>
      </c>
    </row>
    <row r="671" spans="1:5">
      <c r="A671">
        <v>2026</v>
      </c>
      <c r="B671">
        <v>6</v>
      </c>
      <c r="C671" t="s">
        <v>415</v>
      </c>
      <c r="D671" t="s">
        <v>347</v>
      </c>
      <c r="E671" t="s">
        <v>2</v>
      </c>
    </row>
    <row r="672" spans="1:5">
      <c r="A672">
        <v>2026</v>
      </c>
      <c r="B672">
        <v>6</v>
      </c>
      <c r="C672" t="s">
        <v>415</v>
      </c>
      <c r="D672" t="s">
        <v>317</v>
      </c>
      <c r="E672">
        <v>138.4</v>
      </c>
    </row>
    <row r="673" spans="1:5">
      <c r="A673">
        <v>2026</v>
      </c>
      <c r="B673">
        <v>6</v>
      </c>
      <c r="C673" t="s">
        <v>316</v>
      </c>
      <c r="D673" t="s">
        <v>347</v>
      </c>
      <c r="E673" t="s">
        <v>2</v>
      </c>
    </row>
    <row r="674" spans="1:5">
      <c r="A674">
        <v>2026</v>
      </c>
      <c r="B674">
        <v>6</v>
      </c>
      <c r="C674" t="s">
        <v>316</v>
      </c>
      <c r="D674" t="s">
        <v>317</v>
      </c>
      <c r="E674">
        <v>173</v>
      </c>
    </row>
    <row r="675" spans="1:5">
      <c r="A675">
        <v>2026</v>
      </c>
      <c r="B675">
        <v>6</v>
      </c>
      <c r="C675" t="s">
        <v>419</v>
      </c>
      <c r="D675" t="s">
        <v>347</v>
      </c>
      <c r="E675" t="s">
        <v>2</v>
      </c>
    </row>
    <row r="676" spans="1:5">
      <c r="A676">
        <v>2026</v>
      </c>
      <c r="B676">
        <v>6</v>
      </c>
      <c r="C676" t="s">
        <v>419</v>
      </c>
      <c r="D676" t="s">
        <v>317</v>
      </c>
      <c r="E676">
        <v>173</v>
      </c>
    </row>
    <row r="677" spans="1:5">
      <c r="A677">
        <v>2026</v>
      </c>
      <c r="B677">
        <v>7</v>
      </c>
      <c r="C677" t="s">
        <v>335</v>
      </c>
      <c r="D677" t="s">
        <v>347</v>
      </c>
      <c r="E677" t="s">
        <v>2</v>
      </c>
    </row>
    <row r="678" spans="1:5">
      <c r="A678">
        <v>2026</v>
      </c>
      <c r="B678">
        <v>7</v>
      </c>
      <c r="C678" t="s">
        <v>335</v>
      </c>
      <c r="D678" t="s">
        <v>317</v>
      </c>
      <c r="E678">
        <v>173</v>
      </c>
    </row>
    <row r="679" spans="1:5">
      <c r="A679">
        <v>2026</v>
      </c>
      <c r="B679">
        <v>7</v>
      </c>
      <c r="C679" t="s">
        <v>343</v>
      </c>
      <c r="D679" t="s">
        <v>347</v>
      </c>
      <c r="E679" t="s">
        <v>13</v>
      </c>
    </row>
    <row r="680" spans="1:5">
      <c r="A680">
        <v>2026</v>
      </c>
      <c r="B680">
        <v>7</v>
      </c>
      <c r="C680" t="s">
        <v>343</v>
      </c>
      <c r="D680" t="s">
        <v>317</v>
      </c>
      <c r="E680">
        <v>173</v>
      </c>
    </row>
    <row r="681" spans="1:5">
      <c r="A681">
        <v>2026</v>
      </c>
      <c r="B681">
        <v>7</v>
      </c>
      <c r="C681" t="s">
        <v>348</v>
      </c>
      <c r="D681" t="s">
        <v>347</v>
      </c>
      <c r="E681" t="s">
        <v>5</v>
      </c>
    </row>
    <row r="682" spans="1:5">
      <c r="A682">
        <v>2026</v>
      </c>
      <c r="B682">
        <v>7</v>
      </c>
      <c r="C682" t="s">
        <v>348</v>
      </c>
      <c r="D682" t="s">
        <v>317</v>
      </c>
      <c r="E682">
        <v>173</v>
      </c>
    </row>
    <row r="683" spans="1:5">
      <c r="A683">
        <v>2026</v>
      </c>
      <c r="B683">
        <v>7</v>
      </c>
      <c r="C683" t="s">
        <v>344</v>
      </c>
      <c r="D683" t="s">
        <v>347</v>
      </c>
      <c r="E683" t="s">
        <v>4</v>
      </c>
    </row>
    <row r="684" spans="1:5">
      <c r="A684">
        <v>2026</v>
      </c>
      <c r="B684">
        <v>7</v>
      </c>
      <c r="C684" t="s">
        <v>344</v>
      </c>
      <c r="D684" t="s">
        <v>317</v>
      </c>
      <c r="E684">
        <v>173</v>
      </c>
    </row>
    <row r="685" spans="1:5">
      <c r="A685">
        <v>2026</v>
      </c>
      <c r="B685">
        <v>7</v>
      </c>
      <c r="C685" t="s">
        <v>346</v>
      </c>
      <c r="D685" t="s">
        <v>347</v>
      </c>
      <c r="E685" t="s">
        <v>4</v>
      </c>
    </row>
    <row r="686" spans="1:5">
      <c r="A686">
        <v>2026</v>
      </c>
      <c r="B686">
        <v>7</v>
      </c>
      <c r="C686" t="s">
        <v>346</v>
      </c>
      <c r="D686" t="s">
        <v>317</v>
      </c>
      <c r="E686">
        <v>173</v>
      </c>
    </row>
    <row r="687" spans="1:5">
      <c r="A687">
        <v>2026</v>
      </c>
      <c r="B687">
        <v>7</v>
      </c>
      <c r="C687" t="s">
        <v>351</v>
      </c>
      <c r="D687" t="s">
        <v>347</v>
      </c>
      <c r="E687" t="s">
        <v>13</v>
      </c>
    </row>
    <row r="688" spans="1:5">
      <c r="A688">
        <v>2026</v>
      </c>
      <c r="B688">
        <v>7</v>
      </c>
      <c r="C688" t="s">
        <v>351</v>
      </c>
      <c r="D688" t="s">
        <v>317</v>
      </c>
      <c r="E688">
        <v>173</v>
      </c>
    </row>
    <row r="689" spans="1:5">
      <c r="A689">
        <v>2026</v>
      </c>
      <c r="B689">
        <v>7</v>
      </c>
      <c r="C689" t="s">
        <v>345</v>
      </c>
      <c r="D689" t="s">
        <v>347</v>
      </c>
      <c r="E689" t="s">
        <v>4</v>
      </c>
    </row>
    <row r="690" spans="1:5">
      <c r="A690">
        <v>2026</v>
      </c>
      <c r="B690">
        <v>7</v>
      </c>
      <c r="C690" t="s">
        <v>345</v>
      </c>
      <c r="D690" t="s">
        <v>317</v>
      </c>
      <c r="E690">
        <v>173</v>
      </c>
    </row>
    <row r="691" spans="1:5">
      <c r="A691">
        <v>2026</v>
      </c>
      <c r="B691">
        <v>7</v>
      </c>
      <c r="C691" t="s">
        <v>407</v>
      </c>
      <c r="D691" t="s">
        <v>347</v>
      </c>
      <c r="E691" t="s">
        <v>3</v>
      </c>
    </row>
    <row r="692" spans="1:5">
      <c r="A692">
        <v>2026</v>
      </c>
      <c r="B692">
        <v>7</v>
      </c>
      <c r="C692" t="s">
        <v>407</v>
      </c>
      <c r="D692" t="s">
        <v>317</v>
      </c>
      <c r="E692">
        <v>173</v>
      </c>
    </row>
    <row r="693" spans="1:5">
      <c r="A693">
        <v>2026</v>
      </c>
      <c r="B693">
        <v>7</v>
      </c>
      <c r="C693" t="s">
        <v>389</v>
      </c>
      <c r="D693" t="s">
        <v>347</v>
      </c>
      <c r="E693" t="s">
        <v>3</v>
      </c>
    </row>
    <row r="694" spans="1:5">
      <c r="A694">
        <v>2026</v>
      </c>
      <c r="B694">
        <v>7</v>
      </c>
      <c r="C694" t="s">
        <v>389</v>
      </c>
      <c r="D694" t="s">
        <v>317</v>
      </c>
      <c r="E694">
        <v>173</v>
      </c>
    </row>
    <row r="695" spans="1:5">
      <c r="A695">
        <v>2026</v>
      </c>
      <c r="B695">
        <v>7</v>
      </c>
      <c r="C695" t="s">
        <v>341</v>
      </c>
      <c r="D695" t="s">
        <v>347</v>
      </c>
      <c r="E695" t="s">
        <v>3</v>
      </c>
    </row>
    <row r="696" spans="1:5">
      <c r="A696">
        <v>2026</v>
      </c>
      <c r="B696">
        <v>7</v>
      </c>
      <c r="C696" t="s">
        <v>341</v>
      </c>
      <c r="D696" t="s">
        <v>317</v>
      </c>
      <c r="E696">
        <v>173</v>
      </c>
    </row>
    <row r="697" spans="1:5">
      <c r="A697">
        <v>2026</v>
      </c>
      <c r="B697">
        <v>7</v>
      </c>
      <c r="C697" t="s">
        <v>350</v>
      </c>
      <c r="D697" t="s">
        <v>347</v>
      </c>
      <c r="E697" t="s">
        <v>3</v>
      </c>
    </row>
    <row r="698" spans="1:5">
      <c r="A698">
        <v>2026</v>
      </c>
      <c r="B698">
        <v>7</v>
      </c>
      <c r="C698" t="s">
        <v>350</v>
      </c>
      <c r="D698" t="s">
        <v>317</v>
      </c>
      <c r="E698">
        <v>151.38</v>
      </c>
    </row>
    <row r="699" spans="1:5">
      <c r="A699">
        <v>2026</v>
      </c>
      <c r="B699">
        <v>7</v>
      </c>
      <c r="C699" t="s">
        <v>318</v>
      </c>
      <c r="D699" t="s">
        <v>347</v>
      </c>
      <c r="E699" t="s">
        <v>3</v>
      </c>
    </row>
    <row r="700" spans="1:5">
      <c r="A700">
        <v>2026</v>
      </c>
      <c r="B700">
        <v>7</v>
      </c>
      <c r="C700" t="s">
        <v>318</v>
      </c>
      <c r="D700" t="s">
        <v>317</v>
      </c>
      <c r="E700">
        <v>173</v>
      </c>
    </row>
    <row r="701" spans="1:5">
      <c r="A701">
        <v>2026</v>
      </c>
      <c r="B701">
        <v>7</v>
      </c>
      <c r="C701" t="s">
        <v>337</v>
      </c>
      <c r="D701" t="s">
        <v>347</v>
      </c>
      <c r="E701" t="s">
        <v>11</v>
      </c>
    </row>
    <row r="702" spans="1:5">
      <c r="A702">
        <v>2026</v>
      </c>
      <c r="B702">
        <v>7</v>
      </c>
      <c r="C702" t="s">
        <v>337</v>
      </c>
      <c r="D702" t="s">
        <v>317</v>
      </c>
      <c r="E702">
        <v>173</v>
      </c>
    </row>
    <row r="703" spans="1:5">
      <c r="A703">
        <v>2026</v>
      </c>
      <c r="B703">
        <v>7</v>
      </c>
      <c r="C703" t="s">
        <v>408</v>
      </c>
      <c r="D703" t="s">
        <v>347</v>
      </c>
      <c r="E703" t="s">
        <v>2</v>
      </c>
    </row>
    <row r="704" spans="1:5">
      <c r="A704">
        <v>2026</v>
      </c>
      <c r="B704">
        <v>7</v>
      </c>
      <c r="C704" t="s">
        <v>408</v>
      </c>
      <c r="D704" t="s">
        <v>317</v>
      </c>
      <c r="E704">
        <v>173</v>
      </c>
    </row>
    <row r="705" spans="1:5">
      <c r="A705">
        <v>2026</v>
      </c>
      <c r="B705">
        <v>7</v>
      </c>
      <c r="C705" t="s">
        <v>409</v>
      </c>
      <c r="D705" t="s">
        <v>347</v>
      </c>
      <c r="E705" t="s">
        <v>2</v>
      </c>
    </row>
    <row r="706" spans="1:5">
      <c r="A706">
        <v>2026</v>
      </c>
      <c r="B706">
        <v>7</v>
      </c>
      <c r="C706" t="s">
        <v>409</v>
      </c>
      <c r="D706" t="s">
        <v>317</v>
      </c>
      <c r="E706">
        <v>166</v>
      </c>
    </row>
    <row r="707" spans="1:5">
      <c r="A707">
        <v>2026</v>
      </c>
      <c r="B707">
        <v>7</v>
      </c>
      <c r="C707" t="s">
        <v>342</v>
      </c>
      <c r="D707" t="s">
        <v>347</v>
      </c>
      <c r="E707" t="s">
        <v>2</v>
      </c>
    </row>
    <row r="708" spans="1:5">
      <c r="A708">
        <v>2026</v>
      </c>
      <c r="B708">
        <v>7</v>
      </c>
      <c r="C708" t="s">
        <v>342</v>
      </c>
      <c r="D708" t="s">
        <v>317</v>
      </c>
      <c r="E708">
        <v>173</v>
      </c>
    </row>
    <row r="709" spans="1:5">
      <c r="A709">
        <v>2026</v>
      </c>
      <c r="B709">
        <v>7</v>
      </c>
      <c r="C709" t="s">
        <v>336</v>
      </c>
      <c r="D709" t="s">
        <v>347</v>
      </c>
      <c r="E709" t="s">
        <v>6</v>
      </c>
    </row>
    <row r="710" spans="1:5">
      <c r="A710">
        <v>2026</v>
      </c>
      <c r="B710">
        <v>7</v>
      </c>
      <c r="C710" t="s">
        <v>411</v>
      </c>
      <c r="D710" t="s">
        <v>347</v>
      </c>
      <c r="E710" t="s">
        <v>2</v>
      </c>
    </row>
    <row r="711" spans="1:5">
      <c r="A711">
        <v>2026</v>
      </c>
      <c r="B711">
        <v>7</v>
      </c>
      <c r="C711" t="s">
        <v>411</v>
      </c>
      <c r="D711" t="s">
        <v>317</v>
      </c>
      <c r="E711">
        <v>173</v>
      </c>
    </row>
    <row r="712" spans="1:5">
      <c r="A712">
        <v>2026</v>
      </c>
      <c r="B712">
        <v>7</v>
      </c>
      <c r="C712" t="s">
        <v>410</v>
      </c>
      <c r="D712" t="s">
        <v>347</v>
      </c>
      <c r="E712" t="s">
        <v>2</v>
      </c>
    </row>
    <row r="713" spans="1:5">
      <c r="A713">
        <v>2026</v>
      </c>
      <c r="B713">
        <v>7</v>
      </c>
      <c r="C713" t="s">
        <v>410</v>
      </c>
      <c r="D713" t="s">
        <v>317</v>
      </c>
      <c r="E713">
        <v>173</v>
      </c>
    </row>
    <row r="714" spans="1:5">
      <c r="A714">
        <v>2026</v>
      </c>
      <c r="B714">
        <v>7</v>
      </c>
      <c r="C714" t="s">
        <v>349</v>
      </c>
      <c r="D714" t="s">
        <v>347</v>
      </c>
      <c r="E714" t="s">
        <v>2</v>
      </c>
    </row>
    <row r="715" spans="1:5">
      <c r="A715">
        <v>2026</v>
      </c>
      <c r="B715">
        <v>7</v>
      </c>
      <c r="C715" t="s">
        <v>349</v>
      </c>
      <c r="D715" t="s">
        <v>317</v>
      </c>
      <c r="E715">
        <v>173</v>
      </c>
    </row>
    <row r="716" spans="1:5">
      <c r="A716">
        <v>2026</v>
      </c>
      <c r="B716">
        <v>7</v>
      </c>
      <c r="C716" t="s">
        <v>356</v>
      </c>
      <c r="D716" t="s">
        <v>347</v>
      </c>
      <c r="E716" t="s">
        <v>10</v>
      </c>
    </row>
    <row r="717" spans="1:5">
      <c r="A717">
        <v>2026</v>
      </c>
      <c r="B717">
        <v>7</v>
      </c>
      <c r="C717" t="s">
        <v>356</v>
      </c>
      <c r="D717" t="s">
        <v>317</v>
      </c>
      <c r="E717">
        <v>173</v>
      </c>
    </row>
    <row r="718" spans="1:5">
      <c r="A718">
        <v>2026</v>
      </c>
      <c r="B718">
        <v>7</v>
      </c>
      <c r="C718" t="s">
        <v>398</v>
      </c>
      <c r="D718" t="s">
        <v>347</v>
      </c>
      <c r="E718" t="s">
        <v>10</v>
      </c>
    </row>
    <row r="719" spans="1:5">
      <c r="A719">
        <v>2026</v>
      </c>
      <c r="B719">
        <v>7</v>
      </c>
      <c r="C719" t="s">
        <v>398</v>
      </c>
      <c r="D719" t="s">
        <v>317</v>
      </c>
      <c r="E719">
        <v>173</v>
      </c>
    </row>
    <row r="720" spans="1:5">
      <c r="A720">
        <v>2026</v>
      </c>
      <c r="B720">
        <v>7</v>
      </c>
      <c r="C720" t="s">
        <v>397</v>
      </c>
      <c r="D720" t="s">
        <v>347</v>
      </c>
      <c r="E720" t="s">
        <v>2</v>
      </c>
    </row>
    <row r="721" spans="1:5">
      <c r="A721">
        <v>2026</v>
      </c>
      <c r="B721">
        <v>7</v>
      </c>
      <c r="C721" t="s">
        <v>379</v>
      </c>
      <c r="D721" t="s">
        <v>347</v>
      </c>
      <c r="E721" t="s">
        <v>2</v>
      </c>
    </row>
    <row r="722" spans="1:5">
      <c r="A722">
        <v>2026</v>
      </c>
      <c r="B722">
        <v>7</v>
      </c>
      <c r="C722" t="s">
        <v>380</v>
      </c>
      <c r="D722" t="s">
        <v>347</v>
      </c>
      <c r="E722" t="s">
        <v>2</v>
      </c>
    </row>
    <row r="723" spans="1:5">
      <c r="A723">
        <v>2026</v>
      </c>
      <c r="B723">
        <v>7</v>
      </c>
      <c r="C723" t="s">
        <v>381</v>
      </c>
      <c r="D723" t="s">
        <v>347</v>
      </c>
      <c r="E723" t="s">
        <v>10</v>
      </c>
    </row>
    <row r="724" spans="1:5">
      <c r="A724">
        <v>2026</v>
      </c>
      <c r="B724">
        <v>7</v>
      </c>
      <c r="C724" t="s">
        <v>382</v>
      </c>
      <c r="D724" t="s">
        <v>347</v>
      </c>
      <c r="E724" t="s">
        <v>2</v>
      </c>
    </row>
    <row r="725" spans="1:5">
      <c r="A725">
        <v>2026</v>
      </c>
      <c r="B725">
        <v>7</v>
      </c>
      <c r="C725" t="s">
        <v>383</v>
      </c>
      <c r="D725" t="s">
        <v>347</v>
      </c>
      <c r="E725" t="s">
        <v>2</v>
      </c>
    </row>
    <row r="726" spans="1:5">
      <c r="A726">
        <v>2026</v>
      </c>
      <c r="B726">
        <v>7</v>
      </c>
      <c r="C726" t="s">
        <v>384</v>
      </c>
      <c r="D726" t="s">
        <v>347</v>
      </c>
      <c r="E726" t="s">
        <v>2</v>
      </c>
    </row>
    <row r="727" spans="1:5">
      <c r="A727">
        <v>2026</v>
      </c>
      <c r="B727">
        <v>7</v>
      </c>
      <c r="C727" t="s">
        <v>385</v>
      </c>
      <c r="D727" t="s">
        <v>347</v>
      </c>
      <c r="E727" t="s">
        <v>2</v>
      </c>
    </row>
    <row r="728" spans="1:5">
      <c r="A728">
        <v>2026</v>
      </c>
      <c r="B728">
        <v>7</v>
      </c>
      <c r="C728" t="s">
        <v>385</v>
      </c>
      <c r="D728" t="s">
        <v>317</v>
      </c>
      <c r="E728">
        <v>173</v>
      </c>
    </row>
    <row r="729" spans="1:5">
      <c r="A729">
        <v>2026</v>
      </c>
      <c r="B729">
        <v>7</v>
      </c>
      <c r="C729" t="s">
        <v>387</v>
      </c>
      <c r="D729" t="s">
        <v>347</v>
      </c>
      <c r="E729" t="s">
        <v>2</v>
      </c>
    </row>
    <row r="730" spans="1:5">
      <c r="A730">
        <v>2026</v>
      </c>
      <c r="B730">
        <v>7</v>
      </c>
      <c r="C730" t="s">
        <v>388</v>
      </c>
      <c r="D730" t="s">
        <v>347</v>
      </c>
      <c r="E730" t="s">
        <v>2</v>
      </c>
    </row>
    <row r="731" spans="1:5">
      <c r="A731">
        <v>2026</v>
      </c>
      <c r="B731">
        <v>7</v>
      </c>
      <c r="C731" t="s">
        <v>390</v>
      </c>
      <c r="D731" t="s">
        <v>347</v>
      </c>
      <c r="E731" t="s">
        <v>2</v>
      </c>
    </row>
    <row r="732" spans="1:5">
      <c r="A732">
        <v>2026</v>
      </c>
      <c r="B732">
        <v>7</v>
      </c>
      <c r="C732" t="s">
        <v>391</v>
      </c>
      <c r="D732" t="s">
        <v>347</v>
      </c>
      <c r="E732" t="s">
        <v>2</v>
      </c>
    </row>
    <row r="733" spans="1:5">
      <c r="A733">
        <v>2026</v>
      </c>
      <c r="B733">
        <v>7</v>
      </c>
      <c r="C733" t="s">
        <v>392</v>
      </c>
      <c r="D733" t="s">
        <v>347</v>
      </c>
      <c r="E733" t="s">
        <v>2</v>
      </c>
    </row>
    <row r="734" spans="1:5">
      <c r="A734">
        <v>2026</v>
      </c>
      <c r="B734">
        <v>7</v>
      </c>
      <c r="C734" t="s">
        <v>393</v>
      </c>
      <c r="D734" t="s">
        <v>347</v>
      </c>
      <c r="E734" t="s">
        <v>2</v>
      </c>
    </row>
    <row r="735" spans="1:5">
      <c r="A735">
        <v>2026</v>
      </c>
      <c r="B735">
        <v>7</v>
      </c>
      <c r="C735" t="s">
        <v>394</v>
      </c>
      <c r="D735" t="s">
        <v>347</v>
      </c>
      <c r="E735" t="s">
        <v>2</v>
      </c>
    </row>
    <row r="736" spans="1:5">
      <c r="A736">
        <v>2026</v>
      </c>
      <c r="B736">
        <v>7</v>
      </c>
      <c r="C736" t="s">
        <v>394</v>
      </c>
      <c r="D736" t="s">
        <v>317</v>
      </c>
      <c r="E736">
        <v>86.5</v>
      </c>
    </row>
    <row r="737" spans="1:5">
      <c r="A737">
        <v>2026</v>
      </c>
      <c r="B737">
        <v>7</v>
      </c>
      <c r="C737" t="s">
        <v>395</v>
      </c>
      <c r="D737" t="s">
        <v>347</v>
      </c>
      <c r="E737" t="s">
        <v>2</v>
      </c>
    </row>
    <row r="738" spans="1:5">
      <c r="A738">
        <v>2026</v>
      </c>
      <c r="B738">
        <v>7</v>
      </c>
      <c r="C738" t="s">
        <v>395</v>
      </c>
      <c r="D738" t="s">
        <v>317</v>
      </c>
      <c r="E738">
        <v>86.5</v>
      </c>
    </row>
    <row r="739" spans="1:5">
      <c r="A739">
        <v>2026</v>
      </c>
      <c r="B739">
        <v>7</v>
      </c>
      <c r="C739" t="s">
        <v>339</v>
      </c>
      <c r="D739" t="s">
        <v>347</v>
      </c>
      <c r="E739" t="s">
        <v>2</v>
      </c>
    </row>
    <row r="740" spans="1:5">
      <c r="A740">
        <v>2026</v>
      </c>
      <c r="B740">
        <v>7</v>
      </c>
      <c r="C740" t="s">
        <v>339</v>
      </c>
      <c r="D740" t="s">
        <v>317</v>
      </c>
      <c r="E740">
        <v>86.5</v>
      </c>
    </row>
    <row r="741" spans="1:5">
      <c r="A741">
        <v>2026</v>
      </c>
      <c r="B741">
        <v>7</v>
      </c>
      <c r="C741" t="s">
        <v>396</v>
      </c>
      <c r="D741" t="s">
        <v>347</v>
      </c>
      <c r="E741" t="s">
        <v>2</v>
      </c>
    </row>
    <row r="742" spans="1:5">
      <c r="A742">
        <v>2026</v>
      </c>
      <c r="B742">
        <v>7</v>
      </c>
      <c r="C742" t="s">
        <v>396</v>
      </c>
      <c r="D742" t="s">
        <v>317</v>
      </c>
      <c r="E742">
        <v>86.5</v>
      </c>
    </row>
    <row r="743" spans="1:5">
      <c r="A743">
        <v>2026</v>
      </c>
      <c r="B743">
        <v>7</v>
      </c>
      <c r="C743" t="s">
        <v>338</v>
      </c>
      <c r="D743" t="s">
        <v>347</v>
      </c>
      <c r="E743" t="s">
        <v>2</v>
      </c>
    </row>
    <row r="744" spans="1:5">
      <c r="A744">
        <v>2026</v>
      </c>
      <c r="B744">
        <v>7</v>
      </c>
      <c r="C744" t="s">
        <v>338</v>
      </c>
      <c r="D744" t="s">
        <v>317</v>
      </c>
      <c r="E744">
        <v>86.5</v>
      </c>
    </row>
    <row r="745" spans="1:5">
      <c r="A745">
        <v>2026</v>
      </c>
      <c r="B745">
        <v>7</v>
      </c>
      <c r="C745" t="s">
        <v>373</v>
      </c>
      <c r="D745" t="s">
        <v>347</v>
      </c>
      <c r="E745" t="s">
        <v>2</v>
      </c>
    </row>
    <row r="746" spans="1:5">
      <c r="A746">
        <v>2026</v>
      </c>
      <c r="B746">
        <v>7</v>
      </c>
      <c r="C746" t="s">
        <v>373</v>
      </c>
      <c r="D746" t="s">
        <v>317</v>
      </c>
      <c r="E746">
        <v>86.5</v>
      </c>
    </row>
    <row r="747" spans="1:5">
      <c r="A747">
        <v>2026</v>
      </c>
      <c r="B747">
        <v>7</v>
      </c>
      <c r="C747" t="s">
        <v>372</v>
      </c>
      <c r="D747" t="s">
        <v>347</v>
      </c>
      <c r="E747" t="s">
        <v>2</v>
      </c>
    </row>
    <row r="748" spans="1:5">
      <c r="A748">
        <v>2026</v>
      </c>
      <c r="B748">
        <v>7</v>
      </c>
      <c r="C748" t="s">
        <v>372</v>
      </c>
      <c r="D748" t="s">
        <v>317</v>
      </c>
      <c r="E748">
        <v>86.5</v>
      </c>
    </row>
    <row r="749" spans="1:5">
      <c r="A749">
        <v>2026</v>
      </c>
      <c r="B749">
        <v>7</v>
      </c>
      <c r="C749" t="s">
        <v>371</v>
      </c>
      <c r="D749" t="s">
        <v>347</v>
      </c>
      <c r="E749" t="s">
        <v>2</v>
      </c>
    </row>
    <row r="750" spans="1:5">
      <c r="A750">
        <v>2026</v>
      </c>
      <c r="B750">
        <v>7</v>
      </c>
      <c r="C750" t="s">
        <v>371</v>
      </c>
      <c r="D750" t="s">
        <v>317</v>
      </c>
      <c r="E750">
        <v>86.5</v>
      </c>
    </row>
    <row r="751" spans="1:5">
      <c r="A751">
        <v>2026</v>
      </c>
      <c r="B751">
        <v>7</v>
      </c>
      <c r="C751" t="s">
        <v>375</v>
      </c>
      <c r="D751" t="s">
        <v>347</v>
      </c>
      <c r="E751" t="s">
        <v>2</v>
      </c>
    </row>
    <row r="752" spans="1:5">
      <c r="A752">
        <v>2026</v>
      </c>
      <c r="B752">
        <v>7</v>
      </c>
      <c r="C752" t="s">
        <v>375</v>
      </c>
      <c r="D752" t="s">
        <v>317</v>
      </c>
      <c r="E752">
        <v>86.5</v>
      </c>
    </row>
    <row r="753" spans="1:5">
      <c r="A753">
        <v>2026</v>
      </c>
      <c r="B753">
        <v>7</v>
      </c>
      <c r="C753" t="s">
        <v>374</v>
      </c>
      <c r="D753" t="s">
        <v>347</v>
      </c>
      <c r="E753" t="s">
        <v>2</v>
      </c>
    </row>
    <row r="754" spans="1:5">
      <c r="A754">
        <v>2026</v>
      </c>
      <c r="B754">
        <v>7</v>
      </c>
      <c r="C754" t="s">
        <v>374</v>
      </c>
      <c r="D754" t="s">
        <v>317</v>
      </c>
      <c r="E754">
        <v>86.5</v>
      </c>
    </row>
    <row r="755" spans="1:5">
      <c r="A755">
        <v>2026</v>
      </c>
      <c r="B755">
        <v>7</v>
      </c>
      <c r="C755" t="s">
        <v>340</v>
      </c>
      <c r="D755" t="s">
        <v>347</v>
      </c>
      <c r="E755" t="s">
        <v>2</v>
      </c>
    </row>
    <row r="756" spans="1:5">
      <c r="A756">
        <v>2026</v>
      </c>
      <c r="B756">
        <v>7</v>
      </c>
      <c r="C756" t="s">
        <v>340</v>
      </c>
      <c r="D756" t="s">
        <v>317</v>
      </c>
      <c r="E756">
        <v>86.5</v>
      </c>
    </row>
    <row r="757" spans="1:5">
      <c r="A757">
        <v>2026</v>
      </c>
      <c r="B757">
        <v>7</v>
      </c>
      <c r="C757" t="s">
        <v>370</v>
      </c>
      <c r="D757" t="s">
        <v>347</v>
      </c>
      <c r="E757" t="s">
        <v>2</v>
      </c>
    </row>
    <row r="758" spans="1:5">
      <c r="A758">
        <v>2026</v>
      </c>
      <c r="B758">
        <v>7</v>
      </c>
      <c r="C758" t="s">
        <v>370</v>
      </c>
      <c r="D758" t="s">
        <v>317</v>
      </c>
      <c r="E758">
        <v>86.5</v>
      </c>
    </row>
    <row r="759" spans="1:5">
      <c r="A759">
        <v>2026</v>
      </c>
      <c r="B759">
        <v>7</v>
      </c>
      <c r="C759" t="s">
        <v>376</v>
      </c>
      <c r="D759" t="s">
        <v>347</v>
      </c>
      <c r="E759" t="s">
        <v>2</v>
      </c>
    </row>
    <row r="760" spans="1:5">
      <c r="A760">
        <v>2026</v>
      </c>
      <c r="B760">
        <v>7</v>
      </c>
      <c r="C760" t="s">
        <v>376</v>
      </c>
      <c r="D760" t="s">
        <v>317</v>
      </c>
      <c r="E760">
        <v>86.5</v>
      </c>
    </row>
    <row r="761" spans="1:5">
      <c r="A761">
        <v>2026</v>
      </c>
      <c r="B761">
        <v>7</v>
      </c>
      <c r="C761" t="s">
        <v>377</v>
      </c>
      <c r="D761" t="s">
        <v>347</v>
      </c>
      <c r="E761" t="s">
        <v>2</v>
      </c>
    </row>
    <row r="762" spans="1:5">
      <c r="A762">
        <v>2026</v>
      </c>
      <c r="B762">
        <v>7</v>
      </c>
      <c r="C762" t="s">
        <v>377</v>
      </c>
      <c r="D762" t="s">
        <v>317</v>
      </c>
      <c r="E762">
        <v>86.5</v>
      </c>
    </row>
    <row r="763" spans="1:5">
      <c r="A763">
        <v>2026</v>
      </c>
      <c r="B763">
        <v>7</v>
      </c>
      <c r="C763" t="s">
        <v>418</v>
      </c>
      <c r="D763" t="s">
        <v>347</v>
      </c>
      <c r="E763" t="s">
        <v>2</v>
      </c>
    </row>
    <row r="764" spans="1:5">
      <c r="A764">
        <v>2026</v>
      </c>
      <c r="B764">
        <v>7</v>
      </c>
      <c r="C764" t="s">
        <v>418</v>
      </c>
      <c r="D764" t="s">
        <v>317</v>
      </c>
      <c r="E764">
        <v>173</v>
      </c>
    </row>
    <row r="765" spans="1:5">
      <c r="A765">
        <v>2026</v>
      </c>
      <c r="B765">
        <v>7</v>
      </c>
      <c r="C765" t="s">
        <v>421</v>
      </c>
      <c r="D765" t="s">
        <v>347</v>
      </c>
      <c r="E765" t="s">
        <v>2</v>
      </c>
    </row>
    <row r="766" spans="1:5">
      <c r="A766">
        <v>2026</v>
      </c>
      <c r="B766">
        <v>7</v>
      </c>
      <c r="C766" t="s">
        <v>421</v>
      </c>
      <c r="D766" t="s">
        <v>317</v>
      </c>
      <c r="E766">
        <v>173</v>
      </c>
    </row>
    <row r="767" spans="1:5">
      <c r="A767">
        <v>2026</v>
      </c>
      <c r="B767">
        <v>7</v>
      </c>
      <c r="C767" t="s">
        <v>420</v>
      </c>
      <c r="D767" t="s">
        <v>347</v>
      </c>
      <c r="E767" t="s">
        <v>2</v>
      </c>
    </row>
    <row r="768" spans="1:5">
      <c r="A768">
        <v>2026</v>
      </c>
      <c r="B768">
        <v>7</v>
      </c>
      <c r="C768" t="s">
        <v>420</v>
      </c>
      <c r="D768" t="s">
        <v>317</v>
      </c>
      <c r="E768">
        <v>173</v>
      </c>
    </row>
    <row r="769" spans="1:5">
      <c r="A769">
        <v>2026</v>
      </c>
      <c r="B769">
        <v>7</v>
      </c>
      <c r="C769" t="s">
        <v>412</v>
      </c>
      <c r="D769" t="s">
        <v>347</v>
      </c>
      <c r="E769" t="s">
        <v>2</v>
      </c>
    </row>
    <row r="770" spans="1:5">
      <c r="A770">
        <v>2026</v>
      </c>
      <c r="B770">
        <v>7</v>
      </c>
      <c r="C770" t="s">
        <v>412</v>
      </c>
      <c r="D770" t="s">
        <v>317</v>
      </c>
      <c r="E770">
        <v>173</v>
      </c>
    </row>
    <row r="771" spans="1:5">
      <c r="A771">
        <v>2026</v>
      </c>
      <c r="B771">
        <v>7</v>
      </c>
      <c r="C771" t="s">
        <v>416</v>
      </c>
      <c r="D771" t="s">
        <v>347</v>
      </c>
      <c r="E771" t="s">
        <v>2</v>
      </c>
    </row>
    <row r="772" spans="1:5">
      <c r="A772">
        <v>2026</v>
      </c>
      <c r="B772">
        <v>7</v>
      </c>
      <c r="C772" t="s">
        <v>416</v>
      </c>
      <c r="D772" t="s">
        <v>317</v>
      </c>
      <c r="E772">
        <v>173</v>
      </c>
    </row>
    <row r="773" spans="1:5">
      <c r="A773">
        <v>2026</v>
      </c>
      <c r="B773">
        <v>7</v>
      </c>
      <c r="C773" t="s">
        <v>422</v>
      </c>
      <c r="D773" t="s">
        <v>347</v>
      </c>
      <c r="E773" t="s">
        <v>2</v>
      </c>
    </row>
    <row r="774" spans="1:5">
      <c r="A774">
        <v>2026</v>
      </c>
      <c r="B774">
        <v>7</v>
      </c>
      <c r="C774" t="s">
        <v>422</v>
      </c>
      <c r="D774" t="s">
        <v>317</v>
      </c>
      <c r="E774">
        <v>173</v>
      </c>
    </row>
    <row r="775" spans="1:5">
      <c r="A775">
        <v>2026</v>
      </c>
      <c r="B775">
        <v>7</v>
      </c>
      <c r="C775" t="s">
        <v>413</v>
      </c>
      <c r="D775" t="s">
        <v>347</v>
      </c>
      <c r="E775" t="s">
        <v>2</v>
      </c>
    </row>
    <row r="776" spans="1:5">
      <c r="A776">
        <v>2026</v>
      </c>
      <c r="B776">
        <v>7</v>
      </c>
      <c r="C776" t="s">
        <v>413</v>
      </c>
      <c r="D776" t="s">
        <v>317</v>
      </c>
      <c r="E776">
        <v>173</v>
      </c>
    </row>
    <row r="777" spans="1:5">
      <c r="A777">
        <v>2026</v>
      </c>
      <c r="B777">
        <v>7</v>
      </c>
      <c r="C777" t="s">
        <v>414</v>
      </c>
      <c r="D777" t="s">
        <v>347</v>
      </c>
      <c r="E777" t="s">
        <v>3</v>
      </c>
    </row>
    <row r="778" spans="1:5">
      <c r="A778">
        <v>2026</v>
      </c>
      <c r="B778">
        <v>7</v>
      </c>
      <c r="C778" t="s">
        <v>414</v>
      </c>
      <c r="D778" t="s">
        <v>317</v>
      </c>
      <c r="E778">
        <v>138.4</v>
      </c>
    </row>
    <row r="779" spans="1:5">
      <c r="A779">
        <v>2026</v>
      </c>
      <c r="B779">
        <v>7</v>
      </c>
      <c r="C779" t="s">
        <v>415</v>
      </c>
      <c r="D779" t="s">
        <v>347</v>
      </c>
      <c r="E779" t="s">
        <v>2</v>
      </c>
    </row>
    <row r="780" spans="1:5">
      <c r="A780">
        <v>2026</v>
      </c>
      <c r="B780">
        <v>7</v>
      </c>
      <c r="C780" t="s">
        <v>415</v>
      </c>
      <c r="D780" t="s">
        <v>317</v>
      </c>
      <c r="E780">
        <v>138.4</v>
      </c>
    </row>
    <row r="781" spans="1:5">
      <c r="A781">
        <v>2026</v>
      </c>
      <c r="B781">
        <v>7</v>
      </c>
      <c r="C781" t="s">
        <v>316</v>
      </c>
      <c r="D781" t="s">
        <v>347</v>
      </c>
      <c r="E781" t="s">
        <v>2</v>
      </c>
    </row>
    <row r="782" spans="1:5">
      <c r="A782">
        <v>2026</v>
      </c>
      <c r="B782">
        <v>7</v>
      </c>
      <c r="C782" t="s">
        <v>316</v>
      </c>
      <c r="D782" t="s">
        <v>317</v>
      </c>
      <c r="E782">
        <v>173</v>
      </c>
    </row>
    <row r="783" spans="1:5">
      <c r="A783">
        <v>2026</v>
      </c>
      <c r="B783">
        <v>7</v>
      </c>
      <c r="C783" t="s">
        <v>419</v>
      </c>
      <c r="D783" t="s">
        <v>347</v>
      </c>
      <c r="E783" t="s">
        <v>2</v>
      </c>
    </row>
    <row r="784" spans="1:5">
      <c r="A784">
        <v>2026</v>
      </c>
      <c r="B784">
        <v>7</v>
      </c>
      <c r="C784" t="s">
        <v>419</v>
      </c>
      <c r="D784" t="s">
        <v>317</v>
      </c>
      <c r="E784">
        <v>173</v>
      </c>
    </row>
    <row r="785" spans="1:5">
      <c r="A785">
        <v>2026</v>
      </c>
      <c r="B785">
        <v>8</v>
      </c>
      <c r="C785" t="s">
        <v>335</v>
      </c>
      <c r="D785" t="s">
        <v>347</v>
      </c>
      <c r="E785" t="s">
        <v>2</v>
      </c>
    </row>
    <row r="786" spans="1:5">
      <c r="A786">
        <v>2026</v>
      </c>
      <c r="B786">
        <v>8</v>
      </c>
      <c r="C786" t="s">
        <v>343</v>
      </c>
      <c r="D786" t="s">
        <v>347</v>
      </c>
      <c r="E786" t="s">
        <v>13</v>
      </c>
    </row>
    <row r="787" spans="1:5">
      <c r="A787">
        <v>2026</v>
      </c>
      <c r="B787">
        <v>8</v>
      </c>
      <c r="C787" t="s">
        <v>343</v>
      </c>
      <c r="D787" t="s">
        <v>317</v>
      </c>
      <c r="E787">
        <v>173</v>
      </c>
    </row>
    <row r="788" spans="1:5">
      <c r="A788">
        <v>2026</v>
      </c>
      <c r="B788">
        <v>8</v>
      </c>
      <c r="C788" t="s">
        <v>348</v>
      </c>
      <c r="D788" t="s">
        <v>347</v>
      </c>
      <c r="E788" t="s">
        <v>5</v>
      </c>
    </row>
    <row r="789" spans="1:5">
      <c r="A789">
        <v>2026</v>
      </c>
      <c r="B789">
        <v>8</v>
      </c>
      <c r="C789" t="s">
        <v>348</v>
      </c>
      <c r="D789" t="s">
        <v>317</v>
      </c>
      <c r="E789">
        <v>173</v>
      </c>
    </row>
    <row r="790" spans="1:5">
      <c r="A790">
        <v>2026</v>
      </c>
      <c r="B790">
        <v>8</v>
      </c>
      <c r="C790" t="s">
        <v>344</v>
      </c>
      <c r="D790" t="s">
        <v>347</v>
      </c>
      <c r="E790" t="s">
        <v>4</v>
      </c>
    </row>
    <row r="791" spans="1:5">
      <c r="A791">
        <v>2026</v>
      </c>
      <c r="B791">
        <v>8</v>
      </c>
      <c r="C791" t="s">
        <v>344</v>
      </c>
      <c r="D791" t="s">
        <v>317</v>
      </c>
      <c r="E791">
        <v>173</v>
      </c>
    </row>
    <row r="792" spans="1:5">
      <c r="A792">
        <v>2026</v>
      </c>
      <c r="B792">
        <v>8</v>
      </c>
      <c r="C792" t="s">
        <v>346</v>
      </c>
      <c r="D792" t="s">
        <v>347</v>
      </c>
      <c r="E792" t="s">
        <v>4</v>
      </c>
    </row>
    <row r="793" spans="1:5">
      <c r="A793">
        <v>2026</v>
      </c>
      <c r="B793">
        <v>8</v>
      </c>
      <c r="C793" t="s">
        <v>346</v>
      </c>
      <c r="D793" t="s">
        <v>317</v>
      </c>
      <c r="E793">
        <v>173</v>
      </c>
    </row>
    <row r="794" spans="1:5">
      <c r="A794">
        <v>2026</v>
      </c>
      <c r="B794">
        <v>8</v>
      </c>
      <c r="C794" t="s">
        <v>351</v>
      </c>
      <c r="D794" t="s">
        <v>347</v>
      </c>
      <c r="E794" t="s">
        <v>13</v>
      </c>
    </row>
    <row r="795" spans="1:5">
      <c r="A795">
        <v>2026</v>
      </c>
      <c r="B795">
        <v>8</v>
      </c>
      <c r="C795" t="s">
        <v>351</v>
      </c>
      <c r="D795" t="s">
        <v>317</v>
      </c>
      <c r="E795">
        <v>173</v>
      </c>
    </row>
    <row r="796" spans="1:5">
      <c r="A796">
        <v>2026</v>
      </c>
      <c r="B796">
        <v>8</v>
      </c>
      <c r="C796" t="s">
        <v>345</v>
      </c>
      <c r="D796" t="s">
        <v>347</v>
      </c>
      <c r="E796" t="s">
        <v>4</v>
      </c>
    </row>
    <row r="797" spans="1:5">
      <c r="A797">
        <v>2026</v>
      </c>
      <c r="B797">
        <v>8</v>
      </c>
      <c r="C797" t="s">
        <v>345</v>
      </c>
      <c r="D797" t="s">
        <v>317</v>
      </c>
      <c r="E797">
        <v>173</v>
      </c>
    </row>
    <row r="798" spans="1:5">
      <c r="A798">
        <v>2026</v>
      </c>
      <c r="B798">
        <v>8</v>
      </c>
      <c r="C798" t="s">
        <v>407</v>
      </c>
      <c r="D798" t="s">
        <v>347</v>
      </c>
      <c r="E798" t="s">
        <v>3</v>
      </c>
    </row>
    <row r="799" spans="1:5">
      <c r="A799">
        <v>2026</v>
      </c>
      <c r="B799">
        <v>8</v>
      </c>
      <c r="C799" t="s">
        <v>407</v>
      </c>
      <c r="D799" t="s">
        <v>317</v>
      </c>
      <c r="E799">
        <v>173</v>
      </c>
    </row>
    <row r="800" spans="1:5">
      <c r="A800">
        <v>2026</v>
      </c>
      <c r="B800">
        <v>8</v>
      </c>
      <c r="C800" t="s">
        <v>389</v>
      </c>
      <c r="D800" t="s">
        <v>347</v>
      </c>
      <c r="E800" t="s">
        <v>3</v>
      </c>
    </row>
    <row r="801" spans="1:5">
      <c r="A801">
        <v>2026</v>
      </c>
      <c r="B801">
        <v>8</v>
      </c>
      <c r="C801" t="s">
        <v>389</v>
      </c>
      <c r="D801" t="s">
        <v>317</v>
      </c>
      <c r="E801">
        <v>173</v>
      </c>
    </row>
    <row r="802" spans="1:5">
      <c r="A802">
        <v>2026</v>
      </c>
      <c r="B802">
        <v>8</v>
      </c>
      <c r="C802" t="s">
        <v>341</v>
      </c>
      <c r="D802" t="s">
        <v>347</v>
      </c>
      <c r="E802" t="s">
        <v>3</v>
      </c>
    </row>
    <row r="803" spans="1:5">
      <c r="A803">
        <v>2026</v>
      </c>
      <c r="B803">
        <v>8</v>
      </c>
      <c r="C803" t="s">
        <v>341</v>
      </c>
      <c r="D803" t="s">
        <v>317</v>
      </c>
      <c r="E803">
        <v>173</v>
      </c>
    </row>
    <row r="804" spans="1:5">
      <c r="A804">
        <v>2026</v>
      </c>
      <c r="B804">
        <v>8</v>
      </c>
      <c r="C804" t="s">
        <v>350</v>
      </c>
      <c r="D804" t="s">
        <v>347</v>
      </c>
      <c r="E804" t="s">
        <v>3</v>
      </c>
    </row>
    <row r="805" spans="1:5">
      <c r="A805">
        <v>2026</v>
      </c>
      <c r="B805">
        <v>8</v>
      </c>
      <c r="C805" t="s">
        <v>350</v>
      </c>
      <c r="D805" t="s">
        <v>317</v>
      </c>
      <c r="E805">
        <v>151.38</v>
      </c>
    </row>
    <row r="806" spans="1:5">
      <c r="A806">
        <v>2026</v>
      </c>
      <c r="B806">
        <v>8</v>
      </c>
      <c r="C806" t="s">
        <v>318</v>
      </c>
      <c r="D806" t="s">
        <v>347</v>
      </c>
      <c r="E806" t="s">
        <v>3</v>
      </c>
    </row>
    <row r="807" spans="1:5">
      <c r="A807">
        <v>2026</v>
      </c>
      <c r="B807">
        <v>8</v>
      </c>
      <c r="C807" t="s">
        <v>318</v>
      </c>
      <c r="D807" t="s">
        <v>317</v>
      </c>
      <c r="E807">
        <v>173</v>
      </c>
    </row>
    <row r="808" spans="1:5">
      <c r="A808">
        <v>2026</v>
      </c>
      <c r="B808">
        <v>8</v>
      </c>
      <c r="C808" t="s">
        <v>337</v>
      </c>
      <c r="D808" t="s">
        <v>347</v>
      </c>
      <c r="E808" t="s">
        <v>11</v>
      </c>
    </row>
    <row r="809" spans="1:5">
      <c r="A809">
        <v>2026</v>
      </c>
      <c r="B809">
        <v>8</v>
      </c>
      <c r="C809" t="s">
        <v>408</v>
      </c>
      <c r="D809" t="s">
        <v>347</v>
      </c>
      <c r="E809" t="s">
        <v>2</v>
      </c>
    </row>
    <row r="810" spans="1:5">
      <c r="A810">
        <v>2026</v>
      </c>
      <c r="B810">
        <v>8</v>
      </c>
      <c r="C810" t="s">
        <v>408</v>
      </c>
      <c r="D810" t="s">
        <v>317</v>
      </c>
      <c r="E810">
        <v>173</v>
      </c>
    </row>
    <row r="811" spans="1:5">
      <c r="A811">
        <v>2026</v>
      </c>
      <c r="B811">
        <v>8</v>
      </c>
      <c r="C811" t="s">
        <v>409</v>
      </c>
      <c r="D811" t="s">
        <v>347</v>
      </c>
      <c r="E811" t="s">
        <v>2</v>
      </c>
    </row>
    <row r="812" spans="1:5">
      <c r="A812">
        <v>2026</v>
      </c>
      <c r="B812">
        <v>8</v>
      </c>
      <c r="C812" t="s">
        <v>409</v>
      </c>
      <c r="D812" t="s">
        <v>317</v>
      </c>
      <c r="E812">
        <v>173</v>
      </c>
    </row>
    <row r="813" spans="1:5">
      <c r="A813">
        <v>2026</v>
      </c>
      <c r="B813">
        <v>8</v>
      </c>
      <c r="C813" t="s">
        <v>342</v>
      </c>
      <c r="D813" t="s">
        <v>347</v>
      </c>
      <c r="E813" t="s">
        <v>2</v>
      </c>
    </row>
    <row r="814" spans="1:5">
      <c r="A814">
        <v>2026</v>
      </c>
      <c r="B814">
        <v>8</v>
      </c>
      <c r="C814" t="s">
        <v>342</v>
      </c>
      <c r="D814" t="s">
        <v>317</v>
      </c>
      <c r="E814">
        <v>173</v>
      </c>
    </row>
    <row r="815" spans="1:5">
      <c r="A815">
        <v>2026</v>
      </c>
      <c r="B815">
        <v>8</v>
      </c>
      <c r="C815" t="s">
        <v>336</v>
      </c>
      <c r="D815" t="s">
        <v>347</v>
      </c>
      <c r="E815" t="s">
        <v>6</v>
      </c>
    </row>
    <row r="816" spans="1:5">
      <c r="A816">
        <v>2026</v>
      </c>
      <c r="B816">
        <v>8</v>
      </c>
      <c r="C816" t="s">
        <v>336</v>
      </c>
      <c r="D816" t="s">
        <v>317</v>
      </c>
      <c r="E816">
        <v>173</v>
      </c>
    </row>
    <row r="817" spans="1:5">
      <c r="A817">
        <v>2026</v>
      </c>
      <c r="B817">
        <v>8</v>
      </c>
      <c r="C817" t="s">
        <v>411</v>
      </c>
      <c r="D817" t="s">
        <v>347</v>
      </c>
      <c r="E817" t="s">
        <v>2</v>
      </c>
    </row>
    <row r="818" spans="1:5">
      <c r="A818">
        <v>2026</v>
      </c>
      <c r="B818">
        <v>8</v>
      </c>
      <c r="C818" t="s">
        <v>411</v>
      </c>
      <c r="D818" t="s">
        <v>317</v>
      </c>
      <c r="E818">
        <v>173</v>
      </c>
    </row>
    <row r="819" spans="1:5">
      <c r="A819">
        <v>2026</v>
      </c>
      <c r="B819">
        <v>8</v>
      </c>
      <c r="C819" t="s">
        <v>410</v>
      </c>
      <c r="D819" t="s">
        <v>347</v>
      </c>
      <c r="E819" t="s">
        <v>2</v>
      </c>
    </row>
    <row r="820" spans="1:5">
      <c r="A820">
        <v>2026</v>
      </c>
      <c r="B820">
        <v>8</v>
      </c>
      <c r="C820" t="s">
        <v>410</v>
      </c>
      <c r="D820" t="s">
        <v>317</v>
      </c>
      <c r="E820">
        <v>173</v>
      </c>
    </row>
    <row r="821" spans="1:5">
      <c r="A821">
        <v>2026</v>
      </c>
      <c r="B821">
        <v>8</v>
      </c>
      <c r="C821" t="s">
        <v>349</v>
      </c>
      <c r="D821" t="s">
        <v>347</v>
      </c>
      <c r="E821" t="s">
        <v>2</v>
      </c>
    </row>
    <row r="822" spans="1:5">
      <c r="A822">
        <v>2026</v>
      </c>
      <c r="B822">
        <v>8</v>
      </c>
      <c r="C822" t="s">
        <v>349</v>
      </c>
      <c r="D822" t="s">
        <v>317</v>
      </c>
      <c r="E822">
        <v>173</v>
      </c>
    </row>
    <row r="823" spans="1:5">
      <c r="A823">
        <v>2026</v>
      </c>
      <c r="B823">
        <v>8</v>
      </c>
      <c r="C823" t="s">
        <v>356</v>
      </c>
      <c r="D823" t="s">
        <v>347</v>
      </c>
      <c r="E823" t="s">
        <v>10</v>
      </c>
    </row>
    <row r="824" spans="1:5">
      <c r="A824">
        <v>2026</v>
      </c>
      <c r="B824">
        <v>8</v>
      </c>
      <c r="C824" t="s">
        <v>356</v>
      </c>
      <c r="D824" t="s">
        <v>317</v>
      </c>
      <c r="E824">
        <v>173</v>
      </c>
    </row>
    <row r="825" spans="1:5">
      <c r="A825">
        <v>2026</v>
      </c>
      <c r="B825">
        <v>8</v>
      </c>
      <c r="C825" t="s">
        <v>398</v>
      </c>
      <c r="D825" t="s">
        <v>347</v>
      </c>
      <c r="E825" t="s">
        <v>10</v>
      </c>
    </row>
    <row r="826" spans="1:5">
      <c r="A826">
        <v>2026</v>
      </c>
      <c r="B826">
        <v>8</v>
      </c>
      <c r="C826" t="s">
        <v>398</v>
      </c>
      <c r="D826" t="s">
        <v>317</v>
      </c>
      <c r="E826">
        <v>173</v>
      </c>
    </row>
    <row r="827" spans="1:5">
      <c r="A827">
        <v>2026</v>
      </c>
      <c r="B827">
        <v>8</v>
      </c>
      <c r="C827" t="s">
        <v>397</v>
      </c>
      <c r="D827" t="s">
        <v>347</v>
      </c>
      <c r="E827" t="s">
        <v>2</v>
      </c>
    </row>
    <row r="828" spans="1:5">
      <c r="A828">
        <v>2026</v>
      </c>
      <c r="B828">
        <v>8</v>
      </c>
      <c r="C828" t="s">
        <v>397</v>
      </c>
      <c r="D828" t="s">
        <v>317</v>
      </c>
      <c r="E828">
        <v>86.5</v>
      </c>
    </row>
    <row r="829" spans="1:5">
      <c r="A829">
        <v>2026</v>
      </c>
      <c r="B829">
        <v>8</v>
      </c>
      <c r="C829" t="s">
        <v>379</v>
      </c>
      <c r="D829" t="s">
        <v>347</v>
      </c>
      <c r="E829" t="s">
        <v>2</v>
      </c>
    </row>
    <row r="830" spans="1:5">
      <c r="A830">
        <v>2026</v>
      </c>
      <c r="B830">
        <v>8</v>
      </c>
      <c r="C830" t="s">
        <v>379</v>
      </c>
      <c r="D830" t="s">
        <v>317</v>
      </c>
      <c r="E830">
        <v>86.5</v>
      </c>
    </row>
    <row r="831" spans="1:5">
      <c r="A831">
        <v>2026</v>
      </c>
      <c r="B831">
        <v>8</v>
      </c>
      <c r="C831" t="s">
        <v>380</v>
      </c>
      <c r="D831" t="s">
        <v>347</v>
      </c>
      <c r="E831" t="s">
        <v>2</v>
      </c>
    </row>
    <row r="832" spans="1:5">
      <c r="A832">
        <v>2026</v>
      </c>
      <c r="B832">
        <v>8</v>
      </c>
      <c r="C832" t="s">
        <v>380</v>
      </c>
      <c r="D832" t="s">
        <v>317</v>
      </c>
      <c r="E832">
        <v>86.5</v>
      </c>
    </row>
    <row r="833" spans="1:5">
      <c r="A833">
        <v>2026</v>
      </c>
      <c r="B833">
        <v>8</v>
      </c>
      <c r="C833" t="s">
        <v>381</v>
      </c>
      <c r="D833" t="s">
        <v>347</v>
      </c>
      <c r="E833" t="s">
        <v>10</v>
      </c>
    </row>
    <row r="834" spans="1:5">
      <c r="A834">
        <v>2026</v>
      </c>
      <c r="B834">
        <v>8</v>
      </c>
      <c r="C834" t="s">
        <v>381</v>
      </c>
      <c r="D834" t="s">
        <v>317</v>
      </c>
      <c r="E834">
        <v>86.5</v>
      </c>
    </row>
    <row r="835" spans="1:5">
      <c r="A835">
        <v>2026</v>
      </c>
      <c r="B835">
        <v>8</v>
      </c>
      <c r="C835" t="s">
        <v>382</v>
      </c>
      <c r="D835" t="s">
        <v>347</v>
      </c>
      <c r="E835" t="s">
        <v>2</v>
      </c>
    </row>
    <row r="836" spans="1:5">
      <c r="A836">
        <v>2026</v>
      </c>
      <c r="B836">
        <v>8</v>
      </c>
      <c r="C836" t="s">
        <v>382</v>
      </c>
      <c r="D836" t="s">
        <v>317</v>
      </c>
      <c r="E836">
        <v>86.5</v>
      </c>
    </row>
    <row r="837" spans="1:5">
      <c r="A837">
        <v>2026</v>
      </c>
      <c r="B837">
        <v>8</v>
      </c>
      <c r="C837" t="s">
        <v>383</v>
      </c>
      <c r="D837" t="s">
        <v>347</v>
      </c>
      <c r="E837" t="s">
        <v>2</v>
      </c>
    </row>
    <row r="838" spans="1:5">
      <c r="A838">
        <v>2026</v>
      </c>
      <c r="B838">
        <v>8</v>
      </c>
      <c r="C838" t="s">
        <v>383</v>
      </c>
      <c r="D838" t="s">
        <v>317</v>
      </c>
      <c r="E838">
        <v>86.5</v>
      </c>
    </row>
    <row r="839" spans="1:5">
      <c r="A839">
        <v>2026</v>
      </c>
      <c r="B839">
        <v>8</v>
      </c>
      <c r="C839" t="s">
        <v>384</v>
      </c>
      <c r="D839" t="s">
        <v>347</v>
      </c>
      <c r="E839" t="s">
        <v>2</v>
      </c>
    </row>
    <row r="840" spans="1:5">
      <c r="A840">
        <v>2026</v>
      </c>
      <c r="B840">
        <v>8</v>
      </c>
      <c r="C840" t="s">
        <v>384</v>
      </c>
      <c r="D840" t="s">
        <v>317</v>
      </c>
      <c r="E840">
        <v>86.5</v>
      </c>
    </row>
    <row r="841" spans="1:5">
      <c r="A841">
        <v>2026</v>
      </c>
      <c r="B841">
        <v>8</v>
      </c>
      <c r="C841" t="s">
        <v>385</v>
      </c>
      <c r="D841" t="s">
        <v>347</v>
      </c>
      <c r="E841" t="s">
        <v>2</v>
      </c>
    </row>
    <row r="842" spans="1:5">
      <c r="A842">
        <v>2026</v>
      </c>
      <c r="B842">
        <v>8</v>
      </c>
      <c r="C842" t="s">
        <v>385</v>
      </c>
      <c r="D842" t="s">
        <v>317</v>
      </c>
      <c r="E842">
        <v>173</v>
      </c>
    </row>
    <row r="843" spans="1:5">
      <c r="A843">
        <v>2026</v>
      </c>
      <c r="B843">
        <v>8</v>
      </c>
      <c r="C843" t="s">
        <v>387</v>
      </c>
      <c r="D843" t="s">
        <v>347</v>
      </c>
      <c r="E843" t="s">
        <v>2</v>
      </c>
    </row>
    <row r="844" spans="1:5">
      <c r="A844">
        <v>2026</v>
      </c>
      <c r="B844">
        <v>8</v>
      </c>
      <c r="C844" t="s">
        <v>387</v>
      </c>
      <c r="D844" t="s">
        <v>317</v>
      </c>
      <c r="E844">
        <v>86.5</v>
      </c>
    </row>
    <row r="845" spans="1:5">
      <c r="A845">
        <v>2026</v>
      </c>
      <c r="B845">
        <v>8</v>
      </c>
      <c r="C845" t="s">
        <v>388</v>
      </c>
      <c r="D845" t="s">
        <v>347</v>
      </c>
      <c r="E845" t="s">
        <v>2</v>
      </c>
    </row>
    <row r="846" spans="1:5">
      <c r="A846">
        <v>2026</v>
      </c>
      <c r="B846">
        <v>8</v>
      </c>
      <c r="C846" t="s">
        <v>388</v>
      </c>
      <c r="D846" t="s">
        <v>317</v>
      </c>
      <c r="E846">
        <v>86.5</v>
      </c>
    </row>
    <row r="847" spans="1:5">
      <c r="A847">
        <v>2026</v>
      </c>
      <c r="B847">
        <v>8</v>
      </c>
      <c r="C847" t="s">
        <v>390</v>
      </c>
      <c r="D847" t="s">
        <v>347</v>
      </c>
      <c r="E847" t="s">
        <v>2</v>
      </c>
    </row>
    <row r="848" spans="1:5">
      <c r="A848">
        <v>2026</v>
      </c>
      <c r="B848">
        <v>8</v>
      </c>
      <c r="C848" t="s">
        <v>390</v>
      </c>
      <c r="D848" t="s">
        <v>317</v>
      </c>
      <c r="E848">
        <v>86.5</v>
      </c>
    </row>
    <row r="849" spans="1:5">
      <c r="A849">
        <v>2026</v>
      </c>
      <c r="B849">
        <v>8</v>
      </c>
      <c r="C849" t="s">
        <v>391</v>
      </c>
      <c r="D849" t="s">
        <v>347</v>
      </c>
      <c r="E849" t="s">
        <v>2</v>
      </c>
    </row>
    <row r="850" spans="1:5">
      <c r="A850">
        <v>2026</v>
      </c>
      <c r="B850">
        <v>8</v>
      </c>
      <c r="C850" t="s">
        <v>391</v>
      </c>
      <c r="D850" t="s">
        <v>317</v>
      </c>
      <c r="E850">
        <v>86.5</v>
      </c>
    </row>
    <row r="851" spans="1:5">
      <c r="A851">
        <v>2026</v>
      </c>
      <c r="B851">
        <v>8</v>
      </c>
      <c r="C851" t="s">
        <v>392</v>
      </c>
      <c r="D851" t="s">
        <v>347</v>
      </c>
      <c r="E851" t="s">
        <v>2</v>
      </c>
    </row>
    <row r="852" spans="1:5">
      <c r="A852">
        <v>2026</v>
      </c>
      <c r="B852">
        <v>8</v>
      </c>
      <c r="C852" t="s">
        <v>392</v>
      </c>
      <c r="D852" t="s">
        <v>317</v>
      </c>
      <c r="E852">
        <v>86.5</v>
      </c>
    </row>
    <row r="853" spans="1:5">
      <c r="A853">
        <v>2026</v>
      </c>
      <c r="B853">
        <v>8</v>
      </c>
      <c r="C853" t="s">
        <v>393</v>
      </c>
      <c r="D853" t="s">
        <v>347</v>
      </c>
      <c r="E853" t="s">
        <v>2</v>
      </c>
    </row>
    <row r="854" spans="1:5">
      <c r="A854">
        <v>2026</v>
      </c>
      <c r="B854">
        <v>8</v>
      </c>
      <c r="C854" t="s">
        <v>393</v>
      </c>
      <c r="D854" t="s">
        <v>317</v>
      </c>
      <c r="E854">
        <v>86.5</v>
      </c>
    </row>
    <row r="855" spans="1:5">
      <c r="A855">
        <v>2026</v>
      </c>
      <c r="B855">
        <v>8</v>
      </c>
      <c r="C855" t="s">
        <v>394</v>
      </c>
      <c r="D855" t="s">
        <v>347</v>
      </c>
      <c r="E855" t="s">
        <v>2</v>
      </c>
    </row>
    <row r="856" spans="1:5">
      <c r="A856">
        <v>2026</v>
      </c>
      <c r="B856">
        <v>8</v>
      </c>
      <c r="C856" t="s">
        <v>394</v>
      </c>
      <c r="D856" t="s">
        <v>317</v>
      </c>
      <c r="E856">
        <v>86.5</v>
      </c>
    </row>
    <row r="857" spans="1:5">
      <c r="A857">
        <v>2026</v>
      </c>
      <c r="B857">
        <v>8</v>
      </c>
      <c r="C857" t="s">
        <v>395</v>
      </c>
      <c r="D857" t="s">
        <v>347</v>
      </c>
      <c r="E857" t="s">
        <v>2</v>
      </c>
    </row>
    <row r="858" spans="1:5">
      <c r="A858">
        <v>2026</v>
      </c>
      <c r="B858">
        <v>8</v>
      </c>
      <c r="C858" t="s">
        <v>395</v>
      </c>
      <c r="D858" t="s">
        <v>317</v>
      </c>
      <c r="E858">
        <v>86.5</v>
      </c>
    </row>
    <row r="859" spans="1:5">
      <c r="A859">
        <v>2026</v>
      </c>
      <c r="B859">
        <v>8</v>
      </c>
      <c r="C859" t="s">
        <v>339</v>
      </c>
      <c r="D859" t="s">
        <v>347</v>
      </c>
      <c r="E859" t="s">
        <v>2</v>
      </c>
    </row>
    <row r="860" spans="1:5">
      <c r="A860">
        <v>2026</v>
      </c>
      <c r="B860">
        <v>8</v>
      </c>
      <c r="C860" t="s">
        <v>339</v>
      </c>
      <c r="D860" t="s">
        <v>317</v>
      </c>
      <c r="E860">
        <v>86.5</v>
      </c>
    </row>
    <row r="861" spans="1:5">
      <c r="A861">
        <v>2026</v>
      </c>
      <c r="B861">
        <v>8</v>
      </c>
      <c r="C861" t="s">
        <v>396</v>
      </c>
      <c r="D861" t="s">
        <v>347</v>
      </c>
      <c r="E861" t="s">
        <v>2</v>
      </c>
    </row>
    <row r="862" spans="1:5">
      <c r="A862">
        <v>2026</v>
      </c>
      <c r="B862">
        <v>8</v>
      </c>
      <c r="C862" t="s">
        <v>396</v>
      </c>
      <c r="D862" t="s">
        <v>317</v>
      </c>
      <c r="E862">
        <v>86.5</v>
      </c>
    </row>
    <row r="863" spans="1:5">
      <c r="A863">
        <v>2026</v>
      </c>
      <c r="B863">
        <v>8</v>
      </c>
      <c r="C863" t="s">
        <v>338</v>
      </c>
      <c r="D863" t="s">
        <v>347</v>
      </c>
      <c r="E863" t="s">
        <v>2</v>
      </c>
    </row>
    <row r="864" spans="1:5">
      <c r="A864">
        <v>2026</v>
      </c>
      <c r="B864">
        <v>8</v>
      </c>
      <c r="C864" t="s">
        <v>338</v>
      </c>
      <c r="D864" t="s">
        <v>317</v>
      </c>
      <c r="E864">
        <v>86.5</v>
      </c>
    </row>
    <row r="865" spans="1:5">
      <c r="A865">
        <v>2026</v>
      </c>
      <c r="B865">
        <v>8</v>
      </c>
      <c r="C865" t="s">
        <v>373</v>
      </c>
      <c r="D865" t="s">
        <v>347</v>
      </c>
      <c r="E865" t="s">
        <v>2</v>
      </c>
    </row>
    <row r="866" spans="1:5">
      <c r="A866">
        <v>2026</v>
      </c>
      <c r="B866">
        <v>8</v>
      </c>
      <c r="C866" t="s">
        <v>373</v>
      </c>
      <c r="D866" t="s">
        <v>317</v>
      </c>
      <c r="E866">
        <v>86.5</v>
      </c>
    </row>
    <row r="867" spans="1:5">
      <c r="A867">
        <v>2026</v>
      </c>
      <c r="B867">
        <v>8</v>
      </c>
      <c r="C867" t="s">
        <v>372</v>
      </c>
      <c r="D867" t="s">
        <v>347</v>
      </c>
      <c r="E867" t="s">
        <v>2</v>
      </c>
    </row>
    <row r="868" spans="1:5">
      <c r="A868">
        <v>2026</v>
      </c>
      <c r="B868">
        <v>8</v>
      </c>
      <c r="C868" t="s">
        <v>372</v>
      </c>
      <c r="D868" t="s">
        <v>317</v>
      </c>
      <c r="E868">
        <v>86.5</v>
      </c>
    </row>
    <row r="869" spans="1:5">
      <c r="A869">
        <v>2026</v>
      </c>
      <c r="B869">
        <v>8</v>
      </c>
      <c r="C869" t="s">
        <v>371</v>
      </c>
      <c r="D869" t="s">
        <v>347</v>
      </c>
      <c r="E869" t="s">
        <v>2</v>
      </c>
    </row>
    <row r="870" spans="1:5">
      <c r="A870">
        <v>2026</v>
      </c>
      <c r="B870">
        <v>8</v>
      </c>
      <c r="C870" t="s">
        <v>371</v>
      </c>
      <c r="D870" t="s">
        <v>317</v>
      </c>
      <c r="E870">
        <v>86.5</v>
      </c>
    </row>
    <row r="871" spans="1:5">
      <c r="A871">
        <v>2026</v>
      </c>
      <c r="B871">
        <v>8</v>
      </c>
      <c r="C871" t="s">
        <v>375</v>
      </c>
      <c r="D871" t="s">
        <v>347</v>
      </c>
      <c r="E871" t="s">
        <v>2</v>
      </c>
    </row>
    <row r="872" spans="1:5">
      <c r="A872">
        <v>2026</v>
      </c>
      <c r="B872">
        <v>8</v>
      </c>
      <c r="C872" t="s">
        <v>375</v>
      </c>
      <c r="D872" t="s">
        <v>317</v>
      </c>
      <c r="E872">
        <v>86.5</v>
      </c>
    </row>
    <row r="873" spans="1:5">
      <c r="A873">
        <v>2026</v>
      </c>
      <c r="B873">
        <v>8</v>
      </c>
      <c r="C873" t="s">
        <v>374</v>
      </c>
      <c r="D873" t="s">
        <v>347</v>
      </c>
      <c r="E873" t="s">
        <v>2</v>
      </c>
    </row>
    <row r="874" spans="1:5">
      <c r="A874">
        <v>2026</v>
      </c>
      <c r="B874">
        <v>8</v>
      </c>
      <c r="C874" t="s">
        <v>374</v>
      </c>
      <c r="D874" t="s">
        <v>317</v>
      </c>
      <c r="E874">
        <v>86.5</v>
      </c>
    </row>
    <row r="875" spans="1:5">
      <c r="A875">
        <v>2026</v>
      </c>
      <c r="B875">
        <v>8</v>
      </c>
      <c r="C875" t="s">
        <v>340</v>
      </c>
      <c r="D875" t="s">
        <v>347</v>
      </c>
      <c r="E875" t="s">
        <v>2</v>
      </c>
    </row>
    <row r="876" spans="1:5">
      <c r="A876">
        <v>2026</v>
      </c>
      <c r="B876">
        <v>8</v>
      </c>
      <c r="C876" t="s">
        <v>340</v>
      </c>
      <c r="D876" t="s">
        <v>317</v>
      </c>
      <c r="E876">
        <v>86.5</v>
      </c>
    </row>
    <row r="877" spans="1:5">
      <c r="A877">
        <v>2026</v>
      </c>
      <c r="B877">
        <v>8</v>
      </c>
      <c r="C877" t="s">
        <v>370</v>
      </c>
      <c r="D877" t="s">
        <v>347</v>
      </c>
      <c r="E877" t="s">
        <v>2</v>
      </c>
    </row>
    <row r="878" spans="1:5">
      <c r="A878">
        <v>2026</v>
      </c>
      <c r="B878">
        <v>8</v>
      </c>
      <c r="C878" t="s">
        <v>370</v>
      </c>
      <c r="D878" t="s">
        <v>317</v>
      </c>
      <c r="E878">
        <v>86.5</v>
      </c>
    </row>
    <row r="879" spans="1:5">
      <c r="A879">
        <v>2026</v>
      </c>
      <c r="B879">
        <v>8</v>
      </c>
      <c r="C879" t="s">
        <v>376</v>
      </c>
      <c r="D879" t="s">
        <v>347</v>
      </c>
      <c r="E879" t="s">
        <v>2</v>
      </c>
    </row>
    <row r="880" spans="1:5">
      <c r="A880">
        <v>2026</v>
      </c>
      <c r="B880">
        <v>8</v>
      </c>
      <c r="C880" t="s">
        <v>376</v>
      </c>
      <c r="D880" t="s">
        <v>317</v>
      </c>
      <c r="E880">
        <v>86.5</v>
      </c>
    </row>
    <row r="881" spans="1:5">
      <c r="A881">
        <v>2026</v>
      </c>
      <c r="B881">
        <v>8</v>
      </c>
      <c r="C881" t="s">
        <v>377</v>
      </c>
      <c r="D881" t="s">
        <v>347</v>
      </c>
      <c r="E881" t="s">
        <v>2</v>
      </c>
    </row>
    <row r="882" spans="1:5">
      <c r="A882">
        <v>2026</v>
      </c>
      <c r="B882">
        <v>8</v>
      </c>
      <c r="C882" t="s">
        <v>377</v>
      </c>
      <c r="D882" t="s">
        <v>317</v>
      </c>
      <c r="E882">
        <v>86.5</v>
      </c>
    </row>
    <row r="883" spans="1:5">
      <c r="A883">
        <v>2026</v>
      </c>
      <c r="B883">
        <v>8</v>
      </c>
      <c r="C883" t="s">
        <v>418</v>
      </c>
      <c r="D883" t="s">
        <v>347</v>
      </c>
      <c r="E883" t="s">
        <v>2</v>
      </c>
    </row>
    <row r="884" spans="1:5">
      <c r="A884">
        <v>2026</v>
      </c>
      <c r="B884">
        <v>8</v>
      </c>
      <c r="C884" t="s">
        <v>418</v>
      </c>
      <c r="D884" t="s">
        <v>317</v>
      </c>
      <c r="E884">
        <v>173</v>
      </c>
    </row>
    <row r="885" spans="1:5">
      <c r="A885">
        <v>2026</v>
      </c>
      <c r="B885">
        <v>8</v>
      </c>
      <c r="C885" t="s">
        <v>421</v>
      </c>
      <c r="D885" t="s">
        <v>347</v>
      </c>
      <c r="E885" t="s">
        <v>2</v>
      </c>
    </row>
    <row r="886" spans="1:5">
      <c r="A886">
        <v>2026</v>
      </c>
      <c r="B886">
        <v>8</v>
      </c>
      <c r="C886" t="s">
        <v>421</v>
      </c>
      <c r="D886" t="s">
        <v>317</v>
      </c>
      <c r="E886">
        <v>173</v>
      </c>
    </row>
    <row r="887" spans="1:5">
      <c r="A887">
        <v>2026</v>
      </c>
      <c r="B887">
        <v>8</v>
      </c>
      <c r="C887" t="s">
        <v>420</v>
      </c>
      <c r="D887" t="s">
        <v>347</v>
      </c>
      <c r="E887" t="s">
        <v>2</v>
      </c>
    </row>
    <row r="888" spans="1:5">
      <c r="A888">
        <v>2026</v>
      </c>
      <c r="B888">
        <v>8</v>
      </c>
      <c r="C888" t="s">
        <v>420</v>
      </c>
      <c r="D888" t="s">
        <v>317</v>
      </c>
      <c r="E888">
        <v>173</v>
      </c>
    </row>
    <row r="889" spans="1:5">
      <c r="A889">
        <v>2026</v>
      </c>
      <c r="B889">
        <v>8</v>
      </c>
      <c r="C889" t="s">
        <v>412</v>
      </c>
      <c r="D889" t="s">
        <v>347</v>
      </c>
      <c r="E889" t="s">
        <v>2</v>
      </c>
    </row>
    <row r="890" spans="1:5">
      <c r="A890">
        <v>2026</v>
      </c>
      <c r="B890">
        <v>8</v>
      </c>
      <c r="C890" t="s">
        <v>412</v>
      </c>
      <c r="D890" t="s">
        <v>317</v>
      </c>
      <c r="E890">
        <v>173</v>
      </c>
    </row>
    <row r="891" spans="1:5">
      <c r="A891">
        <v>2026</v>
      </c>
      <c r="B891">
        <v>8</v>
      </c>
      <c r="C891" t="s">
        <v>416</v>
      </c>
      <c r="D891" t="s">
        <v>347</v>
      </c>
      <c r="E891" t="s">
        <v>2</v>
      </c>
    </row>
    <row r="892" spans="1:5">
      <c r="A892">
        <v>2026</v>
      </c>
      <c r="B892">
        <v>8</v>
      </c>
      <c r="C892" t="s">
        <v>416</v>
      </c>
      <c r="D892" t="s">
        <v>317</v>
      </c>
      <c r="E892">
        <v>173</v>
      </c>
    </row>
    <row r="893" spans="1:5">
      <c r="A893">
        <v>2026</v>
      </c>
      <c r="B893">
        <v>8</v>
      </c>
      <c r="C893" t="s">
        <v>422</v>
      </c>
      <c r="D893" t="s">
        <v>347</v>
      </c>
      <c r="E893" t="s">
        <v>2</v>
      </c>
    </row>
    <row r="894" spans="1:5">
      <c r="A894">
        <v>2026</v>
      </c>
      <c r="B894">
        <v>8</v>
      </c>
      <c r="C894" t="s">
        <v>422</v>
      </c>
      <c r="D894" t="s">
        <v>317</v>
      </c>
      <c r="E894">
        <v>173</v>
      </c>
    </row>
    <row r="895" spans="1:5">
      <c r="A895">
        <v>2026</v>
      </c>
      <c r="B895">
        <v>8</v>
      </c>
      <c r="C895" t="s">
        <v>413</v>
      </c>
      <c r="D895" t="s">
        <v>347</v>
      </c>
      <c r="E895" t="s">
        <v>2</v>
      </c>
    </row>
    <row r="896" spans="1:5">
      <c r="A896">
        <v>2026</v>
      </c>
      <c r="B896">
        <v>8</v>
      </c>
      <c r="C896" t="s">
        <v>413</v>
      </c>
      <c r="D896" t="s">
        <v>317</v>
      </c>
      <c r="E896">
        <v>173</v>
      </c>
    </row>
    <row r="897" spans="1:5">
      <c r="A897">
        <v>2026</v>
      </c>
      <c r="B897">
        <v>8</v>
      </c>
      <c r="C897" t="s">
        <v>414</v>
      </c>
      <c r="D897" t="s">
        <v>347</v>
      </c>
      <c r="E897" t="s">
        <v>3</v>
      </c>
    </row>
    <row r="898" spans="1:5">
      <c r="A898">
        <v>2026</v>
      </c>
      <c r="B898">
        <v>8</v>
      </c>
      <c r="C898" t="s">
        <v>414</v>
      </c>
      <c r="D898" t="s">
        <v>317</v>
      </c>
      <c r="E898">
        <v>138.4</v>
      </c>
    </row>
    <row r="899" spans="1:5">
      <c r="A899">
        <v>2026</v>
      </c>
      <c r="B899">
        <v>8</v>
      </c>
      <c r="C899" t="s">
        <v>415</v>
      </c>
      <c r="D899" t="s">
        <v>347</v>
      </c>
      <c r="E899" t="s">
        <v>2</v>
      </c>
    </row>
    <row r="900" spans="1:5">
      <c r="A900">
        <v>2026</v>
      </c>
      <c r="B900">
        <v>8</v>
      </c>
      <c r="C900" t="s">
        <v>415</v>
      </c>
      <c r="D900" t="s">
        <v>317</v>
      </c>
      <c r="E900">
        <v>138.4</v>
      </c>
    </row>
    <row r="901" spans="1:5">
      <c r="A901">
        <v>2026</v>
      </c>
      <c r="B901">
        <v>8</v>
      </c>
      <c r="C901" t="s">
        <v>316</v>
      </c>
      <c r="D901" t="s">
        <v>347</v>
      </c>
      <c r="E901" t="s">
        <v>2</v>
      </c>
    </row>
    <row r="902" spans="1:5">
      <c r="A902">
        <v>2026</v>
      </c>
      <c r="B902">
        <v>8</v>
      </c>
      <c r="C902" t="s">
        <v>316</v>
      </c>
      <c r="D902" t="s">
        <v>317</v>
      </c>
      <c r="E902">
        <v>173</v>
      </c>
    </row>
    <row r="903" spans="1:5">
      <c r="A903">
        <v>2026</v>
      </c>
      <c r="B903">
        <v>8</v>
      </c>
      <c r="C903" t="s">
        <v>419</v>
      </c>
      <c r="D903" t="s">
        <v>347</v>
      </c>
      <c r="E903" t="s">
        <v>2</v>
      </c>
    </row>
    <row r="904" spans="1:5">
      <c r="A904">
        <v>2026</v>
      </c>
      <c r="B904">
        <v>8</v>
      </c>
      <c r="C904" t="s">
        <v>419</v>
      </c>
      <c r="D904" t="s">
        <v>317</v>
      </c>
      <c r="E904">
        <v>173</v>
      </c>
    </row>
    <row r="905" spans="1:5">
      <c r="A905">
        <v>2026</v>
      </c>
      <c r="B905">
        <v>9</v>
      </c>
      <c r="C905" t="s">
        <v>335</v>
      </c>
      <c r="D905" t="s">
        <v>347</v>
      </c>
      <c r="E905" t="s">
        <v>2</v>
      </c>
    </row>
    <row r="906" spans="1:5">
      <c r="A906">
        <v>2026</v>
      </c>
      <c r="B906">
        <v>9</v>
      </c>
      <c r="C906" t="s">
        <v>335</v>
      </c>
      <c r="D906" t="s">
        <v>317</v>
      </c>
      <c r="E906">
        <v>138.4</v>
      </c>
    </row>
    <row r="907" spans="1:5">
      <c r="A907">
        <v>2026</v>
      </c>
      <c r="B907">
        <v>9</v>
      </c>
      <c r="C907" t="s">
        <v>343</v>
      </c>
      <c r="D907" t="s">
        <v>347</v>
      </c>
      <c r="E907" t="s">
        <v>13</v>
      </c>
    </row>
    <row r="908" spans="1:5">
      <c r="A908">
        <v>2026</v>
      </c>
      <c r="B908">
        <v>9</v>
      </c>
      <c r="C908" t="s">
        <v>343</v>
      </c>
      <c r="D908" t="s">
        <v>317</v>
      </c>
      <c r="E908">
        <v>173</v>
      </c>
    </row>
    <row r="909" spans="1:5">
      <c r="A909">
        <v>2026</v>
      </c>
      <c r="B909">
        <v>9</v>
      </c>
      <c r="C909" t="s">
        <v>348</v>
      </c>
      <c r="D909" t="s">
        <v>347</v>
      </c>
      <c r="E909" t="s">
        <v>5</v>
      </c>
    </row>
    <row r="910" spans="1:5">
      <c r="A910">
        <v>2026</v>
      </c>
      <c r="B910">
        <v>9</v>
      </c>
      <c r="C910" t="s">
        <v>348</v>
      </c>
      <c r="D910" t="s">
        <v>317</v>
      </c>
      <c r="E910">
        <v>173</v>
      </c>
    </row>
    <row r="911" spans="1:5">
      <c r="A911">
        <v>2026</v>
      </c>
      <c r="B911">
        <v>9</v>
      </c>
      <c r="C911" t="s">
        <v>344</v>
      </c>
      <c r="D911" t="s">
        <v>347</v>
      </c>
      <c r="E911" t="s">
        <v>4</v>
      </c>
    </row>
    <row r="912" spans="1:5">
      <c r="A912">
        <v>2026</v>
      </c>
      <c r="B912">
        <v>9</v>
      </c>
      <c r="C912" t="s">
        <v>344</v>
      </c>
      <c r="D912" t="s">
        <v>317</v>
      </c>
      <c r="E912">
        <v>173</v>
      </c>
    </row>
    <row r="913" spans="1:5">
      <c r="A913">
        <v>2026</v>
      </c>
      <c r="B913">
        <v>9</v>
      </c>
      <c r="C913" t="s">
        <v>346</v>
      </c>
      <c r="D913" t="s">
        <v>347</v>
      </c>
      <c r="E913" t="s">
        <v>4</v>
      </c>
    </row>
    <row r="914" spans="1:5">
      <c r="A914">
        <v>2026</v>
      </c>
      <c r="B914">
        <v>9</v>
      </c>
      <c r="C914" t="s">
        <v>346</v>
      </c>
      <c r="D914" t="s">
        <v>317</v>
      </c>
      <c r="E914">
        <v>173</v>
      </c>
    </row>
    <row r="915" spans="1:5">
      <c r="A915">
        <v>2026</v>
      </c>
      <c r="B915">
        <v>9</v>
      </c>
      <c r="C915" t="s">
        <v>351</v>
      </c>
      <c r="D915" t="s">
        <v>347</v>
      </c>
      <c r="E915" t="s">
        <v>13</v>
      </c>
    </row>
    <row r="916" spans="1:5">
      <c r="A916">
        <v>2026</v>
      </c>
      <c r="B916">
        <v>9</v>
      </c>
      <c r="C916" t="s">
        <v>351</v>
      </c>
      <c r="D916" t="s">
        <v>317</v>
      </c>
      <c r="E916">
        <v>173</v>
      </c>
    </row>
    <row r="917" spans="1:5">
      <c r="A917">
        <v>2026</v>
      </c>
      <c r="B917">
        <v>9</v>
      </c>
      <c r="C917" t="s">
        <v>345</v>
      </c>
      <c r="D917" t="s">
        <v>347</v>
      </c>
      <c r="E917" t="s">
        <v>4</v>
      </c>
    </row>
    <row r="918" spans="1:5">
      <c r="A918">
        <v>2026</v>
      </c>
      <c r="B918">
        <v>9</v>
      </c>
      <c r="C918" t="s">
        <v>345</v>
      </c>
      <c r="D918" t="s">
        <v>317</v>
      </c>
      <c r="E918">
        <v>173</v>
      </c>
    </row>
    <row r="919" spans="1:5">
      <c r="A919">
        <v>2026</v>
      </c>
      <c r="B919">
        <v>9</v>
      </c>
      <c r="C919" t="s">
        <v>407</v>
      </c>
      <c r="D919" t="s">
        <v>347</v>
      </c>
      <c r="E919" t="s">
        <v>3</v>
      </c>
    </row>
    <row r="920" spans="1:5">
      <c r="A920">
        <v>2026</v>
      </c>
      <c r="B920">
        <v>9</v>
      </c>
      <c r="C920" t="s">
        <v>407</v>
      </c>
      <c r="D920" t="s">
        <v>317</v>
      </c>
      <c r="E920">
        <v>173</v>
      </c>
    </row>
    <row r="921" spans="1:5">
      <c r="A921">
        <v>2026</v>
      </c>
      <c r="B921">
        <v>9</v>
      </c>
      <c r="C921" t="s">
        <v>389</v>
      </c>
      <c r="D921" t="s">
        <v>347</v>
      </c>
      <c r="E921" t="s">
        <v>3</v>
      </c>
    </row>
    <row r="922" spans="1:5">
      <c r="A922">
        <v>2026</v>
      </c>
      <c r="B922">
        <v>9</v>
      </c>
      <c r="C922" t="s">
        <v>389</v>
      </c>
      <c r="D922" t="s">
        <v>317</v>
      </c>
      <c r="E922">
        <v>173</v>
      </c>
    </row>
    <row r="923" spans="1:5">
      <c r="A923">
        <v>2026</v>
      </c>
      <c r="B923">
        <v>9</v>
      </c>
      <c r="C923" t="s">
        <v>341</v>
      </c>
      <c r="D923" t="s">
        <v>347</v>
      </c>
      <c r="E923" t="s">
        <v>3</v>
      </c>
    </row>
    <row r="924" spans="1:5">
      <c r="A924">
        <v>2026</v>
      </c>
      <c r="B924">
        <v>9</v>
      </c>
      <c r="C924" t="s">
        <v>341</v>
      </c>
      <c r="D924" t="s">
        <v>317</v>
      </c>
      <c r="E924">
        <v>173</v>
      </c>
    </row>
    <row r="925" spans="1:5">
      <c r="A925">
        <v>2026</v>
      </c>
      <c r="B925">
        <v>9</v>
      </c>
      <c r="C925" t="s">
        <v>350</v>
      </c>
      <c r="D925" t="s">
        <v>347</v>
      </c>
      <c r="E925" t="s">
        <v>3</v>
      </c>
    </row>
    <row r="926" spans="1:5">
      <c r="A926">
        <v>2026</v>
      </c>
      <c r="B926">
        <v>9</v>
      </c>
      <c r="C926" t="s">
        <v>350</v>
      </c>
      <c r="D926" t="s">
        <v>317</v>
      </c>
      <c r="E926">
        <v>151.38</v>
      </c>
    </row>
    <row r="927" spans="1:5">
      <c r="A927">
        <v>2026</v>
      </c>
      <c r="B927">
        <v>9</v>
      </c>
      <c r="C927" t="s">
        <v>318</v>
      </c>
      <c r="D927" t="s">
        <v>347</v>
      </c>
      <c r="E927" t="s">
        <v>3</v>
      </c>
    </row>
    <row r="928" spans="1:5">
      <c r="A928">
        <v>2026</v>
      </c>
      <c r="B928">
        <v>9</v>
      </c>
      <c r="C928" t="s">
        <v>318</v>
      </c>
      <c r="D928" t="s">
        <v>317</v>
      </c>
      <c r="E928">
        <v>173</v>
      </c>
    </row>
    <row r="929" spans="1:5">
      <c r="A929">
        <v>2026</v>
      </c>
      <c r="B929">
        <v>9</v>
      </c>
      <c r="C929" t="s">
        <v>337</v>
      </c>
      <c r="D929" t="s">
        <v>347</v>
      </c>
      <c r="E929" t="s">
        <v>11</v>
      </c>
    </row>
    <row r="930" spans="1:5">
      <c r="A930">
        <v>2026</v>
      </c>
      <c r="B930">
        <v>9</v>
      </c>
      <c r="C930" t="s">
        <v>337</v>
      </c>
      <c r="D930" t="s">
        <v>317</v>
      </c>
      <c r="E930">
        <v>173</v>
      </c>
    </row>
    <row r="931" spans="1:5">
      <c r="A931">
        <v>2026</v>
      </c>
      <c r="B931">
        <v>9</v>
      </c>
      <c r="C931" t="s">
        <v>408</v>
      </c>
      <c r="D931" t="s">
        <v>347</v>
      </c>
      <c r="E931" t="s">
        <v>2</v>
      </c>
    </row>
    <row r="932" spans="1:5">
      <c r="A932">
        <v>2026</v>
      </c>
      <c r="B932">
        <v>9</v>
      </c>
      <c r="C932" t="s">
        <v>408</v>
      </c>
      <c r="D932" t="s">
        <v>317</v>
      </c>
      <c r="E932">
        <v>173</v>
      </c>
    </row>
    <row r="933" spans="1:5">
      <c r="A933">
        <v>2026</v>
      </c>
      <c r="B933">
        <v>9</v>
      </c>
      <c r="C933" t="s">
        <v>409</v>
      </c>
      <c r="D933" t="s">
        <v>347</v>
      </c>
      <c r="E933" t="s">
        <v>2</v>
      </c>
    </row>
    <row r="934" spans="1:5">
      <c r="A934">
        <v>2026</v>
      </c>
      <c r="B934">
        <v>9</v>
      </c>
      <c r="C934" t="s">
        <v>409</v>
      </c>
      <c r="D934" t="s">
        <v>317</v>
      </c>
      <c r="E934">
        <v>173</v>
      </c>
    </row>
    <row r="935" spans="1:5">
      <c r="A935">
        <v>2026</v>
      </c>
      <c r="B935">
        <v>9</v>
      </c>
      <c r="C935" t="s">
        <v>342</v>
      </c>
      <c r="D935" t="s">
        <v>347</v>
      </c>
      <c r="E935" t="s">
        <v>2</v>
      </c>
    </row>
    <row r="936" spans="1:5">
      <c r="A936">
        <v>2026</v>
      </c>
      <c r="B936">
        <v>9</v>
      </c>
      <c r="C936" t="s">
        <v>342</v>
      </c>
      <c r="D936" t="s">
        <v>317</v>
      </c>
      <c r="E936">
        <v>173</v>
      </c>
    </row>
    <row r="937" spans="1:5">
      <c r="A937">
        <v>2026</v>
      </c>
      <c r="B937">
        <v>9</v>
      </c>
      <c r="C937" t="s">
        <v>336</v>
      </c>
      <c r="D937" t="s">
        <v>347</v>
      </c>
      <c r="E937" t="s">
        <v>6</v>
      </c>
    </row>
    <row r="938" spans="1:5">
      <c r="A938">
        <v>2026</v>
      </c>
      <c r="B938">
        <v>9</v>
      </c>
      <c r="C938" t="s">
        <v>336</v>
      </c>
      <c r="D938" t="s">
        <v>317</v>
      </c>
      <c r="E938">
        <v>173</v>
      </c>
    </row>
    <row r="939" spans="1:5">
      <c r="A939">
        <v>2026</v>
      </c>
      <c r="B939">
        <v>9</v>
      </c>
      <c r="C939" t="s">
        <v>411</v>
      </c>
      <c r="D939" t="s">
        <v>347</v>
      </c>
      <c r="E939" t="s">
        <v>2</v>
      </c>
    </row>
    <row r="940" spans="1:5">
      <c r="A940">
        <v>2026</v>
      </c>
      <c r="B940">
        <v>9</v>
      </c>
      <c r="C940" t="s">
        <v>411</v>
      </c>
      <c r="D940" t="s">
        <v>317</v>
      </c>
      <c r="E940">
        <v>173</v>
      </c>
    </row>
    <row r="941" spans="1:5">
      <c r="A941">
        <v>2026</v>
      </c>
      <c r="B941">
        <v>9</v>
      </c>
      <c r="C941" t="s">
        <v>410</v>
      </c>
      <c r="D941" t="s">
        <v>347</v>
      </c>
      <c r="E941" t="s">
        <v>2</v>
      </c>
    </row>
    <row r="942" spans="1:5">
      <c r="A942">
        <v>2026</v>
      </c>
      <c r="B942">
        <v>9</v>
      </c>
      <c r="C942" t="s">
        <v>410</v>
      </c>
      <c r="D942" t="s">
        <v>317</v>
      </c>
      <c r="E942">
        <v>173</v>
      </c>
    </row>
    <row r="943" spans="1:5">
      <c r="A943">
        <v>2026</v>
      </c>
      <c r="B943">
        <v>9</v>
      </c>
      <c r="C943" t="s">
        <v>349</v>
      </c>
      <c r="D943" t="s">
        <v>347</v>
      </c>
      <c r="E943" t="s">
        <v>2</v>
      </c>
    </row>
    <row r="944" spans="1:5">
      <c r="A944">
        <v>2026</v>
      </c>
      <c r="B944">
        <v>9</v>
      </c>
      <c r="C944" t="s">
        <v>349</v>
      </c>
      <c r="D944" t="s">
        <v>317</v>
      </c>
      <c r="E944">
        <v>173</v>
      </c>
    </row>
    <row r="945" spans="1:5">
      <c r="A945">
        <v>2026</v>
      </c>
      <c r="B945">
        <v>9</v>
      </c>
      <c r="C945" t="s">
        <v>356</v>
      </c>
      <c r="D945" t="s">
        <v>347</v>
      </c>
      <c r="E945" t="s">
        <v>10</v>
      </c>
    </row>
    <row r="946" spans="1:5">
      <c r="A946">
        <v>2026</v>
      </c>
      <c r="B946">
        <v>9</v>
      </c>
      <c r="C946" t="s">
        <v>356</v>
      </c>
      <c r="D946" t="s">
        <v>317</v>
      </c>
      <c r="E946">
        <v>173</v>
      </c>
    </row>
    <row r="947" spans="1:5">
      <c r="A947">
        <v>2026</v>
      </c>
      <c r="B947">
        <v>9</v>
      </c>
      <c r="C947" t="s">
        <v>398</v>
      </c>
      <c r="D947" t="s">
        <v>347</v>
      </c>
      <c r="E947" t="s">
        <v>10</v>
      </c>
    </row>
    <row r="948" spans="1:5">
      <c r="A948">
        <v>2026</v>
      </c>
      <c r="B948">
        <v>9</v>
      </c>
      <c r="C948" t="s">
        <v>398</v>
      </c>
      <c r="D948" t="s">
        <v>317</v>
      </c>
      <c r="E948">
        <v>173</v>
      </c>
    </row>
    <row r="949" spans="1:5">
      <c r="A949">
        <v>2026</v>
      </c>
      <c r="B949">
        <v>9</v>
      </c>
      <c r="C949" t="s">
        <v>397</v>
      </c>
      <c r="D949" t="s">
        <v>347</v>
      </c>
      <c r="E949" t="s">
        <v>2</v>
      </c>
    </row>
    <row r="950" spans="1:5">
      <c r="A950">
        <v>2026</v>
      </c>
      <c r="B950">
        <v>9</v>
      </c>
      <c r="C950" t="s">
        <v>397</v>
      </c>
      <c r="D950" t="s">
        <v>317</v>
      </c>
      <c r="E950">
        <v>86.5</v>
      </c>
    </row>
    <row r="951" spans="1:5">
      <c r="A951">
        <v>2026</v>
      </c>
      <c r="B951">
        <v>9</v>
      </c>
      <c r="C951" t="s">
        <v>379</v>
      </c>
      <c r="D951" t="s">
        <v>347</v>
      </c>
      <c r="E951" t="s">
        <v>2</v>
      </c>
    </row>
    <row r="952" spans="1:5">
      <c r="A952">
        <v>2026</v>
      </c>
      <c r="B952">
        <v>9</v>
      </c>
      <c r="C952" t="s">
        <v>379</v>
      </c>
      <c r="D952" t="s">
        <v>317</v>
      </c>
      <c r="E952">
        <v>86.5</v>
      </c>
    </row>
    <row r="953" spans="1:5">
      <c r="A953">
        <v>2026</v>
      </c>
      <c r="B953">
        <v>9</v>
      </c>
      <c r="C953" t="s">
        <v>380</v>
      </c>
      <c r="D953" t="s">
        <v>347</v>
      </c>
      <c r="E953" t="s">
        <v>2</v>
      </c>
    </row>
    <row r="954" spans="1:5">
      <c r="A954">
        <v>2026</v>
      </c>
      <c r="B954">
        <v>9</v>
      </c>
      <c r="C954" t="s">
        <v>380</v>
      </c>
      <c r="D954" t="s">
        <v>317</v>
      </c>
      <c r="E954">
        <v>86.5</v>
      </c>
    </row>
    <row r="955" spans="1:5">
      <c r="A955">
        <v>2026</v>
      </c>
      <c r="B955">
        <v>9</v>
      </c>
      <c r="C955" t="s">
        <v>381</v>
      </c>
      <c r="D955" t="s">
        <v>347</v>
      </c>
      <c r="E955" t="s">
        <v>10</v>
      </c>
    </row>
    <row r="956" spans="1:5">
      <c r="A956">
        <v>2026</v>
      </c>
      <c r="B956">
        <v>9</v>
      </c>
      <c r="C956" t="s">
        <v>381</v>
      </c>
      <c r="D956" t="s">
        <v>317</v>
      </c>
      <c r="E956">
        <v>86.5</v>
      </c>
    </row>
    <row r="957" spans="1:5">
      <c r="A957">
        <v>2026</v>
      </c>
      <c r="B957">
        <v>9</v>
      </c>
      <c r="C957" t="s">
        <v>382</v>
      </c>
      <c r="D957" t="s">
        <v>347</v>
      </c>
      <c r="E957" t="s">
        <v>2</v>
      </c>
    </row>
    <row r="958" spans="1:5">
      <c r="A958">
        <v>2026</v>
      </c>
      <c r="B958">
        <v>9</v>
      </c>
      <c r="C958" t="s">
        <v>382</v>
      </c>
      <c r="D958" t="s">
        <v>317</v>
      </c>
      <c r="E958">
        <v>86.5</v>
      </c>
    </row>
    <row r="959" spans="1:5">
      <c r="A959">
        <v>2026</v>
      </c>
      <c r="B959">
        <v>9</v>
      </c>
      <c r="C959" t="s">
        <v>383</v>
      </c>
      <c r="D959" t="s">
        <v>347</v>
      </c>
      <c r="E959" t="s">
        <v>2</v>
      </c>
    </row>
    <row r="960" spans="1:5">
      <c r="A960">
        <v>2026</v>
      </c>
      <c r="B960">
        <v>9</v>
      </c>
      <c r="C960" t="s">
        <v>383</v>
      </c>
      <c r="D960" t="s">
        <v>317</v>
      </c>
      <c r="E960">
        <v>86.5</v>
      </c>
    </row>
    <row r="961" spans="1:5">
      <c r="A961">
        <v>2026</v>
      </c>
      <c r="B961">
        <v>9</v>
      </c>
      <c r="C961" t="s">
        <v>384</v>
      </c>
      <c r="D961" t="s">
        <v>347</v>
      </c>
      <c r="E961" t="s">
        <v>2</v>
      </c>
    </row>
    <row r="962" spans="1:5">
      <c r="A962">
        <v>2026</v>
      </c>
      <c r="B962">
        <v>9</v>
      </c>
      <c r="C962" t="s">
        <v>384</v>
      </c>
      <c r="D962" t="s">
        <v>317</v>
      </c>
      <c r="E962">
        <v>86.5</v>
      </c>
    </row>
    <row r="963" spans="1:5">
      <c r="A963">
        <v>2026</v>
      </c>
      <c r="B963">
        <v>9</v>
      </c>
      <c r="C963" t="s">
        <v>385</v>
      </c>
      <c r="D963" t="s">
        <v>347</v>
      </c>
      <c r="E963" t="s">
        <v>2</v>
      </c>
    </row>
    <row r="964" spans="1:5">
      <c r="A964">
        <v>2026</v>
      </c>
      <c r="B964">
        <v>9</v>
      </c>
      <c r="C964" t="s">
        <v>385</v>
      </c>
      <c r="D964" t="s">
        <v>317</v>
      </c>
      <c r="E964">
        <v>173</v>
      </c>
    </row>
    <row r="965" spans="1:5">
      <c r="A965">
        <v>2026</v>
      </c>
      <c r="B965">
        <v>9</v>
      </c>
      <c r="C965" t="s">
        <v>387</v>
      </c>
      <c r="D965" t="s">
        <v>347</v>
      </c>
      <c r="E965" t="s">
        <v>2</v>
      </c>
    </row>
    <row r="966" spans="1:5">
      <c r="A966">
        <v>2026</v>
      </c>
      <c r="B966">
        <v>9</v>
      </c>
      <c r="C966" t="s">
        <v>387</v>
      </c>
      <c r="D966" t="s">
        <v>317</v>
      </c>
      <c r="E966">
        <v>86.5</v>
      </c>
    </row>
    <row r="967" spans="1:5">
      <c r="A967">
        <v>2026</v>
      </c>
      <c r="B967">
        <v>9</v>
      </c>
      <c r="C967" t="s">
        <v>388</v>
      </c>
      <c r="D967" t="s">
        <v>347</v>
      </c>
      <c r="E967" t="s">
        <v>2</v>
      </c>
    </row>
    <row r="968" spans="1:5">
      <c r="A968">
        <v>2026</v>
      </c>
      <c r="B968">
        <v>9</v>
      </c>
      <c r="C968" t="s">
        <v>388</v>
      </c>
      <c r="D968" t="s">
        <v>317</v>
      </c>
      <c r="E968">
        <v>86.5</v>
      </c>
    </row>
    <row r="969" spans="1:5">
      <c r="A969">
        <v>2026</v>
      </c>
      <c r="B969">
        <v>9</v>
      </c>
      <c r="C969" t="s">
        <v>390</v>
      </c>
      <c r="D969" t="s">
        <v>347</v>
      </c>
      <c r="E969" t="s">
        <v>2</v>
      </c>
    </row>
    <row r="970" spans="1:5">
      <c r="A970">
        <v>2026</v>
      </c>
      <c r="B970">
        <v>9</v>
      </c>
      <c r="C970" t="s">
        <v>390</v>
      </c>
      <c r="D970" t="s">
        <v>317</v>
      </c>
      <c r="E970">
        <v>86.5</v>
      </c>
    </row>
    <row r="971" spans="1:5">
      <c r="A971">
        <v>2026</v>
      </c>
      <c r="B971">
        <v>9</v>
      </c>
      <c r="C971" t="s">
        <v>391</v>
      </c>
      <c r="D971" t="s">
        <v>347</v>
      </c>
      <c r="E971" t="s">
        <v>2</v>
      </c>
    </row>
    <row r="972" spans="1:5">
      <c r="A972">
        <v>2026</v>
      </c>
      <c r="B972">
        <v>9</v>
      </c>
      <c r="C972" t="s">
        <v>391</v>
      </c>
      <c r="D972" t="s">
        <v>317</v>
      </c>
      <c r="E972">
        <v>86.5</v>
      </c>
    </row>
    <row r="973" spans="1:5">
      <c r="A973">
        <v>2026</v>
      </c>
      <c r="B973">
        <v>9</v>
      </c>
      <c r="C973" t="s">
        <v>392</v>
      </c>
      <c r="D973" t="s">
        <v>347</v>
      </c>
      <c r="E973" t="s">
        <v>2</v>
      </c>
    </row>
    <row r="974" spans="1:5">
      <c r="A974">
        <v>2026</v>
      </c>
      <c r="B974">
        <v>9</v>
      </c>
      <c r="C974" t="s">
        <v>392</v>
      </c>
      <c r="D974" t="s">
        <v>317</v>
      </c>
      <c r="E974">
        <v>86.5</v>
      </c>
    </row>
    <row r="975" spans="1:5">
      <c r="A975">
        <v>2026</v>
      </c>
      <c r="B975">
        <v>9</v>
      </c>
      <c r="C975" t="s">
        <v>393</v>
      </c>
      <c r="D975" t="s">
        <v>347</v>
      </c>
      <c r="E975" t="s">
        <v>2</v>
      </c>
    </row>
    <row r="976" spans="1:5">
      <c r="A976">
        <v>2026</v>
      </c>
      <c r="B976">
        <v>9</v>
      </c>
      <c r="C976" t="s">
        <v>393</v>
      </c>
      <c r="D976" t="s">
        <v>317</v>
      </c>
      <c r="E976">
        <v>86.5</v>
      </c>
    </row>
    <row r="977" spans="1:5">
      <c r="A977">
        <v>2026</v>
      </c>
      <c r="B977">
        <v>9</v>
      </c>
      <c r="C977" t="s">
        <v>394</v>
      </c>
      <c r="D977" t="s">
        <v>347</v>
      </c>
      <c r="E977" t="s">
        <v>2</v>
      </c>
    </row>
    <row r="978" spans="1:5">
      <c r="A978">
        <v>2026</v>
      </c>
      <c r="B978">
        <v>9</v>
      </c>
      <c r="C978" t="s">
        <v>394</v>
      </c>
      <c r="D978" t="s">
        <v>317</v>
      </c>
      <c r="E978">
        <v>86.5</v>
      </c>
    </row>
    <row r="979" spans="1:5">
      <c r="A979">
        <v>2026</v>
      </c>
      <c r="B979">
        <v>9</v>
      </c>
      <c r="C979" t="s">
        <v>395</v>
      </c>
      <c r="D979" t="s">
        <v>347</v>
      </c>
      <c r="E979" t="s">
        <v>2</v>
      </c>
    </row>
    <row r="980" spans="1:5">
      <c r="A980">
        <v>2026</v>
      </c>
      <c r="B980">
        <v>9</v>
      </c>
      <c r="C980" t="s">
        <v>395</v>
      </c>
      <c r="D980" t="s">
        <v>317</v>
      </c>
      <c r="E980">
        <v>86.5</v>
      </c>
    </row>
    <row r="981" spans="1:5">
      <c r="A981">
        <v>2026</v>
      </c>
      <c r="B981">
        <v>9</v>
      </c>
      <c r="C981" t="s">
        <v>339</v>
      </c>
      <c r="D981" t="s">
        <v>347</v>
      </c>
      <c r="E981" t="s">
        <v>2</v>
      </c>
    </row>
    <row r="982" spans="1:5">
      <c r="A982">
        <v>2026</v>
      </c>
      <c r="B982">
        <v>9</v>
      </c>
      <c r="C982" t="s">
        <v>339</v>
      </c>
      <c r="D982" t="s">
        <v>317</v>
      </c>
      <c r="E982">
        <v>86.5</v>
      </c>
    </row>
    <row r="983" spans="1:5">
      <c r="A983">
        <v>2026</v>
      </c>
      <c r="B983">
        <v>9</v>
      </c>
      <c r="C983" t="s">
        <v>396</v>
      </c>
      <c r="D983" t="s">
        <v>347</v>
      </c>
      <c r="E983" t="s">
        <v>2</v>
      </c>
    </row>
    <row r="984" spans="1:5">
      <c r="A984">
        <v>2026</v>
      </c>
      <c r="B984">
        <v>9</v>
      </c>
      <c r="C984" t="s">
        <v>396</v>
      </c>
      <c r="D984" t="s">
        <v>317</v>
      </c>
      <c r="E984">
        <v>86.5</v>
      </c>
    </row>
    <row r="985" spans="1:5">
      <c r="A985">
        <v>2026</v>
      </c>
      <c r="B985">
        <v>9</v>
      </c>
      <c r="C985" t="s">
        <v>338</v>
      </c>
      <c r="D985" t="s">
        <v>347</v>
      </c>
      <c r="E985" t="s">
        <v>2</v>
      </c>
    </row>
    <row r="986" spans="1:5">
      <c r="A986">
        <v>2026</v>
      </c>
      <c r="B986">
        <v>9</v>
      </c>
      <c r="C986" t="s">
        <v>338</v>
      </c>
      <c r="D986" t="s">
        <v>317</v>
      </c>
      <c r="E986">
        <v>86.5</v>
      </c>
    </row>
    <row r="987" spans="1:5">
      <c r="A987">
        <v>2026</v>
      </c>
      <c r="B987">
        <v>9</v>
      </c>
      <c r="C987" t="s">
        <v>373</v>
      </c>
      <c r="D987" t="s">
        <v>347</v>
      </c>
      <c r="E987" t="s">
        <v>2</v>
      </c>
    </row>
    <row r="988" spans="1:5">
      <c r="A988">
        <v>2026</v>
      </c>
      <c r="B988">
        <v>9</v>
      </c>
      <c r="C988" t="s">
        <v>373</v>
      </c>
      <c r="D988" t="s">
        <v>317</v>
      </c>
      <c r="E988">
        <v>86.5</v>
      </c>
    </row>
    <row r="989" spans="1:5">
      <c r="A989">
        <v>2026</v>
      </c>
      <c r="B989">
        <v>9</v>
      </c>
      <c r="C989" t="s">
        <v>372</v>
      </c>
      <c r="D989" t="s">
        <v>347</v>
      </c>
      <c r="E989" t="s">
        <v>2</v>
      </c>
    </row>
    <row r="990" spans="1:5">
      <c r="A990">
        <v>2026</v>
      </c>
      <c r="B990">
        <v>9</v>
      </c>
      <c r="C990" t="s">
        <v>372</v>
      </c>
      <c r="D990" t="s">
        <v>317</v>
      </c>
      <c r="E990">
        <v>86.5</v>
      </c>
    </row>
    <row r="991" spans="1:5">
      <c r="A991">
        <v>2026</v>
      </c>
      <c r="B991">
        <v>9</v>
      </c>
      <c r="C991" t="s">
        <v>371</v>
      </c>
      <c r="D991" t="s">
        <v>347</v>
      </c>
      <c r="E991" t="s">
        <v>2</v>
      </c>
    </row>
    <row r="992" spans="1:5">
      <c r="A992">
        <v>2026</v>
      </c>
      <c r="B992">
        <v>9</v>
      </c>
      <c r="C992" t="s">
        <v>371</v>
      </c>
      <c r="D992" t="s">
        <v>317</v>
      </c>
      <c r="E992">
        <v>86.5</v>
      </c>
    </row>
    <row r="993" spans="1:5">
      <c r="A993">
        <v>2026</v>
      </c>
      <c r="B993">
        <v>9</v>
      </c>
      <c r="C993" t="s">
        <v>375</v>
      </c>
      <c r="D993" t="s">
        <v>347</v>
      </c>
      <c r="E993" t="s">
        <v>2</v>
      </c>
    </row>
    <row r="994" spans="1:5">
      <c r="A994">
        <v>2026</v>
      </c>
      <c r="B994">
        <v>9</v>
      </c>
      <c r="C994" t="s">
        <v>375</v>
      </c>
      <c r="D994" t="s">
        <v>317</v>
      </c>
      <c r="E994">
        <v>86.5</v>
      </c>
    </row>
    <row r="995" spans="1:5">
      <c r="A995">
        <v>2026</v>
      </c>
      <c r="B995">
        <v>9</v>
      </c>
      <c r="C995" t="s">
        <v>374</v>
      </c>
      <c r="D995" t="s">
        <v>347</v>
      </c>
      <c r="E995" t="s">
        <v>2</v>
      </c>
    </row>
    <row r="996" spans="1:5">
      <c r="A996">
        <v>2026</v>
      </c>
      <c r="B996">
        <v>9</v>
      </c>
      <c r="C996" t="s">
        <v>374</v>
      </c>
      <c r="D996" t="s">
        <v>317</v>
      </c>
      <c r="E996">
        <v>86.5</v>
      </c>
    </row>
    <row r="997" spans="1:5">
      <c r="A997">
        <v>2026</v>
      </c>
      <c r="B997">
        <v>9</v>
      </c>
      <c r="C997" t="s">
        <v>340</v>
      </c>
      <c r="D997" t="s">
        <v>347</v>
      </c>
      <c r="E997" t="s">
        <v>2</v>
      </c>
    </row>
    <row r="998" spans="1:5">
      <c r="A998">
        <v>2026</v>
      </c>
      <c r="B998">
        <v>9</v>
      </c>
      <c r="C998" t="s">
        <v>340</v>
      </c>
      <c r="D998" t="s">
        <v>317</v>
      </c>
      <c r="E998">
        <v>86.5</v>
      </c>
    </row>
    <row r="999" spans="1:5">
      <c r="A999">
        <v>2026</v>
      </c>
      <c r="B999">
        <v>9</v>
      </c>
      <c r="C999" t="s">
        <v>370</v>
      </c>
      <c r="D999" t="s">
        <v>347</v>
      </c>
      <c r="E999" t="s">
        <v>2</v>
      </c>
    </row>
    <row r="1000" spans="1:5">
      <c r="A1000">
        <v>2026</v>
      </c>
      <c r="B1000">
        <v>9</v>
      </c>
      <c r="C1000" t="s">
        <v>370</v>
      </c>
      <c r="D1000" t="s">
        <v>317</v>
      </c>
      <c r="E1000">
        <v>86.5</v>
      </c>
    </row>
    <row r="1001" spans="1:5">
      <c r="A1001">
        <v>2026</v>
      </c>
      <c r="B1001">
        <v>9</v>
      </c>
      <c r="C1001" t="s">
        <v>376</v>
      </c>
      <c r="D1001" t="s">
        <v>347</v>
      </c>
      <c r="E1001" t="s">
        <v>2</v>
      </c>
    </row>
    <row r="1002" spans="1:5">
      <c r="A1002">
        <v>2026</v>
      </c>
      <c r="B1002">
        <v>9</v>
      </c>
      <c r="C1002" t="s">
        <v>376</v>
      </c>
      <c r="D1002" t="s">
        <v>317</v>
      </c>
      <c r="E1002">
        <v>86.5</v>
      </c>
    </row>
    <row r="1003" spans="1:5">
      <c r="A1003">
        <v>2026</v>
      </c>
      <c r="B1003">
        <v>9</v>
      </c>
      <c r="C1003" t="s">
        <v>377</v>
      </c>
      <c r="D1003" t="s">
        <v>347</v>
      </c>
      <c r="E1003" t="s">
        <v>2</v>
      </c>
    </row>
    <row r="1004" spans="1:5">
      <c r="A1004">
        <v>2026</v>
      </c>
      <c r="B1004">
        <v>9</v>
      </c>
      <c r="C1004" t="s">
        <v>377</v>
      </c>
      <c r="D1004" t="s">
        <v>317</v>
      </c>
      <c r="E1004">
        <v>86.5</v>
      </c>
    </row>
    <row r="1005" spans="1:5">
      <c r="A1005">
        <v>2026</v>
      </c>
      <c r="B1005">
        <v>9</v>
      </c>
      <c r="C1005" t="s">
        <v>418</v>
      </c>
      <c r="D1005" t="s">
        <v>347</v>
      </c>
      <c r="E1005" t="s">
        <v>2</v>
      </c>
    </row>
    <row r="1006" spans="1:5">
      <c r="A1006">
        <v>2026</v>
      </c>
      <c r="B1006">
        <v>9</v>
      </c>
      <c r="C1006" t="s">
        <v>418</v>
      </c>
      <c r="D1006" t="s">
        <v>317</v>
      </c>
      <c r="E1006">
        <v>173</v>
      </c>
    </row>
    <row r="1007" spans="1:5">
      <c r="A1007">
        <v>2026</v>
      </c>
      <c r="B1007">
        <v>9</v>
      </c>
      <c r="C1007" t="s">
        <v>421</v>
      </c>
      <c r="D1007" t="s">
        <v>347</v>
      </c>
      <c r="E1007" t="s">
        <v>2</v>
      </c>
    </row>
    <row r="1008" spans="1:5">
      <c r="A1008">
        <v>2026</v>
      </c>
      <c r="B1008">
        <v>9</v>
      </c>
      <c r="C1008" t="s">
        <v>421</v>
      </c>
      <c r="D1008" t="s">
        <v>317</v>
      </c>
      <c r="E1008">
        <v>173</v>
      </c>
    </row>
    <row r="1009" spans="1:5">
      <c r="A1009">
        <v>2026</v>
      </c>
      <c r="B1009">
        <v>9</v>
      </c>
      <c r="C1009" t="s">
        <v>420</v>
      </c>
      <c r="D1009" t="s">
        <v>347</v>
      </c>
      <c r="E1009" t="s">
        <v>2</v>
      </c>
    </row>
    <row r="1010" spans="1:5">
      <c r="A1010">
        <v>2026</v>
      </c>
      <c r="B1010">
        <v>9</v>
      </c>
      <c r="C1010" t="s">
        <v>420</v>
      </c>
      <c r="D1010" t="s">
        <v>317</v>
      </c>
      <c r="E1010">
        <v>173</v>
      </c>
    </row>
    <row r="1011" spans="1:5">
      <c r="A1011">
        <v>2026</v>
      </c>
      <c r="B1011">
        <v>9</v>
      </c>
      <c r="C1011" t="s">
        <v>412</v>
      </c>
      <c r="D1011" t="s">
        <v>347</v>
      </c>
      <c r="E1011" t="s">
        <v>2</v>
      </c>
    </row>
    <row r="1012" spans="1:5">
      <c r="A1012">
        <v>2026</v>
      </c>
      <c r="B1012">
        <v>9</v>
      </c>
      <c r="C1012" t="s">
        <v>412</v>
      </c>
      <c r="D1012" t="s">
        <v>317</v>
      </c>
      <c r="E1012">
        <v>173</v>
      </c>
    </row>
    <row r="1013" spans="1:5">
      <c r="A1013">
        <v>2026</v>
      </c>
      <c r="B1013">
        <v>9</v>
      </c>
      <c r="C1013" t="s">
        <v>416</v>
      </c>
      <c r="D1013" t="s">
        <v>347</v>
      </c>
      <c r="E1013" t="s">
        <v>2</v>
      </c>
    </row>
    <row r="1014" spans="1:5">
      <c r="A1014">
        <v>2026</v>
      </c>
      <c r="B1014">
        <v>9</v>
      </c>
      <c r="C1014" t="s">
        <v>416</v>
      </c>
      <c r="D1014" t="s">
        <v>317</v>
      </c>
      <c r="E1014">
        <v>173</v>
      </c>
    </row>
    <row r="1015" spans="1:5">
      <c r="A1015">
        <v>2026</v>
      </c>
      <c r="B1015">
        <v>9</v>
      </c>
      <c r="C1015" t="s">
        <v>422</v>
      </c>
      <c r="D1015" t="s">
        <v>347</v>
      </c>
      <c r="E1015" t="s">
        <v>2</v>
      </c>
    </row>
    <row r="1016" spans="1:5">
      <c r="A1016">
        <v>2026</v>
      </c>
      <c r="B1016">
        <v>9</v>
      </c>
      <c r="C1016" t="s">
        <v>422</v>
      </c>
      <c r="D1016" t="s">
        <v>317</v>
      </c>
      <c r="E1016">
        <v>173</v>
      </c>
    </row>
    <row r="1017" spans="1:5">
      <c r="A1017">
        <v>2026</v>
      </c>
      <c r="B1017">
        <v>9</v>
      </c>
      <c r="C1017" t="s">
        <v>413</v>
      </c>
      <c r="D1017" t="s">
        <v>347</v>
      </c>
      <c r="E1017" t="s">
        <v>2</v>
      </c>
    </row>
    <row r="1018" spans="1:5">
      <c r="A1018">
        <v>2026</v>
      </c>
      <c r="B1018">
        <v>9</v>
      </c>
      <c r="C1018" t="s">
        <v>413</v>
      </c>
      <c r="D1018" t="s">
        <v>317</v>
      </c>
      <c r="E1018">
        <v>173</v>
      </c>
    </row>
    <row r="1019" spans="1:5">
      <c r="A1019">
        <v>2026</v>
      </c>
      <c r="B1019">
        <v>9</v>
      </c>
      <c r="C1019" t="s">
        <v>414</v>
      </c>
      <c r="D1019" t="s">
        <v>347</v>
      </c>
      <c r="E1019" t="s">
        <v>3</v>
      </c>
    </row>
    <row r="1020" spans="1:5">
      <c r="A1020">
        <v>2026</v>
      </c>
      <c r="B1020">
        <v>9</v>
      </c>
      <c r="C1020" t="s">
        <v>414</v>
      </c>
      <c r="D1020" t="s">
        <v>317</v>
      </c>
      <c r="E1020">
        <v>138.4</v>
      </c>
    </row>
    <row r="1021" spans="1:5">
      <c r="A1021">
        <v>2026</v>
      </c>
      <c r="B1021">
        <v>9</v>
      </c>
      <c r="C1021" t="s">
        <v>415</v>
      </c>
      <c r="D1021" t="s">
        <v>347</v>
      </c>
      <c r="E1021" t="s">
        <v>2</v>
      </c>
    </row>
    <row r="1022" spans="1:5">
      <c r="A1022">
        <v>2026</v>
      </c>
      <c r="B1022">
        <v>9</v>
      </c>
      <c r="C1022" t="s">
        <v>415</v>
      </c>
      <c r="D1022" t="s">
        <v>317</v>
      </c>
      <c r="E1022">
        <v>138.4</v>
      </c>
    </row>
    <row r="1023" spans="1:5">
      <c r="A1023">
        <v>2026</v>
      </c>
      <c r="B1023">
        <v>9</v>
      </c>
      <c r="C1023" t="s">
        <v>316</v>
      </c>
      <c r="D1023" t="s">
        <v>347</v>
      </c>
      <c r="E1023" t="s">
        <v>2</v>
      </c>
    </row>
    <row r="1024" spans="1:5">
      <c r="A1024">
        <v>2026</v>
      </c>
      <c r="B1024">
        <v>9</v>
      </c>
      <c r="C1024" t="s">
        <v>316</v>
      </c>
      <c r="D1024" t="s">
        <v>317</v>
      </c>
      <c r="E1024">
        <v>173</v>
      </c>
    </row>
    <row r="1025" spans="1:5">
      <c r="A1025">
        <v>2026</v>
      </c>
      <c r="B1025">
        <v>9</v>
      </c>
      <c r="C1025" t="s">
        <v>419</v>
      </c>
      <c r="D1025" t="s">
        <v>347</v>
      </c>
      <c r="E1025" t="s">
        <v>2</v>
      </c>
    </row>
    <row r="1026" spans="1:5">
      <c r="A1026">
        <v>2026</v>
      </c>
      <c r="B1026">
        <v>9</v>
      </c>
      <c r="C1026" t="s">
        <v>419</v>
      </c>
      <c r="D1026" t="s">
        <v>317</v>
      </c>
      <c r="E1026">
        <v>173</v>
      </c>
    </row>
    <row r="1027" spans="1:5">
      <c r="A1027">
        <v>2026</v>
      </c>
      <c r="B1027">
        <v>10</v>
      </c>
      <c r="C1027" t="s">
        <v>335</v>
      </c>
      <c r="D1027" t="s">
        <v>347</v>
      </c>
      <c r="E1027" t="s">
        <v>2</v>
      </c>
    </row>
    <row r="1028" spans="1:5">
      <c r="A1028">
        <v>2026</v>
      </c>
      <c r="B1028">
        <v>10</v>
      </c>
      <c r="C1028" t="s">
        <v>335</v>
      </c>
      <c r="D1028" t="s">
        <v>317</v>
      </c>
      <c r="E1028">
        <v>138.4</v>
      </c>
    </row>
    <row r="1029" spans="1:5">
      <c r="A1029">
        <v>2026</v>
      </c>
      <c r="B1029">
        <v>10</v>
      </c>
      <c r="C1029" t="s">
        <v>343</v>
      </c>
      <c r="D1029" t="s">
        <v>347</v>
      </c>
      <c r="E1029" t="s">
        <v>13</v>
      </c>
    </row>
    <row r="1030" spans="1:5">
      <c r="A1030">
        <v>2026</v>
      </c>
      <c r="B1030">
        <v>10</v>
      </c>
      <c r="C1030" t="s">
        <v>343</v>
      </c>
      <c r="D1030" t="s">
        <v>317</v>
      </c>
      <c r="E1030">
        <v>173</v>
      </c>
    </row>
    <row r="1031" spans="1:5">
      <c r="A1031">
        <v>2026</v>
      </c>
      <c r="B1031">
        <v>10</v>
      </c>
      <c r="C1031" t="s">
        <v>348</v>
      </c>
      <c r="D1031" t="s">
        <v>347</v>
      </c>
      <c r="E1031" t="s">
        <v>5</v>
      </c>
    </row>
    <row r="1032" spans="1:5">
      <c r="A1032">
        <v>2026</v>
      </c>
      <c r="B1032">
        <v>10</v>
      </c>
      <c r="C1032" t="s">
        <v>348</v>
      </c>
      <c r="D1032" t="s">
        <v>317</v>
      </c>
      <c r="E1032">
        <v>173</v>
      </c>
    </row>
    <row r="1033" spans="1:5">
      <c r="A1033">
        <v>2026</v>
      </c>
      <c r="B1033">
        <v>10</v>
      </c>
      <c r="C1033" t="s">
        <v>344</v>
      </c>
      <c r="D1033" t="s">
        <v>347</v>
      </c>
      <c r="E1033" t="s">
        <v>4</v>
      </c>
    </row>
    <row r="1034" spans="1:5">
      <c r="A1034">
        <v>2026</v>
      </c>
      <c r="B1034">
        <v>10</v>
      </c>
      <c r="C1034" t="s">
        <v>344</v>
      </c>
      <c r="D1034" t="s">
        <v>317</v>
      </c>
      <c r="E1034">
        <v>173</v>
      </c>
    </row>
    <row r="1035" spans="1:5">
      <c r="A1035">
        <v>2026</v>
      </c>
      <c r="B1035">
        <v>10</v>
      </c>
      <c r="C1035" t="s">
        <v>346</v>
      </c>
      <c r="D1035" t="s">
        <v>347</v>
      </c>
      <c r="E1035" t="s">
        <v>4</v>
      </c>
    </row>
    <row r="1036" spans="1:5">
      <c r="A1036">
        <v>2026</v>
      </c>
      <c r="B1036">
        <v>10</v>
      </c>
      <c r="C1036" t="s">
        <v>346</v>
      </c>
      <c r="D1036" t="s">
        <v>317</v>
      </c>
      <c r="E1036">
        <v>173</v>
      </c>
    </row>
    <row r="1037" spans="1:5">
      <c r="A1037">
        <v>2026</v>
      </c>
      <c r="B1037">
        <v>10</v>
      </c>
      <c r="C1037" t="s">
        <v>351</v>
      </c>
      <c r="D1037" t="s">
        <v>347</v>
      </c>
      <c r="E1037" t="s">
        <v>13</v>
      </c>
    </row>
    <row r="1038" spans="1:5">
      <c r="A1038">
        <v>2026</v>
      </c>
      <c r="B1038">
        <v>10</v>
      </c>
      <c r="C1038" t="s">
        <v>351</v>
      </c>
      <c r="D1038" t="s">
        <v>317</v>
      </c>
      <c r="E1038">
        <v>173</v>
      </c>
    </row>
    <row r="1039" spans="1:5">
      <c r="A1039">
        <v>2026</v>
      </c>
      <c r="B1039">
        <v>10</v>
      </c>
      <c r="C1039" t="s">
        <v>345</v>
      </c>
      <c r="D1039" t="s">
        <v>347</v>
      </c>
      <c r="E1039" t="s">
        <v>4</v>
      </c>
    </row>
    <row r="1040" spans="1:5">
      <c r="A1040">
        <v>2026</v>
      </c>
      <c r="B1040">
        <v>10</v>
      </c>
      <c r="C1040" t="s">
        <v>345</v>
      </c>
      <c r="D1040" t="s">
        <v>317</v>
      </c>
      <c r="E1040">
        <v>173</v>
      </c>
    </row>
    <row r="1041" spans="1:5">
      <c r="A1041">
        <v>2026</v>
      </c>
      <c r="B1041">
        <v>10</v>
      </c>
      <c r="C1041" t="s">
        <v>407</v>
      </c>
      <c r="D1041" t="s">
        <v>347</v>
      </c>
      <c r="E1041" t="s">
        <v>3</v>
      </c>
    </row>
    <row r="1042" spans="1:5">
      <c r="A1042">
        <v>2026</v>
      </c>
      <c r="B1042">
        <v>10</v>
      </c>
      <c r="C1042" t="s">
        <v>407</v>
      </c>
      <c r="D1042" t="s">
        <v>317</v>
      </c>
      <c r="E1042">
        <v>173</v>
      </c>
    </row>
    <row r="1043" spans="1:5">
      <c r="A1043">
        <v>2026</v>
      </c>
      <c r="B1043">
        <v>10</v>
      </c>
      <c r="C1043" t="s">
        <v>389</v>
      </c>
      <c r="D1043" t="s">
        <v>347</v>
      </c>
      <c r="E1043" t="s">
        <v>3</v>
      </c>
    </row>
    <row r="1044" spans="1:5">
      <c r="A1044">
        <v>2026</v>
      </c>
      <c r="B1044">
        <v>10</v>
      </c>
      <c r="C1044" t="s">
        <v>389</v>
      </c>
      <c r="D1044" t="s">
        <v>317</v>
      </c>
      <c r="E1044">
        <v>173</v>
      </c>
    </row>
    <row r="1045" spans="1:5">
      <c r="A1045">
        <v>2026</v>
      </c>
      <c r="B1045">
        <v>10</v>
      </c>
      <c r="C1045" t="s">
        <v>341</v>
      </c>
      <c r="D1045" t="s">
        <v>347</v>
      </c>
      <c r="E1045" t="s">
        <v>3</v>
      </c>
    </row>
    <row r="1046" spans="1:5">
      <c r="A1046">
        <v>2026</v>
      </c>
      <c r="B1046">
        <v>10</v>
      </c>
      <c r="C1046" t="s">
        <v>341</v>
      </c>
      <c r="D1046" t="s">
        <v>317</v>
      </c>
      <c r="E1046">
        <v>173</v>
      </c>
    </row>
    <row r="1047" spans="1:5">
      <c r="A1047">
        <v>2026</v>
      </c>
      <c r="B1047">
        <v>10</v>
      </c>
      <c r="C1047" t="s">
        <v>350</v>
      </c>
      <c r="D1047" t="s">
        <v>347</v>
      </c>
      <c r="E1047" t="s">
        <v>3</v>
      </c>
    </row>
    <row r="1048" spans="1:5">
      <c r="A1048">
        <v>2026</v>
      </c>
      <c r="B1048">
        <v>10</v>
      </c>
      <c r="C1048" t="s">
        <v>350</v>
      </c>
      <c r="D1048" t="s">
        <v>317</v>
      </c>
      <c r="E1048">
        <v>151.38</v>
      </c>
    </row>
    <row r="1049" spans="1:5">
      <c r="A1049">
        <v>2026</v>
      </c>
      <c r="B1049">
        <v>10</v>
      </c>
      <c r="C1049" t="s">
        <v>318</v>
      </c>
      <c r="D1049" t="s">
        <v>347</v>
      </c>
      <c r="E1049" t="s">
        <v>3</v>
      </c>
    </row>
    <row r="1050" spans="1:5">
      <c r="A1050">
        <v>2026</v>
      </c>
      <c r="B1050">
        <v>10</v>
      </c>
      <c r="C1050" t="s">
        <v>318</v>
      </c>
      <c r="D1050" t="s">
        <v>317</v>
      </c>
      <c r="E1050">
        <v>173</v>
      </c>
    </row>
    <row r="1051" spans="1:5">
      <c r="A1051">
        <v>2026</v>
      </c>
      <c r="B1051">
        <v>10</v>
      </c>
      <c r="C1051" t="s">
        <v>337</v>
      </c>
      <c r="D1051" t="s">
        <v>347</v>
      </c>
      <c r="E1051" t="s">
        <v>11</v>
      </c>
    </row>
    <row r="1052" spans="1:5">
      <c r="A1052">
        <v>2026</v>
      </c>
      <c r="B1052">
        <v>10</v>
      </c>
      <c r="C1052" t="s">
        <v>337</v>
      </c>
      <c r="D1052" t="s">
        <v>317</v>
      </c>
      <c r="E1052">
        <v>173</v>
      </c>
    </row>
    <row r="1053" spans="1:5">
      <c r="A1053">
        <v>2026</v>
      </c>
      <c r="B1053">
        <v>10</v>
      </c>
      <c r="C1053" t="s">
        <v>408</v>
      </c>
      <c r="D1053" t="s">
        <v>347</v>
      </c>
      <c r="E1053" t="s">
        <v>2</v>
      </c>
    </row>
    <row r="1054" spans="1:5">
      <c r="A1054">
        <v>2026</v>
      </c>
      <c r="B1054">
        <v>10</v>
      </c>
      <c r="C1054" t="s">
        <v>408</v>
      </c>
      <c r="D1054" t="s">
        <v>317</v>
      </c>
      <c r="E1054">
        <v>173</v>
      </c>
    </row>
    <row r="1055" spans="1:5">
      <c r="A1055">
        <v>2026</v>
      </c>
      <c r="B1055">
        <v>10</v>
      </c>
      <c r="C1055" t="s">
        <v>409</v>
      </c>
      <c r="D1055" t="s">
        <v>347</v>
      </c>
      <c r="E1055" t="s">
        <v>2</v>
      </c>
    </row>
    <row r="1056" spans="1:5">
      <c r="A1056">
        <v>2026</v>
      </c>
      <c r="B1056">
        <v>10</v>
      </c>
      <c r="C1056" t="s">
        <v>409</v>
      </c>
      <c r="D1056" t="s">
        <v>317</v>
      </c>
      <c r="E1056">
        <v>173</v>
      </c>
    </row>
    <row r="1057" spans="1:5">
      <c r="A1057">
        <v>2026</v>
      </c>
      <c r="B1057">
        <v>10</v>
      </c>
      <c r="C1057" t="s">
        <v>342</v>
      </c>
      <c r="D1057" t="s">
        <v>347</v>
      </c>
      <c r="E1057" t="s">
        <v>2</v>
      </c>
    </row>
    <row r="1058" spans="1:5">
      <c r="A1058">
        <v>2026</v>
      </c>
      <c r="B1058">
        <v>10</v>
      </c>
      <c r="C1058" t="s">
        <v>342</v>
      </c>
      <c r="D1058" t="s">
        <v>317</v>
      </c>
      <c r="E1058">
        <v>173</v>
      </c>
    </row>
    <row r="1059" spans="1:5">
      <c r="A1059">
        <v>2026</v>
      </c>
      <c r="B1059">
        <v>10</v>
      </c>
      <c r="C1059" t="s">
        <v>336</v>
      </c>
      <c r="D1059" t="s">
        <v>347</v>
      </c>
      <c r="E1059" t="s">
        <v>6</v>
      </c>
    </row>
    <row r="1060" spans="1:5">
      <c r="A1060">
        <v>2026</v>
      </c>
      <c r="B1060">
        <v>10</v>
      </c>
      <c r="C1060" t="s">
        <v>336</v>
      </c>
      <c r="D1060" t="s">
        <v>317</v>
      </c>
      <c r="E1060">
        <v>173</v>
      </c>
    </row>
    <row r="1061" spans="1:5">
      <c r="A1061">
        <v>2026</v>
      </c>
      <c r="B1061">
        <v>10</v>
      </c>
      <c r="C1061" t="s">
        <v>411</v>
      </c>
      <c r="D1061" t="s">
        <v>347</v>
      </c>
      <c r="E1061" t="s">
        <v>2</v>
      </c>
    </row>
    <row r="1062" spans="1:5">
      <c r="A1062">
        <v>2026</v>
      </c>
      <c r="B1062">
        <v>10</v>
      </c>
      <c r="C1062" t="s">
        <v>411</v>
      </c>
      <c r="D1062" t="s">
        <v>317</v>
      </c>
      <c r="E1062">
        <v>173</v>
      </c>
    </row>
    <row r="1063" spans="1:5">
      <c r="A1063">
        <v>2026</v>
      </c>
      <c r="B1063">
        <v>10</v>
      </c>
      <c r="C1063" t="s">
        <v>349</v>
      </c>
      <c r="D1063" t="s">
        <v>347</v>
      </c>
      <c r="E1063" t="s">
        <v>2</v>
      </c>
    </row>
    <row r="1064" spans="1:5">
      <c r="A1064">
        <v>2026</v>
      </c>
      <c r="B1064">
        <v>10</v>
      </c>
      <c r="C1064" t="s">
        <v>349</v>
      </c>
      <c r="D1064" t="s">
        <v>317</v>
      </c>
      <c r="E1064">
        <v>173</v>
      </c>
    </row>
    <row r="1065" spans="1:5">
      <c r="A1065">
        <v>2026</v>
      </c>
      <c r="B1065">
        <v>10</v>
      </c>
      <c r="C1065" t="s">
        <v>356</v>
      </c>
      <c r="D1065" t="s">
        <v>347</v>
      </c>
      <c r="E1065" t="s">
        <v>10</v>
      </c>
    </row>
    <row r="1066" spans="1:5">
      <c r="A1066">
        <v>2026</v>
      </c>
      <c r="B1066">
        <v>10</v>
      </c>
      <c r="C1066" t="s">
        <v>356</v>
      </c>
      <c r="D1066" t="s">
        <v>317</v>
      </c>
      <c r="E1066">
        <v>173</v>
      </c>
    </row>
    <row r="1067" spans="1:5">
      <c r="A1067">
        <v>2026</v>
      </c>
      <c r="B1067">
        <v>10</v>
      </c>
      <c r="C1067" t="s">
        <v>398</v>
      </c>
      <c r="D1067" t="s">
        <v>347</v>
      </c>
      <c r="E1067" t="s">
        <v>10</v>
      </c>
    </row>
    <row r="1068" spans="1:5">
      <c r="A1068">
        <v>2026</v>
      </c>
      <c r="B1068">
        <v>10</v>
      </c>
      <c r="C1068" t="s">
        <v>398</v>
      </c>
      <c r="D1068" t="s">
        <v>317</v>
      </c>
      <c r="E1068">
        <v>173</v>
      </c>
    </row>
    <row r="1069" spans="1:5">
      <c r="A1069">
        <v>2026</v>
      </c>
      <c r="B1069">
        <v>10</v>
      </c>
      <c r="C1069" t="s">
        <v>397</v>
      </c>
      <c r="D1069" t="s">
        <v>347</v>
      </c>
      <c r="E1069" t="s">
        <v>2</v>
      </c>
    </row>
    <row r="1070" spans="1:5">
      <c r="A1070">
        <v>2026</v>
      </c>
      <c r="B1070">
        <v>10</v>
      </c>
      <c r="C1070" t="s">
        <v>397</v>
      </c>
      <c r="D1070" t="s">
        <v>317</v>
      </c>
      <c r="E1070">
        <v>86.5</v>
      </c>
    </row>
    <row r="1071" spans="1:5">
      <c r="A1071">
        <v>2026</v>
      </c>
      <c r="B1071">
        <v>10</v>
      </c>
      <c r="C1071" t="s">
        <v>379</v>
      </c>
      <c r="D1071" t="s">
        <v>347</v>
      </c>
      <c r="E1071" t="s">
        <v>2</v>
      </c>
    </row>
    <row r="1072" spans="1:5">
      <c r="A1072">
        <v>2026</v>
      </c>
      <c r="B1072">
        <v>10</v>
      </c>
      <c r="C1072" t="s">
        <v>379</v>
      </c>
      <c r="D1072" t="s">
        <v>317</v>
      </c>
      <c r="E1072">
        <v>86.5</v>
      </c>
    </row>
    <row r="1073" spans="1:5">
      <c r="A1073">
        <v>2026</v>
      </c>
      <c r="B1073">
        <v>10</v>
      </c>
      <c r="C1073" t="s">
        <v>380</v>
      </c>
      <c r="D1073" t="s">
        <v>347</v>
      </c>
      <c r="E1073" t="s">
        <v>2</v>
      </c>
    </row>
    <row r="1074" spans="1:5">
      <c r="A1074">
        <v>2026</v>
      </c>
      <c r="B1074">
        <v>10</v>
      </c>
      <c r="C1074" t="s">
        <v>380</v>
      </c>
      <c r="D1074" t="s">
        <v>317</v>
      </c>
      <c r="E1074">
        <v>86.5</v>
      </c>
    </row>
    <row r="1075" spans="1:5">
      <c r="A1075">
        <v>2026</v>
      </c>
      <c r="B1075">
        <v>10</v>
      </c>
      <c r="C1075" t="s">
        <v>381</v>
      </c>
      <c r="D1075" t="s">
        <v>347</v>
      </c>
      <c r="E1075" t="s">
        <v>10</v>
      </c>
    </row>
    <row r="1076" spans="1:5">
      <c r="A1076">
        <v>2026</v>
      </c>
      <c r="B1076">
        <v>10</v>
      </c>
      <c r="C1076" t="s">
        <v>381</v>
      </c>
      <c r="D1076" t="s">
        <v>317</v>
      </c>
      <c r="E1076">
        <v>86.5</v>
      </c>
    </row>
    <row r="1077" spans="1:5">
      <c r="A1077">
        <v>2026</v>
      </c>
      <c r="B1077">
        <v>10</v>
      </c>
      <c r="C1077" t="s">
        <v>382</v>
      </c>
      <c r="D1077" t="s">
        <v>347</v>
      </c>
      <c r="E1077" t="s">
        <v>2</v>
      </c>
    </row>
    <row r="1078" spans="1:5">
      <c r="A1078">
        <v>2026</v>
      </c>
      <c r="B1078">
        <v>10</v>
      </c>
      <c r="C1078" t="s">
        <v>382</v>
      </c>
      <c r="D1078" t="s">
        <v>317</v>
      </c>
      <c r="E1078">
        <v>86.5</v>
      </c>
    </row>
    <row r="1079" spans="1:5">
      <c r="A1079">
        <v>2026</v>
      </c>
      <c r="B1079">
        <v>10</v>
      </c>
      <c r="C1079" t="s">
        <v>383</v>
      </c>
      <c r="D1079" t="s">
        <v>347</v>
      </c>
      <c r="E1079" t="s">
        <v>2</v>
      </c>
    </row>
    <row r="1080" spans="1:5">
      <c r="A1080">
        <v>2026</v>
      </c>
      <c r="B1080">
        <v>10</v>
      </c>
      <c r="C1080" t="s">
        <v>383</v>
      </c>
      <c r="D1080" t="s">
        <v>317</v>
      </c>
      <c r="E1080">
        <v>86.5</v>
      </c>
    </row>
    <row r="1081" spans="1:5">
      <c r="A1081">
        <v>2026</v>
      </c>
      <c r="B1081">
        <v>10</v>
      </c>
      <c r="C1081" t="s">
        <v>384</v>
      </c>
      <c r="D1081" t="s">
        <v>347</v>
      </c>
      <c r="E1081" t="s">
        <v>2</v>
      </c>
    </row>
    <row r="1082" spans="1:5">
      <c r="A1082">
        <v>2026</v>
      </c>
      <c r="B1082">
        <v>10</v>
      </c>
      <c r="C1082" t="s">
        <v>384</v>
      </c>
      <c r="D1082" t="s">
        <v>317</v>
      </c>
      <c r="E1082">
        <v>86.5</v>
      </c>
    </row>
    <row r="1083" spans="1:5">
      <c r="A1083">
        <v>2026</v>
      </c>
      <c r="B1083">
        <v>10</v>
      </c>
      <c r="C1083" t="s">
        <v>385</v>
      </c>
      <c r="D1083" t="s">
        <v>347</v>
      </c>
      <c r="E1083" t="s">
        <v>2</v>
      </c>
    </row>
    <row r="1084" spans="1:5">
      <c r="A1084">
        <v>2026</v>
      </c>
      <c r="B1084">
        <v>10</v>
      </c>
      <c r="C1084" t="s">
        <v>385</v>
      </c>
      <c r="D1084" t="s">
        <v>317</v>
      </c>
      <c r="E1084">
        <v>173</v>
      </c>
    </row>
    <row r="1085" spans="1:5">
      <c r="A1085">
        <v>2026</v>
      </c>
      <c r="B1085">
        <v>10</v>
      </c>
      <c r="C1085" t="s">
        <v>387</v>
      </c>
      <c r="D1085" t="s">
        <v>347</v>
      </c>
      <c r="E1085" t="s">
        <v>2</v>
      </c>
    </row>
    <row r="1086" spans="1:5">
      <c r="A1086">
        <v>2026</v>
      </c>
      <c r="B1086">
        <v>10</v>
      </c>
      <c r="C1086" t="s">
        <v>387</v>
      </c>
      <c r="D1086" t="s">
        <v>317</v>
      </c>
      <c r="E1086">
        <v>86.5</v>
      </c>
    </row>
    <row r="1087" spans="1:5">
      <c r="A1087">
        <v>2026</v>
      </c>
      <c r="B1087">
        <v>10</v>
      </c>
      <c r="C1087" t="s">
        <v>388</v>
      </c>
      <c r="D1087" t="s">
        <v>347</v>
      </c>
      <c r="E1087" t="s">
        <v>2</v>
      </c>
    </row>
    <row r="1088" spans="1:5">
      <c r="A1088">
        <v>2026</v>
      </c>
      <c r="B1088">
        <v>10</v>
      </c>
      <c r="C1088" t="s">
        <v>388</v>
      </c>
      <c r="D1088" t="s">
        <v>317</v>
      </c>
      <c r="E1088">
        <v>86.5</v>
      </c>
    </row>
    <row r="1089" spans="1:5">
      <c r="A1089">
        <v>2026</v>
      </c>
      <c r="B1089">
        <v>10</v>
      </c>
      <c r="C1089" t="s">
        <v>390</v>
      </c>
      <c r="D1089" t="s">
        <v>347</v>
      </c>
      <c r="E1089" t="s">
        <v>2</v>
      </c>
    </row>
    <row r="1090" spans="1:5">
      <c r="A1090">
        <v>2026</v>
      </c>
      <c r="B1090">
        <v>10</v>
      </c>
      <c r="C1090" t="s">
        <v>390</v>
      </c>
      <c r="D1090" t="s">
        <v>317</v>
      </c>
      <c r="E1090">
        <v>86.5</v>
      </c>
    </row>
    <row r="1091" spans="1:5">
      <c r="A1091">
        <v>2026</v>
      </c>
      <c r="B1091">
        <v>10</v>
      </c>
      <c r="C1091" t="s">
        <v>391</v>
      </c>
      <c r="D1091" t="s">
        <v>347</v>
      </c>
      <c r="E1091" t="s">
        <v>2</v>
      </c>
    </row>
    <row r="1092" spans="1:5">
      <c r="A1092">
        <v>2026</v>
      </c>
      <c r="B1092">
        <v>10</v>
      </c>
      <c r="C1092" t="s">
        <v>391</v>
      </c>
      <c r="D1092" t="s">
        <v>317</v>
      </c>
      <c r="E1092">
        <v>86.5</v>
      </c>
    </row>
    <row r="1093" spans="1:5">
      <c r="A1093">
        <v>2026</v>
      </c>
      <c r="B1093">
        <v>10</v>
      </c>
      <c r="C1093" t="s">
        <v>392</v>
      </c>
      <c r="D1093" t="s">
        <v>347</v>
      </c>
      <c r="E1093" t="s">
        <v>2</v>
      </c>
    </row>
    <row r="1094" spans="1:5">
      <c r="A1094">
        <v>2026</v>
      </c>
      <c r="B1094">
        <v>10</v>
      </c>
      <c r="C1094" t="s">
        <v>392</v>
      </c>
      <c r="D1094" t="s">
        <v>317</v>
      </c>
      <c r="E1094">
        <v>86.5</v>
      </c>
    </row>
    <row r="1095" spans="1:5">
      <c r="A1095">
        <v>2026</v>
      </c>
      <c r="B1095">
        <v>10</v>
      </c>
      <c r="C1095" t="s">
        <v>393</v>
      </c>
      <c r="D1095" t="s">
        <v>347</v>
      </c>
      <c r="E1095" t="s">
        <v>2</v>
      </c>
    </row>
    <row r="1096" spans="1:5">
      <c r="A1096">
        <v>2026</v>
      </c>
      <c r="B1096">
        <v>10</v>
      </c>
      <c r="C1096" t="s">
        <v>393</v>
      </c>
      <c r="D1096" t="s">
        <v>317</v>
      </c>
      <c r="E1096">
        <v>86.5</v>
      </c>
    </row>
    <row r="1097" spans="1:5">
      <c r="A1097">
        <v>2026</v>
      </c>
      <c r="B1097">
        <v>10</v>
      </c>
      <c r="C1097" t="s">
        <v>394</v>
      </c>
      <c r="D1097" t="s">
        <v>347</v>
      </c>
      <c r="E1097" t="s">
        <v>2</v>
      </c>
    </row>
    <row r="1098" spans="1:5">
      <c r="A1098">
        <v>2026</v>
      </c>
      <c r="B1098">
        <v>10</v>
      </c>
      <c r="C1098" t="s">
        <v>394</v>
      </c>
      <c r="D1098" t="s">
        <v>317</v>
      </c>
      <c r="E1098">
        <v>86.5</v>
      </c>
    </row>
    <row r="1099" spans="1:5">
      <c r="A1099">
        <v>2026</v>
      </c>
      <c r="B1099">
        <v>10</v>
      </c>
      <c r="C1099" t="s">
        <v>395</v>
      </c>
      <c r="D1099" t="s">
        <v>347</v>
      </c>
      <c r="E1099" t="s">
        <v>2</v>
      </c>
    </row>
    <row r="1100" spans="1:5">
      <c r="A1100">
        <v>2026</v>
      </c>
      <c r="B1100">
        <v>10</v>
      </c>
      <c r="C1100" t="s">
        <v>395</v>
      </c>
      <c r="D1100" t="s">
        <v>317</v>
      </c>
      <c r="E1100">
        <v>86.5</v>
      </c>
    </row>
    <row r="1101" spans="1:5">
      <c r="A1101">
        <v>2026</v>
      </c>
      <c r="B1101">
        <v>10</v>
      </c>
      <c r="C1101" t="s">
        <v>339</v>
      </c>
      <c r="D1101" t="s">
        <v>347</v>
      </c>
      <c r="E1101" t="s">
        <v>2</v>
      </c>
    </row>
    <row r="1102" spans="1:5">
      <c r="A1102">
        <v>2026</v>
      </c>
      <c r="B1102">
        <v>10</v>
      </c>
      <c r="C1102" t="s">
        <v>339</v>
      </c>
      <c r="D1102" t="s">
        <v>317</v>
      </c>
      <c r="E1102">
        <v>86.5</v>
      </c>
    </row>
    <row r="1103" spans="1:5">
      <c r="A1103">
        <v>2026</v>
      </c>
      <c r="B1103">
        <v>10</v>
      </c>
      <c r="C1103" t="s">
        <v>396</v>
      </c>
      <c r="D1103" t="s">
        <v>347</v>
      </c>
      <c r="E1103" t="s">
        <v>2</v>
      </c>
    </row>
    <row r="1104" spans="1:5">
      <c r="A1104">
        <v>2026</v>
      </c>
      <c r="B1104">
        <v>10</v>
      </c>
      <c r="C1104" t="s">
        <v>396</v>
      </c>
      <c r="D1104" t="s">
        <v>317</v>
      </c>
      <c r="E1104">
        <v>86.5</v>
      </c>
    </row>
    <row r="1105" spans="1:5">
      <c r="A1105">
        <v>2026</v>
      </c>
      <c r="B1105">
        <v>10</v>
      </c>
      <c r="C1105" t="s">
        <v>338</v>
      </c>
      <c r="D1105" t="s">
        <v>347</v>
      </c>
      <c r="E1105" t="s">
        <v>2</v>
      </c>
    </row>
    <row r="1106" spans="1:5">
      <c r="A1106">
        <v>2026</v>
      </c>
      <c r="B1106">
        <v>10</v>
      </c>
      <c r="C1106" t="s">
        <v>338</v>
      </c>
      <c r="D1106" t="s">
        <v>317</v>
      </c>
      <c r="E1106">
        <v>86.5</v>
      </c>
    </row>
    <row r="1107" spans="1:5">
      <c r="A1107">
        <v>2026</v>
      </c>
      <c r="B1107">
        <v>10</v>
      </c>
      <c r="C1107" t="s">
        <v>373</v>
      </c>
      <c r="D1107" t="s">
        <v>347</v>
      </c>
      <c r="E1107" t="s">
        <v>2</v>
      </c>
    </row>
    <row r="1108" spans="1:5">
      <c r="A1108">
        <v>2026</v>
      </c>
      <c r="B1108">
        <v>10</v>
      </c>
      <c r="C1108" t="s">
        <v>373</v>
      </c>
      <c r="D1108" t="s">
        <v>317</v>
      </c>
      <c r="E1108">
        <v>86.5</v>
      </c>
    </row>
    <row r="1109" spans="1:5">
      <c r="A1109">
        <v>2026</v>
      </c>
      <c r="B1109">
        <v>10</v>
      </c>
      <c r="C1109" t="s">
        <v>372</v>
      </c>
      <c r="D1109" t="s">
        <v>347</v>
      </c>
      <c r="E1109" t="s">
        <v>2</v>
      </c>
    </row>
    <row r="1110" spans="1:5">
      <c r="A1110">
        <v>2026</v>
      </c>
      <c r="B1110">
        <v>10</v>
      </c>
      <c r="C1110" t="s">
        <v>372</v>
      </c>
      <c r="D1110" t="s">
        <v>317</v>
      </c>
      <c r="E1110">
        <v>86.5</v>
      </c>
    </row>
    <row r="1111" spans="1:5">
      <c r="A1111">
        <v>2026</v>
      </c>
      <c r="B1111">
        <v>10</v>
      </c>
      <c r="C1111" t="s">
        <v>371</v>
      </c>
      <c r="D1111" t="s">
        <v>347</v>
      </c>
      <c r="E1111" t="s">
        <v>2</v>
      </c>
    </row>
    <row r="1112" spans="1:5">
      <c r="A1112">
        <v>2026</v>
      </c>
      <c r="B1112">
        <v>10</v>
      </c>
      <c r="C1112" t="s">
        <v>371</v>
      </c>
      <c r="D1112" t="s">
        <v>317</v>
      </c>
      <c r="E1112">
        <v>86.5</v>
      </c>
    </row>
    <row r="1113" spans="1:5">
      <c r="A1113">
        <v>2026</v>
      </c>
      <c r="B1113">
        <v>10</v>
      </c>
      <c r="C1113" t="s">
        <v>375</v>
      </c>
      <c r="D1113" t="s">
        <v>347</v>
      </c>
      <c r="E1113" t="s">
        <v>2</v>
      </c>
    </row>
    <row r="1114" spans="1:5">
      <c r="A1114">
        <v>2026</v>
      </c>
      <c r="B1114">
        <v>10</v>
      </c>
      <c r="C1114" t="s">
        <v>375</v>
      </c>
      <c r="D1114" t="s">
        <v>317</v>
      </c>
      <c r="E1114">
        <v>86.5</v>
      </c>
    </row>
    <row r="1115" spans="1:5">
      <c r="A1115">
        <v>2026</v>
      </c>
      <c r="B1115">
        <v>10</v>
      </c>
      <c r="C1115" t="s">
        <v>374</v>
      </c>
      <c r="D1115" t="s">
        <v>347</v>
      </c>
      <c r="E1115" t="s">
        <v>2</v>
      </c>
    </row>
    <row r="1116" spans="1:5">
      <c r="A1116">
        <v>2026</v>
      </c>
      <c r="B1116">
        <v>10</v>
      </c>
      <c r="C1116" t="s">
        <v>374</v>
      </c>
      <c r="D1116" t="s">
        <v>317</v>
      </c>
      <c r="E1116">
        <v>86.5</v>
      </c>
    </row>
    <row r="1117" spans="1:5">
      <c r="A1117">
        <v>2026</v>
      </c>
      <c r="B1117">
        <v>10</v>
      </c>
      <c r="C1117" t="s">
        <v>340</v>
      </c>
      <c r="D1117" t="s">
        <v>347</v>
      </c>
      <c r="E1117" t="s">
        <v>2</v>
      </c>
    </row>
    <row r="1118" spans="1:5">
      <c r="A1118">
        <v>2026</v>
      </c>
      <c r="B1118">
        <v>10</v>
      </c>
      <c r="C1118" t="s">
        <v>340</v>
      </c>
      <c r="D1118" t="s">
        <v>317</v>
      </c>
      <c r="E1118">
        <v>86.5</v>
      </c>
    </row>
    <row r="1119" spans="1:5">
      <c r="A1119">
        <v>2026</v>
      </c>
      <c r="B1119">
        <v>10</v>
      </c>
      <c r="C1119" t="s">
        <v>370</v>
      </c>
      <c r="D1119" t="s">
        <v>347</v>
      </c>
      <c r="E1119" t="s">
        <v>2</v>
      </c>
    </row>
    <row r="1120" spans="1:5">
      <c r="A1120">
        <v>2026</v>
      </c>
      <c r="B1120">
        <v>10</v>
      </c>
      <c r="C1120" t="s">
        <v>370</v>
      </c>
      <c r="D1120" t="s">
        <v>317</v>
      </c>
      <c r="E1120">
        <v>86.5</v>
      </c>
    </row>
    <row r="1121" spans="1:5">
      <c r="A1121">
        <v>2026</v>
      </c>
      <c r="B1121">
        <v>10</v>
      </c>
      <c r="C1121" t="s">
        <v>376</v>
      </c>
      <c r="D1121" t="s">
        <v>347</v>
      </c>
      <c r="E1121" t="s">
        <v>2</v>
      </c>
    </row>
    <row r="1122" spans="1:5">
      <c r="A1122">
        <v>2026</v>
      </c>
      <c r="B1122">
        <v>10</v>
      </c>
      <c r="C1122" t="s">
        <v>376</v>
      </c>
      <c r="D1122" t="s">
        <v>317</v>
      </c>
      <c r="E1122">
        <v>86.5</v>
      </c>
    </row>
    <row r="1123" spans="1:5">
      <c r="A1123">
        <v>2026</v>
      </c>
      <c r="B1123">
        <v>10</v>
      </c>
      <c r="C1123" t="s">
        <v>377</v>
      </c>
      <c r="D1123" t="s">
        <v>347</v>
      </c>
      <c r="E1123" t="s">
        <v>2</v>
      </c>
    </row>
    <row r="1124" spans="1:5">
      <c r="A1124">
        <v>2026</v>
      </c>
      <c r="B1124">
        <v>10</v>
      </c>
      <c r="C1124" t="s">
        <v>377</v>
      </c>
      <c r="D1124" t="s">
        <v>317</v>
      </c>
      <c r="E1124">
        <v>86.5</v>
      </c>
    </row>
    <row r="1125" spans="1:5">
      <c r="A1125">
        <v>2026</v>
      </c>
      <c r="B1125">
        <v>10</v>
      </c>
      <c r="C1125" t="s">
        <v>418</v>
      </c>
      <c r="D1125" t="s">
        <v>347</v>
      </c>
      <c r="E1125" t="s">
        <v>2</v>
      </c>
    </row>
    <row r="1126" spans="1:5">
      <c r="A1126">
        <v>2026</v>
      </c>
      <c r="B1126">
        <v>10</v>
      </c>
      <c r="C1126" t="s">
        <v>418</v>
      </c>
      <c r="D1126" t="s">
        <v>317</v>
      </c>
      <c r="E1126">
        <v>173</v>
      </c>
    </row>
    <row r="1127" spans="1:5">
      <c r="A1127">
        <v>2026</v>
      </c>
      <c r="B1127">
        <v>10</v>
      </c>
      <c r="C1127" t="s">
        <v>421</v>
      </c>
      <c r="D1127" t="s">
        <v>347</v>
      </c>
      <c r="E1127" t="s">
        <v>2</v>
      </c>
    </row>
    <row r="1128" spans="1:5">
      <c r="A1128">
        <v>2026</v>
      </c>
      <c r="B1128">
        <v>10</v>
      </c>
      <c r="C1128" t="s">
        <v>421</v>
      </c>
      <c r="D1128" t="s">
        <v>317</v>
      </c>
      <c r="E1128">
        <v>173</v>
      </c>
    </row>
    <row r="1129" spans="1:5">
      <c r="A1129">
        <v>2026</v>
      </c>
      <c r="B1129">
        <v>10</v>
      </c>
      <c r="C1129" t="s">
        <v>420</v>
      </c>
      <c r="D1129" t="s">
        <v>347</v>
      </c>
      <c r="E1129" t="s">
        <v>2</v>
      </c>
    </row>
    <row r="1130" spans="1:5">
      <c r="A1130">
        <v>2026</v>
      </c>
      <c r="B1130">
        <v>10</v>
      </c>
      <c r="C1130" t="s">
        <v>420</v>
      </c>
      <c r="D1130" t="s">
        <v>317</v>
      </c>
      <c r="E1130">
        <v>173</v>
      </c>
    </row>
    <row r="1131" spans="1:5">
      <c r="A1131">
        <v>2026</v>
      </c>
      <c r="B1131">
        <v>10</v>
      </c>
      <c r="C1131" t="s">
        <v>412</v>
      </c>
      <c r="D1131" t="s">
        <v>347</v>
      </c>
      <c r="E1131" t="s">
        <v>2</v>
      </c>
    </row>
    <row r="1132" spans="1:5">
      <c r="A1132">
        <v>2026</v>
      </c>
      <c r="B1132">
        <v>10</v>
      </c>
      <c r="C1132" t="s">
        <v>412</v>
      </c>
      <c r="D1132" t="s">
        <v>317</v>
      </c>
      <c r="E1132">
        <v>173</v>
      </c>
    </row>
    <row r="1133" spans="1:5">
      <c r="A1133">
        <v>2026</v>
      </c>
      <c r="B1133">
        <v>10</v>
      </c>
      <c r="C1133" t="s">
        <v>416</v>
      </c>
      <c r="D1133" t="s">
        <v>347</v>
      </c>
      <c r="E1133" t="s">
        <v>2</v>
      </c>
    </row>
    <row r="1134" spans="1:5">
      <c r="A1134">
        <v>2026</v>
      </c>
      <c r="B1134">
        <v>10</v>
      </c>
      <c r="C1134" t="s">
        <v>416</v>
      </c>
      <c r="D1134" t="s">
        <v>317</v>
      </c>
      <c r="E1134">
        <v>173</v>
      </c>
    </row>
    <row r="1135" spans="1:5">
      <c r="A1135">
        <v>2026</v>
      </c>
      <c r="B1135">
        <v>10</v>
      </c>
      <c r="C1135" t="s">
        <v>422</v>
      </c>
      <c r="D1135" t="s">
        <v>347</v>
      </c>
      <c r="E1135" t="s">
        <v>2</v>
      </c>
    </row>
    <row r="1136" spans="1:5">
      <c r="A1136">
        <v>2026</v>
      </c>
      <c r="B1136">
        <v>10</v>
      </c>
      <c r="C1136" t="s">
        <v>422</v>
      </c>
      <c r="D1136" t="s">
        <v>317</v>
      </c>
      <c r="E1136">
        <v>173</v>
      </c>
    </row>
    <row r="1137" spans="1:5">
      <c r="A1137">
        <v>2026</v>
      </c>
      <c r="B1137">
        <v>10</v>
      </c>
      <c r="C1137" t="s">
        <v>413</v>
      </c>
      <c r="D1137" t="s">
        <v>347</v>
      </c>
      <c r="E1137" t="s">
        <v>2</v>
      </c>
    </row>
    <row r="1138" spans="1:5">
      <c r="A1138">
        <v>2026</v>
      </c>
      <c r="B1138">
        <v>10</v>
      </c>
      <c r="C1138" t="s">
        <v>413</v>
      </c>
      <c r="D1138" t="s">
        <v>317</v>
      </c>
      <c r="E1138">
        <v>173</v>
      </c>
    </row>
    <row r="1139" spans="1:5">
      <c r="A1139">
        <v>2026</v>
      </c>
      <c r="B1139">
        <v>10</v>
      </c>
      <c r="C1139" t="s">
        <v>414</v>
      </c>
      <c r="D1139" t="s">
        <v>347</v>
      </c>
      <c r="E1139" t="s">
        <v>3</v>
      </c>
    </row>
    <row r="1140" spans="1:5">
      <c r="A1140">
        <v>2026</v>
      </c>
      <c r="B1140">
        <v>10</v>
      </c>
      <c r="C1140" t="s">
        <v>414</v>
      </c>
      <c r="D1140" t="s">
        <v>317</v>
      </c>
      <c r="E1140">
        <v>138.4</v>
      </c>
    </row>
    <row r="1141" spans="1:5">
      <c r="A1141">
        <v>2026</v>
      </c>
      <c r="B1141">
        <v>10</v>
      </c>
      <c r="C1141" t="s">
        <v>415</v>
      </c>
      <c r="D1141" t="s">
        <v>347</v>
      </c>
      <c r="E1141" t="s">
        <v>2</v>
      </c>
    </row>
    <row r="1142" spans="1:5">
      <c r="A1142">
        <v>2026</v>
      </c>
      <c r="B1142">
        <v>10</v>
      </c>
      <c r="C1142" t="s">
        <v>415</v>
      </c>
      <c r="D1142" t="s">
        <v>317</v>
      </c>
      <c r="E1142">
        <v>138.4</v>
      </c>
    </row>
    <row r="1143" spans="1:5">
      <c r="A1143">
        <v>2026</v>
      </c>
      <c r="B1143">
        <v>10</v>
      </c>
      <c r="C1143" t="s">
        <v>316</v>
      </c>
      <c r="D1143" t="s">
        <v>347</v>
      </c>
      <c r="E1143" t="s">
        <v>2</v>
      </c>
    </row>
    <row r="1144" spans="1:5">
      <c r="A1144">
        <v>2026</v>
      </c>
      <c r="B1144">
        <v>10</v>
      </c>
      <c r="C1144" t="s">
        <v>316</v>
      </c>
      <c r="D1144" t="s">
        <v>317</v>
      </c>
      <c r="E1144">
        <v>173</v>
      </c>
    </row>
    <row r="1145" spans="1:5">
      <c r="A1145">
        <v>2026</v>
      </c>
      <c r="B1145">
        <v>10</v>
      </c>
      <c r="C1145" t="s">
        <v>419</v>
      </c>
      <c r="D1145" t="s">
        <v>347</v>
      </c>
      <c r="E1145" t="s">
        <v>2</v>
      </c>
    </row>
    <row r="1146" spans="1:5">
      <c r="A1146">
        <v>2026</v>
      </c>
      <c r="B1146">
        <v>10</v>
      </c>
      <c r="C1146" t="s">
        <v>419</v>
      </c>
      <c r="D1146" t="s">
        <v>317</v>
      </c>
      <c r="E1146">
        <v>173</v>
      </c>
    </row>
    <row r="1147" spans="1:5">
      <c r="A1147">
        <v>2026</v>
      </c>
      <c r="B1147">
        <v>11</v>
      </c>
      <c r="C1147" t="s">
        <v>335</v>
      </c>
      <c r="D1147" t="s">
        <v>347</v>
      </c>
      <c r="E1147" t="s">
        <v>2</v>
      </c>
    </row>
    <row r="1148" spans="1:5">
      <c r="A1148">
        <v>2026</v>
      </c>
      <c r="B1148">
        <v>11</v>
      </c>
      <c r="C1148" t="s">
        <v>335</v>
      </c>
      <c r="D1148" t="s">
        <v>317</v>
      </c>
      <c r="E1148">
        <v>138.4</v>
      </c>
    </row>
    <row r="1149" spans="1:5">
      <c r="A1149">
        <v>2026</v>
      </c>
      <c r="B1149">
        <v>11</v>
      </c>
      <c r="C1149" t="s">
        <v>343</v>
      </c>
      <c r="D1149" t="s">
        <v>347</v>
      </c>
      <c r="E1149" t="s">
        <v>13</v>
      </c>
    </row>
    <row r="1150" spans="1:5">
      <c r="A1150">
        <v>2026</v>
      </c>
      <c r="B1150">
        <v>11</v>
      </c>
      <c r="C1150" t="s">
        <v>343</v>
      </c>
      <c r="D1150" t="s">
        <v>317</v>
      </c>
      <c r="E1150">
        <v>173</v>
      </c>
    </row>
    <row r="1151" spans="1:5">
      <c r="A1151">
        <v>2026</v>
      </c>
      <c r="B1151">
        <v>11</v>
      </c>
      <c r="C1151" t="s">
        <v>348</v>
      </c>
      <c r="D1151" t="s">
        <v>347</v>
      </c>
      <c r="E1151" t="s">
        <v>5</v>
      </c>
    </row>
    <row r="1152" spans="1:5">
      <c r="A1152">
        <v>2026</v>
      </c>
      <c r="B1152">
        <v>11</v>
      </c>
      <c r="C1152" t="s">
        <v>348</v>
      </c>
      <c r="D1152" t="s">
        <v>317</v>
      </c>
      <c r="E1152">
        <v>173</v>
      </c>
    </row>
    <row r="1153" spans="1:5">
      <c r="A1153">
        <v>2026</v>
      </c>
      <c r="B1153">
        <v>11</v>
      </c>
      <c r="C1153" t="s">
        <v>344</v>
      </c>
      <c r="D1153" t="s">
        <v>347</v>
      </c>
      <c r="E1153" t="s">
        <v>4</v>
      </c>
    </row>
    <row r="1154" spans="1:5">
      <c r="A1154">
        <v>2026</v>
      </c>
      <c r="B1154">
        <v>11</v>
      </c>
      <c r="C1154" t="s">
        <v>344</v>
      </c>
      <c r="D1154" t="s">
        <v>317</v>
      </c>
      <c r="E1154">
        <v>173</v>
      </c>
    </row>
    <row r="1155" spans="1:5">
      <c r="A1155">
        <v>2026</v>
      </c>
      <c r="B1155">
        <v>11</v>
      </c>
      <c r="C1155" t="s">
        <v>346</v>
      </c>
      <c r="D1155" t="s">
        <v>347</v>
      </c>
      <c r="E1155" t="s">
        <v>4</v>
      </c>
    </row>
    <row r="1156" spans="1:5">
      <c r="A1156">
        <v>2026</v>
      </c>
      <c r="B1156">
        <v>11</v>
      </c>
      <c r="C1156" t="s">
        <v>346</v>
      </c>
      <c r="D1156" t="s">
        <v>317</v>
      </c>
      <c r="E1156">
        <v>173</v>
      </c>
    </row>
    <row r="1157" spans="1:5">
      <c r="A1157">
        <v>2026</v>
      </c>
      <c r="B1157">
        <v>11</v>
      </c>
      <c r="C1157" t="s">
        <v>351</v>
      </c>
      <c r="D1157" t="s">
        <v>347</v>
      </c>
      <c r="E1157" t="s">
        <v>13</v>
      </c>
    </row>
    <row r="1158" spans="1:5">
      <c r="A1158">
        <v>2026</v>
      </c>
      <c r="B1158">
        <v>11</v>
      </c>
      <c r="C1158" t="s">
        <v>351</v>
      </c>
      <c r="D1158" t="s">
        <v>317</v>
      </c>
      <c r="E1158">
        <v>173</v>
      </c>
    </row>
    <row r="1159" spans="1:5">
      <c r="A1159">
        <v>2026</v>
      </c>
      <c r="B1159">
        <v>11</v>
      </c>
      <c r="C1159" t="s">
        <v>345</v>
      </c>
      <c r="D1159" t="s">
        <v>347</v>
      </c>
      <c r="E1159" t="s">
        <v>4</v>
      </c>
    </row>
    <row r="1160" spans="1:5">
      <c r="A1160">
        <v>2026</v>
      </c>
      <c r="B1160">
        <v>11</v>
      </c>
      <c r="C1160" t="s">
        <v>345</v>
      </c>
      <c r="D1160" t="s">
        <v>317</v>
      </c>
      <c r="E1160">
        <v>173</v>
      </c>
    </row>
    <row r="1161" spans="1:5">
      <c r="A1161">
        <v>2026</v>
      </c>
      <c r="B1161">
        <v>11</v>
      </c>
      <c r="C1161" t="s">
        <v>407</v>
      </c>
      <c r="D1161" t="s">
        <v>347</v>
      </c>
      <c r="E1161" t="s">
        <v>3</v>
      </c>
    </row>
    <row r="1162" spans="1:5">
      <c r="A1162">
        <v>2026</v>
      </c>
      <c r="B1162">
        <v>11</v>
      </c>
      <c r="C1162" t="s">
        <v>407</v>
      </c>
      <c r="D1162" t="s">
        <v>317</v>
      </c>
      <c r="E1162">
        <v>173</v>
      </c>
    </row>
    <row r="1163" spans="1:5">
      <c r="A1163">
        <v>2026</v>
      </c>
      <c r="B1163">
        <v>11</v>
      </c>
      <c r="C1163" t="s">
        <v>389</v>
      </c>
      <c r="D1163" t="s">
        <v>347</v>
      </c>
      <c r="E1163" t="s">
        <v>3</v>
      </c>
    </row>
    <row r="1164" spans="1:5">
      <c r="A1164">
        <v>2026</v>
      </c>
      <c r="B1164">
        <v>11</v>
      </c>
      <c r="C1164" t="s">
        <v>389</v>
      </c>
      <c r="D1164" t="s">
        <v>317</v>
      </c>
      <c r="E1164">
        <v>173</v>
      </c>
    </row>
    <row r="1165" spans="1:5">
      <c r="A1165">
        <v>2026</v>
      </c>
      <c r="B1165">
        <v>11</v>
      </c>
      <c r="C1165" t="s">
        <v>341</v>
      </c>
      <c r="D1165" t="s">
        <v>347</v>
      </c>
      <c r="E1165" t="s">
        <v>3</v>
      </c>
    </row>
    <row r="1166" spans="1:5">
      <c r="A1166">
        <v>2026</v>
      </c>
      <c r="B1166">
        <v>11</v>
      </c>
      <c r="C1166" t="s">
        <v>341</v>
      </c>
      <c r="D1166" t="s">
        <v>317</v>
      </c>
      <c r="E1166">
        <v>173</v>
      </c>
    </row>
    <row r="1167" spans="1:5">
      <c r="A1167">
        <v>2026</v>
      </c>
      <c r="B1167">
        <v>11</v>
      </c>
      <c r="C1167" t="s">
        <v>350</v>
      </c>
      <c r="D1167" t="s">
        <v>347</v>
      </c>
      <c r="E1167" t="s">
        <v>3</v>
      </c>
    </row>
    <row r="1168" spans="1:5">
      <c r="A1168">
        <v>2026</v>
      </c>
      <c r="B1168">
        <v>11</v>
      </c>
      <c r="C1168" t="s">
        <v>350</v>
      </c>
      <c r="D1168" t="s">
        <v>317</v>
      </c>
      <c r="E1168">
        <v>151.38</v>
      </c>
    </row>
    <row r="1169" spans="1:5">
      <c r="A1169">
        <v>2026</v>
      </c>
      <c r="B1169">
        <v>11</v>
      </c>
      <c r="C1169" t="s">
        <v>318</v>
      </c>
      <c r="D1169" t="s">
        <v>347</v>
      </c>
      <c r="E1169" t="s">
        <v>3</v>
      </c>
    </row>
    <row r="1170" spans="1:5">
      <c r="A1170">
        <v>2026</v>
      </c>
      <c r="B1170">
        <v>11</v>
      </c>
      <c r="C1170" t="s">
        <v>318</v>
      </c>
      <c r="D1170" t="s">
        <v>317</v>
      </c>
      <c r="E1170">
        <v>173</v>
      </c>
    </row>
    <row r="1171" spans="1:5">
      <c r="A1171">
        <v>2026</v>
      </c>
      <c r="B1171">
        <v>11</v>
      </c>
      <c r="C1171" t="s">
        <v>337</v>
      </c>
      <c r="D1171" t="s">
        <v>347</v>
      </c>
      <c r="E1171" t="s">
        <v>11</v>
      </c>
    </row>
    <row r="1172" spans="1:5">
      <c r="A1172">
        <v>2026</v>
      </c>
      <c r="B1172">
        <v>11</v>
      </c>
      <c r="C1172" t="s">
        <v>337</v>
      </c>
      <c r="D1172" t="s">
        <v>317</v>
      </c>
      <c r="E1172">
        <v>173</v>
      </c>
    </row>
    <row r="1173" spans="1:5">
      <c r="A1173">
        <v>2026</v>
      </c>
      <c r="B1173">
        <v>11</v>
      </c>
      <c r="C1173" t="s">
        <v>408</v>
      </c>
      <c r="D1173" t="s">
        <v>347</v>
      </c>
      <c r="E1173" t="s">
        <v>2</v>
      </c>
    </row>
    <row r="1174" spans="1:5">
      <c r="A1174">
        <v>2026</v>
      </c>
      <c r="B1174">
        <v>11</v>
      </c>
      <c r="C1174" t="s">
        <v>408</v>
      </c>
      <c r="D1174" t="s">
        <v>317</v>
      </c>
      <c r="E1174">
        <v>173</v>
      </c>
    </row>
    <row r="1175" spans="1:5">
      <c r="A1175">
        <v>2026</v>
      </c>
      <c r="B1175">
        <v>11</v>
      </c>
      <c r="C1175" t="s">
        <v>409</v>
      </c>
      <c r="D1175" t="s">
        <v>347</v>
      </c>
      <c r="E1175" t="s">
        <v>2</v>
      </c>
    </row>
    <row r="1176" spans="1:5">
      <c r="A1176">
        <v>2026</v>
      </c>
      <c r="B1176">
        <v>11</v>
      </c>
      <c r="C1176" t="s">
        <v>409</v>
      </c>
      <c r="D1176" t="s">
        <v>317</v>
      </c>
      <c r="E1176">
        <v>173</v>
      </c>
    </row>
    <row r="1177" spans="1:5">
      <c r="A1177">
        <v>2026</v>
      </c>
      <c r="B1177">
        <v>11</v>
      </c>
      <c r="C1177" t="s">
        <v>342</v>
      </c>
      <c r="D1177" t="s">
        <v>347</v>
      </c>
      <c r="E1177" t="s">
        <v>2</v>
      </c>
    </row>
    <row r="1178" spans="1:5">
      <c r="A1178">
        <v>2026</v>
      </c>
      <c r="B1178">
        <v>11</v>
      </c>
      <c r="C1178" t="s">
        <v>342</v>
      </c>
      <c r="D1178" t="s">
        <v>317</v>
      </c>
      <c r="E1178">
        <v>173</v>
      </c>
    </row>
    <row r="1179" spans="1:5">
      <c r="A1179">
        <v>2026</v>
      </c>
      <c r="B1179">
        <v>11</v>
      </c>
      <c r="C1179" t="s">
        <v>336</v>
      </c>
      <c r="D1179" t="s">
        <v>347</v>
      </c>
      <c r="E1179" t="s">
        <v>6</v>
      </c>
    </row>
    <row r="1180" spans="1:5">
      <c r="A1180">
        <v>2026</v>
      </c>
      <c r="B1180">
        <v>11</v>
      </c>
      <c r="C1180" t="s">
        <v>336</v>
      </c>
      <c r="D1180" t="s">
        <v>317</v>
      </c>
      <c r="E1180">
        <v>173</v>
      </c>
    </row>
    <row r="1181" spans="1:5">
      <c r="A1181">
        <v>2026</v>
      </c>
      <c r="B1181">
        <v>11</v>
      </c>
      <c r="C1181" t="s">
        <v>411</v>
      </c>
      <c r="D1181" t="s">
        <v>347</v>
      </c>
      <c r="E1181" t="s">
        <v>2</v>
      </c>
    </row>
    <row r="1182" spans="1:5">
      <c r="A1182">
        <v>2026</v>
      </c>
      <c r="B1182">
        <v>11</v>
      </c>
      <c r="C1182" t="s">
        <v>411</v>
      </c>
      <c r="D1182" t="s">
        <v>317</v>
      </c>
      <c r="E1182">
        <v>173</v>
      </c>
    </row>
    <row r="1183" spans="1:5">
      <c r="A1183">
        <v>2026</v>
      </c>
      <c r="B1183">
        <v>11</v>
      </c>
      <c r="C1183" t="s">
        <v>349</v>
      </c>
      <c r="D1183" t="s">
        <v>347</v>
      </c>
      <c r="E1183" t="s">
        <v>2</v>
      </c>
    </row>
    <row r="1184" spans="1:5">
      <c r="A1184">
        <v>2026</v>
      </c>
      <c r="B1184">
        <v>11</v>
      </c>
      <c r="C1184" t="s">
        <v>349</v>
      </c>
      <c r="D1184" t="s">
        <v>317</v>
      </c>
      <c r="E1184">
        <v>173</v>
      </c>
    </row>
    <row r="1185" spans="1:5">
      <c r="A1185">
        <v>2026</v>
      </c>
      <c r="B1185">
        <v>11</v>
      </c>
      <c r="C1185" t="s">
        <v>356</v>
      </c>
      <c r="D1185" t="s">
        <v>347</v>
      </c>
      <c r="E1185" t="s">
        <v>10</v>
      </c>
    </row>
    <row r="1186" spans="1:5">
      <c r="A1186">
        <v>2026</v>
      </c>
      <c r="B1186">
        <v>11</v>
      </c>
      <c r="C1186" t="s">
        <v>356</v>
      </c>
      <c r="D1186" t="s">
        <v>317</v>
      </c>
      <c r="E1186">
        <v>173</v>
      </c>
    </row>
    <row r="1187" spans="1:5">
      <c r="A1187">
        <v>2026</v>
      </c>
      <c r="B1187">
        <v>11</v>
      </c>
      <c r="C1187" t="s">
        <v>398</v>
      </c>
      <c r="D1187" t="s">
        <v>347</v>
      </c>
      <c r="E1187" t="s">
        <v>10</v>
      </c>
    </row>
    <row r="1188" spans="1:5">
      <c r="A1188">
        <v>2026</v>
      </c>
      <c r="B1188">
        <v>11</v>
      </c>
      <c r="C1188" t="s">
        <v>398</v>
      </c>
      <c r="D1188" t="s">
        <v>317</v>
      </c>
      <c r="E1188">
        <v>173</v>
      </c>
    </row>
    <row r="1189" spans="1:5">
      <c r="A1189">
        <v>2026</v>
      </c>
      <c r="B1189">
        <v>11</v>
      </c>
      <c r="C1189" t="s">
        <v>397</v>
      </c>
      <c r="D1189" t="s">
        <v>347</v>
      </c>
      <c r="E1189" t="s">
        <v>2</v>
      </c>
    </row>
    <row r="1190" spans="1:5">
      <c r="A1190">
        <v>2026</v>
      </c>
      <c r="B1190">
        <v>11</v>
      </c>
      <c r="C1190" t="s">
        <v>397</v>
      </c>
      <c r="D1190" t="s">
        <v>317</v>
      </c>
      <c r="E1190">
        <v>86.5</v>
      </c>
    </row>
    <row r="1191" spans="1:5">
      <c r="A1191">
        <v>2026</v>
      </c>
      <c r="B1191">
        <v>11</v>
      </c>
      <c r="C1191" t="s">
        <v>379</v>
      </c>
      <c r="D1191" t="s">
        <v>347</v>
      </c>
      <c r="E1191" t="s">
        <v>2</v>
      </c>
    </row>
    <row r="1192" spans="1:5">
      <c r="A1192">
        <v>2026</v>
      </c>
      <c r="B1192">
        <v>11</v>
      </c>
      <c r="C1192" t="s">
        <v>379</v>
      </c>
      <c r="D1192" t="s">
        <v>317</v>
      </c>
      <c r="E1192">
        <v>86.5</v>
      </c>
    </row>
    <row r="1193" spans="1:5">
      <c r="A1193">
        <v>2026</v>
      </c>
      <c r="B1193">
        <v>11</v>
      </c>
      <c r="C1193" t="s">
        <v>380</v>
      </c>
      <c r="D1193" t="s">
        <v>347</v>
      </c>
      <c r="E1193" t="s">
        <v>2</v>
      </c>
    </row>
    <row r="1194" spans="1:5">
      <c r="A1194">
        <v>2026</v>
      </c>
      <c r="B1194">
        <v>11</v>
      </c>
      <c r="C1194" t="s">
        <v>380</v>
      </c>
      <c r="D1194" t="s">
        <v>317</v>
      </c>
      <c r="E1194">
        <v>86.5</v>
      </c>
    </row>
    <row r="1195" spans="1:5">
      <c r="A1195">
        <v>2026</v>
      </c>
      <c r="B1195">
        <v>11</v>
      </c>
      <c r="C1195" t="s">
        <v>381</v>
      </c>
      <c r="D1195" t="s">
        <v>347</v>
      </c>
      <c r="E1195" t="s">
        <v>10</v>
      </c>
    </row>
    <row r="1196" spans="1:5">
      <c r="A1196">
        <v>2026</v>
      </c>
      <c r="B1196">
        <v>11</v>
      </c>
      <c r="C1196" t="s">
        <v>381</v>
      </c>
      <c r="D1196" t="s">
        <v>317</v>
      </c>
      <c r="E1196">
        <v>86.5</v>
      </c>
    </row>
    <row r="1197" spans="1:5">
      <c r="A1197">
        <v>2026</v>
      </c>
      <c r="B1197">
        <v>11</v>
      </c>
      <c r="C1197" t="s">
        <v>382</v>
      </c>
      <c r="D1197" t="s">
        <v>347</v>
      </c>
      <c r="E1197" t="s">
        <v>2</v>
      </c>
    </row>
    <row r="1198" spans="1:5">
      <c r="A1198">
        <v>2026</v>
      </c>
      <c r="B1198">
        <v>11</v>
      </c>
      <c r="C1198" t="s">
        <v>382</v>
      </c>
      <c r="D1198" t="s">
        <v>317</v>
      </c>
      <c r="E1198">
        <v>86.5</v>
      </c>
    </row>
    <row r="1199" spans="1:5">
      <c r="A1199">
        <v>2026</v>
      </c>
      <c r="B1199">
        <v>11</v>
      </c>
      <c r="C1199" t="s">
        <v>383</v>
      </c>
      <c r="D1199" t="s">
        <v>347</v>
      </c>
      <c r="E1199" t="s">
        <v>2</v>
      </c>
    </row>
    <row r="1200" spans="1:5">
      <c r="A1200">
        <v>2026</v>
      </c>
      <c r="B1200">
        <v>11</v>
      </c>
      <c r="C1200" t="s">
        <v>383</v>
      </c>
      <c r="D1200" t="s">
        <v>317</v>
      </c>
      <c r="E1200">
        <v>86.5</v>
      </c>
    </row>
    <row r="1201" spans="1:5">
      <c r="A1201">
        <v>2026</v>
      </c>
      <c r="B1201">
        <v>11</v>
      </c>
      <c r="C1201" t="s">
        <v>384</v>
      </c>
      <c r="D1201" t="s">
        <v>347</v>
      </c>
      <c r="E1201" t="s">
        <v>2</v>
      </c>
    </row>
    <row r="1202" spans="1:5">
      <c r="A1202">
        <v>2026</v>
      </c>
      <c r="B1202">
        <v>11</v>
      </c>
      <c r="C1202" t="s">
        <v>384</v>
      </c>
      <c r="D1202" t="s">
        <v>317</v>
      </c>
      <c r="E1202">
        <v>86.5</v>
      </c>
    </row>
    <row r="1203" spans="1:5">
      <c r="A1203">
        <v>2026</v>
      </c>
      <c r="B1203">
        <v>11</v>
      </c>
      <c r="C1203" t="s">
        <v>385</v>
      </c>
      <c r="D1203" t="s">
        <v>347</v>
      </c>
      <c r="E1203" t="s">
        <v>2</v>
      </c>
    </row>
    <row r="1204" spans="1:5">
      <c r="A1204">
        <v>2026</v>
      </c>
      <c r="B1204">
        <v>11</v>
      </c>
      <c r="C1204" t="s">
        <v>385</v>
      </c>
      <c r="D1204" t="s">
        <v>317</v>
      </c>
      <c r="E1204">
        <v>173</v>
      </c>
    </row>
    <row r="1205" spans="1:5">
      <c r="A1205">
        <v>2026</v>
      </c>
      <c r="B1205">
        <v>11</v>
      </c>
      <c r="C1205" t="s">
        <v>387</v>
      </c>
      <c r="D1205" t="s">
        <v>347</v>
      </c>
      <c r="E1205" t="s">
        <v>2</v>
      </c>
    </row>
    <row r="1206" spans="1:5">
      <c r="A1206">
        <v>2026</v>
      </c>
      <c r="B1206">
        <v>11</v>
      </c>
      <c r="C1206" t="s">
        <v>387</v>
      </c>
      <c r="D1206" t="s">
        <v>317</v>
      </c>
      <c r="E1206">
        <v>86.5</v>
      </c>
    </row>
    <row r="1207" spans="1:5">
      <c r="A1207">
        <v>2026</v>
      </c>
      <c r="B1207">
        <v>11</v>
      </c>
      <c r="C1207" t="s">
        <v>388</v>
      </c>
      <c r="D1207" t="s">
        <v>347</v>
      </c>
      <c r="E1207" t="s">
        <v>2</v>
      </c>
    </row>
    <row r="1208" spans="1:5">
      <c r="A1208">
        <v>2026</v>
      </c>
      <c r="B1208">
        <v>11</v>
      </c>
      <c r="C1208" t="s">
        <v>388</v>
      </c>
      <c r="D1208" t="s">
        <v>317</v>
      </c>
      <c r="E1208">
        <v>86.5</v>
      </c>
    </row>
    <row r="1209" spans="1:5">
      <c r="A1209">
        <v>2026</v>
      </c>
      <c r="B1209">
        <v>11</v>
      </c>
      <c r="C1209" t="s">
        <v>390</v>
      </c>
      <c r="D1209" t="s">
        <v>347</v>
      </c>
      <c r="E1209" t="s">
        <v>2</v>
      </c>
    </row>
    <row r="1210" spans="1:5">
      <c r="A1210">
        <v>2026</v>
      </c>
      <c r="B1210">
        <v>11</v>
      </c>
      <c r="C1210" t="s">
        <v>390</v>
      </c>
      <c r="D1210" t="s">
        <v>317</v>
      </c>
      <c r="E1210">
        <v>86.5</v>
      </c>
    </row>
    <row r="1211" spans="1:5">
      <c r="A1211">
        <v>2026</v>
      </c>
      <c r="B1211">
        <v>11</v>
      </c>
      <c r="C1211" t="s">
        <v>391</v>
      </c>
      <c r="D1211" t="s">
        <v>347</v>
      </c>
      <c r="E1211" t="s">
        <v>2</v>
      </c>
    </row>
    <row r="1212" spans="1:5">
      <c r="A1212">
        <v>2026</v>
      </c>
      <c r="B1212">
        <v>11</v>
      </c>
      <c r="C1212" t="s">
        <v>391</v>
      </c>
      <c r="D1212" t="s">
        <v>317</v>
      </c>
      <c r="E1212">
        <v>86.5</v>
      </c>
    </row>
    <row r="1213" spans="1:5">
      <c r="A1213">
        <v>2026</v>
      </c>
      <c r="B1213">
        <v>11</v>
      </c>
      <c r="C1213" t="s">
        <v>392</v>
      </c>
      <c r="D1213" t="s">
        <v>347</v>
      </c>
      <c r="E1213" t="s">
        <v>2</v>
      </c>
    </row>
    <row r="1214" spans="1:5">
      <c r="A1214">
        <v>2026</v>
      </c>
      <c r="B1214">
        <v>11</v>
      </c>
      <c r="C1214" t="s">
        <v>392</v>
      </c>
      <c r="D1214" t="s">
        <v>317</v>
      </c>
      <c r="E1214">
        <v>86.5</v>
      </c>
    </row>
    <row r="1215" spans="1:5">
      <c r="A1215">
        <v>2026</v>
      </c>
      <c r="B1215">
        <v>11</v>
      </c>
      <c r="C1215" t="s">
        <v>393</v>
      </c>
      <c r="D1215" t="s">
        <v>347</v>
      </c>
      <c r="E1215" t="s">
        <v>2</v>
      </c>
    </row>
    <row r="1216" spans="1:5">
      <c r="A1216">
        <v>2026</v>
      </c>
      <c r="B1216">
        <v>11</v>
      </c>
      <c r="C1216" t="s">
        <v>393</v>
      </c>
      <c r="D1216" t="s">
        <v>317</v>
      </c>
      <c r="E1216">
        <v>86.5</v>
      </c>
    </row>
    <row r="1217" spans="1:5">
      <c r="A1217">
        <v>2026</v>
      </c>
      <c r="B1217">
        <v>11</v>
      </c>
      <c r="C1217" t="s">
        <v>394</v>
      </c>
      <c r="D1217" t="s">
        <v>347</v>
      </c>
      <c r="E1217" t="s">
        <v>2</v>
      </c>
    </row>
    <row r="1218" spans="1:5">
      <c r="A1218">
        <v>2026</v>
      </c>
      <c r="B1218">
        <v>11</v>
      </c>
      <c r="C1218" t="s">
        <v>394</v>
      </c>
      <c r="D1218" t="s">
        <v>317</v>
      </c>
      <c r="E1218">
        <v>86.5</v>
      </c>
    </row>
    <row r="1219" spans="1:5">
      <c r="A1219">
        <v>2026</v>
      </c>
      <c r="B1219">
        <v>11</v>
      </c>
      <c r="C1219" t="s">
        <v>395</v>
      </c>
      <c r="D1219" t="s">
        <v>347</v>
      </c>
      <c r="E1219" t="s">
        <v>2</v>
      </c>
    </row>
    <row r="1220" spans="1:5">
      <c r="A1220">
        <v>2026</v>
      </c>
      <c r="B1220">
        <v>11</v>
      </c>
      <c r="C1220" t="s">
        <v>395</v>
      </c>
      <c r="D1220" t="s">
        <v>317</v>
      </c>
      <c r="E1220">
        <v>86.5</v>
      </c>
    </row>
    <row r="1221" spans="1:5">
      <c r="A1221">
        <v>2026</v>
      </c>
      <c r="B1221">
        <v>11</v>
      </c>
      <c r="C1221" t="s">
        <v>339</v>
      </c>
      <c r="D1221" t="s">
        <v>347</v>
      </c>
      <c r="E1221" t="s">
        <v>2</v>
      </c>
    </row>
    <row r="1222" spans="1:5">
      <c r="A1222">
        <v>2026</v>
      </c>
      <c r="B1222">
        <v>11</v>
      </c>
      <c r="C1222" t="s">
        <v>339</v>
      </c>
      <c r="D1222" t="s">
        <v>317</v>
      </c>
      <c r="E1222">
        <v>86.5</v>
      </c>
    </row>
    <row r="1223" spans="1:5">
      <c r="A1223">
        <v>2026</v>
      </c>
      <c r="B1223">
        <v>11</v>
      </c>
      <c r="C1223" t="s">
        <v>396</v>
      </c>
      <c r="D1223" t="s">
        <v>347</v>
      </c>
      <c r="E1223" t="s">
        <v>2</v>
      </c>
    </row>
    <row r="1224" spans="1:5">
      <c r="A1224">
        <v>2026</v>
      </c>
      <c r="B1224">
        <v>11</v>
      </c>
      <c r="C1224" t="s">
        <v>396</v>
      </c>
      <c r="D1224" t="s">
        <v>317</v>
      </c>
      <c r="E1224">
        <v>86.5</v>
      </c>
    </row>
    <row r="1225" spans="1:5">
      <c r="A1225">
        <v>2026</v>
      </c>
      <c r="B1225">
        <v>11</v>
      </c>
      <c r="C1225" t="s">
        <v>338</v>
      </c>
      <c r="D1225" t="s">
        <v>347</v>
      </c>
      <c r="E1225" t="s">
        <v>2</v>
      </c>
    </row>
    <row r="1226" spans="1:5">
      <c r="A1226">
        <v>2026</v>
      </c>
      <c r="B1226">
        <v>11</v>
      </c>
      <c r="C1226" t="s">
        <v>338</v>
      </c>
      <c r="D1226" t="s">
        <v>317</v>
      </c>
      <c r="E1226">
        <v>86.5</v>
      </c>
    </row>
    <row r="1227" spans="1:5">
      <c r="A1227">
        <v>2026</v>
      </c>
      <c r="B1227">
        <v>11</v>
      </c>
      <c r="C1227" t="s">
        <v>373</v>
      </c>
      <c r="D1227" t="s">
        <v>347</v>
      </c>
      <c r="E1227" t="s">
        <v>2</v>
      </c>
    </row>
    <row r="1228" spans="1:5">
      <c r="A1228">
        <v>2026</v>
      </c>
      <c r="B1228">
        <v>11</v>
      </c>
      <c r="C1228" t="s">
        <v>373</v>
      </c>
      <c r="D1228" t="s">
        <v>317</v>
      </c>
      <c r="E1228">
        <v>86.5</v>
      </c>
    </row>
    <row r="1229" spans="1:5">
      <c r="A1229">
        <v>2026</v>
      </c>
      <c r="B1229">
        <v>11</v>
      </c>
      <c r="C1229" t="s">
        <v>372</v>
      </c>
      <c r="D1229" t="s">
        <v>347</v>
      </c>
      <c r="E1229" t="s">
        <v>2</v>
      </c>
    </row>
    <row r="1230" spans="1:5">
      <c r="A1230">
        <v>2026</v>
      </c>
      <c r="B1230">
        <v>11</v>
      </c>
      <c r="C1230" t="s">
        <v>372</v>
      </c>
      <c r="D1230" t="s">
        <v>317</v>
      </c>
      <c r="E1230">
        <v>86.5</v>
      </c>
    </row>
    <row r="1231" spans="1:5">
      <c r="A1231">
        <v>2026</v>
      </c>
      <c r="B1231">
        <v>11</v>
      </c>
      <c r="C1231" t="s">
        <v>371</v>
      </c>
      <c r="D1231" t="s">
        <v>347</v>
      </c>
      <c r="E1231" t="s">
        <v>2</v>
      </c>
    </row>
    <row r="1232" spans="1:5">
      <c r="A1232">
        <v>2026</v>
      </c>
      <c r="B1232">
        <v>11</v>
      </c>
      <c r="C1232" t="s">
        <v>371</v>
      </c>
      <c r="D1232" t="s">
        <v>317</v>
      </c>
      <c r="E1232">
        <v>86.5</v>
      </c>
    </row>
    <row r="1233" spans="1:5">
      <c r="A1233">
        <v>2026</v>
      </c>
      <c r="B1233">
        <v>11</v>
      </c>
      <c r="C1233" t="s">
        <v>375</v>
      </c>
      <c r="D1233" t="s">
        <v>347</v>
      </c>
      <c r="E1233" t="s">
        <v>2</v>
      </c>
    </row>
    <row r="1234" spans="1:5">
      <c r="A1234">
        <v>2026</v>
      </c>
      <c r="B1234">
        <v>11</v>
      </c>
      <c r="C1234" t="s">
        <v>375</v>
      </c>
      <c r="D1234" t="s">
        <v>317</v>
      </c>
      <c r="E1234">
        <v>86.5</v>
      </c>
    </row>
    <row r="1235" spans="1:5">
      <c r="A1235">
        <v>2026</v>
      </c>
      <c r="B1235">
        <v>11</v>
      </c>
      <c r="C1235" t="s">
        <v>374</v>
      </c>
      <c r="D1235" t="s">
        <v>347</v>
      </c>
      <c r="E1235" t="s">
        <v>2</v>
      </c>
    </row>
    <row r="1236" spans="1:5">
      <c r="A1236">
        <v>2026</v>
      </c>
      <c r="B1236">
        <v>11</v>
      </c>
      <c r="C1236" t="s">
        <v>374</v>
      </c>
      <c r="D1236" t="s">
        <v>317</v>
      </c>
      <c r="E1236">
        <v>86.5</v>
      </c>
    </row>
    <row r="1237" spans="1:5">
      <c r="A1237">
        <v>2026</v>
      </c>
      <c r="B1237">
        <v>11</v>
      </c>
      <c r="C1237" t="s">
        <v>340</v>
      </c>
      <c r="D1237" t="s">
        <v>347</v>
      </c>
      <c r="E1237" t="s">
        <v>2</v>
      </c>
    </row>
    <row r="1238" spans="1:5">
      <c r="A1238">
        <v>2026</v>
      </c>
      <c r="B1238">
        <v>11</v>
      </c>
      <c r="C1238" t="s">
        <v>340</v>
      </c>
      <c r="D1238" t="s">
        <v>317</v>
      </c>
      <c r="E1238">
        <v>86.5</v>
      </c>
    </row>
    <row r="1239" spans="1:5">
      <c r="A1239">
        <v>2026</v>
      </c>
      <c r="B1239">
        <v>11</v>
      </c>
      <c r="C1239" t="s">
        <v>370</v>
      </c>
      <c r="D1239" t="s">
        <v>347</v>
      </c>
      <c r="E1239" t="s">
        <v>2</v>
      </c>
    </row>
    <row r="1240" spans="1:5">
      <c r="A1240">
        <v>2026</v>
      </c>
      <c r="B1240">
        <v>11</v>
      </c>
      <c r="C1240" t="s">
        <v>370</v>
      </c>
      <c r="D1240" t="s">
        <v>317</v>
      </c>
      <c r="E1240">
        <v>86.5</v>
      </c>
    </row>
    <row r="1241" spans="1:5">
      <c r="A1241">
        <v>2026</v>
      </c>
      <c r="B1241">
        <v>11</v>
      </c>
      <c r="C1241" t="s">
        <v>376</v>
      </c>
      <c r="D1241" t="s">
        <v>347</v>
      </c>
      <c r="E1241" t="s">
        <v>2</v>
      </c>
    </row>
    <row r="1242" spans="1:5">
      <c r="A1242">
        <v>2026</v>
      </c>
      <c r="B1242">
        <v>11</v>
      </c>
      <c r="C1242" t="s">
        <v>376</v>
      </c>
      <c r="D1242" t="s">
        <v>317</v>
      </c>
      <c r="E1242">
        <v>86.5</v>
      </c>
    </row>
    <row r="1243" spans="1:5">
      <c r="A1243">
        <v>2026</v>
      </c>
      <c r="B1243">
        <v>11</v>
      </c>
      <c r="C1243" t="s">
        <v>377</v>
      </c>
      <c r="D1243" t="s">
        <v>347</v>
      </c>
      <c r="E1243" t="s">
        <v>2</v>
      </c>
    </row>
    <row r="1244" spans="1:5">
      <c r="A1244">
        <v>2026</v>
      </c>
      <c r="B1244">
        <v>11</v>
      </c>
      <c r="C1244" t="s">
        <v>377</v>
      </c>
      <c r="D1244" t="s">
        <v>317</v>
      </c>
      <c r="E1244">
        <v>86.5</v>
      </c>
    </row>
    <row r="1245" spans="1:5">
      <c r="A1245">
        <v>2026</v>
      </c>
      <c r="B1245">
        <v>11</v>
      </c>
      <c r="C1245" t="s">
        <v>418</v>
      </c>
      <c r="D1245" t="s">
        <v>347</v>
      </c>
      <c r="E1245" t="s">
        <v>2</v>
      </c>
    </row>
    <row r="1246" spans="1:5">
      <c r="A1246">
        <v>2026</v>
      </c>
      <c r="B1246">
        <v>11</v>
      </c>
      <c r="C1246" t="s">
        <v>418</v>
      </c>
      <c r="D1246" t="s">
        <v>317</v>
      </c>
      <c r="E1246">
        <v>173</v>
      </c>
    </row>
    <row r="1247" spans="1:5">
      <c r="A1247">
        <v>2026</v>
      </c>
      <c r="B1247">
        <v>11</v>
      </c>
      <c r="C1247" t="s">
        <v>421</v>
      </c>
      <c r="D1247" t="s">
        <v>347</v>
      </c>
      <c r="E1247" t="s">
        <v>2</v>
      </c>
    </row>
    <row r="1248" spans="1:5">
      <c r="A1248">
        <v>2026</v>
      </c>
      <c r="B1248">
        <v>11</v>
      </c>
      <c r="C1248" t="s">
        <v>421</v>
      </c>
      <c r="D1248" t="s">
        <v>317</v>
      </c>
      <c r="E1248">
        <v>173</v>
      </c>
    </row>
    <row r="1249" spans="1:5">
      <c r="A1249">
        <v>2026</v>
      </c>
      <c r="B1249">
        <v>11</v>
      </c>
      <c r="C1249" t="s">
        <v>420</v>
      </c>
      <c r="D1249" t="s">
        <v>347</v>
      </c>
      <c r="E1249" t="s">
        <v>2</v>
      </c>
    </row>
    <row r="1250" spans="1:5">
      <c r="A1250">
        <v>2026</v>
      </c>
      <c r="B1250">
        <v>11</v>
      </c>
      <c r="C1250" t="s">
        <v>420</v>
      </c>
      <c r="D1250" t="s">
        <v>317</v>
      </c>
      <c r="E1250">
        <v>173</v>
      </c>
    </row>
    <row r="1251" spans="1:5">
      <c r="A1251">
        <v>2026</v>
      </c>
      <c r="B1251">
        <v>11</v>
      </c>
      <c r="C1251" t="s">
        <v>412</v>
      </c>
      <c r="D1251" t="s">
        <v>347</v>
      </c>
      <c r="E1251" t="s">
        <v>2</v>
      </c>
    </row>
    <row r="1252" spans="1:5">
      <c r="A1252">
        <v>2026</v>
      </c>
      <c r="B1252">
        <v>11</v>
      </c>
      <c r="C1252" t="s">
        <v>412</v>
      </c>
      <c r="D1252" t="s">
        <v>317</v>
      </c>
      <c r="E1252">
        <v>173</v>
      </c>
    </row>
    <row r="1253" spans="1:5">
      <c r="A1253">
        <v>2026</v>
      </c>
      <c r="B1253">
        <v>11</v>
      </c>
      <c r="C1253" t="s">
        <v>416</v>
      </c>
      <c r="D1253" t="s">
        <v>347</v>
      </c>
      <c r="E1253" t="s">
        <v>2</v>
      </c>
    </row>
    <row r="1254" spans="1:5">
      <c r="A1254">
        <v>2026</v>
      </c>
      <c r="B1254">
        <v>11</v>
      </c>
      <c r="C1254" t="s">
        <v>416</v>
      </c>
      <c r="D1254" t="s">
        <v>317</v>
      </c>
      <c r="E1254">
        <v>173</v>
      </c>
    </row>
    <row r="1255" spans="1:5">
      <c r="A1255">
        <v>2026</v>
      </c>
      <c r="B1255">
        <v>11</v>
      </c>
      <c r="C1255" t="s">
        <v>422</v>
      </c>
      <c r="D1255" t="s">
        <v>347</v>
      </c>
      <c r="E1255" t="s">
        <v>2</v>
      </c>
    </row>
    <row r="1256" spans="1:5">
      <c r="A1256">
        <v>2026</v>
      </c>
      <c r="B1256">
        <v>11</v>
      </c>
      <c r="C1256" t="s">
        <v>422</v>
      </c>
      <c r="D1256" t="s">
        <v>317</v>
      </c>
      <c r="E1256">
        <v>173</v>
      </c>
    </row>
    <row r="1257" spans="1:5">
      <c r="A1257">
        <v>2026</v>
      </c>
      <c r="B1257">
        <v>11</v>
      </c>
      <c r="C1257" t="s">
        <v>413</v>
      </c>
      <c r="D1257" t="s">
        <v>347</v>
      </c>
      <c r="E1257" t="s">
        <v>2</v>
      </c>
    </row>
    <row r="1258" spans="1:5">
      <c r="A1258">
        <v>2026</v>
      </c>
      <c r="B1258">
        <v>11</v>
      </c>
      <c r="C1258" t="s">
        <v>413</v>
      </c>
      <c r="D1258" t="s">
        <v>317</v>
      </c>
      <c r="E1258">
        <v>173</v>
      </c>
    </row>
    <row r="1259" spans="1:5">
      <c r="A1259">
        <v>2026</v>
      </c>
      <c r="B1259">
        <v>11</v>
      </c>
      <c r="C1259" t="s">
        <v>414</v>
      </c>
      <c r="D1259" t="s">
        <v>347</v>
      </c>
      <c r="E1259" t="s">
        <v>3</v>
      </c>
    </row>
    <row r="1260" spans="1:5">
      <c r="A1260">
        <v>2026</v>
      </c>
      <c r="B1260">
        <v>11</v>
      </c>
      <c r="C1260" t="s">
        <v>414</v>
      </c>
      <c r="D1260" t="s">
        <v>317</v>
      </c>
      <c r="E1260">
        <v>138.4</v>
      </c>
    </row>
    <row r="1261" spans="1:5">
      <c r="A1261">
        <v>2026</v>
      </c>
      <c r="B1261">
        <v>11</v>
      </c>
      <c r="C1261" t="s">
        <v>415</v>
      </c>
      <c r="D1261" t="s">
        <v>347</v>
      </c>
      <c r="E1261" t="s">
        <v>2</v>
      </c>
    </row>
    <row r="1262" spans="1:5">
      <c r="A1262">
        <v>2026</v>
      </c>
      <c r="B1262">
        <v>11</v>
      </c>
      <c r="C1262" t="s">
        <v>415</v>
      </c>
      <c r="D1262" t="s">
        <v>317</v>
      </c>
      <c r="E1262">
        <v>138.4</v>
      </c>
    </row>
    <row r="1263" spans="1:5">
      <c r="A1263">
        <v>2026</v>
      </c>
      <c r="B1263">
        <v>11</v>
      </c>
      <c r="C1263" t="s">
        <v>316</v>
      </c>
      <c r="D1263" t="s">
        <v>347</v>
      </c>
      <c r="E1263" t="s">
        <v>2</v>
      </c>
    </row>
    <row r="1264" spans="1:5">
      <c r="A1264">
        <v>2026</v>
      </c>
      <c r="B1264">
        <v>11</v>
      </c>
      <c r="C1264" t="s">
        <v>316</v>
      </c>
      <c r="D1264" t="s">
        <v>317</v>
      </c>
      <c r="E1264">
        <v>173</v>
      </c>
    </row>
    <row r="1265" spans="1:5">
      <c r="A1265">
        <v>2026</v>
      </c>
      <c r="B1265">
        <v>11</v>
      </c>
      <c r="C1265" t="s">
        <v>419</v>
      </c>
      <c r="D1265" t="s">
        <v>347</v>
      </c>
      <c r="E1265" t="s">
        <v>2</v>
      </c>
    </row>
    <row r="1266" spans="1:5">
      <c r="A1266">
        <v>2026</v>
      </c>
      <c r="B1266">
        <v>11</v>
      </c>
      <c r="C1266" t="s">
        <v>419</v>
      </c>
      <c r="D1266" t="s">
        <v>317</v>
      </c>
      <c r="E1266">
        <v>173</v>
      </c>
    </row>
    <row r="1267" spans="1:5">
      <c r="A1267">
        <v>2026</v>
      </c>
      <c r="B1267">
        <v>12</v>
      </c>
      <c r="C1267" t="s">
        <v>335</v>
      </c>
      <c r="D1267" t="s">
        <v>347</v>
      </c>
      <c r="E1267" t="s">
        <v>2</v>
      </c>
    </row>
    <row r="1268" spans="1:5">
      <c r="A1268">
        <v>2026</v>
      </c>
      <c r="B1268">
        <v>12</v>
      </c>
      <c r="C1268" t="s">
        <v>335</v>
      </c>
      <c r="D1268" t="s">
        <v>317</v>
      </c>
      <c r="E1268">
        <v>138.4</v>
      </c>
    </row>
    <row r="1269" spans="1:5">
      <c r="A1269">
        <v>2026</v>
      </c>
      <c r="B1269">
        <v>12</v>
      </c>
      <c r="C1269" t="s">
        <v>343</v>
      </c>
      <c r="D1269" t="s">
        <v>347</v>
      </c>
      <c r="E1269" t="s">
        <v>13</v>
      </c>
    </row>
    <row r="1270" spans="1:5">
      <c r="A1270">
        <v>2026</v>
      </c>
      <c r="B1270">
        <v>12</v>
      </c>
      <c r="C1270" t="s">
        <v>343</v>
      </c>
      <c r="D1270" t="s">
        <v>317</v>
      </c>
      <c r="E1270">
        <v>173</v>
      </c>
    </row>
    <row r="1271" spans="1:5">
      <c r="A1271">
        <v>2026</v>
      </c>
      <c r="B1271">
        <v>12</v>
      </c>
      <c r="C1271" t="s">
        <v>348</v>
      </c>
      <c r="D1271" t="s">
        <v>347</v>
      </c>
      <c r="E1271" t="s">
        <v>5</v>
      </c>
    </row>
    <row r="1272" spans="1:5">
      <c r="A1272">
        <v>2026</v>
      </c>
      <c r="B1272">
        <v>12</v>
      </c>
      <c r="C1272" t="s">
        <v>348</v>
      </c>
      <c r="D1272" t="s">
        <v>317</v>
      </c>
      <c r="E1272">
        <v>173</v>
      </c>
    </row>
    <row r="1273" spans="1:5">
      <c r="A1273">
        <v>2026</v>
      </c>
      <c r="B1273">
        <v>12</v>
      </c>
      <c r="C1273" t="s">
        <v>344</v>
      </c>
      <c r="D1273" t="s">
        <v>347</v>
      </c>
      <c r="E1273" t="s">
        <v>4</v>
      </c>
    </row>
    <row r="1274" spans="1:5">
      <c r="A1274">
        <v>2026</v>
      </c>
      <c r="B1274">
        <v>12</v>
      </c>
      <c r="C1274" t="s">
        <v>344</v>
      </c>
      <c r="D1274" t="s">
        <v>317</v>
      </c>
      <c r="E1274">
        <v>173</v>
      </c>
    </row>
    <row r="1275" spans="1:5">
      <c r="A1275">
        <v>2026</v>
      </c>
      <c r="B1275">
        <v>12</v>
      </c>
      <c r="C1275" t="s">
        <v>346</v>
      </c>
      <c r="D1275" t="s">
        <v>347</v>
      </c>
      <c r="E1275" t="s">
        <v>4</v>
      </c>
    </row>
    <row r="1276" spans="1:5">
      <c r="A1276">
        <v>2026</v>
      </c>
      <c r="B1276">
        <v>12</v>
      </c>
      <c r="C1276" t="s">
        <v>346</v>
      </c>
      <c r="D1276" t="s">
        <v>317</v>
      </c>
      <c r="E1276">
        <v>173</v>
      </c>
    </row>
    <row r="1277" spans="1:5">
      <c r="A1277">
        <v>2026</v>
      </c>
      <c r="B1277">
        <v>12</v>
      </c>
      <c r="C1277" t="s">
        <v>351</v>
      </c>
      <c r="D1277" t="s">
        <v>347</v>
      </c>
      <c r="E1277" t="s">
        <v>13</v>
      </c>
    </row>
    <row r="1278" spans="1:5">
      <c r="A1278">
        <v>2026</v>
      </c>
      <c r="B1278">
        <v>12</v>
      </c>
      <c r="C1278" t="s">
        <v>351</v>
      </c>
      <c r="D1278" t="s">
        <v>317</v>
      </c>
      <c r="E1278">
        <v>173</v>
      </c>
    </row>
    <row r="1279" spans="1:5">
      <c r="A1279">
        <v>2026</v>
      </c>
      <c r="B1279">
        <v>12</v>
      </c>
      <c r="C1279" t="s">
        <v>345</v>
      </c>
      <c r="D1279" t="s">
        <v>347</v>
      </c>
      <c r="E1279" t="s">
        <v>4</v>
      </c>
    </row>
    <row r="1280" spans="1:5">
      <c r="A1280">
        <v>2026</v>
      </c>
      <c r="B1280">
        <v>12</v>
      </c>
      <c r="C1280" t="s">
        <v>345</v>
      </c>
      <c r="D1280" t="s">
        <v>317</v>
      </c>
      <c r="E1280">
        <v>173</v>
      </c>
    </row>
    <row r="1281" spans="1:5">
      <c r="A1281">
        <v>2026</v>
      </c>
      <c r="B1281">
        <v>12</v>
      </c>
      <c r="C1281" t="s">
        <v>407</v>
      </c>
      <c r="D1281" t="s">
        <v>347</v>
      </c>
      <c r="E1281" t="s">
        <v>3</v>
      </c>
    </row>
    <row r="1282" spans="1:5">
      <c r="A1282">
        <v>2026</v>
      </c>
      <c r="B1282">
        <v>12</v>
      </c>
      <c r="C1282" t="s">
        <v>407</v>
      </c>
      <c r="D1282" t="s">
        <v>317</v>
      </c>
      <c r="E1282">
        <v>173</v>
      </c>
    </row>
    <row r="1283" spans="1:5">
      <c r="A1283">
        <v>2026</v>
      </c>
      <c r="B1283">
        <v>12</v>
      </c>
      <c r="C1283" t="s">
        <v>389</v>
      </c>
      <c r="D1283" t="s">
        <v>347</v>
      </c>
      <c r="E1283" t="s">
        <v>3</v>
      </c>
    </row>
    <row r="1284" spans="1:5">
      <c r="A1284">
        <v>2026</v>
      </c>
      <c r="B1284">
        <v>12</v>
      </c>
      <c r="C1284" t="s">
        <v>389</v>
      </c>
      <c r="D1284" t="s">
        <v>317</v>
      </c>
      <c r="E1284">
        <v>173</v>
      </c>
    </row>
    <row r="1285" spans="1:5">
      <c r="A1285">
        <v>2026</v>
      </c>
      <c r="B1285">
        <v>12</v>
      </c>
      <c r="C1285" t="s">
        <v>341</v>
      </c>
      <c r="D1285" t="s">
        <v>347</v>
      </c>
      <c r="E1285" t="s">
        <v>3</v>
      </c>
    </row>
    <row r="1286" spans="1:5">
      <c r="A1286">
        <v>2026</v>
      </c>
      <c r="B1286">
        <v>12</v>
      </c>
      <c r="C1286" t="s">
        <v>341</v>
      </c>
      <c r="D1286" t="s">
        <v>317</v>
      </c>
      <c r="E1286">
        <v>173</v>
      </c>
    </row>
    <row r="1287" spans="1:5">
      <c r="A1287">
        <v>2026</v>
      </c>
      <c r="B1287">
        <v>12</v>
      </c>
      <c r="C1287" t="s">
        <v>350</v>
      </c>
      <c r="D1287" t="s">
        <v>347</v>
      </c>
      <c r="E1287" t="s">
        <v>3</v>
      </c>
    </row>
    <row r="1288" spans="1:5">
      <c r="A1288">
        <v>2026</v>
      </c>
      <c r="B1288">
        <v>12</v>
      </c>
      <c r="C1288" t="s">
        <v>350</v>
      </c>
      <c r="D1288" t="s">
        <v>317</v>
      </c>
      <c r="E1288">
        <v>151.38</v>
      </c>
    </row>
    <row r="1289" spans="1:5">
      <c r="A1289">
        <v>2026</v>
      </c>
      <c r="B1289">
        <v>12</v>
      </c>
      <c r="C1289" t="s">
        <v>318</v>
      </c>
      <c r="D1289" t="s">
        <v>347</v>
      </c>
      <c r="E1289" t="s">
        <v>3</v>
      </c>
    </row>
    <row r="1290" spans="1:5">
      <c r="A1290">
        <v>2026</v>
      </c>
      <c r="B1290">
        <v>12</v>
      </c>
      <c r="C1290" t="s">
        <v>318</v>
      </c>
      <c r="D1290" t="s">
        <v>317</v>
      </c>
      <c r="E1290">
        <v>173</v>
      </c>
    </row>
    <row r="1291" spans="1:5">
      <c r="A1291">
        <v>2026</v>
      </c>
      <c r="B1291">
        <v>12</v>
      </c>
      <c r="C1291" t="s">
        <v>337</v>
      </c>
      <c r="D1291" t="s">
        <v>347</v>
      </c>
      <c r="E1291" t="s">
        <v>11</v>
      </c>
    </row>
    <row r="1292" spans="1:5">
      <c r="A1292">
        <v>2026</v>
      </c>
      <c r="B1292">
        <v>12</v>
      </c>
      <c r="C1292" t="s">
        <v>337</v>
      </c>
      <c r="D1292" t="s">
        <v>317</v>
      </c>
      <c r="E1292">
        <v>173</v>
      </c>
    </row>
    <row r="1293" spans="1:5">
      <c r="A1293">
        <v>2026</v>
      </c>
      <c r="B1293">
        <v>12</v>
      </c>
      <c r="C1293" t="s">
        <v>408</v>
      </c>
      <c r="D1293" t="s">
        <v>347</v>
      </c>
      <c r="E1293" t="s">
        <v>2</v>
      </c>
    </row>
    <row r="1294" spans="1:5">
      <c r="A1294">
        <v>2026</v>
      </c>
      <c r="B1294">
        <v>12</v>
      </c>
      <c r="C1294" t="s">
        <v>408</v>
      </c>
      <c r="D1294" t="s">
        <v>317</v>
      </c>
      <c r="E1294">
        <v>173</v>
      </c>
    </row>
    <row r="1295" spans="1:5">
      <c r="A1295">
        <v>2026</v>
      </c>
      <c r="B1295">
        <v>12</v>
      </c>
      <c r="C1295" t="s">
        <v>409</v>
      </c>
      <c r="D1295" t="s">
        <v>347</v>
      </c>
      <c r="E1295" t="s">
        <v>2</v>
      </c>
    </row>
    <row r="1296" spans="1:5">
      <c r="A1296">
        <v>2026</v>
      </c>
      <c r="B1296">
        <v>12</v>
      </c>
      <c r="C1296" t="s">
        <v>409</v>
      </c>
      <c r="D1296" t="s">
        <v>317</v>
      </c>
      <c r="E1296">
        <v>173</v>
      </c>
    </row>
    <row r="1297" spans="1:5">
      <c r="A1297">
        <v>2026</v>
      </c>
      <c r="B1297">
        <v>12</v>
      </c>
      <c r="C1297" t="s">
        <v>342</v>
      </c>
      <c r="D1297" t="s">
        <v>347</v>
      </c>
      <c r="E1297" t="s">
        <v>2</v>
      </c>
    </row>
    <row r="1298" spans="1:5">
      <c r="A1298">
        <v>2026</v>
      </c>
      <c r="B1298">
        <v>12</v>
      </c>
      <c r="C1298" t="s">
        <v>342</v>
      </c>
      <c r="D1298" t="s">
        <v>317</v>
      </c>
      <c r="E1298">
        <v>173</v>
      </c>
    </row>
    <row r="1299" spans="1:5">
      <c r="A1299">
        <v>2026</v>
      </c>
      <c r="B1299">
        <v>12</v>
      </c>
      <c r="C1299" t="s">
        <v>336</v>
      </c>
      <c r="D1299" t="s">
        <v>347</v>
      </c>
      <c r="E1299" t="s">
        <v>6</v>
      </c>
    </row>
    <row r="1300" spans="1:5">
      <c r="A1300">
        <v>2026</v>
      </c>
      <c r="B1300">
        <v>12</v>
      </c>
      <c r="C1300" t="s">
        <v>336</v>
      </c>
      <c r="D1300" t="s">
        <v>317</v>
      </c>
      <c r="E1300">
        <v>173</v>
      </c>
    </row>
    <row r="1301" spans="1:5">
      <c r="A1301">
        <v>2026</v>
      </c>
      <c r="B1301">
        <v>12</v>
      </c>
      <c r="C1301" t="s">
        <v>411</v>
      </c>
      <c r="D1301" t="s">
        <v>347</v>
      </c>
      <c r="E1301" t="s">
        <v>2</v>
      </c>
    </row>
    <row r="1302" spans="1:5">
      <c r="A1302">
        <v>2026</v>
      </c>
      <c r="B1302">
        <v>12</v>
      </c>
      <c r="C1302" t="s">
        <v>411</v>
      </c>
      <c r="D1302" t="s">
        <v>317</v>
      </c>
      <c r="E1302">
        <v>173</v>
      </c>
    </row>
    <row r="1303" spans="1:5">
      <c r="A1303">
        <v>2026</v>
      </c>
      <c r="B1303">
        <v>12</v>
      </c>
      <c r="C1303" t="s">
        <v>349</v>
      </c>
      <c r="D1303" t="s">
        <v>347</v>
      </c>
      <c r="E1303" t="s">
        <v>2</v>
      </c>
    </row>
    <row r="1304" spans="1:5">
      <c r="A1304">
        <v>2026</v>
      </c>
      <c r="B1304">
        <v>12</v>
      </c>
      <c r="C1304" t="s">
        <v>349</v>
      </c>
      <c r="D1304" t="s">
        <v>317</v>
      </c>
      <c r="E1304">
        <v>173</v>
      </c>
    </row>
    <row r="1305" spans="1:5">
      <c r="A1305">
        <v>2026</v>
      </c>
      <c r="B1305">
        <v>12</v>
      </c>
      <c r="C1305" t="s">
        <v>356</v>
      </c>
      <c r="D1305" t="s">
        <v>347</v>
      </c>
      <c r="E1305" t="s">
        <v>10</v>
      </c>
    </row>
    <row r="1306" spans="1:5">
      <c r="A1306">
        <v>2026</v>
      </c>
      <c r="B1306">
        <v>12</v>
      </c>
      <c r="C1306" t="s">
        <v>356</v>
      </c>
      <c r="D1306" t="s">
        <v>317</v>
      </c>
      <c r="E1306">
        <v>173</v>
      </c>
    </row>
    <row r="1307" spans="1:5">
      <c r="A1307">
        <v>2026</v>
      </c>
      <c r="B1307">
        <v>12</v>
      </c>
      <c r="C1307" t="s">
        <v>398</v>
      </c>
      <c r="D1307" t="s">
        <v>347</v>
      </c>
      <c r="E1307" t="s">
        <v>10</v>
      </c>
    </row>
    <row r="1308" spans="1:5">
      <c r="A1308">
        <v>2026</v>
      </c>
      <c r="B1308">
        <v>12</v>
      </c>
      <c r="C1308" t="s">
        <v>398</v>
      </c>
      <c r="D1308" t="s">
        <v>317</v>
      </c>
      <c r="E1308">
        <v>173</v>
      </c>
    </row>
    <row r="1309" spans="1:5">
      <c r="A1309">
        <v>2026</v>
      </c>
      <c r="B1309">
        <v>12</v>
      </c>
      <c r="C1309" t="s">
        <v>397</v>
      </c>
      <c r="D1309" t="s">
        <v>347</v>
      </c>
      <c r="E1309" t="s">
        <v>2</v>
      </c>
    </row>
    <row r="1310" spans="1:5">
      <c r="A1310">
        <v>2026</v>
      </c>
      <c r="B1310">
        <v>12</v>
      </c>
      <c r="C1310" t="s">
        <v>397</v>
      </c>
      <c r="D1310" t="s">
        <v>317</v>
      </c>
      <c r="E1310">
        <v>86.5</v>
      </c>
    </row>
    <row r="1311" spans="1:5">
      <c r="A1311">
        <v>2026</v>
      </c>
      <c r="B1311">
        <v>12</v>
      </c>
      <c r="C1311" t="s">
        <v>379</v>
      </c>
      <c r="D1311" t="s">
        <v>347</v>
      </c>
      <c r="E1311" t="s">
        <v>2</v>
      </c>
    </row>
    <row r="1312" spans="1:5">
      <c r="A1312">
        <v>2026</v>
      </c>
      <c r="B1312">
        <v>12</v>
      </c>
      <c r="C1312" t="s">
        <v>379</v>
      </c>
      <c r="D1312" t="s">
        <v>317</v>
      </c>
      <c r="E1312">
        <v>86.5</v>
      </c>
    </row>
    <row r="1313" spans="1:5">
      <c r="A1313">
        <v>2026</v>
      </c>
      <c r="B1313">
        <v>12</v>
      </c>
      <c r="C1313" t="s">
        <v>380</v>
      </c>
      <c r="D1313" t="s">
        <v>347</v>
      </c>
      <c r="E1313" t="s">
        <v>2</v>
      </c>
    </row>
    <row r="1314" spans="1:5">
      <c r="A1314">
        <v>2026</v>
      </c>
      <c r="B1314">
        <v>12</v>
      </c>
      <c r="C1314" t="s">
        <v>380</v>
      </c>
      <c r="D1314" t="s">
        <v>317</v>
      </c>
      <c r="E1314">
        <v>86.5</v>
      </c>
    </row>
    <row r="1315" spans="1:5">
      <c r="A1315">
        <v>2026</v>
      </c>
      <c r="B1315">
        <v>12</v>
      </c>
      <c r="C1315" t="s">
        <v>381</v>
      </c>
      <c r="D1315" t="s">
        <v>347</v>
      </c>
      <c r="E1315" t="s">
        <v>10</v>
      </c>
    </row>
    <row r="1316" spans="1:5">
      <c r="A1316">
        <v>2026</v>
      </c>
      <c r="B1316">
        <v>12</v>
      </c>
      <c r="C1316" t="s">
        <v>381</v>
      </c>
      <c r="D1316" t="s">
        <v>317</v>
      </c>
      <c r="E1316">
        <v>86.5</v>
      </c>
    </row>
    <row r="1317" spans="1:5">
      <c r="A1317">
        <v>2026</v>
      </c>
      <c r="B1317">
        <v>12</v>
      </c>
      <c r="C1317" t="s">
        <v>382</v>
      </c>
      <c r="D1317" t="s">
        <v>347</v>
      </c>
      <c r="E1317" t="s">
        <v>2</v>
      </c>
    </row>
    <row r="1318" spans="1:5">
      <c r="A1318">
        <v>2026</v>
      </c>
      <c r="B1318">
        <v>12</v>
      </c>
      <c r="C1318" t="s">
        <v>382</v>
      </c>
      <c r="D1318" t="s">
        <v>317</v>
      </c>
      <c r="E1318">
        <v>86.5</v>
      </c>
    </row>
    <row r="1319" spans="1:5">
      <c r="A1319">
        <v>2026</v>
      </c>
      <c r="B1319">
        <v>12</v>
      </c>
      <c r="C1319" t="s">
        <v>383</v>
      </c>
      <c r="D1319" t="s">
        <v>347</v>
      </c>
      <c r="E1319" t="s">
        <v>2</v>
      </c>
    </row>
    <row r="1320" spans="1:5">
      <c r="A1320">
        <v>2026</v>
      </c>
      <c r="B1320">
        <v>12</v>
      </c>
      <c r="C1320" t="s">
        <v>383</v>
      </c>
      <c r="D1320" t="s">
        <v>317</v>
      </c>
      <c r="E1320">
        <v>86.5</v>
      </c>
    </row>
    <row r="1321" spans="1:5">
      <c r="A1321">
        <v>2026</v>
      </c>
      <c r="B1321">
        <v>12</v>
      </c>
      <c r="C1321" t="s">
        <v>384</v>
      </c>
      <c r="D1321" t="s">
        <v>347</v>
      </c>
      <c r="E1321" t="s">
        <v>2</v>
      </c>
    </row>
    <row r="1322" spans="1:5">
      <c r="A1322">
        <v>2026</v>
      </c>
      <c r="B1322">
        <v>12</v>
      </c>
      <c r="C1322" t="s">
        <v>384</v>
      </c>
      <c r="D1322" t="s">
        <v>317</v>
      </c>
      <c r="E1322">
        <v>86.5</v>
      </c>
    </row>
    <row r="1323" spans="1:5">
      <c r="A1323">
        <v>2026</v>
      </c>
      <c r="B1323">
        <v>12</v>
      </c>
      <c r="C1323" t="s">
        <v>385</v>
      </c>
      <c r="D1323" t="s">
        <v>347</v>
      </c>
      <c r="E1323" t="s">
        <v>2</v>
      </c>
    </row>
    <row r="1324" spans="1:5">
      <c r="A1324">
        <v>2026</v>
      </c>
      <c r="B1324">
        <v>12</v>
      </c>
      <c r="C1324" t="s">
        <v>385</v>
      </c>
      <c r="D1324" t="s">
        <v>317</v>
      </c>
      <c r="E1324">
        <v>173</v>
      </c>
    </row>
    <row r="1325" spans="1:5">
      <c r="A1325">
        <v>2026</v>
      </c>
      <c r="B1325">
        <v>12</v>
      </c>
      <c r="C1325" t="s">
        <v>387</v>
      </c>
      <c r="D1325" t="s">
        <v>347</v>
      </c>
      <c r="E1325" t="s">
        <v>2</v>
      </c>
    </row>
    <row r="1326" spans="1:5">
      <c r="A1326">
        <v>2026</v>
      </c>
      <c r="B1326">
        <v>12</v>
      </c>
      <c r="C1326" t="s">
        <v>387</v>
      </c>
      <c r="D1326" t="s">
        <v>317</v>
      </c>
      <c r="E1326">
        <v>86.5</v>
      </c>
    </row>
    <row r="1327" spans="1:5">
      <c r="A1327">
        <v>2026</v>
      </c>
      <c r="B1327">
        <v>12</v>
      </c>
      <c r="C1327" t="s">
        <v>388</v>
      </c>
      <c r="D1327" t="s">
        <v>347</v>
      </c>
      <c r="E1327" t="s">
        <v>2</v>
      </c>
    </row>
    <row r="1328" spans="1:5">
      <c r="A1328">
        <v>2026</v>
      </c>
      <c r="B1328">
        <v>12</v>
      </c>
      <c r="C1328" t="s">
        <v>388</v>
      </c>
      <c r="D1328" t="s">
        <v>317</v>
      </c>
      <c r="E1328">
        <v>86.5</v>
      </c>
    </row>
    <row r="1329" spans="1:5">
      <c r="A1329">
        <v>2026</v>
      </c>
      <c r="B1329">
        <v>12</v>
      </c>
      <c r="C1329" t="s">
        <v>390</v>
      </c>
      <c r="D1329" t="s">
        <v>347</v>
      </c>
      <c r="E1329" t="s">
        <v>2</v>
      </c>
    </row>
    <row r="1330" spans="1:5">
      <c r="A1330">
        <v>2026</v>
      </c>
      <c r="B1330">
        <v>12</v>
      </c>
      <c r="C1330" t="s">
        <v>390</v>
      </c>
      <c r="D1330" t="s">
        <v>317</v>
      </c>
      <c r="E1330">
        <v>86.5</v>
      </c>
    </row>
    <row r="1331" spans="1:5">
      <c r="A1331">
        <v>2026</v>
      </c>
      <c r="B1331">
        <v>12</v>
      </c>
      <c r="C1331" t="s">
        <v>391</v>
      </c>
      <c r="D1331" t="s">
        <v>347</v>
      </c>
      <c r="E1331" t="s">
        <v>2</v>
      </c>
    </row>
    <row r="1332" spans="1:5">
      <c r="A1332">
        <v>2026</v>
      </c>
      <c r="B1332">
        <v>12</v>
      </c>
      <c r="C1332" t="s">
        <v>391</v>
      </c>
      <c r="D1332" t="s">
        <v>317</v>
      </c>
      <c r="E1332">
        <v>86.5</v>
      </c>
    </row>
    <row r="1333" spans="1:5">
      <c r="A1333">
        <v>2026</v>
      </c>
      <c r="B1333">
        <v>12</v>
      </c>
      <c r="C1333" t="s">
        <v>392</v>
      </c>
      <c r="D1333" t="s">
        <v>347</v>
      </c>
      <c r="E1333" t="s">
        <v>2</v>
      </c>
    </row>
    <row r="1334" spans="1:5">
      <c r="A1334">
        <v>2026</v>
      </c>
      <c r="B1334">
        <v>12</v>
      </c>
      <c r="C1334" t="s">
        <v>392</v>
      </c>
      <c r="D1334" t="s">
        <v>317</v>
      </c>
      <c r="E1334">
        <v>86.5</v>
      </c>
    </row>
    <row r="1335" spans="1:5">
      <c r="A1335">
        <v>2026</v>
      </c>
      <c r="B1335">
        <v>12</v>
      </c>
      <c r="C1335" t="s">
        <v>393</v>
      </c>
      <c r="D1335" t="s">
        <v>347</v>
      </c>
      <c r="E1335" t="s">
        <v>2</v>
      </c>
    </row>
    <row r="1336" spans="1:5">
      <c r="A1336">
        <v>2026</v>
      </c>
      <c r="B1336">
        <v>12</v>
      </c>
      <c r="C1336" t="s">
        <v>393</v>
      </c>
      <c r="D1336" t="s">
        <v>317</v>
      </c>
      <c r="E1336">
        <v>86.5</v>
      </c>
    </row>
    <row r="1337" spans="1:5">
      <c r="A1337">
        <v>2026</v>
      </c>
      <c r="B1337">
        <v>12</v>
      </c>
      <c r="C1337" t="s">
        <v>394</v>
      </c>
      <c r="D1337" t="s">
        <v>347</v>
      </c>
      <c r="E1337" t="s">
        <v>2</v>
      </c>
    </row>
    <row r="1338" spans="1:5">
      <c r="A1338">
        <v>2026</v>
      </c>
      <c r="B1338">
        <v>12</v>
      </c>
      <c r="C1338" t="s">
        <v>394</v>
      </c>
      <c r="D1338" t="s">
        <v>317</v>
      </c>
      <c r="E1338">
        <v>86.5</v>
      </c>
    </row>
    <row r="1339" spans="1:5">
      <c r="A1339">
        <v>2026</v>
      </c>
      <c r="B1339">
        <v>12</v>
      </c>
      <c r="C1339" t="s">
        <v>395</v>
      </c>
      <c r="D1339" t="s">
        <v>347</v>
      </c>
      <c r="E1339" t="s">
        <v>2</v>
      </c>
    </row>
    <row r="1340" spans="1:5">
      <c r="A1340">
        <v>2026</v>
      </c>
      <c r="B1340">
        <v>12</v>
      </c>
      <c r="C1340" t="s">
        <v>395</v>
      </c>
      <c r="D1340" t="s">
        <v>317</v>
      </c>
      <c r="E1340">
        <v>86.5</v>
      </c>
    </row>
    <row r="1341" spans="1:5">
      <c r="A1341">
        <v>2026</v>
      </c>
      <c r="B1341">
        <v>12</v>
      </c>
      <c r="C1341" t="s">
        <v>339</v>
      </c>
      <c r="D1341" t="s">
        <v>347</v>
      </c>
      <c r="E1341" t="s">
        <v>2</v>
      </c>
    </row>
    <row r="1342" spans="1:5">
      <c r="A1342">
        <v>2026</v>
      </c>
      <c r="B1342">
        <v>12</v>
      </c>
      <c r="C1342" t="s">
        <v>339</v>
      </c>
      <c r="D1342" t="s">
        <v>317</v>
      </c>
      <c r="E1342">
        <v>86.5</v>
      </c>
    </row>
    <row r="1343" spans="1:5">
      <c r="A1343">
        <v>2026</v>
      </c>
      <c r="B1343">
        <v>12</v>
      </c>
      <c r="C1343" t="s">
        <v>396</v>
      </c>
      <c r="D1343" t="s">
        <v>347</v>
      </c>
      <c r="E1343" t="s">
        <v>2</v>
      </c>
    </row>
    <row r="1344" spans="1:5">
      <c r="A1344">
        <v>2026</v>
      </c>
      <c r="B1344">
        <v>12</v>
      </c>
      <c r="C1344" t="s">
        <v>396</v>
      </c>
      <c r="D1344" t="s">
        <v>317</v>
      </c>
      <c r="E1344">
        <v>86.5</v>
      </c>
    </row>
    <row r="1345" spans="1:5">
      <c r="A1345">
        <v>2026</v>
      </c>
      <c r="B1345">
        <v>12</v>
      </c>
      <c r="C1345" t="s">
        <v>338</v>
      </c>
      <c r="D1345" t="s">
        <v>347</v>
      </c>
      <c r="E1345" t="s">
        <v>2</v>
      </c>
    </row>
    <row r="1346" spans="1:5">
      <c r="A1346">
        <v>2026</v>
      </c>
      <c r="B1346">
        <v>12</v>
      </c>
      <c r="C1346" t="s">
        <v>338</v>
      </c>
      <c r="D1346" t="s">
        <v>317</v>
      </c>
      <c r="E1346">
        <v>86.5</v>
      </c>
    </row>
    <row r="1347" spans="1:5">
      <c r="A1347">
        <v>2026</v>
      </c>
      <c r="B1347">
        <v>12</v>
      </c>
      <c r="C1347" t="s">
        <v>373</v>
      </c>
      <c r="D1347" t="s">
        <v>347</v>
      </c>
      <c r="E1347" t="s">
        <v>2</v>
      </c>
    </row>
    <row r="1348" spans="1:5">
      <c r="A1348">
        <v>2026</v>
      </c>
      <c r="B1348">
        <v>12</v>
      </c>
      <c r="C1348" t="s">
        <v>373</v>
      </c>
      <c r="D1348" t="s">
        <v>317</v>
      </c>
      <c r="E1348">
        <v>86.5</v>
      </c>
    </row>
    <row r="1349" spans="1:5">
      <c r="A1349">
        <v>2026</v>
      </c>
      <c r="B1349">
        <v>12</v>
      </c>
      <c r="C1349" t="s">
        <v>372</v>
      </c>
      <c r="D1349" t="s">
        <v>347</v>
      </c>
      <c r="E1349" t="s">
        <v>2</v>
      </c>
    </row>
    <row r="1350" spans="1:5">
      <c r="A1350">
        <v>2026</v>
      </c>
      <c r="B1350">
        <v>12</v>
      </c>
      <c r="C1350" t="s">
        <v>372</v>
      </c>
      <c r="D1350" t="s">
        <v>317</v>
      </c>
      <c r="E1350">
        <v>86.5</v>
      </c>
    </row>
    <row r="1351" spans="1:5">
      <c r="A1351">
        <v>2026</v>
      </c>
      <c r="B1351">
        <v>12</v>
      </c>
      <c r="C1351" t="s">
        <v>371</v>
      </c>
      <c r="D1351" t="s">
        <v>347</v>
      </c>
      <c r="E1351" t="s">
        <v>2</v>
      </c>
    </row>
    <row r="1352" spans="1:5">
      <c r="A1352">
        <v>2026</v>
      </c>
      <c r="B1352">
        <v>12</v>
      </c>
      <c r="C1352" t="s">
        <v>371</v>
      </c>
      <c r="D1352" t="s">
        <v>317</v>
      </c>
      <c r="E1352">
        <v>86.5</v>
      </c>
    </row>
    <row r="1353" spans="1:5">
      <c r="A1353">
        <v>2026</v>
      </c>
      <c r="B1353">
        <v>12</v>
      </c>
      <c r="C1353" t="s">
        <v>375</v>
      </c>
      <c r="D1353" t="s">
        <v>347</v>
      </c>
      <c r="E1353" t="s">
        <v>2</v>
      </c>
    </row>
    <row r="1354" spans="1:5">
      <c r="A1354">
        <v>2026</v>
      </c>
      <c r="B1354">
        <v>12</v>
      </c>
      <c r="C1354" t="s">
        <v>375</v>
      </c>
      <c r="D1354" t="s">
        <v>317</v>
      </c>
      <c r="E1354">
        <v>86.5</v>
      </c>
    </row>
    <row r="1355" spans="1:5">
      <c r="A1355">
        <v>2026</v>
      </c>
      <c r="B1355">
        <v>12</v>
      </c>
      <c r="C1355" t="s">
        <v>374</v>
      </c>
      <c r="D1355" t="s">
        <v>347</v>
      </c>
      <c r="E1355" t="s">
        <v>2</v>
      </c>
    </row>
    <row r="1356" spans="1:5">
      <c r="A1356">
        <v>2026</v>
      </c>
      <c r="B1356">
        <v>12</v>
      </c>
      <c r="C1356" t="s">
        <v>374</v>
      </c>
      <c r="D1356" t="s">
        <v>317</v>
      </c>
      <c r="E1356">
        <v>86.5</v>
      </c>
    </row>
    <row r="1357" spans="1:5">
      <c r="A1357">
        <v>2026</v>
      </c>
      <c r="B1357">
        <v>12</v>
      </c>
      <c r="C1357" t="s">
        <v>340</v>
      </c>
      <c r="D1357" t="s">
        <v>347</v>
      </c>
      <c r="E1357" t="s">
        <v>2</v>
      </c>
    </row>
    <row r="1358" spans="1:5">
      <c r="A1358">
        <v>2026</v>
      </c>
      <c r="B1358">
        <v>12</v>
      </c>
      <c r="C1358" t="s">
        <v>340</v>
      </c>
      <c r="D1358" t="s">
        <v>317</v>
      </c>
      <c r="E1358">
        <v>86.5</v>
      </c>
    </row>
    <row r="1359" spans="1:5">
      <c r="A1359">
        <v>2026</v>
      </c>
      <c r="B1359">
        <v>12</v>
      </c>
      <c r="C1359" t="s">
        <v>370</v>
      </c>
      <c r="D1359" t="s">
        <v>347</v>
      </c>
      <c r="E1359" t="s">
        <v>2</v>
      </c>
    </row>
    <row r="1360" spans="1:5">
      <c r="A1360">
        <v>2026</v>
      </c>
      <c r="B1360">
        <v>12</v>
      </c>
      <c r="C1360" t="s">
        <v>370</v>
      </c>
      <c r="D1360" t="s">
        <v>317</v>
      </c>
      <c r="E1360">
        <v>86.5</v>
      </c>
    </row>
    <row r="1361" spans="1:5">
      <c r="A1361">
        <v>2026</v>
      </c>
      <c r="B1361">
        <v>12</v>
      </c>
      <c r="C1361" t="s">
        <v>376</v>
      </c>
      <c r="D1361" t="s">
        <v>347</v>
      </c>
      <c r="E1361" t="s">
        <v>2</v>
      </c>
    </row>
    <row r="1362" spans="1:5">
      <c r="A1362">
        <v>2026</v>
      </c>
      <c r="B1362">
        <v>12</v>
      </c>
      <c r="C1362" t="s">
        <v>376</v>
      </c>
      <c r="D1362" t="s">
        <v>317</v>
      </c>
      <c r="E1362">
        <v>86.5</v>
      </c>
    </row>
    <row r="1363" spans="1:5">
      <c r="A1363">
        <v>2026</v>
      </c>
      <c r="B1363">
        <v>12</v>
      </c>
      <c r="C1363" t="s">
        <v>377</v>
      </c>
      <c r="D1363" t="s">
        <v>347</v>
      </c>
      <c r="E1363" t="s">
        <v>2</v>
      </c>
    </row>
    <row r="1364" spans="1:5">
      <c r="A1364">
        <v>2026</v>
      </c>
      <c r="B1364">
        <v>12</v>
      </c>
      <c r="C1364" t="s">
        <v>377</v>
      </c>
      <c r="D1364" t="s">
        <v>317</v>
      </c>
      <c r="E1364">
        <v>86.5</v>
      </c>
    </row>
    <row r="1365" spans="1:5">
      <c r="A1365">
        <v>2026</v>
      </c>
      <c r="B1365">
        <v>12</v>
      </c>
      <c r="C1365" t="s">
        <v>418</v>
      </c>
      <c r="D1365" t="s">
        <v>347</v>
      </c>
      <c r="E1365" t="s">
        <v>2</v>
      </c>
    </row>
    <row r="1366" spans="1:5">
      <c r="A1366">
        <v>2026</v>
      </c>
      <c r="B1366">
        <v>12</v>
      </c>
      <c r="C1366" t="s">
        <v>418</v>
      </c>
      <c r="D1366" t="s">
        <v>317</v>
      </c>
      <c r="E1366">
        <v>173</v>
      </c>
    </row>
    <row r="1367" spans="1:5">
      <c r="A1367">
        <v>2026</v>
      </c>
      <c r="B1367">
        <v>12</v>
      </c>
      <c r="C1367" t="s">
        <v>421</v>
      </c>
      <c r="D1367" t="s">
        <v>347</v>
      </c>
      <c r="E1367" t="s">
        <v>2</v>
      </c>
    </row>
    <row r="1368" spans="1:5">
      <c r="A1368">
        <v>2026</v>
      </c>
      <c r="B1368">
        <v>12</v>
      </c>
      <c r="C1368" t="s">
        <v>421</v>
      </c>
      <c r="D1368" t="s">
        <v>317</v>
      </c>
      <c r="E1368">
        <v>173</v>
      </c>
    </row>
    <row r="1369" spans="1:5">
      <c r="A1369">
        <v>2026</v>
      </c>
      <c r="B1369">
        <v>12</v>
      </c>
      <c r="C1369" t="s">
        <v>420</v>
      </c>
      <c r="D1369" t="s">
        <v>347</v>
      </c>
      <c r="E1369" t="s">
        <v>2</v>
      </c>
    </row>
    <row r="1370" spans="1:5">
      <c r="A1370">
        <v>2026</v>
      </c>
      <c r="B1370">
        <v>12</v>
      </c>
      <c r="C1370" t="s">
        <v>420</v>
      </c>
      <c r="D1370" t="s">
        <v>317</v>
      </c>
      <c r="E1370">
        <v>173</v>
      </c>
    </row>
    <row r="1371" spans="1:5">
      <c r="A1371">
        <v>2026</v>
      </c>
      <c r="B1371">
        <v>12</v>
      </c>
      <c r="C1371" t="s">
        <v>412</v>
      </c>
      <c r="D1371" t="s">
        <v>347</v>
      </c>
      <c r="E1371" t="s">
        <v>2</v>
      </c>
    </row>
    <row r="1372" spans="1:5">
      <c r="A1372">
        <v>2026</v>
      </c>
      <c r="B1372">
        <v>12</v>
      </c>
      <c r="C1372" t="s">
        <v>412</v>
      </c>
      <c r="D1372" t="s">
        <v>317</v>
      </c>
      <c r="E1372">
        <v>173</v>
      </c>
    </row>
    <row r="1373" spans="1:5">
      <c r="A1373">
        <v>2026</v>
      </c>
      <c r="B1373">
        <v>12</v>
      </c>
      <c r="C1373" t="s">
        <v>416</v>
      </c>
      <c r="D1373" t="s">
        <v>347</v>
      </c>
      <c r="E1373" t="s">
        <v>2</v>
      </c>
    </row>
    <row r="1374" spans="1:5">
      <c r="A1374">
        <v>2026</v>
      </c>
      <c r="B1374">
        <v>12</v>
      </c>
      <c r="C1374" t="s">
        <v>416</v>
      </c>
      <c r="D1374" t="s">
        <v>317</v>
      </c>
      <c r="E1374">
        <v>173</v>
      </c>
    </row>
    <row r="1375" spans="1:5">
      <c r="A1375">
        <v>2026</v>
      </c>
      <c r="B1375">
        <v>12</v>
      </c>
      <c r="C1375" t="s">
        <v>422</v>
      </c>
      <c r="D1375" t="s">
        <v>347</v>
      </c>
      <c r="E1375" t="s">
        <v>2</v>
      </c>
    </row>
    <row r="1376" spans="1:5">
      <c r="A1376">
        <v>2026</v>
      </c>
      <c r="B1376">
        <v>12</v>
      </c>
      <c r="C1376" t="s">
        <v>422</v>
      </c>
      <c r="D1376" t="s">
        <v>317</v>
      </c>
      <c r="E1376">
        <v>173</v>
      </c>
    </row>
    <row r="1377" spans="1:5">
      <c r="A1377">
        <v>2026</v>
      </c>
      <c r="B1377">
        <v>12</v>
      </c>
      <c r="C1377" t="s">
        <v>413</v>
      </c>
      <c r="D1377" t="s">
        <v>347</v>
      </c>
      <c r="E1377" t="s">
        <v>2</v>
      </c>
    </row>
    <row r="1378" spans="1:5">
      <c r="A1378">
        <v>2026</v>
      </c>
      <c r="B1378">
        <v>12</v>
      </c>
      <c r="C1378" t="s">
        <v>413</v>
      </c>
      <c r="D1378" t="s">
        <v>317</v>
      </c>
      <c r="E1378">
        <v>173</v>
      </c>
    </row>
    <row r="1379" spans="1:5">
      <c r="A1379">
        <v>2026</v>
      </c>
      <c r="B1379">
        <v>12</v>
      </c>
      <c r="C1379" t="s">
        <v>414</v>
      </c>
      <c r="D1379" t="s">
        <v>347</v>
      </c>
      <c r="E1379" t="s">
        <v>3</v>
      </c>
    </row>
    <row r="1380" spans="1:5">
      <c r="A1380">
        <v>2026</v>
      </c>
      <c r="B1380">
        <v>12</v>
      </c>
      <c r="C1380" t="s">
        <v>414</v>
      </c>
      <c r="D1380" t="s">
        <v>317</v>
      </c>
      <c r="E1380">
        <v>138.4</v>
      </c>
    </row>
    <row r="1381" spans="1:5">
      <c r="A1381">
        <v>2026</v>
      </c>
      <c r="B1381">
        <v>12</v>
      </c>
      <c r="C1381" t="s">
        <v>415</v>
      </c>
      <c r="D1381" t="s">
        <v>347</v>
      </c>
      <c r="E1381" t="s">
        <v>2</v>
      </c>
    </row>
    <row r="1382" spans="1:5">
      <c r="A1382">
        <v>2026</v>
      </c>
      <c r="B1382">
        <v>12</v>
      </c>
      <c r="C1382" t="s">
        <v>415</v>
      </c>
      <c r="D1382" t="s">
        <v>317</v>
      </c>
      <c r="E1382">
        <v>138.4</v>
      </c>
    </row>
    <row r="1383" spans="1:5">
      <c r="A1383">
        <v>2026</v>
      </c>
      <c r="B1383">
        <v>12</v>
      </c>
      <c r="C1383" t="s">
        <v>419</v>
      </c>
      <c r="D1383" t="s">
        <v>347</v>
      </c>
      <c r="E1383" t="s">
        <v>2</v>
      </c>
    </row>
    <row r="1384" spans="1:5">
      <c r="A1384">
        <v>2026</v>
      </c>
      <c r="B1384">
        <v>12</v>
      </c>
      <c r="C1384" t="s">
        <v>419</v>
      </c>
      <c r="D1384" t="s">
        <v>317</v>
      </c>
      <c r="E1384">
        <v>173</v>
      </c>
    </row>
    <row r="1385" spans="1:5">
      <c r="A1385">
        <v>2026</v>
      </c>
      <c r="B1385">
        <v>1</v>
      </c>
      <c r="C1385" t="s">
        <v>424</v>
      </c>
      <c r="D1385" t="s">
        <v>317</v>
      </c>
      <c r="E1385">
        <v>173</v>
      </c>
    </row>
    <row r="1386" spans="1:5">
      <c r="A1386">
        <v>2026</v>
      </c>
      <c r="B1386">
        <v>1</v>
      </c>
      <c r="C1386" t="s">
        <v>408</v>
      </c>
      <c r="D1386" t="s">
        <v>317</v>
      </c>
      <c r="E1386">
        <v>173</v>
      </c>
    </row>
    <row r="1387" spans="1:5">
      <c r="A1387">
        <v>2026</v>
      </c>
      <c r="B1387">
        <v>1</v>
      </c>
      <c r="C1387" t="s">
        <v>474</v>
      </c>
      <c r="D1387" t="s">
        <v>317</v>
      </c>
      <c r="E1387">
        <v>151.38</v>
      </c>
    </row>
    <row r="1388" spans="1:5">
      <c r="A1388">
        <v>2026</v>
      </c>
      <c r="B1388">
        <v>1</v>
      </c>
      <c r="C1388" t="s">
        <v>526</v>
      </c>
      <c r="D1388" t="s">
        <v>317</v>
      </c>
      <c r="E1388">
        <v>171</v>
      </c>
    </row>
    <row r="1389" spans="1:5">
      <c r="A1389">
        <v>2026</v>
      </c>
      <c r="B1389">
        <v>5</v>
      </c>
      <c r="C1389" t="s">
        <v>527</v>
      </c>
      <c r="D1389" t="s">
        <v>317</v>
      </c>
      <c r="E1389">
        <v>55</v>
      </c>
    </row>
    <row r="1390" spans="1:5">
      <c r="A1390">
        <v>2026</v>
      </c>
      <c r="B1390">
        <v>1</v>
      </c>
      <c r="C1390" t="s">
        <v>527</v>
      </c>
      <c r="D1390" t="s">
        <v>317</v>
      </c>
      <c r="E1390">
        <v>55</v>
      </c>
    </row>
  </sheetData>
  <sheetProtection algorithmName="SHA-512" hashValue="EPuKovnvlVySace1v3120b5iLlPg/H97z+2IpqX956iMptV1/OowIhankX/ayOSOpkTiPXEj3LE2xfn+xzmDeg==" saltValue="tW6lI+1t7QsNcwVr/ALeQw==" spinCount="100000" sheet="1" objects="1" scenarios="1" sort="0" autoFilter="0"/>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9" zoomScaleNormal="100" workbookViewId="0">
      <selection activeCell="E30" sqref="E30"/>
    </sheetView>
  </sheetViews>
  <sheetFormatPr baseColWidth="10" defaultColWidth="11.5" defaultRowHeight="14"/>
  <cols>
    <col min="1" max="1" width="4.5" style="173" customWidth="1"/>
    <col min="2" max="2" width="16.33203125" style="173" customWidth="1"/>
    <col min="3" max="4" width="15.6640625" style="173" customWidth="1"/>
    <col min="5" max="5" width="14.6640625" style="173" customWidth="1"/>
    <col min="6" max="6" width="20.83203125" style="173" customWidth="1"/>
    <col min="7" max="7" width="15.83203125" style="173" customWidth="1"/>
    <col min="8" max="8" width="14.6640625" style="173" customWidth="1"/>
    <col min="9" max="9" width="15.6640625" style="173" customWidth="1"/>
    <col min="10" max="10" width="28.6640625" style="173" customWidth="1"/>
    <col min="11" max="11" width="14" style="173" customWidth="1"/>
    <col min="12" max="13" width="20.6640625" style="173" customWidth="1"/>
    <col min="14" max="15" width="15.6640625" style="173" customWidth="1"/>
    <col min="16" max="16" width="11.6640625" style="173" customWidth="1"/>
    <col min="17" max="17" width="20.6640625" style="173" customWidth="1"/>
    <col min="18" max="16384" width="11.5" style="173"/>
  </cols>
  <sheetData>
    <row r="2" spans="2:21" ht="28" customHeight="1">
      <c r="B2" s="168" t="str">
        <f xml:space="preserve"> "FINANZIELL ÜBERSICHT " &amp; EINSTELLUNG!C35</f>
        <v>FINANZIELL ÜBERSICHT 2026</v>
      </c>
      <c r="C2" s="169"/>
      <c r="D2" s="169"/>
      <c r="E2" s="169"/>
      <c r="F2" s="169"/>
      <c r="G2" s="169"/>
      <c r="H2" s="169"/>
      <c r="I2" s="169"/>
      <c r="J2" s="169"/>
      <c r="K2" s="169"/>
      <c r="L2" s="169"/>
      <c r="M2" s="169"/>
      <c r="N2" s="169"/>
      <c r="O2" s="169"/>
      <c r="P2" s="169"/>
      <c r="Q2" s="170"/>
      <c r="R2" s="171"/>
      <c r="S2" s="172"/>
      <c r="T2" s="172"/>
      <c r="U2" s="172"/>
    </row>
    <row r="3" spans="2:21" ht="18" customHeight="1" thickBot="1">
      <c r="B3" s="174"/>
      <c r="C3" s="175"/>
      <c r="D3" s="175"/>
      <c r="E3" s="175"/>
      <c r="F3" s="175"/>
      <c r="G3" s="175"/>
      <c r="H3" s="175"/>
      <c r="I3" s="175"/>
      <c r="J3" s="175"/>
      <c r="K3" s="175"/>
      <c r="L3" s="175"/>
      <c r="M3" s="175"/>
      <c r="N3" s="175"/>
      <c r="O3" s="175"/>
      <c r="P3" s="175"/>
      <c r="Q3" s="176"/>
      <c r="R3" s="171"/>
    </row>
    <row r="4" spans="2:21" ht="24" customHeight="1">
      <c r="B4" s="177"/>
      <c r="C4" s="178" t="s">
        <v>17</v>
      </c>
      <c r="D4" s="178"/>
      <c r="E4" s="178"/>
      <c r="F4" s="178" t="s">
        <v>154</v>
      </c>
      <c r="G4" s="178"/>
      <c r="H4" s="178"/>
      <c r="I4" s="178" t="s">
        <v>155</v>
      </c>
      <c r="J4" s="178"/>
      <c r="K4" s="178"/>
      <c r="L4" s="178" t="s">
        <v>156</v>
      </c>
      <c r="M4" s="178" t="s">
        <v>157</v>
      </c>
      <c r="N4" s="178" t="s">
        <v>158</v>
      </c>
      <c r="O4" s="178"/>
      <c r="P4" s="178"/>
      <c r="Q4" s="179" t="s">
        <v>90</v>
      </c>
    </row>
    <row r="5" spans="2:21" ht="30" customHeight="1">
      <c r="B5" s="180"/>
      <c r="C5" s="181"/>
      <c r="D5" s="181"/>
      <c r="E5" s="181"/>
      <c r="F5" s="181"/>
      <c r="G5" s="181"/>
      <c r="H5" s="181"/>
      <c r="I5" s="181"/>
      <c r="J5" s="181"/>
      <c r="K5" s="181"/>
      <c r="L5" s="181"/>
      <c r="M5" s="181"/>
      <c r="N5" s="181"/>
      <c r="O5" s="181"/>
      <c r="P5" s="181"/>
      <c r="Q5" s="182"/>
    </row>
    <row r="6" spans="2:21" ht="30" customHeight="1">
      <c r="B6" s="180"/>
      <c r="C6" s="183" t="s">
        <v>159</v>
      </c>
      <c r="D6" s="183" t="s">
        <v>160</v>
      </c>
      <c r="E6" s="183" t="s">
        <v>161</v>
      </c>
      <c r="F6" s="183" t="s">
        <v>159</v>
      </c>
      <c r="G6" s="183" t="s">
        <v>160</v>
      </c>
      <c r="H6" s="183" t="s">
        <v>161</v>
      </c>
      <c r="I6" s="183" t="s">
        <v>159</v>
      </c>
      <c r="J6" s="183" t="s">
        <v>160</v>
      </c>
      <c r="K6" s="183" t="s">
        <v>161</v>
      </c>
      <c r="L6" s="181"/>
      <c r="M6" s="181"/>
      <c r="N6" s="183" t="s">
        <v>162</v>
      </c>
      <c r="O6" s="183" t="s">
        <v>163</v>
      </c>
      <c r="P6" s="183" t="s">
        <v>161</v>
      </c>
      <c r="Q6" s="182"/>
    </row>
    <row r="7" spans="2:21" ht="30" customHeight="1">
      <c r="B7" s="184" t="s">
        <v>164</v>
      </c>
      <c r="C7" s="185">
        <f>EINSTELLUNG!C6</f>
        <v>450000</v>
      </c>
      <c r="D7" s="185">
        <f>EINSTELLUNG!C22</f>
        <v>450000</v>
      </c>
      <c r="E7" s="185">
        <f>D7-C7</f>
        <v>0</v>
      </c>
      <c r="F7" s="185">
        <f>EINSTELLUNG!D6</f>
        <v>100000</v>
      </c>
      <c r="G7" s="185">
        <v>91676.220799999996</v>
      </c>
      <c r="H7" s="185">
        <f t="shared" ref="H7:H23" si="0">G7-F7</f>
        <v>-8323.7792000000045</v>
      </c>
      <c r="I7" s="186">
        <f>EINSTELLUNG!E6</f>
        <v>0.22222222222222221</v>
      </c>
      <c r="J7" s="186">
        <v>0.20372493511111109</v>
      </c>
      <c r="K7" s="186">
        <f t="shared" ref="K7:K23" si="1">J7-I7</f>
        <v>-1.8497287111111121E-2</v>
      </c>
      <c r="L7" s="187">
        <f>Januar!S40</f>
        <v>71.8616806371097</v>
      </c>
      <c r="M7" s="187">
        <f>Januar!S41</f>
        <v>4.6310860855026243</v>
      </c>
      <c r="N7" s="187">
        <f>Januar!O5</f>
        <v>725.95088438176754</v>
      </c>
      <c r="O7" s="187">
        <f>Januar!P5</f>
        <v>600</v>
      </c>
      <c r="P7" s="187">
        <f>O7-N7</f>
        <v>-125.95088438176754</v>
      </c>
      <c r="Q7" s="188">
        <v>3.9215686274509803E-2</v>
      </c>
    </row>
    <row r="8" spans="2:21" ht="30" customHeight="1">
      <c r="B8" s="189" t="s">
        <v>165</v>
      </c>
      <c r="C8" s="190">
        <f>EINSTELLUNG!C7</f>
        <v>400000</v>
      </c>
      <c r="D8" s="190">
        <f>EINSTELLUNG!C23</f>
        <v>425000</v>
      </c>
      <c r="E8" s="190">
        <f>D8-C8</f>
        <v>25000</v>
      </c>
      <c r="F8" s="190">
        <f>EINSTELLUNG!D7</f>
        <v>100000</v>
      </c>
      <c r="G8" s="190">
        <v>115139.14290000001</v>
      </c>
      <c r="H8" s="190">
        <f t="shared" si="0"/>
        <v>15139.142900000006</v>
      </c>
      <c r="I8" s="191">
        <f>EINSTELLUNG!E7</f>
        <v>0.25</v>
      </c>
      <c r="J8" s="191">
        <v>0.27091563035294119</v>
      </c>
      <c r="K8" s="191">
        <f t="shared" si="1"/>
        <v>2.0915630352941195E-2</v>
      </c>
      <c r="L8" s="192">
        <f>Februar!S40</f>
        <v>53.280579291531275</v>
      </c>
      <c r="M8" s="192">
        <f>Februar!S41</f>
        <v>3.6356159987162515</v>
      </c>
      <c r="N8" s="192">
        <f>Februar!O5</f>
        <v>887.3295957509589</v>
      </c>
      <c r="O8" s="192">
        <f>Februar!P5</f>
        <v>600</v>
      </c>
      <c r="P8" s="192">
        <f t="shared" ref="P8:P23" si="2">O8-N8</f>
        <v>-287.3295957509589</v>
      </c>
      <c r="Q8" s="193">
        <v>1.6393442622950821E-2</v>
      </c>
    </row>
    <row r="9" spans="2:21" ht="30" customHeight="1">
      <c r="B9" s="184" t="s">
        <v>166</v>
      </c>
      <c r="C9" s="185">
        <f>EINSTELLUNG!C8</f>
        <v>400000</v>
      </c>
      <c r="D9" s="185">
        <f>EINSTELLUNG!C24</f>
        <v>430000</v>
      </c>
      <c r="E9" s="185">
        <f>D9-C9</f>
        <v>30000</v>
      </c>
      <c r="F9" s="185">
        <f>EINSTELLUNG!D8</f>
        <v>100000</v>
      </c>
      <c r="G9" s="185">
        <v>118358.2261</v>
      </c>
      <c r="H9" s="185">
        <f t="shared" si="0"/>
        <v>18358.2261</v>
      </c>
      <c r="I9" s="186">
        <f>EINSTELLUNG!E8</f>
        <v>0.25</v>
      </c>
      <c r="J9" s="186">
        <v>0.27525168860465116</v>
      </c>
      <c r="K9" s="186">
        <f t="shared" si="1"/>
        <v>2.5251688604651157E-2</v>
      </c>
      <c r="L9" s="187">
        <f>Marz!S40</f>
        <v>46.914089392069769</v>
      </c>
      <c r="M9" s="187">
        <f>Marz!S41</f>
        <v>3.1639734706279614</v>
      </c>
      <c r="N9" s="187">
        <f>Marz!O5</f>
        <v>911.59975577664341</v>
      </c>
      <c r="O9" s="187">
        <f>Marz!P5</f>
        <v>600</v>
      </c>
      <c r="P9" s="187">
        <f t="shared" si="2"/>
        <v>-311.59975577664341</v>
      </c>
      <c r="Q9" s="188">
        <v>0</v>
      </c>
    </row>
    <row r="10" spans="2:21" ht="30" customHeight="1">
      <c r="B10" s="194" t="s">
        <v>167</v>
      </c>
      <c r="C10" s="195">
        <f>SUM(C7:C9)</f>
        <v>1250000</v>
      </c>
      <c r="D10" s="195">
        <f>SUM(D7:D9)</f>
        <v>1305000</v>
      </c>
      <c r="E10" s="195">
        <f>D10-C10</f>
        <v>55000</v>
      </c>
      <c r="F10" s="195">
        <f>SUM(F7:F9)</f>
        <v>300000</v>
      </c>
      <c r="G10" s="195">
        <f>SUM(G7:G9)</f>
        <v>325173.58979999996</v>
      </c>
      <c r="H10" s="195">
        <f t="shared" si="0"/>
        <v>25173.589799999958</v>
      </c>
      <c r="I10" s="196">
        <f>AVERAGE(I7:I9)</f>
        <v>0.24074074074074073</v>
      </c>
      <c r="J10" s="196">
        <f>AVERAGE(J7:J9)</f>
        <v>0.24996408468956779</v>
      </c>
      <c r="K10" s="196">
        <f t="shared" si="1"/>
        <v>9.2233439488270674E-3</v>
      </c>
      <c r="L10" s="197">
        <f>AVERAGE(L7:L9)</f>
        <v>57.352116440236919</v>
      </c>
      <c r="M10" s="197">
        <f>AVERAGE(M7:M9)</f>
        <v>3.8102251849489459</v>
      </c>
      <c r="N10" s="197">
        <f>SUM(N7:N9)</f>
        <v>2524.8802359093697</v>
      </c>
      <c r="O10" s="197">
        <f>SUM(O7:O9)</f>
        <v>1800</v>
      </c>
      <c r="P10" s="197">
        <f t="shared" si="2"/>
        <v>-724.88023590936973</v>
      </c>
      <c r="Q10" s="198">
        <v>5.1724137931034482E-2</v>
      </c>
    </row>
    <row r="11" spans="2:21" ht="30" customHeight="1">
      <c r="B11" s="184" t="s">
        <v>168</v>
      </c>
      <c r="C11" s="185">
        <f>EINSTELLUNG!C9</f>
        <v>400000</v>
      </c>
      <c r="D11" s="185">
        <f>EINSTELLUNG!C25</f>
        <v>300000</v>
      </c>
      <c r="E11" s="185">
        <f t="shared" ref="E11:E21" si="3">D11-C11</f>
        <v>-100000</v>
      </c>
      <c r="F11" s="185">
        <f>EINSTELLUNG!D9</f>
        <v>100000</v>
      </c>
      <c r="G11" s="185">
        <v>99166.863299999997</v>
      </c>
      <c r="H11" s="185">
        <f t="shared" si="0"/>
        <v>-833.13670000000275</v>
      </c>
      <c r="I11" s="186">
        <f>EINSTELLUNG!E9</f>
        <v>0.25</v>
      </c>
      <c r="J11" s="186">
        <v>0.33055621099999999</v>
      </c>
      <c r="K11" s="186">
        <f t="shared" si="1"/>
        <v>8.0556210999999989E-2</v>
      </c>
      <c r="L11" s="187">
        <f>April!S40</f>
        <v>40.309577555627222</v>
      </c>
      <c r="M11" s="187">
        <f>April!S41</f>
        <v>3.3591314629689348</v>
      </c>
      <c r="N11" s="187">
        <f>April!O5</f>
        <v>776.44922251234595</v>
      </c>
      <c r="O11" s="187">
        <f>April!P5</f>
        <v>600</v>
      </c>
      <c r="P11" s="187">
        <f t="shared" si="2"/>
        <v>-176.44922251234595</v>
      </c>
      <c r="Q11" s="188">
        <v>1.6129032258064516E-2</v>
      </c>
    </row>
    <row r="12" spans="2:21" ht="30" customHeight="1">
      <c r="B12" s="189" t="s">
        <v>169</v>
      </c>
      <c r="C12" s="190">
        <f>EINSTELLUNG!C10</f>
        <v>400000</v>
      </c>
      <c r="D12" s="190">
        <f>EINSTELLUNG!C26</f>
        <v>420000</v>
      </c>
      <c r="E12" s="190">
        <f t="shared" si="3"/>
        <v>20000</v>
      </c>
      <c r="F12" s="190">
        <f>EINSTELLUNG!D10</f>
        <v>100000</v>
      </c>
      <c r="G12" s="190">
        <v>156116.9558</v>
      </c>
      <c r="H12" s="190">
        <f t="shared" si="0"/>
        <v>56116.955799999996</v>
      </c>
      <c r="I12" s="191">
        <f>EINSTELLUNG!E10</f>
        <v>0.25</v>
      </c>
      <c r="J12" s="191">
        <v>0.37170703761904761</v>
      </c>
      <c r="K12" s="191">
        <f t="shared" si="1"/>
        <v>0.12170703761904761</v>
      </c>
      <c r="L12" s="192">
        <f>Mai!S40</f>
        <v>53.489761168216376</v>
      </c>
      <c r="M12" s="192">
        <f>Mai!S41</f>
        <v>3.9480538005112087</v>
      </c>
      <c r="N12" s="192">
        <f>Mai!O5</f>
        <v>873.07051485475597</v>
      </c>
      <c r="O12" s="192">
        <f>Mai!P5</f>
        <v>600</v>
      </c>
      <c r="P12" s="192">
        <f t="shared" si="2"/>
        <v>-273.07051485475597</v>
      </c>
      <c r="Q12" s="193">
        <v>3.2258064516129031E-2</v>
      </c>
    </row>
    <row r="13" spans="2:21" ht="30" customHeight="1">
      <c r="B13" s="184" t="s">
        <v>170</v>
      </c>
      <c r="C13" s="185">
        <f>EINSTELLUNG!C11</f>
        <v>400000</v>
      </c>
      <c r="D13" s="185">
        <f>EINSTELLUNG!C27</f>
        <v>435000</v>
      </c>
      <c r="E13" s="185">
        <f t="shared" si="3"/>
        <v>35000</v>
      </c>
      <c r="F13" s="185">
        <f>EINSTELLUNG!D11</f>
        <v>100000</v>
      </c>
      <c r="G13" s="185">
        <v>166399.625</v>
      </c>
      <c r="H13" s="185">
        <f t="shared" si="0"/>
        <v>66399.625</v>
      </c>
      <c r="I13" s="186">
        <f>EINSTELLUNG!E11</f>
        <v>0.25</v>
      </c>
      <c r="J13" s="186">
        <v>0.38252787356321838</v>
      </c>
      <c r="K13" s="186">
        <f t="shared" si="1"/>
        <v>0.13252787356321838</v>
      </c>
      <c r="L13" s="187">
        <f>Juni!S40</f>
        <v>4350</v>
      </c>
      <c r="M13" s="187">
        <f>Juni!S41</f>
        <v>310</v>
      </c>
      <c r="N13" s="187">
        <f>Juni!O5</f>
        <v>898.05092687960143</v>
      </c>
      <c r="O13" s="187">
        <f>Juni!P5</f>
        <v>600</v>
      </c>
      <c r="P13" s="187">
        <f t="shared" si="2"/>
        <v>-298.05092687960143</v>
      </c>
      <c r="Q13" s="188">
        <v>1.6393442622950821E-2</v>
      </c>
    </row>
    <row r="14" spans="2:21" ht="30" customHeight="1">
      <c r="B14" s="194" t="s">
        <v>171</v>
      </c>
      <c r="C14" s="195">
        <f>SUM(C11:C13)</f>
        <v>1200000</v>
      </c>
      <c r="D14" s="195">
        <f>SUM(D11:D13)</f>
        <v>1155000</v>
      </c>
      <c r="E14" s="195">
        <f t="shared" si="3"/>
        <v>-45000</v>
      </c>
      <c r="F14" s="195">
        <f>SUM(F11:F13)</f>
        <v>300000</v>
      </c>
      <c r="G14" s="195">
        <f>SUM(G11:G13)</f>
        <v>421683.44409999996</v>
      </c>
      <c r="H14" s="195">
        <f t="shared" si="0"/>
        <v>121683.44409999996</v>
      </c>
      <c r="I14" s="196">
        <f>AVERAGE(I11:I13)</f>
        <v>0.25</v>
      </c>
      <c r="J14" s="196">
        <f>AVERAGE(J11:J13)</f>
        <v>0.36159704072742205</v>
      </c>
      <c r="K14" s="196">
        <f t="shared" si="1"/>
        <v>0.11159704072742205</v>
      </c>
      <c r="L14" s="197">
        <f>AVERAGE(L11:L13)</f>
        <v>1481.2664462412813</v>
      </c>
      <c r="M14" s="197">
        <f>AVERAGE(M11:M13)</f>
        <v>105.76906175449339</v>
      </c>
      <c r="N14" s="197">
        <f>SUM(N11:N13)</f>
        <v>2547.5706642467035</v>
      </c>
      <c r="O14" s="197">
        <f>SUM(O11:O13)</f>
        <v>1800</v>
      </c>
      <c r="P14" s="197">
        <f t="shared" si="2"/>
        <v>-747.57066424670347</v>
      </c>
      <c r="Q14" s="198">
        <v>6.4864864864864868E-2</v>
      </c>
    </row>
    <row r="15" spans="2:21" ht="30" customHeight="1">
      <c r="B15" s="184" t="s">
        <v>172</v>
      </c>
      <c r="C15" s="185">
        <f>EINSTELLUNG!C12</f>
        <v>400000</v>
      </c>
      <c r="D15" s="185">
        <f>EINSTELLUNG!C28</f>
        <v>435000</v>
      </c>
      <c r="E15" s="185">
        <f t="shared" si="3"/>
        <v>35000</v>
      </c>
      <c r="F15" s="185">
        <f>EINSTELLUNG!D12</f>
        <v>100000</v>
      </c>
      <c r="G15" s="185">
        <v>149978.6323</v>
      </c>
      <c r="H15" s="185">
        <f t="shared" si="0"/>
        <v>49978.632299999997</v>
      </c>
      <c r="I15" s="186">
        <f>EINSTELLUNG!E12</f>
        <v>0.25</v>
      </c>
      <c r="J15" s="186">
        <v>0.34477846505747128</v>
      </c>
      <c r="K15" s="186">
        <f t="shared" si="1"/>
        <v>9.4778465057471284E-2</v>
      </c>
      <c r="L15" s="187">
        <f>Juli!S40</f>
        <v>57.695674548647403</v>
      </c>
      <c r="M15" s="187">
        <f>Juli!S41</f>
        <v>4.1116457724323441</v>
      </c>
      <c r="N15" s="187">
        <f>Juli!O5</f>
        <v>784.43183737248387</v>
      </c>
      <c r="O15" s="187">
        <f>Juli!P5</f>
        <v>600</v>
      </c>
      <c r="P15" s="187">
        <f t="shared" si="2"/>
        <v>-184.43183737248387</v>
      </c>
      <c r="Q15" s="188">
        <v>1.6666666666666666E-2</v>
      </c>
    </row>
    <row r="16" spans="2:21" ht="30" customHeight="1">
      <c r="B16" s="189" t="s">
        <v>173</v>
      </c>
      <c r="C16" s="190">
        <f>EINSTELLUNG!C13</f>
        <v>400000</v>
      </c>
      <c r="D16" s="190">
        <f>EINSTELLUNG!C29</f>
        <v>435000</v>
      </c>
      <c r="E16" s="190">
        <f t="shared" si="3"/>
        <v>35000</v>
      </c>
      <c r="F16" s="190">
        <f>EINSTELLUNG!D13</f>
        <v>100000</v>
      </c>
      <c r="G16" s="190">
        <v>145798.35</v>
      </c>
      <c r="H16" s="190">
        <f t="shared" si="0"/>
        <v>45798.350000000006</v>
      </c>
      <c r="I16" s="191">
        <f>EINSTELLUNG!E13</f>
        <v>0.25</v>
      </c>
      <c r="J16" s="191">
        <v>0.33516862068965519</v>
      </c>
      <c r="K16" s="191">
        <f t="shared" si="1"/>
        <v>8.5168620689655195E-2</v>
      </c>
      <c r="L16" s="192">
        <f>August!S40</f>
        <v>60.078143019126948</v>
      </c>
      <c r="M16" s="192">
        <f>August!S41</f>
        <v>4.2814308818228399</v>
      </c>
      <c r="N16" s="192">
        <f>August!O5</f>
        <v>773.80507784155623</v>
      </c>
      <c r="O16" s="192">
        <f>August!P5</f>
        <v>620</v>
      </c>
      <c r="P16" s="192">
        <f t="shared" si="2"/>
        <v>-153.80507784155623</v>
      </c>
      <c r="Q16" s="193">
        <v>0</v>
      </c>
    </row>
    <row r="17" spans="2:17" ht="30" customHeight="1">
      <c r="B17" s="184" t="s">
        <v>174</v>
      </c>
      <c r="C17" s="185">
        <f>EINSTELLUNG!C14</f>
        <v>400000</v>
      </c>
      <c r="D17" s="185">
        <f>EINSTELLUNG!C30</f>
        <v>450000</v>
      </c>
      <c r="E17" s="185">
        <f t="shared" si="3"/>
        <v>50000</v>
      </c>
      <c r="F17" s="185">
        <f>EINSTELLUNG!D14</f>
        <v>100000</v>
      </c>
      <c r="G17" s="185">
        <v>143694.6833</v>
      </c>
      <c r="H17" s="185">
        <f t="shared" si="0"/>
        <v>43694.683300000004</v>
      </c>
      <c r="I17" s="186">
        <f>EINSTELLUNG!E14</f>
        <v>0.25</v>
      </c>
      <c r="J17" s="186">
        <v>0.31932151844444445</v>
      </c>
      <c r="K17" s="186">
        <f t="shared" si="1"/>
        <v>6.9321518444444452E-2</v>
      </c>
      <c r="L17" s="187">
        <f>September!S40</f>
        <v>62.406996240325185</v>
      </c>
      <c r="M17" s="187">
        <f>September!S41</f>
        <v>4.2991486298890687</v>
      </c>
      <c r="N17" s="187">
        <f>September!O5</f>
        <v>781.86296397334399</v>
      </c>
      <c r="O17" s="187">
        <f>September!P5</f>
        <v>600</v>
      </c>
      <c r="P17" s="187">
        <f t="shared" si="2"/>
        <v>-181.86296397334399</v>
      </c>
      <c r="Q17" s="188">
        <v>1.6949152542372881E-2</v>
      </c>
    </row>
    <row r="18" spans="2:17" ht="30" customHeight="1">
      <c r="B18" s="194" t="s">
        <v>175</v>
      </c>
      <c r="C18" s="195">
        <f>SUM(C15:C17)</f>
        <v>1200000</v>
      </c>
      <c r="D18" s="195">
        <f>SUM(D15:D17)</f>
        <v>1320000</v>
      </c>
      <c r="E18" s="195">
        <f>D18-C18</f>
        <v>120000</v>
      </c>
      <c r="F18" s="195">
        <f>SUM(F15:F17)</f>
        <v>300000</v>
      </c>
      <c r="G18" s="195">
        <f>SUM(G15:G17)</f>
        <v>439471.66560000007</v>
      </c>
      <c r="H18" s="195">
        <f t="shared" si="0"/>
        <v>139471.66560000007</v>
      </c>
      <c r="I18" s="196">
        <f>AVERAGE(I15:I17)</f>
        <v>0.25</v>
      </c>
      <c r="J18" s="196">
        <f>AVERAGE(J15:J17)</f>
        <v>0.33308953473052366</v>
      </c>
      <c r="K18" s="196">
        <f t="shared" si="1"/>
        <v>8.3089534730523662E-2</v>
      </c>
      <c r="L18" s="197">
        <f>AVERAGE(L15:L17)</f>
        <v>60.060271269366517</v>
      </c>
      <c r="M18" s="197">
        <f>AVERAGE(M15:M17)</f>
        <v>4.2307417613814176</v>
      </c>
      <c r="N18" s="197">
        <f>SUM(N15:N17)</f>
        <v>2340.099879187384</v>
      </c>
      <c r="O18" s="197">
        <f>SUM(O15:O17)</f>
        <v>1820</v>
      </c>
      <c r="P18" s="197">
        <f t="shared" si="2"/>
        <v>-520.09987918738398</v>
      </c>
      <c r="Q18" s="198">
        <v>3.3519553072625698E-2</v>
      </c>
    </row>
    <row r="19" spans="2:17" ht="30" customHeight="1">
      <c r="B19" s="184" t="s">
        <v>176</v>
      </c>
      <c r="C19" s="185">
        <f>EINSTELLUNG!C15</f>
        <v>400000</v>
      </c>
      <c r="D19" s="185">
        <f>EINSTELLUNG!C31</f>
        <v>401000</v>
      </c>
      <c r="E19" s="185">
        <f>D19-C19</f>
        <v>1000</v>
      </c>
      <c r="F19" s="185">
        <f>EINSTELLUNG!D15</f>
        <v>100000</v>
      </c>
      <c r="G19" s="185">
        <v>140933.8339</v>
      </c>
      <c r="H19" s="185">
        <f t="shared" si="0"/>
        <v>40933.833899999998</v>
      </c>
      <c r="I19" s="186">
        <f>EINSTELLUNG!E15</f>
        <v>0.25</v>
      </c>
      <c r="J19" s="186">
        <v>0.35145594488778054</v>
      </c>
      <c r="K19" s="186">
        <f t="shared" si="1"/>
        <v>0.10145594488778054</v>
      </c>
      <c r="L19" s="187">
        <f>Oktober!S40</f>
        <v>55.391560315331304</v>
      </c>
      <c r="M19" s="187">
        <f>Oktober!S41</f>
        <v>4.2821405730056625</v>
      </c>
      <c r="N19" s="187">
        <f>Oktober!O5</f>
        <v>757.11029579605577</v>
      </c>
      <c r="O19" s="187">
        <f>Oktober!P5</f>
        <v>600</v>
      </c>
      <c r="P19" s="187">
        <f t="shared" si="2"/>
        <v>-157.11029579605577</v>
      </c>
      <c r="Q19" s="188">
        <v>1.7241379310344827E-2</v>
      </c>
    </row>
    <row r="20" spans="2:17" ht="30" customHeight="1">
      <c r="B20" s="189" t="s">
        <v>177</v>
      </c>
      <c r="C20" s="190">
        <f>EINSTELLUNG!C16</f>
        <v>400000</v>
      </c>
      <c r="D20" s="190">
        <f>EINSTELLUNG!C32</f>
        <v>398000</v>
      </c>
      <c r="E20" s="190">
        <f>D20-C20</f>
        <v>-2000</v>
      </c>
      <c r="F20" s="190">
        <f>EINSTELLUNG!D16</f>
        <v>100000</v>
      </c>
      <c r="G20" s="190">
        <v>138548.35</v>
      </c>
      <c r="H20" s="190">
        <f t="shared" si="0"/>
        <v>38548.350000000006</v>
      </c>
      <c r="I20" s="191">
        <f>EINSTELLUNG!E16</f>
        <v>0.25</v>
      </c>
      <c r="J20" s="191">
        <v>0.34811143216080404</v>
      </c>
      <c r="K20" s="191">
        <f t="shared" si="1"/>
        <v>9.8111432160804035E-2</v>
      </c>
      <c r="L20" s="192">
        <f>November!S40</f>
        <v>59.367807433505824</v>
      </c>
      <c r="M20" s="192">
        <f>November!S41</f>
        <v>4.6241257046198001</v>
      </c>
      <c r="N20" s="192">
        <f>November!O5</f>
        <v>757.11029579605577</v>
      </c>
      <c r="O20" s="192">
        <f>November!P5</f>
        <v>600</v>
      </c>
      <c r="P20" s="192">
        <f t="shared" si="2"/>
        <v>-157.11029579605577</v>
      </c>
      <c r="Q20" s="193">
        <v>1.7543859649122806E-2</v>
      </c>
    </row>
    <row r="21" spans="2:17" ht="30" customHeight="1">
      <c r="B21" s="184" t="s">
        <v>178</v>
      </c>
      <c r="C21" s="185">
        <f>EINSTELLUNG!C17</f>
        <v>400000</v>
      </c>
      <c r="D21" s="185">
        <f>EINSTELLUNG!C33</f>
        <v>390000</v>
      </c>
      <c r="E21" s="185">
        <f t="shared" si="3"/>
        <v>-10000</v>
      </c>
      <c r="F21" s="185">
        <f>EINSTELLUNG!D17</f>
        <v>100000</v>
      </c>
      <c r="G21" s="185">
        <v>137098.35</v>
      </c>
      <c r="H21" s="185">
        <f t="shared" si="0"/>
        <v>37098.350000000006</v>
      </c>
      <c r="I21" s="186">
        <f>EINSTELLUNG!E17</f>
        <v>0.25</v>
      </c>
      <c r="J21" s="186">
        <v>0.35153423076923079</v>
      </c>
      <c r="K21" s="186">
        <f t="shared" si="1"/>
        <v>0.10153423076923079</v>
      </c>
      <c r="L21" s="187">
        <f>Dezember!S40</f>
        <v>60.726286385166588</v>
      </c>
      <c r="M21" s="187">
        <f>Dezember!S41</f>
        <v>4.8269612254876009</v>
      </c>
      <c r="N21" s="187">
        <f>Dezember!O5</f>
        <v>757.11029579605577</v>
      </c>
      <c r="O21" s="187">
        <f>Dezember!P5</f>
        <v>600</v>
      </c>
      <c r="P21" s="187">
        <f t="shared" si="2"/>
        <v>-157.11029579605577</v>
      </c>
      <c r="Q21" s="188">
        <v>0</v>
      </c>
    </row>
    <row r="22" spans="2:17" ht="30" customHeight="1">
      <c r="B22" s="194" t="s">
        <v>179</v>
      </c>
      <c r="C22" s="195">
        <f>SUM(C19:C21)</f>
        <v>1200000</v>
      </c>
      <c r="D22" s="195">
        <f>SUM(D19:D21)</f>
        <v>1189000</v>
      </c>
      <c r="E22" s="195">
        <f>D22-C22</f>
        <v>-11000</v>
      </c>
      <c r="F22" s="195">
        <f>SUM(F19:F21)</f>
        <v>300000</v>
      </c>
      <c r="G22" s="195">
        <f>SUM(G19:G21)</f>
        <v>416580.53390000004</v>
      </c>
      <c r="H22" s="195">
        <f t="shared" si="0"/>
        <v>116580.53390000004</v>
      </c>
      <c r="I22" s="196">
        <f>AVERAGE(I19:I21)</f>
        <v>0.25</v>
      </c>
      <c r="J22" s="196">
        <f>AVERAGE(J19:J21)</f>
        <v>0.35036720260593851</v>
      </c>
      <c r="K22" s="196">
        <f t="shared" si="1"/>
        <v>0.10036720260593851</v>
      </c>
      <c r="L22" s="197">
        <f>AVERAGE(L19:L21)</f>
        <v>58.495218044667901</v>
      </c>
      <c r="M22" s="197">
        <f>AVERAGE(M19:M21)</f>
        <v>4.5777425010376875</v>
      </c>
      <c r="N22" s="197">
        <f>SUM(N19:N21)</f>
        <v>2271.3308873881674</v>
      </c>
      <c r="O22" s="197">
        <f>SUM(O19:O21)</f>
        <v>1800</v>
      </c>
      <c r="P22" s="197">
        <f>O22-N22</f>
        <v>-471.33088738816741</v>
      </c>
      <c r="Q22" s="198">
        <v>3.4883720930232558E-2</v>
      </c>
    </row>
    <row r="23" spans="2:17" ht="32" customHeight="1" thickBot="1">
      <c r="B23" s="199" t="str">
        <f xml:space="preserve"> "GESAMT " &amp; EINSTELLUNG!C35</f>
        <v>GESAMT 2026</v>
      </c>
      <c r="C23" s="200">
        <f>SUM(C10,C14,C18,C22)</f>
        <v>4850000</v>
      </c>
      <c r="D23" s="200">
        <f>SUM(D10,D14,D18,D22)</f>
        <v>4969000</v>
      </c>
      <c r="E23" s="200">
        <f>D23-C23</f>
        <v>119000</v>
      </c>
      <c r="F23" s="200">
        <f>SUM(F10,F14,F18,F22)</f>
        <v>1200000</v>
      </c>
      <c r="G23" s="200">
        <f>SUM(G10,G14,G18,G22)</f>
        <v>1602909.2334000003</v>
      </c>
      <c r="H23" s="200">
        <f t="shared" si="0"/>
        <v>402909.23340000026</v>
      </c>
      <c r="I23" s="201">
        <f>AVERAGE(I10,I14,I18,I22)</f>
        <v>0.24768518518518517</v>
      </c>
      <c r="J23" s="201">
        <f>AVERAGE(J10,J14,J18,J22)</f>
        <v>0.32375446568836302</v>
      </c>
      <c r="K23" s="201">
        <f t="shared" si="1"/>
        <v>7.606928050317785E-2</v>
      </c>
      <c r="L23" s="202">
        <f>AVERAGE(L22,L18,L14,L10)</f>
        <v>414.29351299888816</v>
      </c>
      <c r="M23" s="202">
        <f>AVERAGE(M10,M14,M18,M22)</f>
        <v>29.596942800465364</v>
      </c>
      <c r="N23" s="202">
        <f>SUM(N10,N14,N18,N22)</f>
        <v>9683.8816667316241</v>
      </c>
      <c r="O23" s="202">
        <f>SUM(O10,O14,O18,O22)</f>
        <v>7220</v>
      </c>
      <c r="P23" s="202">
        <f t="shared" si="2"/>
        <v>-2463.8816667316241</v>
      </c>
      <c r="Q23" s="203">
        <v>0.11699164345403899</v>
      </c>
    </row>
    <row r="24" spans="2:17" ht="15">
      <c r="B24" s="375" t="s">
        <v>460</v>
      </c>
      <c r="O24" s="205"/>
    </row>
    <row r="25" spans="2:17">
      <c r="B25" s="204"/>
      <c r="C25" s="204"/>
      <c r="D25" s="204"/>
      <c r="E25" s="204"/>
      <c r="F25" s="204"/>
      <c r="G25" s="204"/>
      <c r="H25" s="204"/>
    </row>
    <row r="26" spans="2:17">
      <c r="B26" s="206"/>
      <c r="C26" s="206"/>
      <c r="D26" s="206"/>
      <c r="E26" s="206"/>
    </row>
    <row r="27" spans="2:17" ht="15" thickBot="1">
      <c r="B27" s="206"/>
      <c r="C27" s="206"/>
      <c r="D27" s="206"/>
      <c r="E27" s="206"/>
    </row>
    <row r="28" spans="2:17" ht="28" customHeight="1">
      <c r="B28" s="207" t="str">
        <f xml:space="preserve"> "DURCHRECHNUNGSSTUNDEN - " &amp; EINSTELLUNG!C35</f>
        <v>DURCHRECHNUNGSSTUNDEN - 2026</v>
      </c>
      <c r="C28" s="208"/>
      <c r="D28" s="208"/>
      <c r="E28" s="208"/>
      <c r="F28" s="208"/>
      <c r="G28" s="208"/>
      <c r="H28" s="208"/>
      <c r="I28" s="208"/>
      <c r="J28" s="208"/>
      <c r="K28" s="208"/>
      <c r="L28" s="208"/>
      <c r="M28" s="208"/>
      <c r="N28" s="208"/>
      <c r="O28" s="208"/>
      <c r="P28" s="208"/>
      <c r="Q28" s="209"/>
    </row>
    <row r="29" spans="2:17" ht="48" customHeight="1" thickBot="1">
      <c r="B29" s="210" t="s">
        <v>400</v>
      </c>
      <c r="C29" s="211"/>
      <c r="D29" s="211"/>
      <c r="E29" s="211"/>
      <c r="F29" s="211"/>
      <c r="G29" s="211"/>
      <c r="H29" s="211"/>
      <c r="I29" s="211"/>
      <c r="J29" s="211"/>
      <c r="K29" s="211"/>
      <c r="L29" s="211"/>
      <c r="M29" s="211"/>
      <c r="N29" s="211"/>
      <c r="O29" s="211"/>
      <c r="P29" s="211"/>
      <c r="Q29" s="212"/>
    </row>
    <row r="30" spans="2:17" ht="40" customHeight="1" thickBot="1">
      <c r="B30" s="213" t="s">
        <v>363</v>
      </c>
      <c r="C30" s="214"/>
      <c r="D30" s="214"/>
      <c r="E30" s="45">
        <v>1200</v>
      </c>
      <c r="F30" s="214" t="s">
        <v>364</v>
      </c>
      <c r="G30" s="214"/>
      <c r="H30" s="214"/>
      <c r="I30" s="45">
        <v>2000</v>
      </c>
      <c r="J30" s="215"/>
      <c r="K30" s="215"/>
      <c r="L30" s="215"/>
      <c r="M30" s="215"/>
      <c r="N30" s="215"/>
      <c r="O30" s="215"/>
      <c r="P30" s="215"/>
      <c r="Q30" s="216"/>
    </row>
    <row r="31" spans="2:17" s="224" customFormat="1" ht="30" customHeight="1">
      <c r="B31" s="217" t="s">
        <v>332</v>
      </c>
      <c r="C31" s="218" t="s">
        <v>357</v>
      </c>
      <c r="D31" s="218" t="s">
        <v>365</v>
      </c>
      <c r="E31" s="219" t="s">
        <v>358</v>
      </c>
      <c r="F31" s="218" t="s">
        <v>95</v>
      </c>
      <c r="G31" s="218" t="s">
        <v>359</v>
      </c>
      <c r="H31" s="218" t="s">
        <v>360</v>
      </c>
      <c r="I31" s="220" t="s">
        <v>361</v>
      </c>
      <c r="J31" s="221" t="s">
        <v>362</v>
      </c>
      <c r="K31" s="222"/>
      <c r="L31" s="222"/>
      <c r="M31" s="222"/>
      <c r="N31" s="222"/>
      <c r="O31" s="222"/>
      <c r="P31" s="222"/>
      <c r="Q31" s="223"/>
    </row>
    <row r="32" spans="2:17" ht="42" customHeight="1">
      <c r="B32" s="225" t="s">
        <v>366</v>
      </c>
      <c r="C32" s="226" t="s">
        <v>168</v>
      </c>
      <c r="D32" s="227">
        <f>Februar!Q12+Marz!Q13+April!Q13</f>
        <v>24584.730000000003</v>
      </c>
      <c r="E32" s="227">
        <f>EINSTELLUNG!L7+EINSTELLUNG!L8+EINSTELLUNG!L9</f>
        <v>27900</v>
      </c>
      <c r="F32" s="227">
        <f>April!Q15</f>
        <v>-1857.6000000000004</v>
      </c>
      <c r="G32" s="228">
        <f>April!Q42</f>
        <v>11.646195168254289</v>
      </c>
      <c r="H32" s="227">
        <f>MAX(0,-F32)</f>
        <v>1857.6000000000004</v>
      </c>
      <c r="I32" s="229">
        <f>IF(OR(G32=0,H32=0),"",H32*G32*3/2)</f>
        <v>32450.958216823754</v>
      </c>
      <c r="J32" s="230" t="str">
        <f>IF(F32&lt;0,"ACHTUNG: Überstunden",IF(F32&gt;0,"Reserve möglich","OK"))</f>
        <v>ACHTUNG: Überstunden</v>
      </c>
      <c r="K32" s="231"/>
      <c r="L32" s="231"/>
      <c r="M32" s="231"/>
      <c r="N32" s="231"/>
      <c r="O32" s="231"/>
      <c r="P32" s="231"/>
      <c r="Q32" s="232"/>
    </row>
    <row r="33" spans="2:17" ht="42" customHeight="1">
      <c r="B33" s="233" t="s">
        <v>333</v>
      </c>
      <c r="C33" s="234" t="s">
        <v>172</v>
      </c>
      <c r="D33" s="235">
        <f>Mai!Q12+Juni!Q13+Juli!Q13</f>
        <v>23791.14</v>
      </c>
      <c r="E33" s="235">
        <f>EINSTELLUNG!L10+EINSTELLUNG!L11+EINSTELLUNG!L12</f>
        <v>27900</v>
      </c>
      <c r="F33" s="235">
        <f>Juli!Q15</f>
        <v>-1760.4400000000005</v>
      </c>
      <c r="G33" s="236">
        <f>Juli!Q42</f>
        <v>18.225225559751863</v>
      </c>
      <c r="H33" s="235">
        <f>MAX(0,-F33)</f>
        <v>1760.4400000000005</v>
      </c>
      <c r="I33" s="237">
        <f>IF(OR(G33=0,H33=0),"",H33*G33*3/2)</f>
        <v>48126.62412661437</v>
      </c>
      <c r="J33" s="238" t="str">
        <f>IF(F33&lt;0,"ACHTUNG: Überstunden",IF(F33&gt;0,"Reserve möglich","OK"))</f>
        <v>ACHTUNG: Überstunden</v>
      </c>
      <c r="K33" s="239"/>
      <c r="L33" s="239"/>
      <c r="M33" s="239"/>
      <c r="N33" s="239"/>
      <c r="O33" s="239"/>
      <c r="P33" s="239"/>
      <c r="Q33" s="240"/>
    </row>
    <row r="34" spans="2:17" ht="42" customHeight="1">
      <c r="B34" s="225" t="s">
        <v>334</v>
      </c>
      <c r="C34" s="226" t="s">
        <v>176</v>
      </c>
      <c r="D34" s="227">
        <f>August!Q12+September!Q13+Oktober!Q13</f>
        <v>21690.67</v>
      </c>
      <c r="E34" s="227">
        <f>EINSTELLUNG!L13+EINSTELLUNG!L14+EINSTELLUNG!L15</f>
        <v>27900</v>
      </c>
      <c r="F34" s="227">
        <f>Oktober!Q15</f>
        <v>-2060.63</v>
      </c>
      <c r="G34" s="228">
        <f>Oktober!Q42</f>
        <v>17.364053981753944</v>
      </c>
      <c r="H34" s="227">
        <f>MAX(0,-F34)</f>
        <v>2060.63</v>
      </c>
      <c r="I34" s="229">
        <f>IF(OR(G34=0,H34=0),"",H34*G34*3/2)</f>
        <v>53671.335834632453</v>
      </c>
      <c r="J34" s="230" t="str">
        <f>IF(F34&lt;0,"ACHTUNG: Überstunden",IF(F34&gt;0,"Reserve möglich","OK"))</f>
        <v>ACHTUNG: Überstunden</v>
      </c>
      <c r="K34" s="231"/>
      <c r="L34" s="231"/>
      <c r="M34" s="231"/>
      <c r="N34" s="231"/>
      <c r="O34" s="231"/>
      <c r="P34" s="231"/>
      <c r="Q34" s="232"/>
    </row>
    <row r="35" spans="2:17" ht="42" customHeight="1" thickBot="1">
      <c r="B35" s="241" t="s">
        <v>367</v>
      </c>
      <c r="C35" s="242" t="s">
        <v>368</v>
      </c>
      <c r="D35" s="243">
        <f>November!Q12+Dezember!Q13+E30</f>
        <v>14326.23</v>
      </c>
      <c r="E35" s="243">
        <f>EINSTELLUNG!L16+EINSTELLUNG!L17+I30</f>
        <v>20600</v>
      </c>
      <c r="F35" s="243">
        <f>D35-E35</f>
        <v>-6273.77</v>
      </c>
      <c r="G35" s="244">
        <f>Dezember!Q42</f>
        <v>18.280128616822275</v>
      </c>
      <c r="H35" s="243">
        <f>MAX(0,-F35)</f>
        <v>6273.77</v>
      </c>
      <c r="I35" s="245">
        <f>IF(OR(G35=0,H35=0),"",H35*G35*3/2)</f>
        <v>172027.98376854163</v>
      </c>
      <c r="J35" s="246" t="str">
        <f>IF(F35&lt;0,"ACHTUNG: Überstunden",IF(F35&gt;0,"Reserve möglich","OK"))</f>
        <v>ACHTUNG: Überstunden</v>
      </c>
      <c r="K35" s="247"/>
      <c r="L35" s="247"/>
      <c r="M35" s="247"/>
      <c r="N35" s="247"/>
      <c r="O35" s="247"/>
      <c r="P35" s="247"/>
      <c r="Q35" s="248"/>
    </row>
    <row r="36" spans="2:17" ht="40" customHeight="1" thickBot="1">
      <c r="B36" s="249" t="s">
        <v>369</v>
      </c>
      <c r="C36" s="250"/>
      <c r="D36" s="250"/>
      <c r="E36" s="250"/>
      <c r="F36" s="250"/>
      <c r="G36" s="250"/>
      <c r="H36" s="250"/>
      <c r="I36" s="250"/>
      <c r="J36" s="250"/>
      <c r="K36" s="250"/>
      <c r="L36" s="250"/>
      <c r="M36" s="250"/>
      <c r="N36" s="250"/>
      <c r="O36" s="250"/>
      <c r="P36" s="250"/>
      <c r="Q36" s="251"/>
    </row>
    <row r="37" spans="2:17">
      <c r="B37" s="252"/>
      <c r="C37" s="252"/>
      <c r="D37" s="252"/>
      <c r="E37" s="252"/>
      <c r="F37" s="252"/>
      <c r="G37" s="252"/>
      <c r="H37" s="252"/>
      <c r="I37" s="252"/>
      <c r="J37" s="252"/>
      <c r="K37" s="252"/>
      <c r="L37" s="252"/>
      <c r="M37" s="252"/>
      <c r="N37" s="252"/>
      <c r="O37" s="252"/>
      <c r="P37" s="252"/>
      <c r="Q37" s="252"/>
    </row>
    <row r="38" spans="2:17" ht="40" customHeight="1">
      <c r="B38" s="252"/>
      <c r="C38" s="252"/>
      <c r="D38" s="252"/>
      <c r="E38" s="252"/>
      <c r="F38" s="252"/>
      <c r="G38" s="252"/>
      <c r="H38" s="252"/>
      <c r="I38" s="252"/>
      <c r="J38" s="252"/>
      <c r="K38" s="252"/>
      <c r="L38" s="252"/>
      <c r="M38" s="252"/>
      <c r="N38" s="252"/>
      <c r="O38" s="252"/>
      <c r="P38" s="252"/>
      <c r="Q38" s="252"/>
    </row>
    <row r="100" spans="26:26">
      <c r="Z100" s="253"/>
    </row>
  </sheetData>
  <sheetProtection algorithmName="SHA-512" hashValue="b8YIHz6TiBf+YXFesv7z9u2GjpK+DlM1g7SJXIkxqEPpzU9iZmZBEszfIsHeLvFMwZz+cynFDEctrXTmgVZX8g==" saltValue="fOr329+k5i0HLIgHB8NluQ=="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4"/>
  <sheetViews>
    <sheetView showGridLines="0" showRowColHeaders="0" workbookViewId="0">
      <selection activeCell="H16" sqref="H16"/>
    </sheetView>
  </sheetViews>
  <sheetFormatPr baseColWidth="10" defaultColWidth="10.83203125" defaultRowHeight="15" customHeight="1"/>
  <cols>
    <col min="1" max="1" width="16.83203125" style="137" customWidth="1"/>
    <col min="2" max="2" width="20.83203125" style="137" customWidth="1"/>
    <col min="3" max="4" width="26.83203125" style="137" customWidth="1"/>
    <col min="5" max="5" width="27.83203125" style="137" customWidth="1"/>
    <col min="6" max="6" width="14.5" style="137" customWidth="1"/>
    <col min="7" max="7" width="12" style="137" customWidth="1"/>
    <col min="8" max="8" width="16.5" style="137" customWidth="1"/>
    <col min="9" max="9" width="22.1640625" style="137" customWidth="1"/>
    <col min="10" max="10" width="15.33203125" style="137" customWidth="1"/>
    <col min="11" max="12" width="37.6640625" style="137" customWidth="1"/>
    <col min="13" max="14" width="31.6640625" style="137" customWidth="1"/>
    <col min="15" max="15" width="10.83203125" style="137"/>
    <col min="16" max="19" width="2.83203125" style="137" customWidth="1"/>
    <col min="20" max="26" width="10.83203125" style="137" hidden="1" customWidth="1"/>
    <col min="27" max="16384" width="10.83203125" style="137"/>
  </cols>
  <sheetData>
    <row r="1" spans="1:17" ht="28" customHeight="1">
      <c r="A1" s="142" t="s">
        <v>426</v>
      </c>
      <c r="B1" s="142"/>
      <c r="C1" s="142"/>
      <c r="D1" s="142"/>
      <c r="E1" s="142"/>
      <c r="P1" s="137" t="s">
        <v>206</v>
      </c>
      <c r="Q1" s="137" t="s">
        <v>218</v>
      </c>
    </row>
    <row r="2" spans="1:17" ht="18" customHeight="1">
      <c r="A2" s="8" t="s">
        <v>319</v>
      </c>
      <c r="B2" s="8">
        <v>2026</v>
      </c>
      <c r="C2" s="8" t="s">
        <v>320</v>
      </c>
      <c r="D2" s="8" t="s">
        <v>475</v>
      </c>
      <c r="E2" s="8"/>
      <c r="P2" s="137" t="s">
        <v>277</v>
      </c>
      <c r="Q2" s="137">
        <v>2</v>
      </c>
    </row>
    <row r="3" spans="1:17" ht="15" customHeight="1">
      <c r="P3" s="137" t="s">
        <v>314</v>
      </c>
      <c r="Q3" s="137">
        <v>1</v>
      </c>
    </row>
    <row r="4" spans="1:17" ht="22" customHeight="1" thickBot="1">
      <c r="A4" s="151" t="s">
        <v>321</v>
      </c>
      <c r="B4" s="151"/>
      <c r="C4" s="151"/>
      <c r="D4" s="151"/>
      <c r="E4" s="151"/>
      <c r="P4" s="137" t="s">
        <v>168</v>
      </c>
      <c r="Q4" s="137">
        <v>1</v>
      </c>
    </row>
    <row r="5" spans="1:17" ht="24" customHeight="1">
      <c r="A5" s="157" t="s">
        <v>288</v>
      </c>
      <c r="B5" s="159" t="s">
        <v>461</v>
      </c>
      <c r="C5" s="155" t="s">
        <v>476</v>
      </c>
      <c r="D5" s="155"/>
      <c r="E5" s="156"/>
      <c r="P5" s="137" t="s">
        <v>169</v>
      </c>
      <c r="Q5" s="137">
        <v>2</v>
      </c>
    </row>
    <row r="6" spans="1:17" ht="24" customHeight="1" thickBot="1">
      <c r="A6" s="158"/>
      <c r="B6" s="160"/>
      <c r="C6" s="152"/>
      <c r="D6" s="152"/>
      <c r="E6" s="153"/>
      <c r="P6" s="137" t="s">
        <v>170</v>
      </c>
      <c r="Q6" s="137">
        <v>1</v>
      </c>
    </row>
    <row r="7" spans="1:17" ht="15" customHeight="1" thickBot="1">
      <c r="A7" s="375" t="s">
        <v>460</v>
      </c>
      <c r="P7" s="137" t="s">
        <v>172</v>
      </c>
      <c r="Q7" s="137">
        <v>1</v>
      </c>
    </row>
    <row r="8" spans="1:17" ht="24" customHeight="1">
      <c r="A8" s="9" t="s">
        <v>212</v>
      </c>
      <c r="B8" s="10" t="s">
        <v>322</v>
      </c>
      <c r="C8" s="10" t="s">
        <v>214</v>
      </c>
      <c r="D8" s="10" t="s">
        <v>323</v>
      </c>
      <c r="E8" s="11" t="s">
        <v>324</v>
      </c>
      <c r="P8" s="137" t="s">
        <v>174</v>
      </c>
      <c r="Q8" s="137">
        <v>1</v>
      </c>
    </row>
    <row r="9" spans="1:17" ht="22" customHeight="1" thickBot="1">
      <c r="A9" s="47">
        <v>11</v>
      </c>
      <c r="B9" s="138">
        <v>0.11699164345403899</v>
      </c>
      <c r="C9" s="48">
        <v>9.4499999999999993</v>
      </c>
      <c r="D9" s="49">
        <v>5</v>
      </c>
      <c r="E9" s="112">
        <v>0</v>
      </c>
      <c r="P9" s="137" t="s">
        <v>176</v>
      </c>
      <c r="Q9" s="137">
        <v>1</v>
      </c>
    </row>
    <row r="10" spans="1:17" ht="15" customHeight="1">
      <c r="P10" s="137" t="s">
        <v>177</v>
      </c>
      <c r="Q10" s="137">
        <v>1</v>
      </c>
    </row>
    <row r="11" spans="1:17" ht="22" customHeight="1" thickBot="1">
      <c r="A11" s="151" t="s">
        <v>427</v>
      </c>
      <c r="B11" s="151"/>
      <c r="C11" s="151"/>
      <c r="D11" s="151"/>
      <c r="E11" s="151"/>
    </row>
    <row r="12" spans="1:17" ht="22" customHeight="1">
      <c r="A12" s="9" t="s">
        <v>325</v>
      </c>
      <c r="B12" s="10" t="s">
        <v>326</v>
      </c>
      <c r="C12" s="10" t="s">
        <v>327</v>
      </c>
      <c r="D12" s="161" t="s">
        <v>428</v>
      </c>
      <c r="E12" s="162"/>
    </row>
    <row r="13" spans="1:17" ht="57.25" customHeight="1">
      <c r="A13" s="50">
        <v>1</v>
      </c>
      <c r="B13" s="51" t="s">
        <v>452</v>
      </c>
      <c r="C13" s="51" t="s">
        <v>465</v>
      </c>
      <c r="D13" s="147" t="s">
        <v>453</v>
      </c>
      <c r="E13" s="148"/>
    </row>
    <row r="14" spans="1:17" ht="57.25" customHeight="1">
      <c r="A14" s="50">
        <v>2</v>
      </c>
      <c r="B14" s="51" t="s">
        <v>219</v>
      </c>
      <c r="C14" s="51" t="s">
        <v>429</v>
      </c>
      <c r="D14" s="147" t="s">
        <v>430</v>
      </c>
      <c r="E14" s="148"/>
    </row>
    <row r="15" spans="1:17" ht="73" customHeight="1">
      <c r="A15" s="50">
        <v>3</v>
      </c>
      <c r="B15" s="51" t="s">
        <v>219</v>
      </c>
      <c r="C15" s="51" t="s">
        <v>431</v>
      </c>
      <c r="D15" s="147" t="s">
        <v>430</v>
      </c>
      <c r="E15" s="148"/>
    </row>
    <row r="16" spans="1:17" ht="57.25" customHeight="1">
      <c r="A16" s="50">
        <v>4</v>
      </c>
      <c r="B16" s="51" t="s">
        <v>452</v>
      </c>
      <c r="C16" s="51" t="s">
        <v>471</v>
      </c>
      <c r="D16" s="147" t="s">
        <v>453</v>
      </c>
      <c r="E16" s="148"/>
    </row>
    <row r="17" spans="1:17" ht="57.25" customHeight="1">
      <c r="A17" s="50">
        <v>5</v>
      </c>
      <c r="B17" s="51" t="s">
        <v>220</v>
      </c>
      <c r="C17" s="51" t="s">
        <v>432</v>
      </c>
      <c r="D17" s="147" t="s">
        <v>433</v>
      </c>
      <c r="E17" s="148"/>
    </row>
    <row r="18" spans="1:17" ht="73" customHeight="1" thickBot="1">
      <c r="A18" s="52">
        <v>6</v>
      </c>
      <c r="B18" s="46" t="s">
        <v>452</v>
      </c>
      <c r="C18" s="46" t="s">
        <v>462</v>
      </c>
      <c r="D18" s="152" t="s">
        <v>453</v>
      </c>
      <c r="E18" s="153"/>
    </row>
    <row r="20" spans="1:17" ht="15" customHeight="1">
      <c r="P20" s="137" t="s">
        <v>211</v>
      </c>
      <c r="Q20" s="137" t="s">
        <v>329</v>
      </c>
    </row>
    <row r="21" spans="1:17" ht="22" customHeight="1" thickBot="1">
      <c r="A21" s="151" t="s">
        <v>328</v>
      </c>
      <c r="B21" s="151"/>
      <c r="C21" s="151"/>
      <c r="D21" s="151"/>
      <c r="E21" s="151"/>
      <c r="P21" s="137" t="s">
        <v>297</v>
      </c>
      <c r="Q21" s="137">
        <v>1</v>
      </c>
    </row>
    <row r="22" spans="1:17" ht="41.5" customHeight="1">
      <c r="A22" s="53">
        <v>1</v>
      </c>
      <c r="B22" s="155" t="s">
        <v>454</v>
      </c>
      <c r="C22" s="155"/>
      <c r="D22" s="155"/>
      <c r="E22" s="156"/>
      <c r="P22" s="137" t="s">
        <v>455</v>
      </c>
      <c r="Q22" s="137">
        <v>3</v>
      </c>
    </row>
    <row r="23" spans="1:17" ht="41.5" customHeight="1">
      <c r="A23" s="50">
        <v>2</v>
      </c>
      <c r="B23" s="147" t="s">
        <v>434</v>
      </c>
      <c r="C23" s="147"/>
      <c r="D23" s="147"/>
      <c r="E23" s="148"/>
      <c r="P23" s="137" t="s">
        <v>216</v>
      </c>
      <c r="Q23" s="137">
        <v>1</v>
      </c>
    </row>
    <row r="24" spans="1:17" ht="41.5" customHeight="1">
      <c r="A24" s="50">
        <v>3</v>
      </c>
      <c r="B24" s="147" t="s">
        <v>435</v>
      </c>
      <c r="C24" s="147"/>
      <c r="D24" s="147"/>
      <c r="E24" s="148"/>
      <c r="P24" s="137" t="s">
        <v>330</v>
      </c>
      <c r="Q24" s="137">
        <v>5</v>
      </c>
    </row>
    <row r="25" spans="1:17" ht="41.5" customHeight="1">
      <c r="A25" s="50">
        <v>4</v>
      </c>
      <c r="B25" s="147" t="s">
        <v>463</v>
      </c>
      <c r="C25" s="147"/>
      <c r="D25" s="147"/>
      <c r="E25" s="148"/>
      <c r="P25" s="137" t="s">
        <v>355</v>
      </c>
      <c r="Q25" s="137">
        <v>1</v>
      </c>
    </row>
    <row r="26" spans="1:17" ht="41.5" customHeight="1" thickBot="1">
      <c r="A26" s="52">
        <v>5</v>
      </c>
      <c r="B26" s="152" t="s">
        <v>466</v>
      </c>
      <c r="C26" s="152"/>
      <c r="D26" s="152"/>
      <c r="E26" s="153"/>
    </row>
    <row r="28" spans="1:17" ht="15" customHeight="1">
      <c r="A28" s="154" t="s">
        <v>331</v>
      </c>
      <c r="B28" s="154"/>
      <c r="C28" s="154"/>
      <c r="D28" s="154"/>
      <c r="E28" s="154"/>
    </row>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137" t="s">
        <v>183</v>
      </c>
      <c r="S40" s="137" t="s">
        <v>329</v>
      </c>
    </row>
    <row r="41" spans="18:19" ht="18" customHeight="1">
      <c r="R41" s="137" t="s">
        <v>194</v>
      </c>
      <c r="S41" s="137">
        <v>3</v>
      </c>
    </row>
    <row r="42" spans="18:19" ht="18" customHeight="1">
      <c r="R42" s="137" t="s">
        <v>186</v>
      </c>
      <c r="S42" s="137">
        <v>4</v>
      </c>
    </row>
    <row r="43" spans="18:19" ht="18" customHeight="1">
      <c r="R43" s="137" t="s">
        <v>184</v>
      </c>
      <c r="S43" s="137">
        <v>2</v>
      </c>
    </row>
    <row r="44" spans="18:19" ht="18" customHeight="1">
      <c r="R44" s="137" t="s">
        <v>185</v>
      </c>
      <c r="S44" s="137">
        <v>1</v>
      </c>
    </row>
    <row r="45" spans="18:19" ht="18" customHeight="1">
      <c r="R45" s="137" t="s">
        <v>195</v>
      </c>
      <c r="S45" s="137">
        <v>2</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c r="A60" s="142" t="s">
        <v>436</v>
      </c>
      <c r="B60" s="142"/>
      <c r="C60" s="142"/>
      <c r="D60" s="142"/>
      <c r="E60" s="142"/>
      <c r="F60" s="142"/>
      <c r="G60" s="142"/>
      <c r="H60" s="142"/>
      <c r="I60" s="142"/>
      <c r="J60" s="142"/>
      <c r="K60" s="142"/>
      <c r="L60" s="142"/>
      <c r="M60" s="142"/>
    </row>
    <row r="61" spans="1:13" ht="15" customHeight="1" thickBot="1"/>
    <row r="62" spans="1:13" ht="18" customHeight="1">
      <c r="A62" s="9" t="s">
        <v>206</v>
      </c>
      <c r="B62" s="10" t="s">
        <v>218</v>
      </c>
      <c r="C62" s="10" t="s">
        <v>222</v>
      </c>
      <c r="D62" s="10" t="s">
        <v>214</v>
      </c>
      <c r="E62" s="10" t="s">
        <v>276</v>
      </c>
      <c r="F62" s="10" t="s">
        <v>297</v>
      </c>
      <c r="G62" s="10" t="s">
        <v>455</v>
      </c>
      <c r="H62" s="10" t="s">
        <v>216</v>
      </c>
      <c r="I62" s="10" t="s">
        <v>352</v>
      </c>
      <c r="J62" s="10" t="s">
        <v>437</v>
      </c>
      <c r="K62" s="10" t="s">
        <v>294</v>
      </c>
      <c r="L62" s="10"/>
      <c r="M62" s="11"/>
    </row>
    <row r="63" spans="1:13" ht="73" customHeight="1">
      <c r="A63" s="54" t="s">
        <v>277</v>
      </c>
      <c r="B63" s="55">
        <v>2</v>
      </c>
      <c r="C63" s="56">
        <v>3.9215686274509803E-2</v>
      </c>
      <c r="D63" s="57">
        <v>2.625</v>
      </c>
      <c r="E63" s="57">
        <v>1.3125</v>
      </c>
      <c r="F63" s="55">
        <v>0</v>
      </c>
      <c r="G63" s="55">
        <v>1</v>
      </c>
      <c r="H63" s="55">
        <v>0</v>
      </c>
      <c r="I63" s="55">
        <v>0</v>
      </c>
      <c r="J63" s="58" t="s">
        <v>456</v>
      </c>
      <c r="K63" s="149" t="s">
        <v>457</v>
      </c>
      <c r="L63" s="149"/>
      <c r="M63" s="150"/>
    </row>
    <row r="64" spans="1:13" ht="41.5" customHeight="1">
      <c r="A64" s="54" t="s">
        <v>314</v>
      </c>
      <c r="B64" s="55">
        <v>1</v>
      </c>
      <c r="C64" s="56">
        <v>1.6393442622950821E-2</v>
      </c>
      <c r="D64" s="57">
        <v>0.22499999999999998</v>
      </c>
      <c r="E64" s="57">
        <v>0.22499999999999998</v>
      </c>
      <c r="F64" s="55">
        <v>1</v>
      </c>
      <c r="G64" s="55">
        <v>0</v>
      </c>
      <c r="H64" s="55">
        <v>0</v>
      </c>
      <c r="I64" s="55">
        <v>0</v>
      </c>
      <c r="J64" s="58" t="s">
        <v>439</v>
      </c>
      <c r="K64" s="149" t="s">
        <v>440</v>
      </c>
      <c r="L64" s="149"/>
      <c r="M64" s="150"/>
    </row>
    <row r="65" spans="1:13" ht="41.5" customHeight="1">
      <c r="A65" s="54" t="s">
        <v>168</v>
      </c>
      <c r="B65" s="55">
        <v>1</v>
      </c>
      <c r="C65" s="56">
        <v>1.6129032258064516E-2</v>
      </c>
      <c r="D65" s="57">
        <v>1.125</v>
      </c>
      <c r="E65" s="57">
        <v>1.125</v>
      </c>
      <c r="F65" s="55">
        <v>0</v>
      </c>
      <c r="G65" s="55">
        <v>1</v>
      </c>
      <c r="H65" s="55">
        <v>0</v>
      </c>
      <c r="I65" s="55">
        <v>0</v>
      </c>
      <c r="J65" s="58" t="s">
        <v>439</v>
      </c>
      <c r="K65" s="149" t="s">
        <v>457</v>
      </c>
      <c r="L65" s="149"/>
      <c r="M65" s="150"/>
    </row>
    <row r="66" spans="1:13" ht="73" customHeight="1">
      <c r="A66" s="54" t="s">
        <v>169</v>
      </c>
      <c r="B66" s="55">
        <v>2</v>
      </c>
      <c r="C66" s="56">
        <v>3.2258064516129031E-2</v>
      </c>
      <c r="D66" s="57">
        <v>1.75</v>
      </c>
      <c r="E66" s="57">
        <v>0.875</v>
      </c>
      <c r="F66" s="55">
        <v>0</v>
      </c>
      <c r="G66" s="55">
        <v>0</v>
      </c>
      <c r="H66" s="55">
        <v>1</v>
      </c>
      <c r="I66" s="55">
        <v>0</v>
      </c>
      <c r="J66" s="58" t="s">
        <v>456</v>
      </c>
      <c r="K66" s="149" t="s">
        <v>441</v>
      </c>
      <c r="L66" s="149"/>
      <c r="M66" s="150"/>
    </row>
    <row r="67" spans="1:13" ht="34" customHeight="1">
      <c r="A67" s="54" t="s">
        <v>170</v>
      </c>
      <c r="B67" s="55">
        <v>1</v>
      </c>
      <c r="C67" s="56">
        <v>1.6393442622950821E-2</v>
      </c>
      <c r="D67" s="57">
        <v>0</v>
      </c>
      <c r="E67" s="57">
        <v>0</v>
      </c>
      <c r="F67" s="55">
        <v>0</v>
      </c>
      <c r="G67" s="55">
        <v>0</v>
      </c>
      <c r="H67" s="55">
        <v>0</v>
      </c>
      <c r="I67" s="55">
        <v>1</v>
      </c>
      <c r="J67" s="58" t="s">
        <v>353</v>
      </c>
      <c r="K67" s="149" t="s">
        <v>354</v>
      </c>
      <c r="L67" s="149"/>
      <c r="M67" s="150"/>
    </row>
    <row r="68" spans="1:13" ht="57.25" customHeight="1">
      <c r="A68" s="54" t="s">
        <v>172</v>
      </c>
      <c r="B68" s="55">
        <v>1</v>
      </c>
      <c r="C68" s="56">
        <v>1.6666666666666666E-2</v>
      </c>
      <c r="D68" s="57">
        <v>1.6500000000000001</v>
      </c>
      <c r="E68" s="57">
        <v>1.6500000000000001</v>
      </c>
      <c r="F68" s="55">
        <v>0</v>
      </c>
      <c r="G68" s="55">
        <v>1</v>
      </c>
      <c r="H68" s="55">
        <v>0</v>
      </c>
      <c r="I68" s="55">
        <v>0</v>
      </c>
      <c r="J68" s="58" t="s">
        <v>459</v>
      </c>
      <c r="K68" s="149" t="s">
        <v>457</v>
      </c>
      <c r="L68" s="149"/>
      <c r="M68" s="150"/>
    </row>
    <row r="69" spans="1:13" ht="41.5" customHeight="1">
      <c r="A69" s="54" t="s">
        <v>174</v>
      </c>
      <c r="B69" s="55">
        <v>1</v>
      </c>
      <c r="C69" s="56">
        <v>1.6949152542372881E-2</v>
      </c>
      <c r="D69" s="57">
        <v>0.75</v>
      </c>
      <c r="E69" s="57">
        <v>0.75</v>
      </c>
      <c r="F69" s="55">
        <v>0</v>
      </c>
      <c r="G69" s="55">
        <v>0</v>
      </c>
      <c r="H69" s="55">
        <v>0</v>
      </c>
      <c r="I69" s="55">
        <v>0</v>
      </c>
      <c r="J69" s="58" t="s">
        <v>438</v>
      </c>
      <c r="K69" s="149" t="s">
        <v>279</v>
      </c>
      <c r="L69" s="149"/>
      <c r="M69" s="150"/>
    </row>
    <row r="70" spans="1:13" ht="57.25" customHeight="1">
      <c r="A70" s="54" t="s">
        <v>176</v>
      </c>
      <c r="B70" s="55">
        <v>1</v>
      </c>
      <c r="C70" s="56">
        <v>1.7241379310344827E-2</v>
      </c>
      <c r="D70" s="57">
        <v>0.82500000000000007</v>
      </c>
      <c r="E70" s="57">
        <v>0.82500000000000007</v>
      </c>
      <c r="F70" s="55">
        <v>0</v>
      </c>
      <c r="G70" s="55">
        <v>0</v>
      </c>
      <c r="H70" s="55">
        <v>0</v>
      </c>
      <c r="I70" s="55">
        <v>0</v>
      </c>
      <c r="J70" s="58" t="s">
        <v>459</v>
      </c>
      <c r="K70" s="149" t="s">
        <v>279</v>
      </c>
      <c r="L70" s="149"/>
      <c r="M70" s="150"/>
    </row>
    <row r="71" spans="1:13" ht="41.5" customHeight="1">
      <c r="A71" s="54" t="s">
        <v>177</v>
      </c>
      <c r="B71" s="55">
        <v>1</v>
      </c>
      <c r="C71" s="56">
        <v>1.7543859649122806E-2</v>
      </c>
      <c r="D71" s="57">
        <v>0.5</v>
      </c>
      <c r="E71" s="57">
        <v>0.5</v>
      </c>
      <c r="F71" s="55">
        <v>0</v>
      </c>
      <c r="G71" s="55">
        <v>0</v>
      </c>
      <c r="H71" s="55">
        <v>0</v>
      </c>
      <c r="I71" s="55">
        <v>0</v>
      </c>
      <c r="J71" s="58" t="s">
        <v>438</v>
      </c>
      <c r="K71" s="149" t="s">
        <v>279</v>
      </c>
      <c r="L71" s="149"/>
      <c r="M71" s="150"/>
    </row>
    <row r="72" spans="1:13" ht="34" customHeight="1" thickBot="1">
      <c r="A72" s="59" t="s">
        <v>458</v>
      </c>
      <c r="B72" s="103">
        <v>11</v>
      </c>
      <c r="C72" s="104"/>
      <c r="D72" s="105">
        <v>9.4499999999999993</v>
      </c>
      <c r="E72" s="105">
        <v>0.85909090909090902</v>
      </c>
      <c r="F72" s="103"/>
      <c r="G72" s="103"/>
      <c r="H72" s="103"/>
      <c r="I72" s="103"/>
      <c r="J72" s="106"/>
      <c r="K72" s="106"/>
      <c r="L72" s="106"/>
      <c r="M72" s="107"/>
    </row>
    <row r="75" spans="1:13" ht="15" customHeight="1" thickBot="1"/>
    <row r="76" spans="1:13" ht="22" customHeight="1">
      <c r="A76" s="165" t="s">
        <v>442</v>
      </c>
      <c r="B76" s="166"/>
      <c r="C76" s="166"/>
      <c r="D76" s="166"/>
      <c r="E76" s="167"/>
    </row>
    <row r="77" spans="1:13" ht="41.5" customHeight="1">
      <c r="A77" s="50" t="s">
        <v>221</v>
      </c>
      <c r="B77" s="149" t="s">
        <v>223</v>
      </c>
      <c r="C77" s="149"/>
      <c r="D77" s="149"/>
      <c r="E77" s="150"/>
    </row>
    <row r="78" spans="1:13" ht="41.5" customHeight="1">
      <c r="A78" s="50" t="s">
        <v>214</v>
      </c>
      <c r="B78" s="149" t="s">
        <v>443</v>
      </c>
      <c r="C78" s="149"/>
      <c r="D78" s="149"/>
      <c r="E78" s="150"/>
    </row>
    <row r="79" spans="1:13" ht="41.5" customHeight="1">
      <c r="A79" s="50" t="s">
        <v>275</v>
      </c>
      <c r="B79" s="149" t="s">
        <v>444</v>
      </c>
      <c r="C79" s="149"/>
      <c r="D79" s="149"/>
      <c r="E79" s="150"/>
    </row>
    <row r="80" spans="1:13" ht="41.5" customHeight="1">
      <c r="A80" s="50" t="s">
        <v>219</v>
      </c>
      <c r="B80" s="149" t="s">
        <v>445</v>
      </c>
      <c r="C80" s="149"/>
      <c r="D80" s="149"/>
      <c r="E80" s="150"/>
    </row>
    <row r="81" spans="1:5" ht="41.5" customHeight="1">
      <c r="A81" s="50" t="s">
        <v>215</v>
      </c>
      <c r="B81" s="149" t="s">
        <v>446</v>
      </c>
      <c r="C81" s="149"/>
      <c r="D81" s="149"/>
      <c r="E81" s="150"/>
    </row>
    <row r="82" spans="1:5" ht="41.5" customHeight="1">
      <c r="A82" s="50" t="s">
        <v>220</v>
      </c>
      <c r="B82" s="149" t="s">
        <v>447</v>
      </c>
      <c r="C82" s="149"/>
      <c r="D82" s="149"/>
      <c r="E82" s="150"/>
    </row>
    <row r="83" spans="1:5" ht="28" customHeight="1">
      <c r="A83" s="50" t="s">
        <v>217</v>
      </c>
      <c r="B83" s="149" t="s">
        <v>448</v>
      </c>
      <c r="C83" s="149"/>
      <c r="D83" s="149"/>
      <c r="E83" s="150"/>
    </row>
    <row r="84" spans="1:5" ht="28" customHeight="1" thickBot="1">
      <c r="A84" s="52" t="s">
        <v>449</v>
      </c>
      <c r="B84" s="163" t="s">
        <v>450</v>
      </c>
      <c r="C84" s="163"/>
      <c r="D84" s="163"/>
      <c r="E84" s="164"/>
    </row>
  </sheetData>
  <sheetProtection algorithmName="SHA-512" hashValue="STTdblG92ObIFY81OWt031MfGwWYEbFD0ENe+2wdax+g4CXqoQKIIszgLVim49fwJQqBpO6w5cJ8ut3Z8ycFHA==" saltValue="ycL1Bdpcjs/MuRXz2FhgmA==" spinCount="100000" sheet="1" objects="1" scenarios="1" sort="0" autoFilter="0"/>
  <mergeCells count="39">
    <mergeCell ref="K67:M67"/>
    <mergeCell ref="K68:M68"/>
    <mergeCell ref="B84:E84"/>
    <mergeCell ref="A76:E76"/>
    <mergeCell ref="K71:M71"/>
    <mergeCell ref="B83:E83"/>
    <mergeCell ref="B77:E77"/>
    <mergeCell ref="B78:E78"/>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B22:E22"/>
    <mergeCell ref="B24:E24"/>
    <mergeCell ref="B81:E81"/>
    <mergeCell ref="B82:E82"/>
    <mergeCell ref="A21:E21"/>
    <mergeCell ref="B80:E80"/>
    <mergeCell ref="B79:E79"/>
    <mergeCell ref="B25:E25"/>
    <mergeCell ref="B26:E26"/>
    <mergeCell ref="A28:E28"/>
    <mergeCell ref="A60:M60"/>
    <mergeCell ref="K63:M63"/>
    <mergeCell ref="K69:M69"/>
    <mergeCell ref="K70:M70"/>
    <mergeCell ref="K64:M64"/>
    <mergeCell ref="K65:M65"/>
    <mergeCell ref="K66:M66"/>
  </mergeCells>
  <pageMargins left="0.4" right="0.4" top="0.5" bottom="0.5" header="0.3" footer="0.3"/>
  <pageSetup paperSize="9" scale="32" fitToHeight="0"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1C79F-5D5A-7248-8D03-F618B354B8BF}">
  <sheetPr codeName="Tabelle16"/>
  <dimension ref="A1:H19"/>
  <sheetViews>
    <sheetView workbookViewId="0"/>
  </sheetViews>
  <sheetFormatPr baseColWidth="10" defaultRowHeight="15"/>
  <cols>
    <col min="1" max="1" width="40.83203125" customWidth="1"/>
    <col min="2" max="2" width="12.83203125" customWidth="1"/>
    <col min="3" max="3" width="58.83203125" customWidth="1"/>
    <col min="4" max="4" width="22.83203125" customWidth="1"/>
    <col min="5" max="5" width="70.83203125" customWidth="1"/>
  </cols>
  <sheetData>
    <row r="1" spans="1:8">
      <c r="A1" s="131" t="s">
        <v>477</v>
      </c>
      <c r="B1" s="131" t="s">
        <v>288</v>
      </c>
      <c r="C1" s="131" t="s">
        <v>478</v>
      </c>
      <c r="D1" s="131" t="s">
        <v>479</v>
      </c>
      <c r="E1" s="131" t="s">
        <v>480</v>
      </c>
    </row>
    <row r="2" spans="1:8" ht="32">
      <c r="A2" s="132" t="s">
        <v>481</v>
      </c>
      <c r="B2" s="133" t="s">
        <v>482</v>
      </c>
      <c r="C2" s="135" t="s">
        <v>483</v>
      </c>
      <c r="D2" s="136">
        <v>46186.017812500002</v>
      </c>
      <c r="E2" s="135" t="s">
        <v>484</v>
      </c>
      <c r="F2" s="376" t="s">
        <v>460</v>
      </c>
      <c r="G2" s="377"/>
      <c r="H2" s="377"/>
    </row>
    <row r="3" spans="1:8" ht="32">
      <c r="A3" s="132" t="s">
        <v>485</v>
      </c>
      <c r="B3" s="133" t="s">
        <v>482</v>
      </c>
      <c r="C3" s="135" t="s">
        <v>486</v>
      </c>
      <c r="D3" s="136">
        <v>46186.017812500002</v>
      </c>
      <c r="E3" s="135" t="s">
        <v>487</v>
      </c>
    </row>
    <row r="4" spans="1:8" ht="32">
      <c r="A4" s="132" t="s">
        <v>488</v>
      </c>
      <c r="B4" s="133" t="s">
        <v>482</v>
      </c>
      <c r="C4" s="135" t="s">
        <v>489</v>
      </c>
      <c r="D4" s="136">
        <v>46186.017812500002</v>
      </c>
      <c r="E4" s="135" t="s">
        <v>490</v>
      </c>
    </row>
    <row r="5" spans="1:8" ht="32">
      <c r="A5" s="132" t="s">
        <v>491</v>
      </c>
      <c r="B5" s="133" t="s">
        <v>482</v>
      </c>
      <c r="C5" s="135" t="s">
        <v>492</v>
      </c>
      <c r="D5" s="136">
        <v>46186.017812500002</v>
      </c>
      <c r="E5" s="135" t="s">
        <v>493</v>
      </c>
    </row>
    <row r="6" spans="1:8" ht="32">
      <c r="A6" s="132" t="s">
        <v>494</v>
      </c>
      <c r="B6" s="133" t="s">
        <v>482</v>
      </c>
      <c r="C6" s="135" t="s">
        <v>495</v>
      </c>
      <c r="D6" s="136">
        <v>46186.017812500002</v>
      </c>
      <c r="E6" s="135" t="s">
        <v>496</v>
      </c>
    </row>
    <row r="7" spans="1:8" ht="32">
      <c r="A7" s="132" t="s">
        <v>497</v>
      </c>
      <c r="B7" s="133" t="s">
        <v>482</v>
      </c>
      <c r="C7" s="135" t="s">
        <v>498</v>
      </c>
      <c r="D7" s="136">
        <v>46186.017812500002</v>
      </c>
      <c r="E7" s="135" t="s">
        <v>499</v>
      </c>
    </row>
    <row r="8" spans="1:8" ht="16">
      <c r="A8" s="132" t="s">
        <v>500</v>
      </c>
      <c r="B8" s="134" t="s">
        <v>501</v>
      </c>
      <c r="C8" s="135" t="s">
        <v>502</v>
      </c>
      <c r="D8" s="136">
        <v>46186.017812500002</v>
      </c>
      <c r="E8" s="135" t="s">
        <v>503</v>
      </c>
    </row>
    <row r="9" spans="1:8" ht="16">
      <c r="A9" s="132" t="s">
        <v>504</v>
      </c>
      <c r="B9" s="134" t="s">
        <v>501</v>
      </c>
      <c r="C9" s="135" t="s">
        <v>505</v>
      </c>
      <c r="D9" s="136">
        <v>46186.017824074072</v>
      </c>
      <c r="E9" s="135" t="s">
        <v>503</v>
      </c>
    </row>
    <row r="10" spans="1:8" ht="16">
      <c r="A10" s="132" t="s">
        <v>506</v>
      </c>
      <c r="B10" s="134" t="s">
        <v>501</v>
      </c>
      <c r="C10" s="135" t="s">
        <v>507</v>
      </c>
      <c r="D10" s="136">
        <v>46186.017824074072</v>
      </c>
      <c r="E10" s="135" t="s">
        <v>503</v>
      </c>
    </row>
    <row r="11" spans="1:8" ht="16">
      <c r="A11" s="132" t="s">
        <v>508</v>
      </c>
      <c r="B11" s="134" t="s">
        <v>501</v>
      </c>
      <c r="C11" s="135" t="s">
        <v>509</v>
      </c>
      <c r="D11" s="136">
        <v>46186.017824074072</v>
      </c>
      <c r="E11" s="135" t="s">
        <v>503</v>
      </c>
    </row>
    <row r="12" spans="1:8" ht="16">
      <c r="A12" s="132" t="s">
        <v>510</v>
      </c>
      <c r="B12" s="134" t="s">
        <v>501</v>
      </c>
      <c r="C12" s="135" t="s">
        <v>511</v>
      </c>
      <c r="D12" s="136">
        <v>46186.017824074072</v>
      </c>
      <c r="E12" s="135" t="s">
        <v>503</v>
      </c>
    </row>
    <row r="13" spans="1:8" ht="16">
      <c r="A13" s="132" t="s">
        <v>512</v>
      </c>
      <c r="B13" s="134" t="s">
        <v>501</v>
      </c>
      <c r="C13" s="135" t="s">
        <v>513</v>
      </c>
      <c r="D13" s="136">
        <v>46186.017824074072</v>
      </c>
      <c r="E13" s="135" t="s">
        <v>503</v>
      </c>
    </row>
    <row r="14" spans="1:8" ht="16">
      <c r="A14" s="132" t="s">
        <v>514</v>
      </c>
      <c r="B14" s="134" t="s">
        <v>501</v>
      </c>
      <c r="C14" s="135" t="s">
        <v>515</v>
      </c>
      <c r="D14" s="136">
        <v>46186.017824074072</v>
      </c>
      <c r="E14" s="135" t="s">
        <v>503</v>
      </c>
    </row>
    <row r="15" spans="1:8" ht="16">
      <c r="A15" s="132" t="s">
        <v>516</v>
      </c>
      <c r="B15" s="134" t="s">
        <v>501</v>
      </c>
      <c r="C15" s="135" t="s">
        <v>517</v>
      </c>
      <c r="D15" s="136">
        <v>46186.017824074072</v>
      </c>
      <c r="E15" s="135" t="s">
        <v>503</v>
      </c>
    </row>
    <row r="16" spans="1:8" ht="16">
      <c r="A16" s="132" t="s">
        <v>518</v>
      </c>
      <c r="B16" s="134" t="s">
        <v>501</v>
      </c>
      <c r="C16" s="135" t="s">
        <v>525</v>
      </c>
      <c r="D16" s="136">
        <v>46186.017824074072</v>
      </c>
      <c r="E16" s="135" t="s">
        <v>503</v>
      </c>
    </row>
    <row r="17" spans="1:5" ht="16">
      <c r="A17" s="132" t="s">
        <v>519</v>
      </c>
      <c r="B17" s="134" t="s">
        <v>501</v>
      </c>
      <c r="C17" s="135" t="s">
        <v>520</v>
      </c>
      <c r="D17" s="136">
        <v>46186.017824074072</v>
      </c>
      <c r="E17" s="135" t="s">
        <v>503</v>
      </c>
    </row>
    <row r="18" spans="1:5" ht="16">
      <c r="A18" s="132" t="s">
        <v>521</v>
      </c>
      <c r="B18" s="134" t="s">
        <v>501</v>
      </c>
      <c r="C18" s="135" t="s">
        <v>522</v>
      </c>
      <c r="D18" s="136">
        <v>46186.017824074072</v>
      </c>
      <c r="E18" s="135" t="s">
        <v>503</v>
      </c>
    </row>
    <row r="19" spans="1:5" ht="16">
      <c r="A19" s="132" t="s">
        <v>523</v>
      </c>
      <c r="B19" s="134" t="s">
        <v>501</v>
      </c>
      <c r="C19" s="135" t="s">
        <v>524</v>
      </c>
      <c r="D19" s="136">
        <v>46186.017824074072</v>
      </c>
      <c r="E19" s="135" t="s">
        <v>503</v>
      </c>
    </row>
  </sheetData>
  <sheetProtection algorithmName="SHA-512" hashValue="cGwog0J1bVf9MuOLLFTF6z9sdUxioLu//Vm3vLQky7I8VnlcdITBXIFtJCFvJN0IXQqdeCTTbq0NA/fGykW9aw==" saltValue="DTR4zEFpeuQxLaVNOtBV5w==" spinCount="100000" sheet="1" objects="1" scenarios="1" sort="0" autoFilter="0"/>
  <mergeCells count="1">
    <mergeCell ref="F2:H2"/>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2</vt:i4>
      </vt:variant>
    </vt:vector>
  </HeadingPairs>
  <TitlesOfParts>
    <vt:vector size="19"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SYSTEM_CHECK</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2026-06-13T10:36:03Z</dcterms:modified>
  <cp:category/>
  <cp:contentStatus/>
</cp:coreProperties>
</file>