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BC8083C6-826D-400F-8801-0172A6916AD7}" xr6:coauthVersionLast="47" xr6:coauthVersionMax="47" xr10:uidLastSave="{00000000-0000-0000-0000-000000000000}"/>
  <bookViews>
    <workbookView xWindow="3829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ACTION_LOG" sheetId="57" state="veryHidden" r:id="rId22"/>
    <sheet name="PID_PERFORMANCE_LOG" sheetId="58" state="veryHidden"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2" i="35" l="1"/>
  <c r="L81" i="35"/>
  <c r="L80" i="35"/>
  <c r="L79" i="35"/>
  <c r="L78" i="35"/>
  <c r="L77" i="35"/>
  <c r="L76" i="35"/>
  <c r="L75" i="35"/>
  <c r="L74" i="35"/>
  <c r="L73" i="35"/>
  <c r="L72" i="35"/>
  <c r="L71" i="35"/>
  <c r="L70" i="35"/>
  <c r="L69" i="35"/>
  <c r="L68" i="35"/>
  <c r="L67" i="35"/>
  <c r="L66" i="35"/>
  <c r="L65" i="35"/>
  <c r="L64" i="35"/>
  <c r="L63" i="35"/>
  <c r="L62" i="35"/>
  <c r="L61" i="35"/>
  <c r="L60" i="35"/>
  <c r="L59" i="35"/>
  <c r="L58" i="35"/>
  <c r="L57" i="35"/>
  <c r="L56" i="35"/>
  <c r="L55" i="35"/>
  <c r="L54" i="35"/>
  <c r="L53" i="35"/>
  <c r="L52"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L6" i="35"/>
  <c r="L5" i="35"/>
  <c r="L4" i="35"/>
  <c r="L3" i="35"/>
  <c r="L82" i="36"/>
  <c r="L81" i="36"/>
  <c r="L80" i="36"/>
  <c r="L79" i="36"/>
  <c r="L78" i="36"/>
  <c r="L77" i="36"/>
  <c r="L76" i="36"/>
  <c r="L75" i="36"/>
  <c r="L74" i="36"/>
  <c r="L73" i="36"/>
  <c r="L72" i="36"/>
  <c r="L71" i="36"/>
  <c r="L70" i="36"/>
  <c r="L69" i="36"/>
  <c r="L68" i="36"/>
  <c r="L67" i="36"/>
  <c r="L66" i="36"/>
  <c r="L65" i="36"/>
  <c r="L64" i="36"/>
  <c r="L63" i="36"/>
  <c r="L62" i="36"/>
  <c r="L61" i="36"/>
  <c r="L60" i="36"/>
  <c r="L59" i="36"/>
  <c r="L58" i="36"/>
  <c r="L57" i="36"/>
  <c r="L56" i="36"/>
  <c r="L55" i="36"/>
  <c r="L54" i="36"/>
  <c r="L53" i="36"/>
  <c r="L52" i="36"/>
  <c r="L51" i="36"/>
  <c r="L50" i="36"/>
  <c r="L49" i="36"/>
  <c r="L48" i="36"/>
  <c r="L47" i="36"/>
  <c r="L46" i="36"/>
  <c r="L45" i="36"/>
  <c r="L44" i="36"/>
  <c r="L43" i="36"/>
  <c r="L42" i="36"/>
  <c r="L41" i="36"/>
  <c r="L40" i="36"/>
  <c r="L39" i="36"/>
  <c r="L38" i="36"/>
  <c r="L37" i="36"/>
  <c r="L36" i="36"/>
  <c r="L35" i="36"/>
  <c r="L34" i="36"/>
  <c r="L33" i="36"/>
  <c r="L32" i="36"/>
  <c r="L31" i="36"/>
  <c r="L30" i="36"/>
  <c r="L29" i="36"/>
  <c r="L28" i="36"/>
  <c r="L27" i="36"/>
  <c r="L26" i="36"/>
  <c r="L25" i="36"/>
  <c r="L24" i="36"/>
  <c r="L23" i="36"/>
  <c r="L22" i="36"/>
  <c r="L21" i="36"/>
  <c r="L20" i="36"/>
  <c r="L19" i="36"/>
  <c r="L18" i="36"/>
  <c r="L17" i="36"/>
  <c r="L16" i="36"/>
  <c r="L15" i="36"/>
  <c r="L14" i="36"/>
  <c r="L13" i="36"/>
  <c r="L12" i="36"/>
  <c r="L11" i="36"/>
  <c r="L10" i="36"/>
  <c r="L9" i="36"/>
  <c r="L8" i="36"/>
  <c r="L7" i="36"/>
  <c r="L6" i="36"/>
  <c r="L5" i="36"/>
  <c r="L4" i="36"/>
  <c r="L3" i="36"/>
  <c r="L82" i="33"/>
  <c r="L81" i="33"/>
  <c r="L80" i="33"/>
  <c r="L79" i="33"/>
  <c r="L78" i="33"/>
  <c r="L77" i="33"/>
  <c r="L76" i="33"/>
  <c r="L75" i="33"/>
  <c r="L74" i="33"/>
  <c r="L73" i="33"/>
  <c r="L72" i="33"/>
  <c r="L71" i="33"/>
  <c r="L70" i="33"/>
  <c r="L69" i="33"/>
  <c r="L68" i="33"/>
  <c r="L67" i="33"/>
  <c r="L66" i="33"/>
  <c r="L65" i="33"/>
  <c r="L64" i="33"/>
  <c r="L63" i="33"/>
  <c r="L62" i="33"/>
  <c r="L61" i="33"/>
  <c r="L60" i="33"/>
  <c r="L59" i="33"/>
  <c r="L58" i="33"/>
  <c r="L57" i="33"/>
  <c r="L56" i="33"/>
  <c r="L55" i="33"/>
  <c r="L54" i="33"/>
  <c r="L53" i="33"/>
  <c r="L52" i="33"/>
  <c r="L51" i="33"/>
  <c r="L50" i="33"/>
  <c r="L49" i="33"/>
  <c r="L48" i="33"/>
  <c r="L47" i="33"/>
  <c r="L46" i="33"/>
  <c r="L45" i="33"/>
  <c r="L44" i="33"/>
  <c r="L43" i="33"/>
  <c r="L42" i="33"/>
  <c r="L41" i="33"/>
  <c r="L40" i="33"/>
  <c r="L39" i="33"/>
  <c r="L38" i="33"/>
  <c r="L37" i="33"/>
  <c r="L36" i="33"/>
  <c r="L35" i="33"/>
  <c r="L34" i="33"/>
  <c r="L33" i="33"/>
  <c r="L32" i="33"/>
  <c r="L31" i="33"/>
  <c r="L30" i="33"/>
  <c r="L29" i="33"/>
  <c r="L28" i="33"/>
  <c r="L27" i="33"/>
  <c r="L26" i="33"/>
  <c r="L25" i="33"/>
  <c r="L24" i="33"/>
  <c r="L23" i="33"/>
  <c r="L22" i="33"/>
  <c r="L21" i="33"/>
  <c r="L20" i="33"/>
  <c r="L19" i="33"/>
  <c r="L18" i="33"/>
  <c r="L17" i="33"/>
  <c r="L16" i="33"/>
  <c r="L15" i="33"/>
  <c r="L14" i="33"/>
  <c r="L13" i="33"/>
  <c r="L12" i="33"/>
  <c r="L11" i="33"/>
  <c r="L10" i="33"/>
  <c r="L9" i="33"/>
  <c r="L8" i="33"/>
  <c r="L7" i="33"/>
  <c r="L6" i="33"/>
  <c r="L5" i="33"/>
  <c r="L4" i="33"/>
  <c r="L3" i="33"/>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L24" i="32"/>
  <c r="L23" i="32"/>
  <c r="L22" i="32"/>
  <c r="L21" i="32"/>
  <c r="L20" i="32"/>
  <c r="L19" i="32"/>
  <c r="L18" i="32"/>
  <c r="L17" i="32"/>
  <c r="L16" i="32"/>
  <c r="L15" i="32"/>
  <c r="L14" i="32"/>
  <c r="L13" i="32"/>
  <c r="L12" i="32"/>
  <c r="L11" i="32"/>
  <c r="L10" i="32"/>
  <c r="L9" i="32"/>
  <c r="L8" i="32"/>
  <c r="L7" i="32"/>
  <c r="L6" i="32"/>
  <c r="L5" i="32"/>
  <c r="L4" i="32"/>
  <c r="L3" i="32"/>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L82" i="37"/>
  <c r="L81" i="37"/>
  <c r="L80" i="37"/>
  <c r="L79" i="37"/>
  <c r="L78" i="37"/>
  <c r="L77" i="37"/>
  <c r="L76" i="37"/>
  <c r="L75" i="37"/>
  <c r="L74" i="37"/>
  <c r="L73" i="37"/>
  <c r="L72" i="37"/>
  <c r="L71" i="37"/>
  <c r="L70" i="37"/>
  <c r="L69" i="37"/>
  <c r="L68" i="37"/>
  <c r="L67" i="37"/>
  <c r="L66" i="37"/>
  <c r="L65" i="37"/>
  <c r="L64" i="37"/>
  <c r="L63" i="37"/>
  <c r="L62" i="37"/>
  <c r="L61" i="37"/>
  <c r="L60" i="37"/>
  <c r="L59" i="37"/>
  <c r="L58" i="37"/>
  <c r="L57" i="37"/>
  <c r="L56" i="37"/>
  <c r="L55" i="37"/>
  <c r="L54" i="37"/>
  <c r="L53" i="37"/>
  <c r="L52" i="37"/>
  <c r="L51" i="37"/>
  <c r="L50" i="37"/>
  <c r="L49" i="37"/>
  <c r="L48" i="37"/>
  <c r="L47" i="37"/>
  <c r="L46" i="37"/>
  <c r="L45" i="37"/>
  <c r="L44" i="37"/>
  <c r="L43" i="37"/>
  <c r="L42" i="37"/>
  <c r="L41" i="37"/>
  <c r="L40" i="37"/>
  <c r="L39" i="37"/>
  <c r="L38" i="37"/>
  <c r="L37" i="37"/>
  <c r="L36" i="37"/>
  <c r="L35" i="37"/>
  <c r="L34" i="37"/>
  <c r="L33" i="37"/>
  <c r="L32" i="37"/>
  <c r="L31" i="37"/>
  <c r="L30" i="37"/>
  <c r="L29" i="37"/>
  <c r="L28" i="37"/>
  <c r="L27" i="37"/>
  <c r="L26" i="37"/>
  <c r="L25" i="37"/>
  <c r="L24" i="37"/>
  <c r="L23" i="37"/>
  <c r="L22" i="37"/>
  <c r="L21" i="37"/>
  <c r="L20" i="37"/>
  <c r="L19" i="37"/>
  <c r="L18" i="37"/>
  <c r="L17" i="37"/>
  <c r="L16" i="37"/>
  <c r="L15" i="37"/>
  <c r="L14" i="37"/>
  <c r="L13" i="37"/>
  <c r="L12" i="37"/>
  <c r="L11" i="37"/>
  <c r="L10" i="37"/>
  <c r="L9" i="37"/>
  <c r="L8" i="37"/>
  <c r="L7" i="37"/>
  <c r="L6" i="37"/>
  <c r="L5" i="37"/>
  <c r="L4" i="37"/>
  <c r="L3" i="37"/>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7" i="28"/>
  <c r="L6" i="28"/>
  <c r="L5" i="28"/>
  <c r="L4" i="28"/>
  <c r="L3" i="28"/>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L3" i="27"/>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L10" i="26"/>
  <c r="L9" i="26"/>
  <c r="L8" i="26"/>
  <c r="L7" i="26"/>
  <c r="L6" i="26"/>
  <c r="L5" i="26"/>
  <c r="L4" i="26"/>
  <c r="L3" i="26"/>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L8" i="25"/>
  <c r="L7" i="25"/>
  <c r="L6" i="25"/>
  <c r="L5" i="25"/>
  <c r="L4" i="25"/>
  <c r="L3" i="25"/>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G3" i="3"/>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4" i="3"/>
  <c r="G54" i="3"/>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H21" i="15" s="1"/>
  <c r="F20" i="15"/>
  <c r="H20" i="15" s="1"/>
  <c r="F19" i="15"/>
  <c r="F17" i="15"/>
  <c r="H17" i="15" s="1"/>
  <c r="F16" i="15"/>
  <c r="H16" i="15" s="1"/>
  <c r="F15" i="15"/>
  <c r="F13" i="15"/>
  <c r="H13" i="15" s="1"/>
  <c r="F12" i="15"/>
  <c r="H12" i="15" s="1"/>
  <c r="F11" i="15"/>
  <c r="F9" i="15"/>
  <c r="H9" i="15" s="1"/>
  <c r="F8" i="15"/>
  <c r="H8" i="15" s="1"/>
  <c r="F7" i="15"/>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S35" i="35"/>
  <c r="Q29" i="35"/>
  <c r="S35" i="36"/>
  <c r="Q29" i="36"/>
  <c r="S35" i="33"/>
  <c r="Q29" i="33"/>
  <c r="S35" i="32"/>
  <c r="Q29" i="32"/>
  <c r="S35" i="31"/>
  <c r="Q29" i="31"/>
  <c r="S35" i="30"/>
  <c r="Q29" i="30"/>
  <c r="S35" i="37"/>
  <c r="Q29" i="37"/>
  <c r="S35" i="28"/>
  <c r="Q29" i="28"/>
  <c r="S35" i="27"/>
  <c r="Q29" i="27"/>
  <c r="S35" i="26"/>
  <c r="Q29" i="26"/>
  <c r="S35" i="25"/>
  <c r="Q29" i="25"/>
  <c r="S35" i="3"/>
  <c r="Q29" i="3"/>
  <c r="D25" i="2"/>
  <c r="D24" i="2"/>
  <c r="K3" i="35" l="1"/>
  <c r="K3" i="36"/>
  <c r="K3" i="33"/>
  <c r="K3" i="32"/>
  <c r="K3" i="31"/>
  <c r="K3" i="30"/>
  <c r="K3" i="37"/>
  <c r="K3" i="28"/>
  <c r="K3" i="27"/>
  <c r="K3" i="26"/>
  <c r="K3" i="25"/>
  <c r="K50" i="3"/>
  <c r="K3"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1" i="3"/>
  <c r="K52" i="3"/>
  <c r="K53" i="3"/>
  <c r="K54" i="3"/>
  <c r="F22" i="15"/>
  <c r="H22" i="15" s="1"/>
  <c r="H19" i="15"/>
  <c r="F18" i="15"/>
  <c r="H18" i="15" s="1"/>
  <c r="H15" i="15"/>
  <c r="F14" i="15"/>
  <c r="H14" i="15" s="1"/>
  <c r="H11" i="15"/>
  <c r="F10" i="15"/>
  <c r="H10" i="15" s="1"/>
  <c r="H7" i="15"/>
  <c r="J23" i="15"/>
  <c r="G23" i="15"/>
  <c r="K4" i="3"/>
  <c r="F23" i="15" l="1"/>
  <c r="H23" i="15" s="1"/>
  <c r="Q17" i="3"/>
  <c r="S36" i="3" s="1"/>
  <c r="S37" i="3" s="1"/>
  <c r="Q17" i="26"/>
  <c r="S36" i="26" s="1"/>
  <c r="S37" i="26" s="1"/>
  <c r="Q17" i="25"/>
  <c r="S36" i="25" s="1"/>
  <c r="S37" i="25" s="1"/>
  <c r="Q17" i="27"/>
  <c r="S36" i="27" s="1"/>
  <c r="S37" i="27" s="1"/>
  <c r="Q17" i="28"/>
  <c r="S36" i="28" s="1"/>
  <c r="S37" i="28" s="1"/>
  <c r="Q17" i="37" l="1"/>
  <c r="S36" i="37" s="1"/>
  <c r="S37" i="37" s="1"/>
  <c r="Q17" i="30"/>
  <c r="S36" i="30" s="1"/>
  <c r="S37" i="30" s="1"/>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35" l="1"/>
  <c r="S36" i="35" s="1"/>
  <c r="S37" i="35" s="1"/>
  <c r="Q17" i="33"/>
  <c r="S36" i="33" s="1"/>
  <c r="S37" i="33" s="1"/>
  <c r="Q17" i="36"/>
  <c r="S36" i="36" s="1"/>
  <c r="S37" i="36" s="1"/>
  <c r="Q17" i="32"/>
  <c r="S36" i="32" s="1"/>
  <c r="S37" i="32" s="1"/>
  <c r="Q17" i="31"/>
  <c r="S36" i="31" s="1"/>
  <c r="S37" i="31" s="1"/>
  <c r="Q37" i="37"/>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D26" i="2" l="1"/>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Q5" i="25" l="1"/>
  <c r="N8" i="15"/>
  <c r="P8" i="15" s="1"/>
  <c r="Q5" i="26"/>
  <c r="N9" i="15"/>
  <c r="P9" i="15" s="1"/>
  <c r="N11" i="15"/>
  <c r="Q5" i="27"/>
  <c r="N12" i="15"/>
  <c r="P12" i="15" s="1"/>
  <c r="Q5" i="28"/>
  <c r="N13" i="15"/>
  <c r="P13" i="15" s="1"/>
  <c r="Q5" i="37"/>
  <c r="N15" i="15"/>
  <c r="Q5" i="30"/>
  <c r="N16" i="15"/>
  <c r="P16" i="15" s="1"/>
  <c r="Q5" i="31"/>
  <c r="N17" i="15"/>
  <c r="P17" i="15" s="1"/>
  <c r="Q5" i="32"/>
  <c r="N19" i="15"/>
  <c r="Q5" i="33"/>
  <c r="N20" i="15"/>
  <c r="P20" i="15" s="1"/>
  <c r="Q5" i="36"/>
  <c r="N21" i="15"/>
  <c r="P21" i="15" s="1"/>
  <c r="Q5" i="35"/>
  <c r="N7" i="15"/>
  <c r="Q5" i="3"/>
  <c r="O6" i="31" l="1"/>
  <c r="R5" i="31"/>
  <c r="O6" i="30"/>
  <c r="R5" i="30"/>
  <c r="P15" i="15"/>
  <c r="N18" i="15"/>
  <c r="P18" i="15" s="1"/>
  <c r="O6" i="37"/>
  <c r="R5" i="37"/>
  <c r="O6" i="35"/>
  <c r="R5" i="35"/>
  <c r="O6" i="28"/>
  <c r="R5" i="28"/>
  <c r="O6" i="36"/>
  <c r="R5" i="36"/>
  <c r="O6" i="27"/>
  <c r="R5" i="27"/>
  <c r="P11" i="15"/>
  <c r="N14" i="15"/>
  <c r="P14" i="15" s="1"/>
  <c r="O6" i="33"/>
  <c r="R5" i="33"/>
  <c r="N22" i="15"/>
  <c r="P22" i="15" s="1"/>
  <c r="P19" i="15"/>
  <c r="O6" i="26"/>
  <c r="R5" i="26"/>
  <c r="O6" i="32"/>
  <c r="R5" i="32"/>
  <c r="O6" i="25"/>
  <c r="R5" i="25"/>
  <c r="O6" i="3"/>
  <c r="R5" i="3"/>
  <c r="N10" i="15"/>
  <c r="P7" i="15"/>
  <c r="P10" i="15" l="1"/>
  <c r="N23" i="15"/>
  <c r="P23" i="15" s="1"/>
  <c r="S41" i="25"/>
  <c r="M8" i="15" s="1"/>
  <c r="M10" i="15" s="1"/>
  <c r="M23" i="15" s="1"/>
  <c r="S40" i="25"/>
  <c r="L8" i="15" s="1"/>
  <c r="L10" i="15" s="1"/>
  <c r="L23" i="15" s="1"/>
  <c r="Q14" i="25"/>
  <c r="O15" i="25" s="1"/>
  <c r="Q41" i="25"/>
  <c r="D32" i="15"/>
  <c r="Q40" i="25"/>
  <c r="U40" i="25" l="1"/>
  <c r="U4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<sst xmlns="http://schemas.openxmlformats.org/spreadsheetml/2006/main" count="2951" uniqueCount="364">
  <si>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</si>
  <si>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</si>
  <si>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</si>
  <si>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</si>
  <si>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</si>
  <si>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</si>
  <si>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</si>
  <si>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</si>
  <si>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</si>
  <si>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</si>
  <si>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</si>
  <si>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</si>
  <si>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</si>
  <si>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</si>
  <si>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</si>
  <si>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</si>
  <si>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</si>
  <si>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</si>
  <si>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</si>
  <si>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</si>
  <si>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</si>
  <si>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</si>
  <si>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</si>
  <si>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</si>
  <si>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</si>
  <si>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</si>
  <si>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</si>
  <si>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</si>
  <si>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</si>
  <si>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</si>
  <si>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</si>
  <si>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</si>
  <si>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</si>
  <si>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</si>
  <si>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</si>
  <si>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</si>
  <si>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</si>
  <si>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</si>
  <si>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</si>
  <si>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</si>
  <si>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</si>
  <si>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</si>
  <si>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</si>
  <si>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</si>
  <si>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</si>
  <si>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</si>
  <si>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</si>
  <si>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</si>
  <si>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</si>
  <si>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</si>
  <si>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</si>
  <si>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</si>
  <si>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</si>
  <si>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</si>
  <si>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</si>
  <si>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</si>
  <si>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</si>
  <si>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</si>
  <si>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</si>
  <si>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</si>
  <si>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</si>
  <si>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</si>
  <si>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</si>
  <si>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</si>
  <si>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</si>
  <si>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</si>
  <si>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</si>
  <si>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</si>
  <si>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</si>
  <si>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</si>
  <si>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</si>
  <si>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</si>
  <si>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</si>
  <si>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</si>
  <si>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</si>
  <si>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</si>
  <si>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</si>
  <si>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</si>
  <si>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</si>
  <si>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</si>
  <si>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</si>
  <si>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</si>
  <si>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</si>
  <si>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</si>
  <si>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</si>
  <si>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</si>
  <si>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</si>
  <si>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</si>
  <si>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</si>
  <si>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</si>
  <si>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</si>
  <si>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</si>
  <si>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</si>
  <si>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</si>
  <si>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</si>
  <si>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</si>
  <si>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</si>
  <si>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</si>
  <si>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</si>
  <si>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</si>
  <si>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</si>
  <si>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</si>
  <si>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</si>
  <si>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</si>
  <si>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</si>
  <si>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</si>
  <si>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</si>
  <si>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</si>
  <si>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</si>
  <si>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</si>
  <si>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</si>
  <si>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</si>
  <si>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</si>
  <si>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</si>
  <si>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</si>
  <si>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</si>
  <si>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</si>
  <si>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</si>
  <si>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</si>
  <si>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</si>
  <si>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</si>
  <si>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</si>
  <si>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</si>
  <si>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</si>
  <si>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</si>
  <si>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</si>
  <si>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</si>
  <si>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</si>
  <si>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</si>
  <si>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</si>
  <si>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</si>
  <si>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</si>
  <si>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</si>
  <si>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</si>
  <si>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</si>
  <si>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</si>
  <si>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</si>
  <si>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</si>
  <si>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</si>
  <si>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</si>
  <si>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</si>
  <si>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</si>
  <si>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</si>
  <si>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</si>
  <si>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</si>
  <si>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</si>
  <si>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</si>
  <si>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</si>
  <si>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</si>
  <si>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</si>
  <si>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</si>
  <si>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</si>
  <si>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</si>
  <si>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</si>
  <si>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</si>
  <si>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</si>
  <si>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</si>
  <si>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</si>
  <si>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</si>
  <si>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</si>
  <si>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</si>
  <si>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</si>
  <si>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</si>
  <si>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</si>
  <si>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</si>
  <si>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</si>
  <si>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</si>
  <si>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</si>
  <si>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</si>
  <si>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</si>
  <si>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</si>
  <si>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</si>
  <si>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</si>
  <si>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</si>
  <si>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</si>
  <si>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</si>
  <si>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</si>
  <si>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</si>
  <si>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</si>
  <si>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</si>
  <si>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</si>
  <si>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</si>
  <si>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</si>
  <si>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</si>
  <si>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</si>
  <si>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</si>
  <si>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</si>
  <si>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</si>
  <si>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</si>
  <si>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</si>
  <si>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</si>
  <si>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</si>
  <si>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</si>
  <si>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</si>
  <si>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</si>
  <si>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</si>
  <si>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</si>
  <si>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</si>
  <si>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</si>
  <si>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</si>
  <si>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</si>
  <si>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</si>
  <si>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</si>
  <si>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</si>
  <si>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</si>
  <si>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</si>
  <si>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</si>
  <si>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</si>
  <si>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</si>
  <si>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</si>
  <si>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</si>
  <si>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</si>
  <si>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</si>
  <si>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</si>
  <si>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</si>
  <si>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</si>
  <si>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</si>
  <si>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</si>
  <si>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</si>
  <si>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</si>
  <si>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</si>
  <si>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</si>
  <si>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</si>
  <si>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</si>
  <si>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</si>
  <si>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</si>
  <si>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</si>
  <si>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</si>
  <si>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</si>
  <si>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</si>
  <si>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</si>
  <si>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</si>
  <si>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</si>
  <si>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</si>
  <si>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</si>
  <si>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</si>
  <si>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</si>
  <si>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</si>
  <si>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</si>
  <si>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</si>
  <si>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</si>
  <si>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</si>
  <si>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</si>
  <si>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</si>
  <si>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</si>
  <si>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</si>
  <si>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</si>
  <si>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</si>
  <si>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</si>
  <si>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</si>
  <si>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</si>
  <si>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</si>
  <si>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</si>
  <si>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</si>
  <si>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</si>
  <si>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</si>
  <si>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</si>
  <si>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</si>
  <si>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</si>
  <si>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</si>
  <si>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</si>
  <si>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</si>
  <si>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</si>
  <si>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</si>
  <si>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</si>
  <si>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</si>
  <si>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</si>
  <si>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</si>
  <si>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</si>
  <si>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</si>
  <si>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</si>
  <si>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</si>
  <si>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</si>
  <si>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</si>
  <si>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</si>
  <si>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</si>
  <si>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</si>
  <si>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</si>
  <si>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</si>
  <si>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</si>
  <si>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</si>
  <si>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</si>
  <si>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</si>
  <si>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</si>
  <si>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</si>
  <si>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</si>
  <si>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</si>
  <si>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</si>
  <si>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</si>
  <si>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</si>
  <si>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</si>
  <si>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</si>
  <si>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</si>
  <si>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</si>
  <si>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</si>
  <si>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</si>
  <si>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</si>
  <si>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</si>
  <si>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</si>
  <si>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</si>
  <si>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</si>
  <si>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</si>
  <si>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</si>
  <si>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</si>
  <si>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</si>
  <si>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</si>
  <si>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</si>
  <si>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</si>
  <si>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</si>
  <si>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</si>
  <si>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</si>
  <si>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</si>
  <si>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</si>
  <si>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</si>
  <si>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</si>
  <si>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</si>
  <si>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</si>
  <si>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</si>
  <si>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</si>
  <si>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Sehr gut</t>
  </si>
  <si>
    <t>Keine offenen Datenprobleme oder kritischen Einzelfälle. Die erfassten Austritte sind vollständig und aktuell bewertbar.</t>
  </si>
  <si>
    <t>Zeitpunkt</t>
  </si>
  <si>
    <t>Aktion</t>
  </si>
  <si>
    <t>Blatt</t>
  </si>
  <si>
    <t>Detail</t>
  </si>
  <si>
    <t>11.08.2026 20:49:40</t>
  </si>
  <si>
    <t>FehlerMelden</t>
  </si>
  <si>
    <t>Januar</t>
  </si>
  <si>
    <t>TEST</t>
  </si>
  <si>
    <t>11.08.2026 20:50:22</t>
  </si>
  <si>
    <t>CopyData</t>
  </si>
  <si>
    <t>Januar -&gt; Dezember (11 Monate)</t>
  </si>
  <si>
    <t>11.08.2026 20:52:07</t>
  </si>
  <si>
    <t>ID-Doppelung abgewiesen</t>
  </si>
  <si>
    <t>Januar: 1 Eingabe(n) entfernt</t>
  </si>
  <si>
    <t>11.08.2026 21:10:38</t>
  </si>
  <si>
    <t>11.08.2026 21:15:15</t>
  </si>
  <si>
    <t>MitarbeiterEntfernen</t>
  </si>
  <si>
    <t>251514 / balázska ab Januar (12 Zeilen, 2 Log)</t>
  </si>
  <si>
    <t>12.08.2026 19:23:03</t>
  </si>
  <si>
    <t>Formelspalten reparieren</t>
  </si>
  <si>
    <t>0 Zellen auf 0 Monatsblättern, A1: 0</t>
  </si>
  <si>
    <t>12.08.2026 19:37:07</t>
  </si>
  <si>
    <t>_ADMIN</t>
  </si>
  <si>
    <t>FP-010 Log</t>
  </si>
  <si>
    <t>Zeitstempel</t>
  </si>
  <si>
    <t>Report</t>
  </si>
  <si>
    <t xml:space="preserve">FP-010 Performance Baseline_x000D_
----------------------------------------_x000D_
Datum: 2026-08-12 19:39:05_x000D_
Workbook: Personalsheet.xlsm_x000D_
Excel: 16.0_x000D_
OS: Windows (64-bit) NT 10.00_x000D_
Calculation: Automatisch_x000D_
----------------------------------------_x000D_
_x000D_
2b KV scoped dirty -&gt; Refresh F (Februar, BG1): 0,09 s_x000D_
2 KV dirty -&gt; Refresh F-Dropdown (Februar): 0,13 s_x000D_
3 E-Zeile -&gt; G-Recalc (Januar Z3): 0,02 s_x000D_
5 FINANZ-Sync -&gt; UEBERSICHT: 0,67 s_x000D_
6 Save-Pfad: Fluktuation Daten only (Februar dirty): 0,09 s_x000D_
6b Tab-Pfad: Fluktuation Daten+Analyse (Februar dirty): 0,64 s_x000D_
7 FullSystemRefresh (ohne Dialog): 8,65 s_x000D_
8 Formelspalten G/H/K/L (12 Monatsblätter, 0 ergänzt): 0,01 s_x000D_
_x000D_
MANUELL (Stoppuhr, docs/PERFORMANCE_BASELINE.md):_x000D_
1 Cold Open -&gt; Monats-Tab_x000D_
2 LOHNTABELLE -&gt; Eigene Stunden -&gt; Monats-Tab (real)_x000D_
4 CopyData Januar -&gt; Dezember (Testkopie!)_x000D_
6 Save mit Fluktuation dirty (Strg+S)_x000D_
</t>
  </si>
  <si>
    <t>12.08.2026 19:41:14</t>
  </si>
  <si>
    <t>251515 / ASD asd ab Januar (12 Zeilen, 2 Log)</t>
  </si>
  <si>
    <t>12.08.2026 19:41:28</t>
  </si>
  <si>
    <t>Januar: 2 Eingabe(n) entfernt</t>
  </si>
  <si>
    <t>12.08.2026 19:43:02</t>
  </si>
  <si>
    <t>PersonalIdKorrigieren</t>
  </si>
  <si>
    <t>401647 / SALAMON Jozsefne -&gt; 401626 / SALAMON Jozsefne (1 Zeilen, 2 Log)</t>
  </si>
  <si>
    <t>12.08.2026 19:43:36</t>
  </si>
  <si>
    <t>12.08.2026 19:43:46</t>
  </si>
  <si>
    <t>KV 2026/2027</t>
  </si>
  <si>
    <t>KV 2026/2027   |   gültig von 01.05.2026 bis 30.04.2027</t>
  </si>
  <si>
    <t>18.08.2026</t>
  </si>
  <si>
    <t>Im Jahr 2026 sind bisher keine Austritte erfasst. Jahresfluktuation (YTD): 0,00% - Bewertung: Sehr gut / stabil. Ziel: unter 20 % Jahresfluktuation (Sehr gut / stabil). Handlungsbedarf: kein akuter Handlungsbedarf.</t>
  </si>
  <si>
    <t>Keine Maßnahmen nötig: Keine Austritte erfasst. Monatsblätter weiter aktuell pflegen.</t>
  </si>
  <si>
    <t>Keine Austritte erfasst.</t>
  </si>
  <si>
    <t>PID_ADMIN_V1/22/Smoke_x001F_Smoke Check_x001F_PID_AdminRunSmokeCheck_x001F_0_x001E_Refresh_x001F_Full Refresh_x001F_PID_AdminRunFullRefresh_x001F_0_x001E_Quick_x001F_Quick Check_x001F_PID_AdminRunQuickCheck_x001F_1_x001E_Format_x001F_Format Monate_x001F_PID_AdminRunFormatMonths_x001F_1_x001E_Import_x001F_VBA Import_x001F_ResetAndImportVBAFiles_x001F_2_x001E_Perf_x001F_Perf. Baseline_x001F_PID_AdminRunPerfBaseline_x001F_2_x001E_Protect_x001F_Schutz AN_x001F_PID_AdminRunProtectAll_x001F_3_x001E_Unprotect_x001F_Schutz AUS_x001F_PID_AdminRunUnprotectAll_x001F_2_x001E_ShowTech_x001F_Tech-Bl. zeigen_x001F_PID_AdminShowTechSheets_x001F_1_x001E_HideTech_x001F_Tech-Bl. verbergen_x001F_PID_AdminHideTechSheets_x001F_1_x001E_Lohn_x001F_LOHNTABELLE_x001F_PID_AdminRunRebuildLohn_x001F_2_x001E_ResetHours_x001F_Stunden-Log_x001F_PID_AdminResetHourOverrideLog_x001F_2_x001E_SmokeSheet_x001F_SYSTEM_CHECK_x001F_PID_AdminOpenSmokeSheet_x001F_3_x001E_FixPID_x001F_Personal-ID fix_x001F_PID_AdminKorrigierePersonalId_x001F_2_x001E_DelMA_x001F_MA entfernen_x001F_PID_AdminMitarbeiterEntfernen_x001F_2_x001E_Feedback_x001F_Fehler melden_x001F_PID_AdminFehlerMelden_x001F_1_x001E_ActionLog_x001F_Aktionsprotokoll_x001F_PID_AdminShowActionLog_x001F_3_x001E_CheckFormulas_x001F_Formeln prüfen_x001F_PID_PruefeFormelspalten_x001F_1_x001E_FixFormulas_x001F_Formeln reparieren_x001F_PID_FormelspaltenReparieren_x001F_2_x001E_ClearAll_x001F_Alle Daten löschen_x001F_PID_ClearAllWorkbookData_x001F_2_x001E_AdminHelp_x001F_ADMIN-Makros_x001F_ADMIN_00_Hilfe_x001F_1_x001E_Hide_x001F_Admin verbergen_x001F_PID_AdminHidePanel_x001F_3_x001E_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</si>
</sst>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
      <sz val="8"/>
      <color rgb="FF6E8094"/>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
      <left style="medium">
        <color rgb="FF1F4E79"/>
      </left>
      <right style="thin">
        <color rgb="FFB4B4B4"/>
      </right>
      <top/>
      <bottom/>
      <diagonal/>
    </border>
    <border>
      <left style="thin">
        <color rgb="FFB4B4B4"/>
      </left>
      <right style="thin">
        <color rgb="FFB4B4B4"/>
      </right>
      <top/>
      <bottom/>
      <diagonal/>
    </border>
    <border>
      <left style="thin">
        <color rgb="FFB4B4B4"/>
      </left>
      <right style="medium">
        <color rgb="FF1F4E79"/>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11">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57" fillId="0" borderId="0" xfId="0" applyFont="1"/>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2" fontId="38" fillId="2" borderId="19" xfId="0" applyNumberFormat="1" applyFont="1" applyFill="1" applyBorder="1" applyAlignment="1" applyProtection="1">
      <alignment horizontal="center"/>
      <protection locked="0"/>
    </xf>
    <xf numFmtId="0" fontId="20" fillId="8" borderId="23" xfId="0"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8"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38" fillId="8" borderId="22" xfId="0"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22" fontId="0" fillId="0" borderId="0" xfId="0" applyNumberFormat="1"/>
    <xf numFmtId="0" fontId="0" fillId="0" borderId="0" xfId="0" applyAlignment="1">
      <alignment wrapText="1"/>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0" fontId="17" fillId="0" borderId="0" xfId="0" applyFont="1" applyAlignment="1">
      <alignment vertical="center"/>
    </xf>
    <xf numFmtId="10" fontId="17" fillId="0" borderId="47" xfId="0" applyNumberFormat="1" applyFont="1" applyBorder="1" applyAlignment="1">
      <alignment horizontal="center" vertical="center"/>
    </xf>
    <xf numFmtId="0" fontId="62" fillId="0" borderId="0" xfId="0" applyFont="1" applyAlignment="1">
      <alignment horizontal="left" vertical="center"/>
    </xf>
    <xf numFmtId="0" fontId="37" fillId="5" borderId="0" xfId="0" applyFont="1" applyFill="1" applyAlignment="1">
      <alignment horizontal="center" vertical="center" wrapText="1"/>
    </xf>
    <xf numFmtId="0" fontId="46" fillId="0" borderId="0" xfId="0" applyFont="1" applyAlignment="1">
      <alignment horizontal="left" vertical="center"/>
    </xf>
    <xf numFmtId="49" fontId="44" fillId="4" borderId="65" xfId="0" applyNumberFormat="1" applyFont="1" applyFill="1" applyBorder="1" applyAlignment="1">
      <alignment horizontal="center" vertical="center" wrapText="1"/>
    </xf>
    <xf numFmtId="169" fontId="44" fillId="4" borderId="66" xfId="0" applyNumberFormat="1" applyFont="1" applyFill="1" applyBorder="1" applyAlignment="1">
      <alignment horizontal="center" vertical="center" wrapText="1"/>
    </xf>
    <xf numFmtId="0" fontId="44" fillId="4" borderId="66" xfId="0" applyFont="1" applyFill="1" applyBorder="1" applyAlignment="1">
      <alignment horizontal="center" vertical="center" wrapText="1"/>
    </xf>
    <xf numFmtId="2" fontId="44" fillId="4" borderId="66" xfId="0" applyNumberFormat="1" applyFont="1" applyFill="1" applyBorder="1" applyAlignment="1">
      <alignment horizontal="center" vertical="center" wrapText="1"/>
    </xf>
    <xf numFmtId="166" fontId="44" fillId="4" borderId="66" xfId="0" applyNumberFormat="1" applyFont="1" applyFill="1" applyBorder="1" applyAlignment="1">
      <alignment horizontal="center" vertical="center" wrapText="1"/>
    </xf>
    <xf numFmtId="0" fontId="44" fillId="4" borderId="67" xfId="0" applyFont="1" applyFill="1" applyBorder="1" applyAlignment="1">
      <alignment horizontal="center" vertical="center" wrapText="1"/>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55" fillId="0" borderId="0" xfId="0" applyFont="1"/>
    <xf numFmtId="0" fontId="58" fillId="0" borderId="0" xfId="0" applyFont="1"/>
    <xf numFmtId="0" fontId="56" fillId="0" borderId="0" xfId="0" applyFont="1"/>
    <xf numFmtId="0" fontId="59" fillId="0" borderId="0" xfId="0" applyFont="1"/>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0" fontId="35" fillId="7" borderId="57"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26" fillId="7" borderId="19" xfId="0" applyFont="1" applyFill="1" applyBorder="1" applyAlignment="1">
      <alignment horizontal="center" vertical="center" wrapText="1"/>
    </xf>
    <xf numFmtId="0" fontId="17" fillId="0" borderId="19" xfId="0" applyFont="1" applyBorder="1" applyAlignment="1">
      <alignment horizontal="center" vertical="center" wrapText="1"/>
    </xf>
    <xf numFmtId="0" fontId="17" fillId="0" borderId="31" xfId="0" applyFont="1" applyBorder="1" applyAlignment="1">
      <alignment horizontal="center" vertical="center" wrapText="1"/>
    </xf>
    <xf numFmtId="0" fontId="26" fillId="7" borderId="25" xfId="0" applyFont="1" applyFill="1" applyBorder="1" applyAlignment="1">
      <alignment horizontal="center" vertical="center" wrapText="1"/>
    </xf>
    <xf numFmtId="0" fontId="17" fillId="0" borderId="25" xfId="0" applyFont="1" applyBorder="1" applyAlignment="1">
      <alignment horizontal="center" vertical="center" wrapText="1"/>
    </xf>
    <xf numFmtId="0" fontId="17" fillId="0" borderId="26" xfId="0" applyFont="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18" fillId="0" borderId="0" xfId="0" applyFont="1" applyAlignment="1">
      <alignment vertical="center"/>
    </xf>
    <xf numFmtId="0" fontId="27" fillId="4" borderId="0" xfId="0" applyFont="1" applyFill="1" applyAlignment="1">
      <alignment horizontal="left" vertical="center" wrapText="1"/>
    </xf>
    <xf numFmtId="0" fontId="33" fillId="7" borderId="28" xfId="0" applyFont="1" applyFill="1" applyBorder="1" applyAlignment="1">
      <alignment horizontal="left" vertical="center" wrapText="1"/>
    </xf>
    <xf numFmtId="0" fontId="17" fillId="7" borderId="32" xfId="0" applyFont="1" applyFill="1" applyBorder="1" applyAlignment="1">
      <alignment horizontal="left" vertical="center" wrapText="1"/>
    </xf>
    <xf numFmtId="10" fontId="17" fillId="7" borderId="32" xfId="0" applyNumberFormat="1" applyFont="1" applyFill="1" applyBorder="1" applyAlignment="1">
      <alignment horizontal="left" vertical="center" wrapText="1"/>
    </xf>
    <xf numFmtId="2" fontId="17" fillId="7" borderId="32" xfId="0" applyNumberFormat="1" applyFont="1" applyFill="1" applyBorder="1" applyAlignment="1">
      <alignment horizontal="left" vertical="center" wrapText="1"/>
    </xf>
    <xf numFmtId="0" fontId="17" fillId="7" borderId="43"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17" fillId="0" borderId="25" xfId="0" applyFont="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0" fontId="3" fillId="0" borderId="0" xfId="0" applyFont="1" applyProtection="1"/>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37"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40"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56"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58"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4"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8"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45" fillId="0" borderId="0" xfId="0" applyFont="1" applyAlignment="1" applyProtection="1">
      <alignment horizontal="right"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3"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16" fontId="4" fillId="0" borderId="0" xfId="0" applyNumberFormat="1" applyFont="1" applyAlignment="1" applyProtection="1">
      <alignment horizontal="right"/>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24" name="btn_Admin_Smoke">
          <a:extLst>
            <a:ext uri="{FF2B5EF4-FFF2-40B4-BE49-F238E27FC236}">
              <a16:creationId xmlns:a16="http://schemas.microsoft.com/office/drawing/2014/main" id="{E3AE9D06-5847-5967-3C81-2E2CE9633BD2}"/>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25" name="btn_Admin_Refresh">
          <a:extLst>
            <a:ext uri="{FF2B5EF4-FFF2-40B4-BE49-F238E27FC236}">
              <a16:creationId xmlns:a16="http://schemas.microsoft.com/office/drawing/2014/main" id="{652760BE-FFE1-CDF8-27BE-1420582D9F83}"/>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26" name="btn_Admin_Quick">
          <a:extLst>
            <a:ext uri="{FF2B5EF4-FFF2-40B4-BE49-F238E27FC236}">
              <a16:creationId xmlns:a16="http://schemas.microsoft.com/office/drawing/2014/main" id="{A0137CA7-AC93-51FB-3588-033BF9C558C3}"/>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27" name="btn_Admin_Format">
          <a:extLst>
            <a:ext uri="{FF2B5EF4-FFF2-40B4-BE49-F238E27FC236}">
              <a16:creationId xmlns:a16="http://schemas.microsoft.com/office/drawing/2014/main" id="{CB9FBF87-A750-F212-5F41-78057E13EBB3}"/>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8" name="btn_Admin_Import">
          <a:extLst>
            <a:ext uri="{FF2B5EF4-FFF2-40B4-BE49-F238E27FC236}">
              <a16:creationId xmlns:a16="http://schemas.microsoft.com/office/drawing/2014/main" id="{8E019C56-0846-E059-F39A-06C1F1E7FEFF}"/>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9" name="btn_Admin_Perf">
          <a:extLst>
            <a:ext uri="{FF2B5EF4-FFF2-40B4-BE49-F238E27FC236}">
              <a16:creationId xmlns:a16="http://schemas.microsoft.com/office/drawing/2014/main" id="{AA575A1D-EAC2-8F74-97D2-428022C3E329}"/>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0" name="btn_Admin_Protect">
          <a:extLst>
            <a:ext uri="{FF2B5EF4-FFF2-40B4-BE49-F238E27FC236}">
              <a16:creationId xmlns:a16="http://schemas.microsoft.com/office/drawing/2014/main" id="{8D8B99C6-5366-D431-95F3-B28329A68224}"/>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1" name="btn_Admin_Unprotect">
          <a:extLst>
            <a:ext uri="{FF2B5EF4-FFF2-40B4-BE49-F238E27FC236}">
              <a16:creationId xmlns:a16="http://schemas.microsoft.com/office/drawing/2014/main" id="{323B3489-BA76-BA49-1658-6C2C63CA1C7A}"/>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2" name="btn_Admin_ShowTech">
          <a:extLst>
            <a:ext uri="{FF2B5EF4-FFF2-40B4-BE49-F238E27FC236}">
              <a16:creationId xmlns:a16="http://schemas.microsoft.com/office/drawing/2014/main" id="{97C0B273-B533-4AD6-4398-75A171533279}"/>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3" name="btn_Admin_HideTech">
          <a:extLst>
            <a:ext uri="{FF2B5EF4-FFF2-40B4-BE49-F238E27FC236}">
              <a16:creationId xmlns:a16="http://schemas.microsoft.com/office/drawing/2014/main" id="{C99A8BAB-E5B9-4FE4-905B-BDE6B9B3AA31}"/>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34" name="btn_Admin_Lohn">
          <a:extLst>
            <a:ext uri="{FF2B5EF4-FFF2-40B4-BE49-F238E27FC236}">
              <a16:creationId xmlns:a16="http://schemas.microsoft.com/office/drawing/2014/main" id="{65BA3C21-0809-2B21-9CA1-C2159B3C5CFD}"/>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35" name="btn_Admin_ResetHours">
          <a:extLst>
            <a:ext uri="{FF2B5EF4-FFF2-40B4-BE49-F238E27FC236}">
              <a16:creationId xmlns:a16="http://schemas.microsoft.com/office/drawing/2014/main" id="{F6D92558-29D1-B97D-66D3-8F48595B816F}"/>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36" name="btn_Admin_SmokeSheet">
          <a:extLst>
            <a:ext uri="{FF2B5EF4-FFF2-40B4-BE49-F238E27FC236}">
              <a16:creationId xmlns:a16="http://schemas.microsoft.com/office/drawing/2014/main" id="{8454E1F4-DC80-1A93-6FE6-C2461A8F75AC}"/>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KorrigierePersonalId" textlink="">
      <xdr:nvSpPr>
        <xdr:cNvPr id="37" name="btn_Admin_FixPID">
          <a:extLst>
            <a:ext uri="{FF2B5EF4-FFF2-40B4-BE49-F238E27FC236}">
              <a16:creationId xmlns:a16="http://schemas.microsoft.com/office/drawing/2014/main" id="{5A0A27A2-D63D-99D1-28CC-BB787A04F0E9}"/>
            </a:ext>
          </a:extLst>
        </xdr:cNvPr>
        <xdr:cNvSpPr/>
      </xdr:nvSpPr>
      <xdr:spPr>
        <a:xfrm>
          <a:off x="2241550" y="3867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fix</a:t>
          </a:r>
        </a:p>
      </xdr:txBody>
    </xdr:sp>
    <xdr:clientData/>
  </xdr:twoCellAnchor>
  <xdr:twoCellAnchor editAs="absolute">
    <xdr:from>
      <xdr:col>1</xdr:col>
      <xdr:colOff>0</xdr:colOff>
      <xdr:row>23</xdr:row>
      <xdr:rowOff>57150</xdr:rowOff>
    </xdr:from>
    <xdr:to>
      <xdr:col>2</xdr:col>
      <xdr:colOff>298450</xdr:colOff>
      <xdr:row>25</xdr:row>
      <xdr:rowOff>69850</xdr:rowOff>
    </xdr:to>
    <xdr:sp macro="PID_AdminMitarbeiterEntfernen" textlink="">
      <xdr:nvSpPr>
        <xdr:cNvPr id="38" name="btn_Admin_DelMA">
          <a:extLst>
            <a:ext uri="{FF2B5EF4-FFF2-40B4-BE49-F238E27FC236}">
              <a16:creationId xmlns:a16="http://schemas.microsoft.com/office/drawing/2014/main" id="{AC359369-7F1A-2CC2-A68A-3638BA07E981}"/>
            </a:ext>
          </a:extLst>
        </xdr:cNvPr>
        <xdr:cNvSpPr/>
      </xdr:nvSpPr>
      <xdr:spPr>
        <a:xfrm>
          <a:off x="184150" y="437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MA entfernen</a:t>
          </a:r>
        </a:p>
      </xdr:txBody>
    </xdr:sp>
    <xdr:clientData/>
  </xdr:twoCellAnchor>
  <xdr:twoCellAnchor editAs="absolute">
    <xdr:from>
      <xdr:col>2</xdr:col>
      <xdr:colOff>476250</xdr:colOff>
      <xdr:row>23</xdr:row>
      <xdr:rowOff>57150</xdr:rowOff>
    </xdr:from>
    <xdr:to>
      <xdr:col>3</xdr:col>
      <xdr:colOff>774700</xdr:colOff>
      <xdr:row>25</xdr:row>
      <xdr:rowOff>69850</xdr:rowOff>
    </xdr:to>
    <xdr:sp macro="PID_AdminFehlerMelden" textlink="">
      <xdr:nvSpPr>
        <xdr:cNvPr id="39" name="btn_Admin_Feedback">
          <a:extLst>
            <a:ext uri="{FF2B5EF4-FFF2-40B4-BE49-F238E27FC236}">
              <a16:creationId xmlns:a16="http://schemas.microsoft.com/office/drawing/2014/main" id="{B6DA4C5F-4511-ECF4-F029-A8B17BE7B33B}"/>
            </a:ext>
          </a:extLst>
        </xdr:cNvPr>
        <xdr:cNvSpPr/>
      </xdr:nvSpPr>
      <xdr:spPr>
        <a:xfrm>
          <a:off x="2241550" y="4375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twoCellAnchor editAs="absolute">
    <xdr:from>
      <xdr:col>1</xdr:col>
      <xdr:colOff>0</xdr:colOff>
      <xdr:row>26</xdr:row>
      <xdr:rowOff>12700</xdr:rowOff>
    </xdr:from>
    <xdr:to>
      <xdr:col>2</xdr:col>
      <xdr:colOff>298450</xdr:colOff>
      <xdr:row>28</xdr:row>
      <xdr:rowOff>25400</xdr:rowOff>
    </xdr:to>
    <xdr:sp macro="PID_AdminShowActionLog" textlink="">
      <xdr:nvSpPr>
        <xdr:cNvPr id="40" name="btn_Admin_ActionLog">
          <a:extLst>
            <a:ext uri="{FF2B5EF4-FFF2-40B4-BE49-F238E27FC236}">
              <a16:creationId xmlns:a16="http://schemas.microsoft.com/office/drawing/2014/main" id="{3F736502-15F8-503A-A24F-8EA596F8FC39}"/>
            </a:ext>
          </a:extLst>
        </xdr:cNvPr>
        <xdr:cNvSpPr/>
      </xdr:nvSpPr>
      <xdr:spPr>
        <a:xfrm>
          <a:off x="184150" y="488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Aktionsprotokoll</a:t>
          </a:r>
        </a:p>
      </xdr:txBody>
    </xdr:sp>
    <xdr:clientData/>
  </xdr:twoCellAnchor>
  <xdr:twoCellAnchor editAs="absolute">
    <xdr:from>
      <xdr:col>2</xdr:col>
      <xdr:colOff>476250</xdr:colOff>
      <xdr:row>26</xdr:row>
      <xdr:rowOff>12700</xdr:rowOff>
    </xdr:from>
    <xdr:to>
      <xdr:col>3</xdr:col>
      <xdr:colOff>774700</xdr:colOff>
      <xdr:row>28</xdr:row>
      <xdr:rowOff>25400</xdr:rowOff>
    </xdr:to>
    <xdr:sp macro="PID_PruefeFormelspalten" textlink="">
      <xdr:nvSpPr>
        <xdr:cNvPr id="41" name="btn_Admin_CheckFormulas">
          <a:extLst>
            <a:ext uri="{FF2B5EF4-FFF2-40B4-BE49-F238E27FC236}">
              <a16:creationId xmlns:a16="http://schemas.microsoft.com/office/drawing/2014/main" id="{77FA722F-29CC-BF27-E357-FC3032D37827}"/>
            </a:ext>
          </a:extLst>
        </xdr:cNvPr>
        <xdr:cNvSpPr/>
      </xdr:nvSpPr>
      <xdr:spPr>
        <a:xfrm>
          <a:off x="2241550" y="4883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prüfen</a:t>
          </a:r>
        </a:p>
      </xdr:txBody>
    </xdr:sp>
    <xdr:clientData/>
  </xdr:twoCellAnchor>
  <xdr:twoCellAnchor editAs="absolute">
    <xdr:from>
      <xdr:col>1</xdr:col>
      <xdr:colOff>0</xdr:colOff>
      <xdr:row>28</xdr:row>
      <xdr:rowOff>152400</xdr:rowOff>
    </xdr:from>
    <xdr:to>
      <xdr:col>2</xdr:col>
      <xdr:colOff>298450</xdr:colOff>
      <xdr:row>30</xdr:row>
      <xdr:rowOff>165100</xdr:rowOff>
    </xdr:to>
    <xdr:sp macro="PID_FormelspaltenReparieren" textlink="">
      <xdr:nvSpPr>
        <xdr:cNvPr id="42" name="btn_Admin_FixFormulas">
          <a:extLst>
            <a:ext uri="{FF2B5EF4-FFF2-40B4-BE49-F238E27FC236}">
              <a16:creationId xmlns:a16="http://schemas.microsoft.com/office/drawing/2014/main" id="{DF77E56C-E780-DC58-DA52-CC14007BEA13}"/>
            </a:ext>
          </a:extLst>
        </xdr:cNvPr>
        <xdr:cNvSpPr/>
      </xdr:nvSpPr>
      <xdr:spPr>
        <a:xfrm>
          <a:off x="1841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reparieren</a:t>
          </a:r>
        </a:p>
      </xdr:txBody>
    </xdr:sp>
    <xdr:clientData/>
  </xdr:twoCellAnchor>
  <xdr:twoCellAnchor editAs="absolute">
    <xdr:from>
      <xdr:col>2</xdr:col>
      <xdr:colOff>476250</xdr:colOff>
      <xdr:row>28</xdr:row>
      <xdr:rowOff>152400</xdr:rowOff>
    </xdr:from>
    <xdr:to>
      <xdr:col>3</xdr:col>
      <xdr:colOff>774700</xdr:colOff>
      <xdr:row>30</xdr:row>
      <xdr:rowOff>165100</xdr:rowOff>
    </xdr:to>
    <xdr:sp macro="PID_ClearAllWorkbookData" textlink="">
      <xdr:nvSpPr>
        <xdr:cNvPr id="43" name="btn_Admin_ClearAll">
          <a:extLst>
            <a:ext uri="{FF2B5EF4-FFF2-40B4-BE49-F238E27FC236}">
              <a16:creationId xmlns:a16="http://schemas.microsoft.com/office/drawing/2014/main" id="{4A985E78-6491-DB20-5208-9CB4B4162D2F}"/>
            </a:ext>
          </a:extLst>
        </xdr:cNvPr>
        <xdr:cNvSpPr/>
      </xdr:nvSpPr>
      <xdr:spPr>
        <a:xfrm>
          <a:off x="22415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Alle Daten löschen</a:t>
          </a:r>
        </a:p>
      </xdr:txBody>
    </xdr:sp>
    <xdr:clientData/>
  </xdr:twoCellAnchor>
  <xdr:twoCellAnchor editAs="absolute">
    <xdr:from>
      <xdr:col>1</xdr:col>
      <xdr:colOff>0</xdr:colOff>
      <xdr:row>31</xdr:row>
      <xdr:rowOff>107950</xdr:rowOff>
    </xdr:from>
    <xdr:to>
      <xdr:col>2</xdr:col>
      <xdr:colOff>298450</xdr:colOff>
      <xdr:row>33</xdr:row>
      <xdr:rowOff>120650</xdr:rowOff>
    </xdr:to>
    <xdr:sp macro="ADMIN_00_Hilfe" textlink="">
      <xdr:nvSpPr>
        <xdr:cNvPr id="44" name="btn_Admin_AdminHelp">
          <a:extLst>
            <a:ext uri="{FF2B5EF4-FFF2-40B4-BE49-F238E27FC236}">
              <a16:creationId xmlns:a16="http://schemas.microsoft.com/office/drawing/2014/main" id="{4A911E32-00AF-75FA-88A7-6A3118678BC7}"/>
            </a:ext>
          </a:extLst>
        </xdr:cNvPr>
        <xdr:cNvSpPr/>
      </xdr:nvSpPr>
      <xdr:spPr>
        <a:xfrm>
          <a:off x="184150" y="5899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ADMIN-Makros</a:t>
          </a:r>
        </a:p>
      </xdr:txBody>
    </xdr:sp>
    <xdr:clientData/>
  </xdr:twoCellAnchor>
  <xdr:twoCellAnchor editAs="absolute">
    <xdr:from>
      <xdr:col>2</xdr:col>
      <xdr:colOff>476250</xdr:colOff>
      <xdr:row>31</xdr:row>
      <xdr:rowOff>107950</xdr:rowOff>
    </xdr:from>
    <xdr:to>
      <xdr:col>3</xdr:col>
      <xdr:colOff>774700</xdr:colOff>
      <xdr:row>33</xdr:row>
      <xdr:rowOff>120650</xdr:rowOff>
    </xdr:to>
    <xdr:sp macro="PID_AdminHidePanel" textlink="">
      <xdr:nvSpPr>
        <xdr:cNvPr id="45" name="btn_Admin_Hide">
          <a:extLst>
            <a:ext uri="{FF2B5EF4-FFF2-40B4-BE49-F238E27FC236}">
              <a16:creationId xmlns:a16="http://schemas.microsoft.com/office/drawing/2014/main" id="{AF5B7CB3-A783-7274-8DF5-6E8F6D36BEE3}"/>
            </a:ext>
          </a:extLst>
        </xdr:cNvPr>
        <xdr:cNvSpPr/>
      </xdr:nvSpPr>
      <xdr:spPr>
        <a:xfrm>
          <a:off x="2241550" y="5899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872598</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936098</xdr:colOff>
      <xdr:row>1</xdr:row>
      <xdr:rowOff>44450</xdr:rowOff>
    </xdr:from>
    <xdr:to>
      <xdr:col>5</xdr:col>
      <xdr:colOff>837140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900640</xdr:colOff>
      <xdr:row>1</xdr:row>
      <xdr:rowOff>44450</xdr:rowOff>
    </xdr:from>
    <xdr:to>
      <xdr:col>8</xdr:col>
      <xdr:colOff>63499</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63499</xdr:colOff>
      <xdr:row>1</xdr:row>
      <xdr:rowOff>44450</xdr:rowOff>
    </xdr:from>
    <xdr:to>
      <xdr:col>9</xdr:col>
      <xdr:colOff>1532467</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C395B83-5A91-EFED-73F4-621EF548DD23}"/>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3" name="btn_PersonalIdKorrigieren">
          <a:extLst>
            <a:ext uri="{FF2B5EF4-FFF2-40B4-BE49-F238E27FC236}">
              <a16:creationId xmlns:a16="http://schemas.microsoft.com/office/drawing/2014/main" id="{A9DC02AC-B105-300E-9967-C4A87D54727A}"/>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5A06CA0E-CD61-6B0F-7761-329DB70FB43C}"/>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A94E1EDF-E5DA-B858-A0A9-C753D8952E4D}"/>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A37AAECE-778D-BB5F-7F6D-13AFF3494142}"/>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92551322-5F66-8ECD-7437-6AA1B6CF329B}"/>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F648305-D8E1-9A29-5BAD-E5FDCC8A059A}"/>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BEBE560-7702-55D5-DF17-0087D4341276}"/>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5415D93D-4F75-7391-ACD6-A4FAB1C8303E}"/>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63A2A9C9-13F2-91F5-D11A-EC7A52596306}"/>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4844D2EC-5251-AD05-83B4-E6C419ED91D5}"/>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1F7355F7-D2C3-C9EB-3EB6-24B6C26DEE5A}"/>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49129AC6-3ED1-2A0C-1B04-A643E360ADF2}"/>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37BFB40B-CE4A-77F5-267C-E16CDD187EFE}"/>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64085519-5249-D468-A05A-14E0ACCDD1A6}"/>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7547E2A0-ACD7-107C-CA8B-E069B42476ED}"/>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349D86E-AEA3-3C4F-E18B-3CDDE12E08C3}"/>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BE7A17F-ACC3-A969-8518-142B8031BE87}"/>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31750</xdr:colOff>
      <xdr:row>0</xdr:row>
      <xdr:rowOff>50800</xdr:rowOff>
    </xdr:from>
    <xdr:to>
      <xdr:col>17</xdr:col>
      <xdr:colOff>476250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1955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FA874310-9F97-90DC-A3B2-6089C01206E0}"/>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559CE493-C9C8-CC9A-509E-54AE2B103F5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A4C84C6-7EC1-EE7B-F05E-A4D718EB5BF2}"/>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C131B07-750C-74FB-A22E-9F9184FF44B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01FF7F7B-480D-A07F-848A-E789D077C66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C25E6631-9EA8-1143-E863-E7468D6AD345}"/>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55476F09-C1AC-17DF-0335-930FD149996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B41667B3-1F49-205F-C87E-EFF8CB62AA9A}"/>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D970C2CE-1420-34EF-5BC4-F0B22F3A6800}"/>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EEF75339-2A2E-906F-DB2D-EC09E2F1E503}"/>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6B31C8DC-26F9-4430-DAF0-43147D2A3F01}"/>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FB2C88D4-54B5-8120-EE69-80390DDD9828}"/>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EC8F48B-8ABB-9162-A96E-767F2C424EA1}"/>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4" name="btn_PersonalIdKorrigieren">
          <a:extLst>
            <a:ext uri="{FF2B5EF4-FFF2-40B4-BE49-F238E27FC236}">
              <a16:creationId xmlns:a16="http://schemas.microsoft.com/office/drawing/2014/main" id="{901C9EBC-93A7-AF74-C686-708696364F77}"/>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44F20444-6D53-ACB2-969D-9F7C3373EE27}"/>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BZ3"/>
  <sheetViews>
    <sheetView workbookViewId="0">
      <selection activeCell="H20" sqref="H20"/>
    </sheetView>
  </sheetViews>
  <sheetFormatPr baseColWidth="10" defaultColWidth="10.81640625" defaultRowHeight="14.5"/>
  <cols>
    <col min="1" max="1" width="2.6328125" customWidth="1"/>
    <col min="2" max="5" width="22.6328125" customWidth="1"/>
  </cols>
  <sheetData>
    <row r="1" spans="2:78" ht="21">
      <c r="B1" s="169" t="s">
        <v>291</v>
      </c>
      <c r="C1" s="170"/>
      <c r="D1" s="170"/>
      <c r="E1" s="170"/>
      <c r="BZ1" t="s">
        <v>363</v>
      </c>
    </row>
    <row r="2" spans="2:78">
      <c r="B2" s="171" t="s">
        <v>292</v>
      </c>
      <c r="C2" s="172"/>
      <c r="D2" s="172"/>
      <c r="E2" s="172"/>
    </row>
    <row r="3" spans="2:78">
      <c r="B3" s="72" t="s">
        <v>293</v>
      </c>
      <c r="C3" s="72">
        <v>2026</v>
      </c>
      <c r="D3" s="72" t="s">
        <v>294</v>
      </c>
      <c r="E3" s="72">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293"/>
  <sheetViews>
    <sheetView showGridLines="0" tabSelected="1" zoomScale="120" zoomScaleNormal="120" workbookViewId="0">
      <pane ySplit="3" topLeftCell="A4" activePane="bottomLeft" state="frozen"/>
      <selection pane="bottomLeft" activeCell="L11" sqref="L11"/>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54296875" hidden="1" customWidth="1"/>
    <col min="12" max="14" width="18.81640625" customWidth="1"/>
    <col min="27" max="29" width="0" hidden="1" customWidth="1"/>
  </cols>
  <sheetData>
    <row r="1" spans="1:15" ht="20" customHeight="1">
      <c r="A1" s="155" t="s">
        <v>223</v>
      </c>
      <c r="B1" s="155"/>
      <c r="C1" s="155"/>
      <c r="D1" s="155"/>
      <c r="E1" s="155"/>
      <c r="F1" s="155"/>
      <c r="G1" s="155"/>
      <c r="H1" s="155"/>
      <c r="I1" s="155"/>
      <c r="J1" s="155"/>
    </row>
    <row r="2" spans="1:15" ht="24" customHeight="1">
      <c r="A2" s="149"/>
      <c r="B2" s="149"/>
      <c r="C2" s="149"/>
      <c r="D2" s="149"/>
      <c r="E2" s="149"/>
      <c r="F2" s="149"/>
      <c r="G2" s="149"/>
      <c r="H2" s="150"/>
      <c r="I2" s="151"/>
      <c r="J2" s="151"/>
      <c r="L2" s="156" t="s">
        <v>289</v>
      </c>
      <c r="M2" s="156"/>
      <c r="N2" s="156"/>
      <c r="O2" s="57"/>
    </row>
    <row r="3" spans="1:15" ht="18" customHeight="1" thickBot="1">
      <c r="A3" s="51" t="s">
        <v>228</v>
      </c>
      <c r="B3" s="51" t="s">
        <v>272</v>
      </c>
      <c r="C3" s="51" t="s">
        <v>273</v>
      </c>
      <c r="D3" s="51" t="s">
        <v>232</v>
      </c>
      <c r="E3" s="51" t="s">
        <v>229</v>
      </c>
      <c r="F3" s="51" t="s">
        <v>274</v>
      </c>
      <c r="G3" s="51" t="s">
        <v>230</v>
      </c>
      <c r="H3" s="52" t="s">
        <v>1</v>
      </c>
      <c r="I3" s="51" t="s">
        <v>231</v>
      </c>
      <c r="J3" s="51" t="s">
        <v>275</v>
      </c>
    </row>
    <row r="4" spans="1:15" ht="24" customHeight="1" thickBot="1">
      <c r="A4" s="163" t="s">
        <v>358</v>
      </c>
      <c r="B4" s="164"/>
      <c r="C4" s="164"/>
      <c r="D4" s="165"/>
      <c r="E4" s="165"/>
      <c r="F4" s="165"/>
      <c r="G4" s="166"/>
      <c r="H4" s="167"/>
      <c r="I4" s="165"/>
      <c r="J4" s="168"/>
    </row>
    <row r="5" spans="1:15" ht="24" customHeight="1">
      <c r="A5" s="132" t="s">
        <v>357</v>
      </c>
      <c r="B5" s="114">
        <v>46143</v>
      </c>
      <c r="C5" s="114">
        <v>46507</v>
      </c>
      <c r="D5" s="115" t="s">
        <v>233</v>
      </c>
      <c r="E5" s="115" t="s">
        <v>2</v>
      </c>
      <c r="F5" s="115" t="s">
        <v>224</v>
      </c>
      <c r="G5" s="58">
        <v>173</v>
      </c>
      <c r="H5" s="59">
        <v>2082</v>
      </c>
      <c r="I5" s="116" t="str">
        <f t="shared" ref="I5:I36" si="0">IF($A5="","",IF(OR($B5="",$C5="",$D5="",$E5="",$F5=""),"Stammdaten fehlen",IF(AND($G5="",$H5=""),"Werte fehlen",IF($G5="","Monatsstunden fehlen",IF($H5="","Monatslohn fehlt","OK")))))</f>
        <v>OK</v>
      </c>
      <c r="J5" s="138" t="str">
        <f t="shared" ref="J5:J36" si="1">IF($G5="","",IF(COUNTIFS($A:$A,$A5,$D:$D,$D5,$G:$G,$G5)&gt;1,"Doppelte Monatsstunden",""))</f>
        <v/>
      </c>
    </row>
    <row r="6" spans="1:15" ht="24" customHeight="1">
      <c r="A6" s="133" t="s">
        <v>357</v>
      </c>
      <c r="B6" s="117">
        <v>46143</v>
      </c>
      <c r="C6" s="117">
        <v>46507</v>
      </c>
      <c r="D6" s="118" t="s">
        <v>233</v>
      </c>
      <c r="E6" s="118" t="s">
        <v>2</v>
      </c>
      <c r="F6" s="118" t="s">
        <v>224</v>
      </c>
      <c r="G6" s="60">
        <v>171</v>
      </c>
      <c r="H6" s="61">
        <v>1821.75</v>
      </c>
      <c r="I6" s="119" t="str">
        <f t="shared" si="0"/>
        <v>OK</v>
      </c>
      <c r="J6" s="139" t="str">
        <f t="shared" si="1"/>
        <v/>
      </c>
    </row>
    <row r="7" spans="1:15" ht="24" customHeight="1">
      <c r="A7" s="133" t="s">
        <v>357</v>
      </c>
      <c r="B7" s="117">
        <v>46143</v>
      </c>
      <c r="C7" s="117">
        <v>46507</v>
      </c>
      <c r="D7" s="118" t="s">
        <v>233</v>
      </c>
      <c r="E7" s="118" t="s">
        <v>2</v>
      </c>
      <c r="F7" s="118" t="s">
        <v>224</v>
      </c>
      <c r="G7" s="60">
        <v>169</v>
      </c>
      <c r="H7" s="61">
        <v>1665.6</v>
      </c>
      <c r="I7" s="119" t="str">
        <f t="shared" si="0"/>
        <v>OK</v>
      </c>
      <c r="J7" s="139" t="str">
        <f t="shared" si="1"/>
        <v/>
      </c>
    </row>
    <row r="8" spans="1:15" ht="24" customHeight="1">
      <c r="A8" s="133" t="s">
        <v>357</v>
      </c>
      <c r="B8" s="117">
        <v>46143</v>
      </c>
      <c r="C8" s="117">
        <v>46507</v>
      </c>
      <c r="D8" s="118" t="s">
        <v>233</v>
      </c>
      <c r="E8" s="118" t="s">
        <v>2</v>
      </c>
      <c r="F8" s="118" t="s">
        <v>224</v>
      </c>
      <c r="G8" s="60">
        <v>151.38</v>
      </c>
      <c r="H8" s="61">
        <v>1561.5</v>
      </c>
      <c r="I8" s="119" t="str">
        <f t="shared" si="0"/>
        <v>OK</v>
      </c>
      <c r="J8" s="139" t="str">
        <f t="shared" si="1"/>
        <v/>
      </c>
    </row>
    <row r="9" spans="1:15" ht="24" customHeight="1">
      <c r="A9" s="133" t="s">
        <v>357</v>
      </c>
      <c r="B9" s="117">
        <v>46143</v>
      </c>
      <c r="C9" s="117">
        <v>46507</v>
      </c>
      <c r="D9" s="118" t="s">
        <v>233</v>
      </c>
      <c r="E9" s="118" t="s">
        <v>2</v>
      </c>
      <c r="F9" s="118" t="s">
        <v>224</v>
      </c>
      <c r="G9" s="60">
        <v>138.4</v>
      </c>
      <c r="H9" s="61">
        <v>1301.25</v>
      </c>
      <c r="I9" s="119" t="str">
        <f t="shared" si="0"/>
        <v>OK</v>
      </c>
      <c r="J9" s="139" t="str">
        <f t="shared" si="1"/>
        <v/>
      </c>
    </row>
    <row r="10" spans="1:15" ht="24" customHeight="1">
      <c r="A10" s="133" t="s">
        <v>357</v>
      </c>
      <c r="B10" s="117">
        <v>46143</v>
      </c>
      <c r="C10" s="117">
        <v>46507</v>
      </c>
      <c r="D10" s="118" t="s">
        <v>233</v>
      </c>
      <c r="E10" s="118" t="s">
        <v>2</v>
      </c>
      <c r="F10" s="118" t="s">
        <v>224</v>
      </c>
      <c r="G10" s="60">
        <v>129.75</v>
      </c>
      <c r="H10" s="61">
        <v>1249.2</v>
      </c>
      <c r="I10" s="119" t="str">
        <f t="shared" si="0"/>
        <v>OK</v>
      </c>
      <c r="J10" s="139" t="str">
        <f t="shared" si="1"/>
        <v/>
      </c>
    </row>
    <row r="11" spans="1:15" ht="24" customHeight="1">
      <c r="A11" s="133" t="s">
        <v>357</v>
      </c>
      <c r="B11" s="117">
        <v>46143</v>
      </c>
      <c r="C11" s="117">
        <v>46507</v>
      </c>
      <c r="D11" s="118" t="s">
        <v>233</v>
      </c>
      <c r="E11" s="118" t="s">
        <v>2</v>
      </c>
      <c r="F11" s="118" t="s">
        <v>224</v>
      </c>
      <c r="G11" s="60">
        <v>108.13</v>
      </c>
      <c r="H11" s="61">
        <v>1041</v>
      </c>
      <c r="I11" s="119" t="str">
        <f t="shared" si="0"/>
        <v>OK</v>
      </c>
      <c r="J11" s="139" t="str">
        <f t="shared" si="1"/>
        <v/>
      </c>
    </row>
    <row r="12" spans="1:15" ht="24" customHeight="1">
      <c r="A12" s="133" t="s">
        <v>357</v>
      </c>
      <c r="B12" s="117">
        <v>46143</v>
      </c>
      <c r="C12" s="117">
        <v>46507</v>
      </c>
      <c r="D12" s="118" t="s">
        <v>233</v>
      </c>
      <c r="E12" s="118" t="s">
        <v>2</v>
      </c>
      <c r="F12" s="118" t="s">
        <v>224</v>
      </c>
      <c r="G12" s="60">
        <v>103.8</v>
      </c>
      <c r="H12" s="61">
        <v>676.65</v>
      </c>
      <c r="I12" s="119" t="str">
        <f t="shared" si="0"/>
        <v>OK</v>
      </c>
      <c r="J12" s="139" t="str">
        <f t="shared" si="1"/>
        <v/>
      </c>
    </row>
    <row r="13" spans="1:15" ht="24" customHeight="1">
      <c r="A13" s="133" t="s">
        <v>357</v>
      </c>
      <c r="B13" s="117">
        <v>46143</v>
      </c>
      <c r="C13" s="117">
        <v>46507</v>
      </c>
      <c r="D13" s="118" t="s">
        <v>233</v>
      </c>
      <c r="E13" s="118" t="s">
        <v>2</v>
      </c>
      <c r="F13" s="118" t="s">
        <v>224</v>
      </c>
      <c r="G13" s="60">
        <v>86.5</v>
      </c>
      <c r="H13" s="61">
        <v>624.6</v>
      </c>
      <c r="I13" s="119" t="str">
        <f t="shared" si="0"/>
        <v>OK</v>
      </c>
      <c r="J13" s="139" t="str">
        <f t="shared" si="1"/>
        <v/>
      </c>
    </row>
    <row r="14" spans="1:15" ht="24" customHeight="1">
      <c r="A14" s="133" t="s">
        <v>357</v>
      </c>
      <c r="B14" s="117">
        <v>46143</v>
      </c>
      <c r="C14" s="117">
        <v>46507</v>
      </c>
      <c r="D14" s="118" t="s">
        <v>233</v>
      </c>
      <c r="E14" s="118" t="s">
        <v>2</v>
      </c>
      <c r="F14" s="118" t="s">
        <v>224</v>
      </c>
      <c r="G14" s="60">
        <v>69.2</v>
      </c>
      <c r="H14" s="61">
        <v>572.54999999999995</v>
      </c>
      <c r="I14" s="119" t="str">
        <f t="shared" si="0"/>
        <v>OK</v>
      </c>
      <c r="J14" s="139" t="str">
        <f t="shared" si="1"/>
        <v/>
      </c>
    </row>
    <row r="15" spans="1:15" ht="24" customHeight="1" thickBot="1">
      <c r="A15" s="133" t="s">
        <v>357</v>
      </c>
      <c r="B15" s="117">
        <v>46143</v>
      </c>
      <c r="C15" s="117">
        <v>46507</v>
      </c>
      <c r="D15" s="118" t="s">
        <v>233</v>
      </c>
      <c r="E15" s="118" t="s">
        <v>2</v>
      </c>
      <c r="F15" s="118" t="s">
        <v>224</v>
      </c>
      <c r="G15" s="60">
        <v>51.9</v>
      </c>
      <c r="H15" s="61">
        <v>385.17</v>
      </c>
      <c r="I15" s="119" t="str">
        <f t="shared" si="0"/>
        <v>OK</v>
      </c>
      <c r="J15" s="139" t="str">
        <f t="shared" si="1"/>
        <v/>
      </c>
    </row>
    <row r="16" spans="1:15" ht="24" customHeight="1">
      <c r="A16" s="132" t="s">
        <v>357</v>
      </c>
      <c r="B16" s="114">
        <v>46143</v>
      </c>
      <c r="C16" s="114">
        <v>46507</v>
      </c>
      <c r="D16" s="115" t="s">
        <v>3</v>
      </c>
      <c r="E16" s="115" t="s">
        <v>2</v>
      </c>
      <c r="F16" s="115" t="s">
        <v>225</v>
      </c>
      <c r="G16" s="58">
        <v>173</v>
      </c>
      <c r="H16" s="59">
        <v>2145</v>
      </c>
      <c r="I16" s="116" t="str">
        <f t="shared" si="0"/>
        <v>OK</v>
      </c>
      <c r="J16" s="138" t="str">
        <f t="shared" si="1"/>
        <v/>
      </c>
    </row>
    <row r="17" spans="1:10" ht="24" customHeight="1">
      <c r="A17" s="133" t="s">
        <v>357</v>
      </c>
      <c r="B17" s="117">
        <v>46143</v>
      </c>
      <c r="C17" s="117">
        <v>46507</v>
      </c>
      <c r="D17" s="118" t="s">
        <v>3</v>
      </c>
      <c r="E17" s="118" t="s">
        <v>2</v>
      </c>
      <c r="F17" s="118" t="s">
        <v>225</v>
      </c>
      <c r="G17" s="60">
        <v>151.38</v>
      </c>
      <c r="H17" s="61">
        <v>1876.88</v>
      </c>
      <c r="I17" s="119" t="str">
        <f t="shared" si="0"/>
        <v>OK</v>
      </c>
      <c r="J17" s="139" t="str">
        <f t="shared" si="1"/>
        <v/>
      </c>
    </row>
    <row r="18" spans="1:10" ht="24" customHeight="1">
      <c r="A18" s="133" t="s">
        <v>357</v>
      </c>
      <c r="B18" s="117">
        <v>46143</v>
      </c>
      <c r="C18" s="117">
        <v>46507</v>
      </c>
      <c r="D18" s="118" t="s">
        <v>3</v>
      </c>
      <c r="E18" s="118" t="s">
        <v>2</v>
      </c>
      <c r="F18" s="118" t="s">
        <v>225</v>
      </c>
      <c r="G18" s="60">
        <v>138.4</v>
      </c>
      <c r="H18" s="61">
        <v>1716</v>
      </c>
      <c r="I18" s="119" t="str">
        <f t="shared" si="0"/>
        <v>OK</v>
      </c>
      <c r="J18" s="139" t="str">
        <f t="shared" si="1"/>
        <v/>
      </c>
    </row>
    <row r="19" spans="1:10" ht="24" customHeight="1">
      <c r="A19" s="133" t="s">
        <v>357</v>
      </c>
      <c r="B19" s="117">
        <v>46143</v>
      </c>
      <c r="C19" s="117">
        <v>46507</v>
      </c>
      <c r="D19" s="118" t="s">
        <v>3</v>
      </c>
      <c r="E19" s="118" t="s">
        <v>2</v>
      </c>
      <c r="F19" s="118" t="s">
        <v>225</v>
      </c>
      <c r="G19" s="60">
        <v>129.75</v>
      </c>
      <c r="H19" s="61">
        <v>1608.75</v>
      </c>
      <c r="I19" s="119" t="str">
        <f t="shared" si="0"/>
        <v>OK</v>
      </c>
      <c r="J19" s="139" t="str">
        <f t="shared" si="1"/>
        <v/>
      </c>
    </row>
    <row r="20" spans="1:10" ht="24" customHeight="1">
      <c r="A20" s="133" t="s">
        <v>357</v>
      </c>
      <c r="B20" s="117">
        <v>46143</v>
      </c>
      <c r="C20" s="117">
        <v>46507</v>
      </c>
      <c r="D20" s="118" t="s">
        <v>3</v>
      </c>
      <c r="E20" s="118" t="s">
        <v>2</v>
      </c>
      <c r="F20" s="118" t="s">
        <v>225</v>
      </c>
      <c r="G20" s="60">
        <v>108.13</v>
      </c>
      <c r="H20" s="61">
        <v>1340.63</v>
      </c>
      <c r="I20" s="119" t="str">
        <f t="shared" si="0"/>
        <v>OK</v>
      </c>
      <c r="J20" s="139" t="str">
        <f t="shared" si="1"/>
        <v/>
      </c>
    </row>
    <row r="21" spans="1:10" ht="24" customHeight="1">
      <c r="A21" s="133" t="s">
        <v>357</v>
      </c>
      <c r="B21" s="117">
        <v>46143</v>
      </c>
      <c r="C21" s="117">
        <v>46507</v>
      </c>
      <c r="D21" s="118" t="s">
        <v>3</v>
      </c>
      <c r="E21" s="118" t="s">
        <v>2</v>
      </c>
      <c r="F21" s="118" t="s">
        <v>225</v>
      </c>
      <c r="G21" s="60">
        <v>103.8</v>
      </c>
      <c r="H21" s="61">
        <v>1287</v>
      </c>
      <c r="I21" s="119" t="str">
        <f t="shared" si="0"/>
        <v>OK</v>
      </c>
      <c r="J21" s="139" t="str">
        <f t="shared" si="1"/>
        <v/>
      </c>
    </row>
    <row r="22" spans="1:10" ht="24" customHeight="1">
      <c r="A22" s="133" t="s">
        <v>357</v>
      </c>
      <c r="B22" s="117">
        <v>46143</v>
      </c>
      <c r="C22" s="117">
        <v>46507</v>
      </c>
      <c r="D22" s="118" t="s">
        <v>3</v>
      </c>
      <c r="E22" s="118" t="s">
        <v>2</v>
      </c>
      <c r="F22" s="118" t="s">
        <v>225</v>
      </c>
      <c r="G22" s="60">
        <v>86.5</v>
      </c>
      <c r="H22" s="61">
        <v>1072.5</v>
      </c>
      <c r="I22" s="119" t="str">
        <f t="shared" si="0"/>
        <v>OK</v>
      </c>
      <c r="J22" s="139" t="str">
        <f t="shared" si="1"/>
        <v/>
      </c>
    </row>
    <row r="23" spans="1:10" ht="24" customHeight="1">
      <c r="A23" s="133" t="s">
        <v>357</v>
      </c>
      <c r="B23" s="117">
        <v>46143</v>
      </c>
      <c r="C23" s="117">
        <v>46507</v>
      </c>
      <c r="D23" s="118" t="s">
        <v>3</v>
      </c>
      <c r="E23" s="118" t="s">
        <v>2</v>
      </c>
      <c r="F23" s="118" t="s">
        <v>225</v>
      </c>
      <c r="G23" s="60">
        <v>69.2</v>
      </c>
      <c r="H23" s="61">
        <v>697.13</v>
      </c>
      <c r="I23" s="119" t="str">
        <f t="shared" si="0"/>
        <v>OK</v>
      </c>
      <c r="J23" s="139" t="str">
        <f t="shared" si="1"/>
        <v/>
      </c>
    </row>
    <row r="24" spans="1:10" ht="24" customHeight="1">
      <c r="A24" s="133" t="s">
        <v>357</v>
      </c>
      <c r="B24" s="117">
        <v>46143</v>
      </c>
      <c r="C24" s="117">
        <v>46507</v>
      </c>
      <c r="D24" s="118" t="s">
        <v>3</v>
      </c>
      <c r="E24" s="118" t="s">
        <v>2</v>
      </c>
      <c r="F24" s="118" t="s">
        <v>225</v>
      </c>
      <c r="G24" s="60">
        <v>51.9</v>
      </c>
      <c r="H24" s="61">
        <v>643.5</v>
      </c>
      <c r="I24" s="119" t="str">
        <f t="shared" si="0"/>
        <v>OK</v>
      </c>
      <c r="J24" s="139" t="str">
        <f t="shared" si="1"/>
        <v/>
      </c>
    </row>
    <row r="25" spans="1:10" ht="24" customHeight="1">
      <c r="A25" s="133" t="s">
        <v>357</v>
      </c>
      <c r="B25" s="117">
        <v>46143</v>
      </c>
      <c r="C25" s="117">
        <v>46507</v>
      </c>
      <c r="D25" s="118" t="s">
        <v>3</v>
      </c>
      <c r="E25" s="118" t="s">
        <v>2</v>
      </c>
      <c r="F25" s="118" t="s">
        <v>225</v>
      </c>
      <c r="G25" s="60">
        <v>47.58</v>
      </c>
      <c r="H25" s="61">
        <v>589.88</v>
      </c>
      <c r="I25" s="119" t="str">
        <f t="shared" si="0"/>
        <v>OK</v>
      </c>
      <c r="J25" s="139" t="str">
        <f t="shared" si="1"/>
        <v/>
      </c>
    </row>
    <row r="26" spans="1:10" ht="24" customHeight="1" thickBot="1">
      <c r="A26" s="133" t="s">
        <v>357</v>
      </c>
      <c r="B26" s="117">
        <v>46143</v>
      </c>
      <c r="C26" s="117">
        <v>46507</v>
      </c>
      <c r="D26" s="118" t="s">
        <v>3</v>
      </c>
      <c r="E26" s="118" t="s">
        <v>2</v>
      </c>
      <c r="F26" s="118" t="s">
        <v>225</v>
      </c>
      <c r="G26" s="60">
        <v>43.25</v>
      </c>
      <c r="H26" s="61">
        <v>396.83</v>
      </c>
      <c r="I26" s="119" t="str">
        <f t="shared" si="0"/>
        <v>OK</v>
      </c>
      <c r="J26" s="139" t="str">
        <f t="shared" si="1"/>
        <v/>
      </c>
    </row>
    <row r="27" spans="1:10" ht="24" customHeight="1">
      <c r="A27" s="132" t="s">
        <v>357</v>
      </c>
      <c r="B27" s="114">
        <v>46143</v>
      </c>
      <c r="C27" s="114">
        <v>46507</v>
      </c>
      <c r="D27" s="115" t="s">
        <v>4</v>
      </c>
      <c r="E27" s="115" t="s">
        <v>2</v>
      </c>
      <c r="F27" s="115" t="s">
        <v>226</v>
      </c>
      <c r="G27" s="58">
        <v>173</v>
      </c>
      <c r="H27" s="59">
        <v>2187</v>
      </c>
      <c r="I27" s="116" t="str">
        <f t="shared" si="0"/>
        <v>OK</v>
      </c>
      <c r="J27" s="138" t="str">
        <f t="shared" si="1"/>
        <v/>
      </c>
    </row>
    <row r="28" spans="1:10" ht="24" customHeight="1">
      <c r="A28" s="133" t="s">
        <v>357</v>
      </c>
      <c r="B28" s="117">
        <v>46143</v>
      </c>
      <c r="C28" s="117">
        <v>46507</v>
      </c>
      <c r="D28" s="118" t="s">
        <v>4</v>
      </c>
      <c r="E28" s="118" t="s">
        <v>2</v>
      </c>
      <c r="F28" s="118" t="s">
        <v>226</v>
      </c>
      <c r="G28" s="60">
        <v>151.38</v>
      </c>
      <c r="H28" s="61">
        <v>1913.63</v>
      </c>
      <c r="I28" s="119" t="str">
        <f t="shared" si="0"/>
        <v>OK</v>
      </c>
      <c r="J28" s="139" t="str">
        <f t="shared" si="1"/>
        <v/>
      </c>
    </row>
    <row r="29" spans="1:10" ht="24" customHeight="1">
      <c r="A29" s="133" t="s">
        <v>357</v>
      </c>
      <c r="B29" s="117">
        <v>46143</v>
      </c>
      <c r="C29" s="117">
        <v>46507</v>
      </c>
      <c r="D29" s="118" t="s">
        <v>4</v>
      </c>
      <c r="E29" s="118" t="s">
        <v>2</v>
      </c>
      <c r="F29" s="118" t="s">
        <v>226</v>
      </c>
      <c r="G29" s="60">
        <v>138.4</v>
      </c>
      <c r="H29" s="61">
        <v>1749.6</v>
      </c>
      <c r="I29" s="119" t="str">
        <f t="shared" si="0"/>
        <v>OK</v>
      </c>
      <c r="J29" s="139" t="str">
        <f t="shared" si="1"/>
        <v/>
      </c>
    </row>
    <row r="30" spans="1:10" ht="24" customHeight="1">
      <c r="A30" s="133" t="s">
        <v>357</v>
      </c>
      <c r="B30" s="117">
        <v>46143</v>
      </c>
      <c r="C30" s="117">
        <v>46507</v>
      </c>
      <c r="D30" s="118" t="s">
        <v>4</v>
      </c>
      <c r="E30" s="118" t="s">
        <v>2</v>
      </c>
      <c r="F30" s="118" t="s">
        <v>226</v>
      </c>
      <c r="G30" s="60">
        <v>129.75</v>
      </c>
      <c r="H30" s="61">
        <v>1640.25</v>
      </c>
      <c r="I30" s="119" t="str">
        <f t="shared" si="0"/>
        <v>OK</v>
      </c>
      <c r="J30" s="139" t="str">
        <f t="shared" si="1"/>
        <v/>
      </c>
    </row>
    <row r="31" spans="1:10" ht="24" customHeight="1">
      <c r="A31" s="133" t="s">
        <v>357</v>
      </c>
      <c r="B31" s="117">
        <v>46143</v>
      </c>
      <c r="C31" s="117">
        <v>46507</v>
      </c>
      <c r="D31" s="118" t="s">
        <v>4</v>
      </c>
      <c r="E31" s="118" t="s">
        <v>2</v>
      </c>
      <c r="F31" s="118" t="s">
        <v>226</v>
      </c>
      <c r="G31" s="60">
        <v>108.13</v>
      </c>
      <c r="H31" s="61">
        <v>1366.88</v>
      </c>
      <c r="I31" s="119" t="str">
        <f t="shared" si="0"/>
        <v>OK</v>
      </c>
      <c r="J31" s="139" t="str">
        <f t="shared" si="1"/>
        <v/>
      </c>
    </row>
    <row r="32" spans="1:10" ht="24" customHeight="1">
      <c r="A32" s="133" t="s">
        <v>357</v>
      </c>
      <c r="B32" s="117">
        <v>46143</v>
      </c>
      <c r="C32" s="117">
        <v>46507</v>
      </c>
      <c r="D32" s="118" t="s">
        <v>4</v>
      </c>
      <c r="E32" s="118" t="s">
        <v>2</v>
      </c>
      <c r="F32" s="118" t="s">
        <v>226</v>
      </c>
      <c r="G32" s="60">
        <v>103.8</v>
      </c>
      <c r="H32" s="61">
        <v>1312.2</v>
      </c>
      <c r="I32" s="119" t="str">
        <f t="shared" si="0"/>
        <v>OK</v>
      </c>
      <c r="J32" s="139" t="str">
        <f t="shared" si="1"/>
        <v/>
      </c>
    </row>
    <row r="33" spans="1:10" ht="24" customHeight="1">
      <c r="A33" s="133" t="s">
        <v>357</v>
      </c>
      <c r="B33" s="117">
        <v>46143</v>
      </c>
      <c r="C33" s="117">
        <v>46507</v>
      </c>
      <c r="D33" s="118" t="s">
        <v>4</v>
      </c>
      <c r="E33" s="118" t="s">
        <v>2</v>
      </c>
      <c r="F33" s="118" t="s">
        <v>226</v>
      </c>
      <c r="G33" s="60">
        <v>86.5</v>
      </c>
      <c r="H33" s="61">
        <v>1093.5</v>
      </c>
      <c r="I33" s="119" t="str">
        <f t="shared" si="0"/>
        <v>OK</v>
      </c>
      <c r="J33" s="139" t="str">
        <f t="shared" si="1"/>
        <v/>
      </c>
    </row>
    <row r="34" spans="1:10" ht="24" customHeight="1">
      <c r="A34" s="133" t="s">
        <v>357</v>
      </c>
      <c r="B34" s="117">
        <v>46143</v>
      </c>
      <c r="C34" s="117">
        <v>46507</v>
      </c>
      <c r="D34" s="118" t="s">
        <v>4</v>
      </c>
      <c r="E34" s="118" t="s">
        <v>2</v>
      </c>
      <c r="F34" s="118" t="s">
        <v>226</v>
      </c>
      <c r="G34" s="60">
        <v>69.2</v>
      </c>
      <c r="H34" s="61">
        <v>710.78</v>
      </c>
      <c r="I34" s="119" t="str">
        <f t="shared" si="0"/>
        <v>OK</v>
      </c>
      <c r="J34" s="139" t="str">
        <f t="shared" si="1"/>
        <v/>
      </c>
    </row>
    <row r="35" spans="1:10" ht="24" customHeight="1">
      <c r="A35" s="133" t="s">
        <v>357</v>
      </c>
      <c r="B35" s="117">
        <v>46143</v>
      </c>
      <c r="C35" s="117">
        <v>46507</v>
      </c>
      <c r="D35" s="118" t="s">
        <v>4</v>
      </c>
      <c r="E35" s="118" t="s">
        <v>2</v>
      </c>
      <c r="F35" s="118" t="s">
        <v>226</v>
      </c>
      <c r="G35" s="60">
        <v>51.9</v>
      </c>
      <c r="H35" s="61">
        <v>656.1</v>
      </c>
      <c r="I35" s="119" t="str">
        <f t="shared" si="0"/>
        <v>OK</v>
      </c>
      <c r="J35" s="139" t="str">
        <f t="shared" si="1"/>
        <v/>
      </c>
    </row>
    <row r="36" spans="1:10" ht="24" customHeight="1">
      <c r="A36" s="133" t="s">
        <v>357</v>
      </c>
      <c r="B36" s="117">
        <v>46143</v>
      </c>
      <c r="C36" s="117">
        <v>46507</v>
      </c>
      <c r="D36" s="118" t="s">
        <v>4</v>
      </c>
      <c r="E36" s="118" t="s">
        <v>2</v>
      </c>
      <c r="F36" s="118" t="s">
        <v>226</v>
      </c>
      <c r="G36" s="60">
        <v>47.58</v>
      </c>
      <c r="H36" s="61">
        <v>601.42999999999995</v>
      </c>
      <c r="I36" s="119" t="str">
        <f t="shared" si="0"/>
        <v>OK</v>
      </c>
      <c r="J36" s="139" t="str">
        <f t="shared" si="1"/>
        <v/>
      </c>
    </row>
    <row r="37" spans="1:10" ht="24" customHeight="1" thickBot="1">
      <c r="A37" s="133" t="s">
        <v>357</v>
      </c>
      <c r="B37" s="117">
        <v>46143</v>
      </c>
      <c r="C37" s="117">
        <v>46507</v>
      </c>
      <c r="D37" s="118" t="s">
        <v>4</v>
      </c>
      <c r="E37" s="118" t="s">
        <v>2</v>
      </c>
      <c r="F37" s="118" t="s">
        <v>226</v>
      </c>
      <c r="G37" s="60">
        <v>43.25</v>
      </c>
      <c r="H37" s="61">
        <v>404.6</v>
      </c>
      <c r="I37" s="119" t="str">
        <f t="shared" ref="I37:I68" si="2">IF($A37="","",IF(OR($B37="",$C37="",$D37="",$E37="",$F37=""),"Stammdaten fehlen",IF(AND($G37="",$H37=""),"Werte fehlen",IF($G37="","Monatsstunden fehlen",IF($H37="","Monatslohn fehlt","OK")))))</f>
        <v>OK</v>
      </c>
      <c r="J37" s="139" t="str">
        <f t="shared" ref="J37:J68" si="3">IF($G37="","",IF(COUNTIFS($A:$A,$A37,$D:$D,$D37,$G:$G,$G37)&gt;1,"Doppelte Monatsstunden",""))</f>
        <v/>
      </c>
    </row>
    <row r="38" spans="1:10" ht="24" customHeight="1">
      <c r="A38" s="132" t="s">
        <v>357</v>
      </c>
      <c r="B38" s="114">
        <v>46143</v>
      </c>
      <c r="C38" s="114">
        <v>46507</v>
      </c>
      <c r="D38" s="115" t="s">
        <v>5</v>
      </c>
      <c r="E38" s="115" t="s">
        <v>2</v>
      </c>
      <c r="F38" s="115" t="s">
        <v>227</v>
      </c>
      <c r="G38" s="58">
        <v>173</v>
      </c>
      <c r="H38" s="59">
        <v>2249</v>
      </c>
      <c r="I38" s="116" t="str">
        <f t="shared" si="2"/>
        <v>OK</v>
      </c>
      <c r="J38" s="138" t="str">
        <f t="shared" si="3"/>
        <v/>
      </c>
    </row>
    <row r="39" spans="1:10" ht="24" customHeight="1">
      <c r="A39" s="133" t="s">
        <v>357</v>
      </c>
      <c r="B39" s="117">
        <v>46143</v>
      </c>
      <c r="C39" s="117">
        <v>46507</v>
      </c>
      <c r="D39" s="118" t="s">
        <v>5</v>
      </c>
      <c r="E39" s="118" t="s">
        <v>2</v>
      </c>
      <c r="F39" s="118" t="s">
        <v>227</v>
      </c>
      <c r="G39" s="60">
        <v>151.38</v>
      </c>
      <c r="H39" s="61">
        <v>1967.88</v>
      </c>
      <c r="I39" s="119" t="str">
        <f t="shared" si="2"/>
        <v>OK</v>
      </c>
      <c r="J39" s="139" t="str">
        <f t="shared" si="3"/>
        <v/>
      </c>
    </row>
    <row r="40" spans="1:10" ht="24" customHeight="1">
      <c r="A40" s="133" t="s">
        <v>357</v>
      </c>
      <c r="B40" s="117">
        <v>46143</v>
      </c>
      <c r="C40" s="117">
        <v>46507</v>
      </c>
      <c r="D40" s="118" t="s">
        <v>5</v>
      </c>
      <c r="E40" s="118" t="s">
        <v>2</v>
      </c>
      <c r="F40" s="118" t="s">
        <v>227</v>
      </c>
      <c r="G40" s="60">
        <v>138.4</v>
      </c>
      <c r="H40" s="61">
        <v>1799.2</v>
      </c>
      <c r="I40" s="119" t="str">
        <f t="shared" si="2"/>
        <v>OK</v>
      </c>
      <c r="J40" s="139" t="str">
        <f t="shared" si="3"/>
        <v/>
      </c>
    </row>
    <row r="41" spans="1:10" ht="24" customHeight="1">
      <c r="A41" s="133" t="s">
        <v>357</v>
      </c>
      <c r="B41" s="117">
        <v>46143</v>
      </c>
      <c r="C41" s="117">
        <v>46507</v>
      </c>
      <c r="D41" s="118" t="s">
        <v>5</v>
      </c>
      <c r="E41" s="118" t="s">
        <v>2</v>
      </c>
      <c r="F41" s="118" t="s">
        <v>227</v>
      </c>
      <c r="G41" s="60">
        <v>129.75</v>
      </c>
      <c r="H41" s="61">
        <v>1686.75</v>
      </c>
      <c r="I41" s="119" t="str">
        <f t="shared" si="2"/>
        <v>OK</v>
      </c>
      <c r="J41" s="139" t="str">
        <f t="shared" si="3"/>
        <v/>
      </c>
    </row>
    <row r="42" spans="1:10" ht="24" customHeight="1">
      <c r="A42" s="133" t="s">
        <v>357</v>
      </c>
      <c r="B42" s="117">
        <v>46143</v>
      </c>
      <c r="C42" s="117">
        <v>46507</v>
      </c>
      <c r="D42" s="118" t="s">
        <v>5</v>
      </c>
      <c r="E42" s="118" t="s">
        <v>2</v>
      </c>
      <c r="F42" s="118" t="s">
        <v>227</v>
      </c>
      <c r="G42" s="60">
        <v>108.13</v>
      </c>
      <c r="H42" s="61">
        <v>1405.63</v>
      </c>
      <c r="I42" s="119" t="str">
        <f t="shared" si="2"/>
        <v>OK</v>
      </c>
      <c r="J42" s="139" t="str">
        <f t="shared" si="3"/>
        <v/>
      </c>
    </row>
    <row r="43" spans="1:10" ht="24" customHeight="1">
      <c r="A43" s="133" t="s">
        <v>357</v>
      </c>
      <c r="B43" s="117">
        <v>46143</v>
      </c>
      <c r="C43" s="117">
        <v>46507</v>
      </c>
      <c r="D43" s="118" t="s">
        <v>5</v>
      </c>
      <c r="E43" s="118" t="s">
        <v>2</v>
      </c>
      <c r="F43" s="118" t="s">
        <v>227</v>
      </c>
      <c r="G43" s="60">
        <v>103.8</v>
      </c>
      <c r="H43" s="61">
        <v>1349.4</v>
      </c>
      <c r="I43" s="119" t="str">
        <f t="shared" si="2"/>
        <v>OK</v>
      </c>
      <c r="J43" s="139" t="str">
        <f t="shared" si="3"/>
        <v/>
      </c>
    </row>
    <row r="44" spans="1:10" ht="24" customHeight="1">
      <c r="A44" s="133" t="s">
        <v>357</v>
      </c>
      <c r="B44" s="117">
        <v>46143</v>
      </c>
      <c r="C44" s="117">
        <v>46507</v>
      </c>
      <c r="D44" s="118" t="s">
        <v>5</v>
      </c>
      <c r="E44" s="118" t="s">
        <v>2</v>
      </c>
      <c r="F44" s="118" t="s">
        <v>227</v>
      </c>
      <c r="G44" s="60">
        <v>86.5</v>
      </c>
      <c r="H44" s="61">
        <v>1124.5</v>
      </c>
      <c r="I44" s="119" t="str">
        <f t="shared" si="2"/>
        <v>OK</v>
      </c>
      <c r="J44" s="139" t="str">
        <f t="shared" si="3"/>
        <v/>
      </c>
    </row>
    <row r="45" spans="1:10" ht="24" customHeight="1">
      <c r="A45" s="133" t="s">
        <v>357</v>
      </c>
      <c r="B45" s="117">
        <v>46143</v>
      </c>
      <c r="C45" s="117">
        <v>46507</v>
      </c>
      <c r="D45" s="118" t="s">
        <v>5</v>
      </c>
      <c r="E45" s="118" t="s">
        <v>2</v>
      </c>
      <c r="F45" s="118" t="s">
        <v>227</v>
      </c>
      <c r="G45" s="60">
        <v>69.2</v>
      </c>
      <c r="H45" s="61">
        <v>730.93</v>
      </c>
      <c r="I45" s="119" t="str">
        <f t="shared" si="2"/>
        <v>OK</v>
      </c>
      <c r="J45" s="139" t="str">
        <f t="shared" si="3"/>
        <v/>
      </c>
    </row>
    <row r="46" spans="1:10" ht="24" customHeight="1">
      <c r="A46" s="133" t="s">
        <v>357</v>
      </c>
      <c r="B46" s="117">
        <v>46143</v>
      </c>
      <c r="C46" s="117">
        <v>46507</v>
      </c>
      <c r="D46" s="118" t="s">
        <v>5</v>
      </c>
      <c r="E46" s="118" t="s">
        <v>2</v>
      </c>
      <c r="F46" s="118" t="s">
        <v>227</v>
      </c>
      <c r="G46" s="60">
        <v>51.9</v>
      </c>
      <c r="H46" s="61">
        <v>674.7</v>
      </c>
      <c r="I46" s="119" t="str">
        <f t="shared" si="2"/>
        <v>OK</v>
      </c>
      <c r="J46" s="139" t="str">
        <f t="shared" si="3"/>
        <v/>
      </c>
    </row>
    <row r="47" spans="1:10" ht="24" customHeight="1">
      <c r="A47" s="133" t="s">
        <v>357</v>
      </c>
      <c r="B47" s="117">
        <v>46143</v>
      </c>
      <c r="C47" s="117">
        <v>46507</v>
      </c>
      <c r="D47" s="118" t="s">
        <v>5</v>
      </c>
      <c r="E47" s="118" t="s">
        <v>2</v>
      </c>
      <c r="F47" s="118" t="s">
        <v>227</v>
      </c>
      <c r="G47" s="60">
        <v>47.58</v>
      </c>
      <c r="H47" s="61">
        <v>618.48</v>
      </c>
      <c r="I47" s="119" t="str">
        <f t="shared" si="2"/>
        <v>OK</v>
      </c>
      <c r="J47" s="139" t="str">
        <f t="shared" si="3"/>
        <v/>
      </c>
    </row>
    <row r="48" spans="1:10" ht="24" customHeight="1" thickBot="1">
      <c r="A48" s="133" t="s">
        <v>357</v>
      </c>
      <c r="B48" s="117">
        <v>46143</v>
      </c>
      <c r="C48" s="117">
        <v>46507</v>
      </c>
      <c r="D48" s="118" t="s">
        <v>5</v>
      </c>
      <c r="E48" s="118" t="s">
        <v>2</v>
      </c>
      <c r="F48" s="118" t="s">
        <v>227</v>
      </c>
      <c r="G48" s="60">
        <v>43.25</v>
      </c>
      <c r="H48" s="61">
        <v>416.07</v>
      </c>
      <c r="I48" s="119" t="str">
        <f t="shared" si="2"/>
        <v>OK</v>
      </c>
      <c r="J48" s="139" t="str">
        <f t="shared" si="3"/>
        <v/>
      </c>
    </row>
    <row r="49" spans="1:10" ht="24" customHeight="1">
      <c r="A49" s="134" t="s">
        <v>357</v>
      </c>
      <c r="B49" s="120">
        <v>46143</v>
      </c>
      <c r="C49" s="120">
        <v>46507</v>
      </c>
      <c r="D49" s="121" t="s">
        <v>234</v>
      </c>
      <c r="E49" s="121" t="s">
        <v>6</v>
      </c>
      <c r="F49" s="121" t="s">
        <v>224</v>
      </c>
      <c r="G49" s="62">
        <v>173</v>
      </c>
      <c r="H49" s="63">
        <v>2220</v>
      </c>
      <c r="I49" s="122" t="str">
        <f t="shared" si="2"/>
        <v>OK</v>
      </c>
      <c r="J49" s="140" t="str">
        <f t="shared" si="3"/>
        <v/>
      </c>
    </row>
    <row r="50" spans="1:10" ht="24" customHeight="1">
      <c r="A50" s="135" t="s">
        <v>357</v>
      </c>
      <c r="B50" s="123">
        <v>46143</v>
      </c>
      <c r="C50" s="123">
        <v>46507</v>
      </c>
      <c r="D50" s="124" t="s">
        <v>234</v>
      </c>
      <c r="E50" s="124" t="s">
        <v>6</v>
      </c>
      <c r="F50" s="124" t="s">
        <v>224</v>
      </c>
      <c r="G50" s="64">
        <v>151.38</v>
      </c>
      <c r="H50" s="65">
        <v>1942.5</v>
      </c>
      <c r="I50" s="125" t="str">
        <f t="shared" si="2"/>
        <v>OK</v>
      </c>
      <c r="J50" s="141" t="str">
        <f t="shared" si="3"/>
        <v/>
      </c>
    </row>
    <row r="51" spans="1:10" ht="24" customHeight="1">
      <c r="A51" s="135" t="s">
        <v>357</v>
      </c>
      <c r="B51" s="123">
        <v>46143</v>
      </c>
      <c r="C51" s="123">
        <v>46507</v>
      </c>
      <c r="D51" s="124" t="s">
        <v>234</v>
      </c>
      <c r="E51" s="124" t="s">
        <v>6</v>
      </c>
      <c r="F51" s="124" t="s">
        <v>224</v>
      </c>
      <c r="G51" s="64">
        <v>138.4</v>
      </c>
      <c r="H51" s="65">
        <v>1776</v>
      </c>
      <c r="I51" s="125" t="str">
        <f t="shared" si="2"/>
        <v>OK</v>
      </c>
      <c r="J51" s="141" t="str">
        <f t="shared" si="3"/>
        <v/>
      </c>
    </row>
    <row r="52" spans="1:10" ht="24" customHeight="1">
      <c r="A52" s="135" t="s">
        <v>357</v>
      </c>
      <c r="B52" s="123">
        <v>46143</v>
      </c>
      <c r="C52" s="123">
        <v>46507</v>
      </c>
      <c r="D52" s="124" t="s">
        <v>234</v>
      </c>
      <c r="E52" s="124" t="s">
        <v>6</v>
      </c>
      <c r="F52" s="124" t="s">
        <v>224</v>
      </c>
      <c r="G52" s="64">
        <v>129.75</v>
      </c>
      <c r="H52" s="65">
        <v>1665</v>
      </c>
      <c r="I52" s="125" t="str">
        <f t="shared" si="2"/>
        <v>OK</v>
      </c>
      <c r="J52" s="141" t="str">
        <f t="shared" si="3"/>
        <v/>
      </c>
    </row>
    <row r="53" spans="1:10" ht="24" customHeight="1">
      <c r="A53" s="135" t="s">
        <v>357</v>
      </c>
      <c r="B53" s="123">
        <v>46143</v>
      </c>
      <c r="C53" s="123">
        <v>46507</v>
      </c>
      <c r="D53" s="124" t="s">
        <v>234</v>
      </c>
      <c r="E53" s="124" t="s">
        <v>6</v>
      </c>
      <c r="F53" s="124" t="s">
        <v>224</v>
      </c>
      <c r="G53" s="64">
        <v>108.13</v>
      </c>
      <c r="H53" s="65">
        <v>1387.5</v>
      </c>
      <c r="I53" s="125" t="str">
        <f t="shared" si="2"/>
        <v>OK</v>
      </c>
      <c r="J53" s="141" t="str">
        <f t="shared" si="3"/>
        <v/>
      </c>
    </row>
    <row r="54" spans="1:10" ht="24" customHeight="1">
      <c r="A54" s="135" t="s">
        <v>357</v>
      </c>
      <c r="B54" s="123">
        <v>46143</v>
      </c>
      <c r="C54" s="123">
        <v>46507</v>
      </c>
      <c r="D54" s="124" t="s">
        <v>234</v>
      </c>
      <c r="E54" s="124" t="s">
        <v>6</v>
      </c>
      <c r="F54" s="124" t="s">
        <v>224</v>
      </c>
      <c r="G54" s="64">
        <v>103.8</v>
      </c>
      <c r="H54" s="65">
        <v>1332</v>
      </c>
      <c r="I54" s="125" t="str">
        <f t="shared" si="2"/>
        <v>OK</v>
      </c>
      <c r="J54" s="141" t="str">
        <f t="shared" si="3"/>
        <v/>
      </c>
    </row>
    <row r="55" spans="1:10" ht="24" customHeight="1">
      <c r="A55" s="135" t="s">
        <v>357</v>
      </c>
      <c r="B55" s="123">
        <v>46143</v>
      </c>
      <c r="C55" s="123">
        <v>46507</v>
      </c>
      <c r="D55" s="124" t="s">
        <v>234</v>
      </c>
      <c r="E55" s="124" t="s">
        <v>6</v>
      </c>
      <c r="F55" s="124" t="s">
        <v>224</v>
      </c>
      <c r="G55" s="64">
        <v>86.5</v>
      </c>
      <c r="H55" s="65">
        <v>1110</v>
      </c>
      <c r="I55" s="125" t="str">
        <f t="shared" si="2"/>
        <v>OK</v>
      </c>
      <c r="J55" s="141" t="str">
        <f t="shared" si="3"/>
        <v/>
      </c>
    </row>
    <row r="56" spans="1:10" ht="24" customHeight="1">
      <c r="A56" s="135" t="s">
        <v>357</v>
      </c>
      <c r="B56" s="123">
        <v>46143</v>
      </c>
      <c r="C56" s="123">
        <v>46507</v>
      </c>
      <c r="D56" s="124" t="s">
        <v>234</v>
      </c>
      <c r="E56" s="124" t="s">
        <v>6</v>
      </c>
      <c r="F56" s="124" t="s">
        <v>224</v>
      </c>
      <c r="G56" s="64">
        <v>69.2</v>
      </c>
      <c r="H56" s="65">
        <v>721.5</v>
      </c>
      <c r="I56" s="125" t="str">
        <f t="shared" si="2"/>
        <v>OK</v>
      </c>
      <c r="J56" s="141" t="str">
        <f t="shared" si="3"/>
        <v/>
      </c>
    </row>
    <row r="57" spans="1:10" ht="24" customHeight="1">
      <c r="A57" s="135" t="s">
        <v>357</v>
      </c>
      <c r="B57" s="123">
        <v>46143</v>
      </c>
      <c r="C57" s="123">
        <v>46507</v>
      </c>
      <c r="D57" s="124" t="s">
        <v>234</v>
      </c>
      <c r="E57" s="124" t="s">
        <v>6</v>
      </c>
      <c r="F57" s="124" t="s">
        <v>224</v>
      </c>
      <c r="G57" s="64">
        <v>51.9</v>
      </c>
      <c r="H57" s="65">
        <v>666</v>
      </c>
      <c r="I57" s="125" t="str">
        <f t="shared" si="2"/>
        <v>OK</v>
      </c>
      <c r="J57" s="141" t="str">
        <f t="shared" si="3"/>
        <v/>
      </c>
    </row>
    <row r="58" spans="1:10" ht="24" customHeight="1">
      <c r="A58" s="135" t="s">
        <v>357</v>
      </c>
      <c r="B58" s="123">
        <v>46143</v>
      </c>
      <c r="C58" s="123">
        <v>46507</v>
      </c>
      <c r="D58" s="124" t="s">
        <v>234</v>
      </c>
      <c r="E58" s="124" t="s">
        <v>6</v>
      </c>
      <c r="F58" s="124" t="s">
        <v>224</v>
      </c>
      <c r="G58" s="64">
        <v>47.58</v>
      </c>
      <c r="H58" s="65">
        <v>610.5</v>
      </c>
      <c r="I58" s="125" t="str">
        <f t="shared" si="2"/>
        <v>OK</v>
      </c>
      <c r="J58" s="141" t="str">
        <f t="shared" si="3"/>
        <v/>
      </c>
    </row>
    <row r="59" spans="1:10" ht="24" customHeight="1" thickBot="1">
      <c r="A59" s="135" t="s">
        <v>357</v>
      </c>
      <c r="B59" s="123">
        <v>46143</v>
      </c>
      <c r="C59" s="123">
        <v>46507</v>
      </c>
      <c r="D59" s="124" t="s">
        <v>234</v>
      </c>
      <c r="E59" s="124" t="s">
        <v>6</v>
      </c>
      <c r="F59" s="124" t="s">
        <v>224</v>
      </c>
      <c r="G59" s="64">
        <v>43.25</v>
      </c>
      <c r="H59" s="65">
        <v>410.7</v>
      </c>
      <c r="I59" s="125" t="str">
        <f t="shared" si="2"/>
        <v>OK</v>
      </c>
      <c r="J59" s="141" t="str">
        <f t="shared" si="3"/>
        <v/>
      </c>
    </row>
    <row r="60" spans="1:10" ht="24" customHeight="1">
      <c r="A60" s="134" t="s">
        <v>357</v>
      </c>
      <c r="B60" s="120">
        <v>46143</v>
      </c>
      <c r="C60" s="120">
        <v>46507</v>
      </c>
      <c r="D60" s="121" t="s">
        <v>7</v>
      </c>
      <c r="E60" s="121" t="s">
        <v>6</v>
      </c>
      <c r="F60" s="121" t="s">
        <v>225</v>
      </c>
      <c r="G60" s="62">
        <v>173</v>
      </c>
      <c r="H60" s="63">
        <v>2220</v>
      </c>
      <c r="I60" s="122" t="str">
        <f t="shared" si="2"/>
        <v>OK</v>
      </c>
      <c r="J60" s="140" t="str">
        <f t="shared" si="3"/>
        <v/>
      </c>
    </row>
    <row r="61" spans="1:10" ht="24" customHeight="1">
      <c r="A61" s="135" t="s">
        <v>357</v>
      </c>
      <c r="B61" s="123">
        <v>46143</v>
      </c>
      <c r="C61" s="123">
        <v>46507</v>
      </c>
      <c r="D61" s="124" t="s">
        <v>7</v>
      </c>
      <c r="E61" s="124" t="s">
        <v>6</v>
      </c>
      <c r="F61" s="124" t="s">
        <v>225</v>
      </c>
      <c r="G61" s="64">
        <v>151.38</v>
      </c>
      <c r="H61" s="65">
        <v>1942.5</v>
      </c>
      <c r="I61" s="125" t="str">
        <f t="shared" si="2"/>
        <v>OK</v>
      </c>
      <c r="J61" s="141" t="str">
        <f t="shared" si="3"/>
        <v/>
      </c>
    </row>
    <row r="62" spans="1:10" ht="24" customHeight="1">
      <c r="A62" s="135" t="s">
        <v>357</v>
      </c>
      <c r="B62" s="123">
        <v>46143</v>
      </c>
      <c r="C62" s="123">
        <v>46507</v>
      </c>
      <c r="D62" s="124" t="s">
        <v>7</v>
      </c>
      <c r="E62" s="124" t="s">
        <v>6</v>
      </c>
      <c r="F62" s="124" t="s">
        <v>225</v>
      </c>
      <c r="G62" s="64">
        <v>138.4</v>
      </c>
      <c r="H62" s="65">
        <v>1776</v>
      </c>
      <c r="I62" s="125" t="str">
        <f t="shared" si="2"/>
        <v>OK</v>
      </c>
      <c r="J62" s="141" t="str">
        <f t="shared" si="3"/>
        <v/>
      </c>
    </row>
    <row r="63" spans="1:10" ht="24" customHeight="1">
      <c r="A63" s="135" t="s">
        <v>357</v>
      </c>
      <c r="B63" s="123">
        <v>46143</v>
      </c>
      <c r="C63" s="123">
        <v>46507</v>
      </c>
      <c r="D63" s="124" t="s">
        <v>7</v>
      </c>
      <c r="E63" s="124" t="s">
        <v>6</v>
      </c>
      <c r="F63" s="124" t="s">
        <v>225</v>
      </c>
      <c r="G63" s="64">
        <v>129.75</v>
      </c>
      <c r="H63" s="65">
        <v>1665</v>
      </c>
      <c r="I63" s="125" t="str">
        <f t="shared" si="2"/>
        <v>OK</v>
      </c>
      <c r="J63" s="141" t="str">
        <f t="shared" si="3"/>
        <v/>
      </c>
    </row>
    <row r="64" spans="1:10" ht="24" customHeight="1">
      <c r="A64" s="135" t="s">
        <v>357</v>
      </c>
      <c r="B64" s="123">
        <v>46143</v>
      </c>
      <c r="C64" s="123">
        <v>46507</v>
      </c>
      <c r="D64" s="124" t="s">
        <v>7</v>
      </c>
      <c r="E64" s="124" t="s">
        <v>6</v>
      </c>
      <c r="F64" s="124" t="s">
        <v>225</v>
      </c>
      <c r="G64" s="64">
        <v>108.13</v>
      </c>
      <c r="H64" s="65">
        <v>1387.5</v>
      </c>
      <c r="I64" s="125" t="str">
        <f t="shared" si="2"/>
        <v>OK</v>
      </c>
      <c r="J64" s="141" t="str">
        <f t="shared" si="3"/>
        <v/>
      </c>
    </row>
    <row r="65" spans="1:10" ht="24" customHeight="1">
      <c r="A65" s="135" t="s">
        <v>357</v>
      </c>
      <c r="B65" s="123">
        <v>46143</v>
      </c>
      <c r="C65" s="123">
        <v>46507</v>
      </c>
      <c r="D65" s="124" t="s">
        <v>7</v>
      </c>
      <c r="E65" s="124" t="s">
        <v>6</v>
      </c>
      <c r="F65" s="124" t="s">
        <v>225</v>
      </c>
      <c r="G65" s="64">
        <v>103.8</v>
      </c>
      <c r="H65" s="65">
        <v>1332</v>
      </c>
      <c r="I65" s="125" t="str">
        <f t="shared" si="2"/>
        <v>OK</v>
      </c>
      <c r="J65" s="141" t="str">
        <f t="shared" si="3"/>
        <v/>
      </c>
    </row>
    <row r="66" spans="1:10" ht="24" customHeight="1">
      <c r="A66" s="135" t="s">
        <v>357</v>
      </c>
      <c r="B66" s="123">
        <v>46143</v>
      </c>
      <c r="C66" s="123">
        <v>46507</v>
      </c>
      <c r="D66" s="124" t="s">
        <v>7</v>
      </c>
      <c r="E66" s="124" t="s">
        <v>6</v>
      </c>
      <c r="F66" s="124" t="s">
        <v>225</v>
      </c>
      <c r="G66" s="64">
        <v>86.5</v>
      </c>
      <c r="H66" s="65">
        <v>1110</v>
      </c>
      <c r="I66" s="125" t="str">
        <f t="shared" si="2"/>
        <v>OK</v>
      </c>
      <c r="J66" s="141" t="str">
        <f t="shared" si="3"/>
        <v/>
      </c>
    </row>
    <row r="67" spans="1:10" ht="24" customHeight="1">
      <c r="A67" s="135" t="s">
        <v>357</v>
      </c>
      <c r="B67" s="123">
        <v>46143</v>
      </c>
      <c r="C67" s="123">
        <v>46507</v>
      </c>
      <c r="D67" s="124" t="s">
        <v>7</v>
      </c>
      <c r="E67" s="124" t="s">
        <v>6</v>
      </c>
      <c r="F67" s="124" t="s">
        <v>225</v>
      </c>
      <c r="G67" s="64">
        <v>69.2</v>
      </c>
      <c r="H67" s="65">
        <v>721.5</v>
      </c>
      <c r="I67" s="125" t="str">
        <f t="shared" si="2"/>
        <v>OK</v>
      </c>
      <c r="J67" s="141" t="str">
        <f t="shared" si="3"/>
        <v/>
      </c>
    </row>
    <row r="68" spans="1:10" ht="24" customHeight="1">
      <c r="A68" s="135" t="s">
        <v>357</v>
      </c>
      <c r="B68" s="123">
        <v>46143</v>
      </c>
      <c r="C68" s="123">
        <v>46507</v>
      </c>
      <c r="D68" s="124" t="s">
        <v>7</v>
      </c>
      <c r="E68" s="124" t="s">
        <v>6</v>
      </c>
      <c r="F68" s="124" t="s">
        <v>225</v>
      </c>
      <c r="G68" s="64">
        <v>51.9</v>
      </c>
      <c r="H68" s="65">
        <v>666</v>
      </c>
      <c r="I68" s="125" t="str">
        <f t="shared" si="2"/>
        <v>OK</v>
      </c>
      <c r="J68" s="141" t="str">
        <f t="shared" si="3"/>
        <v/>
      </c>
    </row>
    <row r="69" spans="1:10" ht="24" customHeight="1">
      <c r="A69" s="135" t="s">
        <v>357</v>
      </c>
      <c r="B69" s="123">
        <v>46143</v>
      </c>
      <c r="C69" s="123">
        <v>46507</v>
      </c>
      <c r="D69" s="124" t="s">
        <v>7</v>
      </c>
      <c r="E69" s="124" t="s">
        <v>6</v>
      </c>
      <c r="F69" s="124" t="s">
        <v>225</v>
      </c>
      <c r="G69" s="64">
        <v>47.58</v>
      </c>
      <c r="H69" s="65">
        <v>610.5</v>
      </c>
      <c r="I69" s="125" t="str">
        <f t="shared" ref="I69:I100" si="4">IF($A69="","",IF(OR($B69="",$C69="",$D69="",$E69="",$F69=""),"Stammdaten fehlen",IF(AND($G69="",$H69=""),"Werte fehlen",IF($G69="","Monatsstunden fehlen",IF($H69="","Monatslohn fehlt","OK")))))</f>
        <v>OK</v>
      </c>
      <c r="J69" s="141" t="str">
        <f t="shared" ref="J69:J100" si="5">IF($G69="","",IF(COUNTIFS($A:$A,$A69,$D:$D,$D69,$G:$G,$G69)&gt;1,"Doppelte Monatsstunden",""))</f>
        <v/>
      </c>
    </row>
    <row r="70" spans="1:10" ht="24" customHeight="1" thickBot="1">
      <c r="A70" s="135" t="s">
        <v>357</v>
      </c>
      <c r="B70" s="123">
        <v>46143</v>
      </c>
      <c r="C70" s="123">
        <v>46507</v>
      </c>
      <c r="D70" s="124" t="s">
        <v>7</v>
      </c>
      <c r="E70" s="124" t="s">
        <v>6</v>
      </c>
      <c r="F70" s="124" t="s">
        <v>225</v>
      </c>
      <c r="G70" s="64">
        <v>43.25</v>
      </c>
      <c r="H70" s="65">
        <v>410.7</v>
      </c>
      <c r="I70" s="125" t="str">
        <f t="shared" si="4"/>
        <v>OK</v>
      </c>
      <c r="J70" s="141" t="str">
        <f t="shared" si="5"/>
        <v/>
      </c>
    </row>
    <row r="71" spans="1:10" ht="24" customHeight="1">
      <c r="A71" s="134" t="s">
        <v>357</v>
      </c>
      <c r="B71" s="120">
        <v>46143</v>
      </c>
      <c r="C71" s="120">
        <v>46507</v>
      </c>
      <c r="D71" s="121" t="s">
        <v>8</v>
      </c>
      <c r="E71" s="121" t="s">
        <v>6</v>
      </c>
      <c r="F71" s="121" t="s">
        <v>226</v>
      </c>
      <c r="G71" s="62">
        <v>173</v>
      </c>
      <c r="H71" s="63">
        <v>2228</v>
      </c>
      <c r="I71" s="122" t="str">
        <f t="shared" si="4"/>
        <v>OK</v>
      </c>
      <c r="J71" s="140" t="str">
        <f t="shared" si="5"/>
        <v/>
      </c>
    </row>
    <row r="72" spans="1:10" ht="24" customHeight="1">
      <c r="A72" s="135" t="s">
        <v>357</v>
      </c>
      <c r="B72" s="123">
        <v>46143</v>
      </c>
      <c r="C72" s="123">
        <v>46507</v>
      </c>
      <c r="D72" s="124" t="s">
        <v>8</v>
      </c>
      <c r="E72" s="124" t="s">
        <v>6</v>
      </c>
      <c r="F72" s="124" t="s">
        <v>226</v>
      </c>
      <c r="G72" s="64">
        <v>151.38</v>
      </c>
      <c r="H72" s="65">
        <v>1949.5</v>
      </c>
      <c r="I72" s="125" t="str">
        <f t="shared" si="4"/>
        <v>OK</v>
      </c>
      <c r="J72" s="141" t="str">
        <f t="shared" si="5"/>
        <v/>
      </c>
    </row>
    <row r="73" spans="1:10" ht="24" customHeight="1">
      <c r="A73" s="135" t="s">
        <v>357</v>
      </c>
      <c r="B73" s="123">
        <v>46143</v>
      </c>
      <c r="C73" s="123">
        <v>46507</v>
      </c>
      <c r="D73" s="124" t="s">
        <v>8</v>
      </c>
      <c r="E73" s="124" t="s">
        <v>6</v>
      </c>
      <c r="F73" s="124" t="s">
        <v>226</v>
      </c>
      <c r="G73" s="64">
        <v>138.4</v>
      </c>
      <c r="H73" s="65">
        <v>1782.4</v>
      </c>
      <c r="I73" s="125" t="str">
        <f t="shared" si="4"/>
        <v>OK</v>
      </c>
      <c r="J73" s="141" t="str">
        <f t="shared" si="5"/>
        <v/>
      </c>
    </row>
    <row r="74" spans="1:10" ht="24" customHeight="1">
      <c r="A74" s="135" t="s">
        <v>357</v>
      </c>
      <c r="B74" s="123">
        <v>46143</v>
      </c>
      <c r="C74" s="123">
        <v>46507</v>
      </c>
      <c r="D74" s="124" t="s">
        <v>8</v>
      </c>
      <c r="E74" s="124" t="s">
        <v>6</v>
      </c>
      <c r="F74" s="124" t="s">
        <v>226</v>
      </c>
      <c r="G74" s="64">
        <v>129.75</v>
      </c>
      <c r="H74" s="65">
        <v>1671</v>
      </c>
      <c r="I74" s="125" t="str">
        <f t="shared" si="4"/>
        <v>OK</v>
      </c>
      <c r="J74" s="141" t="str">
        <f t="shared" si="5"/>
        <v/>
      </c>
    </row>
    <row r="75" spans="1:10" ht="24" customHeight="1">
      <c r="A75" s="135" t="s">
        <v>357</v>
      </c>
      <c r="B75" s="123">
        <v>46143</v>
      </c>
      <c r="C75" s="123">
        <v>46507</v>
      </c>
      <c r="D75" s="124" t="s">
        <v>8</v>
      </c>
      <c r="E75" s="124" t="s">
        <v>6</v>
      </c>
      <c r="F75" s="124" t="s">
        <v>226</v>
      </c>
      <c r="G75" s="64">
        <v>108.13</v>
      </c>
      <c r="H75" s="65">
        <v>1392.5</v>
      </c>
      <c r="I75" s="125" t="str">
        <f t="shared" si="4"/>
        <v>OK</v>
      </c>
      <c r="J75" s="141" t="str">
        <f t="shared" si="5"/>
        <v/>
      </c>
    </row>
    <row r="76" spans="1:10" ht="24" customHeight="1">
      <c r="A76" s="135" t="s">
        <v>357</v>
      </c>
      <c r="B76" s="123">
        <v>46143</v>
      </c>
      <c r="C76" s="123">
        <v>46507</v>
      </c>
      <c r="D76" s="124" t="s">
        <v>8</v>
      </c>
      <c r="E76" s="124" t="s">
        <v>6</v>
      </c>
      <c r="F76" s="124" t="s">
        <v>226</v>
      </c>
      <c r="G76" s="64">
        <v>103.8</v>
      </c>
      <c r="H76" s="65">
        <v>1336.8</v>
      </c>
      <c r="I76" s="125" t="str">
        <f t="shared" si="4"/>
        <v>OK</v>
      </c>
      <c r="J76" s="141" t="str">
        <f t="shared" si="5"/>
        <v/>
      </c>
    </row>
    <row r="77" spans="1:10" ht="24" customHeight="1">
      <c r="A77" s="135" t="s">
        <v>357</v>
      </c>
      <c r="B77" s="123">
        <v>46143</v>
      </c>
      <c r="C77" s="123">
        <v>46507</v>
      </c>
      <c r="D77" s="124" t="s">
        <v>8</v>
      </c>
      <c r="E77" s="124" t="s">
        <v>6</v>
      </c>
      <c r="F77" s="124" t="s">
        <v>226</v>
      </c>
      <c r="G77" s="64">
        <v>86.5</v>
      </c>
      <c r="H77" s="65">
        <v>1114</v>
      </c>
      <c r="I77" s="125" t="str">
        <f t="shared" si="4"/>
        <v>OK</v>
      </c>
      <c r="J77" s="141" t="str">
        <f t="shared" si="5"/>
        <v/>
      </c>
    </row>
    <row r="78" spans="1:10" ht="24" customHeight="1">
      <c r="A78" s="135" t="s">
        <v>357</v>
      </c>
      <c r="B78" s="123">
        <v>46143</v>
      </c>
      <c r="C78" s="123">
        <v>46507</v>
      </c>
      <c r="D78" s="124" t="s">
        <v>8</v>
      </c>
      <c r="E78" s="124" t="s">
        <v>6</v>
      </c>
      <c r="F78" s="124" t="s">
        <v>226</v>
      </c>
      <c r="G78" s="64">
        <v>69.2</v>
      </c>
      <c r="H78" s="65">
        <v>724.1</v>
      </c>
      <c r="I78" s="125" t="str">
        <f t="shared" si="4"/>
        <v>OK</v>
      </c>
      <c r="J78" s="141" t="str">
        <f t="shared" si="5"/>
        <v/>
      </c>
    </row>
    <row r="79" spans="1:10" ht="24" customHeight="1">
      <c r="A79" s="135" t="s">
        <v>357</v>
      </c>
      <c r="B79" s="123">
        <v>46143</v>
      </c>
      <c r="C79" s="123">
        <v>46507</v>
      </c>
      <c r="D79" s="124" t="s">
        <v>8</v>
      </c>
      <c r="E79" s="124" t="s">
        <v>6</v>
      </c>
      <c r="F79" s="124" t="s">
        <v>226</v>
      </c>
      <c r="G79" s="64">
        <v>51.9</v>
      </c>
      <c r="H79" s="65">
        <v>668.4</v>
      </c>
      <c r="I79" s="125" t="str">
        <f t="shared" si="4"/>
        <v>OK</v>
      </c>
      <c r="J79" s="141" t="str">
        <f t="shared" si="5"/>
        <v/>
      </c>
    </row>
    <row r="80" spans="1:10" ht="24" customHeight="1">
      <c r="A80" s="135" t="s">
        <v>357</v>
      </c>
      <c r="B80" s="123">
        <v>46143</v>
      </c>
      <c r="C80" s="123">
        <v>46507</v>
      </c>
      <c r="D80" s="124" t="s">
        <v>8</v>
      </c>
      <c r="E80" s="124" t="s">
        <v>6</v>
      </c>
      <c r="F80" s="124" t="s">
        <v>226</v>
      </c>
      <c r="G80" s="64">
        <v>47.58</v>
      </c>
      <c r="H80" s="65">
        <v>612.70000000000005</v>
      </c>
      <c r="I80" s="125" t="str">
        <f t="shared" si="4"/>
        <v>OK</v>
      </c>
      <c r="J80" s="141" t="str">
        <f t="shared" si="5"/>
        <v/>
      </c>
    </row>
    <row r="81" spans="1:10" ht="24" customHeight="1" thickBot="1">
      <c r="A81" s="135" t="s">
        <v>357</v>
      </c>
      <c r="B81" s="123">
        <v>46143</v>
      </c>
      <c r="C81" s="123">
        <v>46507</v>
      </c>
      <c r="D81" s="124" t="s">
        <v>8</v>
      </c>
      <c r="E81" s="124" t="s">
        <v>6</v>
      </c>
      <c r="F81" s="124" t="s">
        <v>226</v>
      </c>
      <c r="G81" s="64">
        <v>43.25</v>
      </c>
      <c r="H81" s="65">
        <v>412.18</v>
      </c>
      <c r="I81" s="125" t="str">
        <f t="shared" si="4"/>
        <v>OK</v>
      </c>
      <c r="J81" s="141" t="str">
        <f t="shared" si="5"/>
        <v/>
      </c>
    </row>
    <row r="82" spans="1:10" ht="24" customHeight="1">
      <c r="A82" s="134" t="s">
        <v>357</v>
      </c>
      <c r="B82" s="120">
        <v>46143</v>
      </c>
      <c r="C82" s="120">
        <v>46507</v>
      </c>
      <c r="D82" s="121" t="s">
        <v>9</v>
      </c>
      <c r="E82" s="121" t="s">
        <v>6</v>
      </c>
      <c r="F82" s="121" t="s">
        <v>227</v>
      </c>
      <c r="G82" s="62">
        <v>173</v>
      </c>
      <c r="H82" s="63">
        <v>2292</v>
      </c>
      <c r="I82" s="122" t="str">
        <f t="shared" si="4"/>
        <v>OK</v>
      </c>
      <c r="J82" s="140" t="str">
        <f t="shared" si="5"/>
        <v/>
      </c>
    </row>
    <row r="83" spans="1:10" ht="24" customHeight="1">
      <c r="A83" s="135" t="s">
        <v>357</v>
      </c>
      <c r="B83" s="123">
        <v>46143</v>
      </c>
      <c r="C83" s="123">
        <v>46507</v>
      </c>
      <c r="D83" s="124" t="s">
        <v>9</v>
      </c>
      <c r="E83" s="124" t="s">
        <v>6</v>
      </c>
      <c r="F83" s="124" t="s">
        <v>227</v>
      </c>
      <c r="G83" s="64">
        <v>151.38</v>
      </c>
      <c r="H83" s="65">
        <v>2005.5</v>
      </c>
      <c r="I83" s="125" t="str">
        <f t="shared" si="4"/>
        <v>OK</v>
      </c>
      <c r="J83" s="141" t="str">
        <f t="shared" si="5"/>
        <v/>
      </c>
    </row>
    <row r="84" spans="1:10" ht="24" customHeight="1">
      <c r="A84" s="135" t="s">
        <v>357</v>
      </c>
      <c r="B84" s="123">
        <v>46143</v>
      </c>
      <c r="C84" s="123">
        <v>46507</v>
      </c>
      <c r="D84" s="124" t="s">
        <v>9</v>
      </c>
      <c r="E84" s="124" t="s">
        <v>6</v>
      </c>
      <c r="F84" s="124" t="s">
        <v>227</v>
      </c>
      <c r="G84" s="64">
        <v>138.4</v>
      </c>
      <c r="H84" s="65">
        <v>1833.6</v>
      </c>
      <c r="I84" s="125" t="str">
        <f t="shared" si="4"/>
        <v>OK</v>
      </c>
      <c r="J84" s="141" t="str">
        <f t="shared" si="5"/>
        <v/>
      </c>
    </row>
    <row r="85" spans="1:10" ht="24" customHeight="1">
      <c r="A85" s="135" t="s">
        <v>357</v>
      </c>
      <c r="B85" s="123">
        <v>46143</v>
      </c>
      <c r="C85" s="123">
        <v>46507</v>
      </c>
      <c r="D85" s="124" t="s">
        <v>9</v>
      </c>
      <c r="E85" s="124" t="s">
        <v>6</v>
      </c>
      <c r="F85" s="124" t="s">
        <v>227</v>
      </c>
      <c r="G85" s="64">
        <v>129.75</v>
      </c>
      <c r="H85" s="65">
        <v>1719</v>
      </c>
      <c r="I85" s="125" t="str">
        <f t="shared" si="4"/>
        <v>OK</v>
      </c>
      <c r="J85" s="141" t="str">
        <f t="shared" si="5"/>
        <v/>
      </c>
    </row>
    <row r="86" spans="1:10" ht="24" customHeight="1">
      <c r="A86" s="135" t="s">
        <v>357</v>
      </c>
      <c r="B86" s="123">
        <v>46143</v>
      </c>
      <c r="C86" s="123">
        <v>46507</v>
      </c>
      <c r="D86" s="124" t="s">
        <v>9</v>
      </c>
      <c r="E86" s="124" t="s">
        <v>6</v>
      </c>
      <c r="F86" s="124" t="s">
        <v>227</v>
      </c>
      <c r="G86" s="64">
        <v>108.13</v>
      </c>
      <c r="H86" s="65">
        <v>1432.5</v>
      </c>
      <c r="I86" s="125" t="str">
        <f t="shared" si="4"/>
        <v>OK</v>
      </c>
      <c r="J86" s="141" t="str">
        <f t="shared" si="5"/>
        <v/>
      </c>
    </row>
    <row r="87" spans="1:10" ht="24" customHeight="1">
      <c r="A87" s="135" t="s">
        <v>357</v>
      </c>
      <c r="B87" s="123">
        <v>46143</v>
      </c>
      <c r="C87" s="123">
        <v>46507</v>
      </c>
      <c r="D87" s="124" t="s">
        <v>9</v>
      </c>
      <c r="E87" s="124" t="s">
        <v>6</v>
      </c>
      <c r="F87" s="124" t="s">
        <v>227</v>
      </c>
      <c r="G87" s="64">
        <v>103.8</v>
      </c>
      <c r="H87" s="65">
        <v>1375.2</v>
      </c>
      <c r="I87" s="125" t="str">
        <f t="shared" si="4"/>
        <v>OK</v>
      </c>
      <c r="J87" s="141" t="str">
        <f t="shared" si="5"/>
        <v/>
      </c>
    </row>
    <row r="88" spans="1:10" ht="24" customHeight="1">
      <c r="A88" s="135" t="s">
        <v>357</v>
      </c>
      <c r="B88" s="123">
        <v>46143</v>
      </c>
      <c r="C88" s="123">
        <v>46507</v>
      </c>
      <c r="D88" s="124" t="s">
        <v>9</v>
      </c>
      <c r="E88" s="124" t="s">
        <v>6</v>
      </c>
      <c r="F88" s="124" t="s">
        <v>227</v>
      </c>
      <c r="G88" s="64">
        <v>86.5</v>
      </c>
      <c r="H88" s="65">
        <v>1146</v>
      </c>
      <c r="I88" s="125" t="str">
        <f t="shared" si="4"/>
        <v>OK</v>
      </c>
      <c r="J88" s="141" t="str">
        <f t="shared" si="5"/>
        <v/>
      </c>
    </row>
    <row r="89" spans="1:10" ht="24" customHeight="1">
      <c r="A89" s="135" t="s">
        <v>357</v>
      </c>
      <c r="B89" s="123">
        <v>46143</v>
      </c>
      <c r="C89" s="123">
        <v>46507</v>
      </c>
      <c r="D89" s="124" t="s">
        <v>9</v>
      </c>
      <c r="E89" s="124" t="s">
        <v>6</v>
      </c>
      <c r="F89" s="124" t="s">
        <v>227</v>
      </c>
      <c r="G89" s="64">
        <v>69.2</v>
      </c>
      <c r="H89" s="65">
        <v>744.9</v>
      </c>
      <c r="I89" s="125" t="str">
        <f t="shared" si="4"/>
        <v>OK</v>
      </c>
      <c r="J89" s="141" t="str">
        <f t="shared" si="5"/>
        <v/>
      </c>
    </row>
    <row r="90" spans="1:10" ht="24" customHeight="1">
      <c r="A90" s="135" t="s">
        <v>357</v>
      </c>
      <c r="B90" s="123">
        <v>46143</v>
      </c>
      <c r="C90" s="123">
        <v>46507</v>
      </c>
      <c r="D90" s="124" t="s">
        <v>9</v>
      </c>
      <c r="E90" s="124" t="s">
        <v>6</v>
      </c>
      <c r="F90" s="124" t="s">
        <v>227</v>
      </c>
      <c r="G90" s="64">
        <v>51.9</v>
      </c>
      <c r="H90" s="65">
        <v>687.6</v>
      </c>
      <c r="I90" s="125" t="str">
        <f t="shared" si="4"/>
        <v>OK</v>
      </c>
      <c r="J90" s="141" t="str">
        <f t="shared" si="5"/>
        <v/>
      </c>
    </row>
    <row r="91" spans="1:10" ht="24" customHeight="1">
      <c r="A91" s="135" t="s">
        <v>357</v>
      </c>
      <c r="B91" s="123">
        <v>46143</v>
      </c>
      <c r="C91" s="123">
        <v>46507</v>
      </c>
      <c r="D91" s="124" t="s">
        <v>9</v>
      </c>
      <c r="E91" s="124" t="s">
        <v>6</v>
      </c>
      <c r="F91" s="124" t="s">
        <v>227</v>
      </c>
      <c r="G91" s="64">
        <v>47.58</v>
      </c>
      <c r="H91" s="65">
        <v>630.29999999999995</v>
      </c>
      <c r="I91" s="125" t="str">
        <f t="shared" si="4"/>
        <v>OK</v>
      </c>
      <c r="J91" s="141" t="str">
        <f t="shared" si="5"/>
        <v/>
      </c>
    </row>
    <row r="92" spans="1:10" ht="24" customHeight="1" thickBot="1">
      <c r="A92" s="135" t="s">
        <v>357</v>
      </c>
      <c r="B92" s="123">
        <v>46143</v>
      </c>
      <c r="C92" s="123">
        <v>46507</v>
      </c>
      <c r="D92" s="124" t="s">
        <v>9</v>
      </c>
      <c r="E92" s="124" t="s">
        <v>6</v>
      </c>
      <c r="F92" s="124" t="s">
        <v>227</v>
      </c>
      <c r="G92" s="64">
        <v>43.25</v>
      </c>
      <c r="H92" s="65">
        <v>424.02</v>
      </c>
      <c r="I92" s="125" t="str">
        <f t="shared" si="4"/>
        <v>OK</v>
      </c>
      <c r="J92" s="141" t="str">
        <f t="shared" si="5"/>
        <v/>
      </c>
    </row>
    <row r="93" spans="1:10" ht="24" customHeight="1">
      <c r="A93" s="136" t="s">
        <v>357</v>
      </c>
      <c r="B93" s="126">
        <v>46143</v>
      </c>
      <c r="C93" s="126">
        <v>46507</v>
      </c>
      <c r="D93" s="127" t="s">
        <v>235</v>
      </c>
      <c r="E93" s="127" t="s">
        <v>10</v>
      </c>
      <c r="F93" s="127" t="s">
        <v>224</v>
      </c>
      <c r="G93" s="66">
        <v>173</v>
      </c>
      <c r="H93" s="67">
        <v>2360</v>
      </c>
      <c r="I93" s="128" t="str">
        <f t="shared" si="4"/>
        <v>OK</v>
      </c>
      <c r="J93" s="142" t="str">
        <f t="shared" si="5"/>
        <v/>
      </c>
    </row>
    <row r="94" spans="1:10" ht="24" customHeight="1">
      <c r="A94" s="137" t="s">
        <v>357</v>
      </c>
      <c r="B94" s="129">
        <v>46143</v>
      </c>
      <c r="C94" s="129">
        <v>46507</v>
      </c>
      <c r="D94" s="130" t="s">
        <v>235</v>
      </c>
      <c r="E94" s="130" t="s">
        <v>10</v>
      </c>
      <c r="F94" s="130" t="s">
        <v>224</v>
      </c>
      <c r="G94" s="68">
        <v>151.38</v>
      </c>
      <c r="H94" s="69">
        <v>2065</v>
      </c>
      <c r="I94" s="131" t="str">
        <f t="shared" si="4"/>
        <v>OK</v>
      </c>
      <c r="J94" s="143" t="str">
        <f t="shared" si="5"/>
        <v/>
      </c>
    </row>
    <row r="95" spans="1:10" ht="24" customHeight="1">
      <c r="A95" s="137" t="s">
        <v>357</v>
      </c>
      <c r="B95" s="129">
        <v>46143</v>
      </c>
      <c r="C95" s="129">
        <v>46507</v>
      </c>
      <c r="D95" s="130" t="s">
        <v>235</v>
      </c>
      <c r="E95" s="130" t="s">
        <v>10</v>
      </c>
      <c r="F95" s="130" t="s">
        <v>224</v>
      </c>
      <c r="G95" s="68">
        <v>138.4</v>
      </c>
      <c r="H95" s="69">
        <v>1888</v>
      </c>
      <c r="I95" s="131" t="str">
        <f t="shared" si="4"/>
        <v>OK</v>
      </c>
      <c r="J95" s="143" t="str">
        <f t="shared" si="5"/>
        <v/>
      </c>
    </row>
    <row r="96" spans="1:10" ht="24" customHeight="1">
      <c r="A96" s="137" t="s">
        <v>357</v>
      </c>
      <c r="B96" s="129">
        <v>46143</v>
      </c>
      <c r="C96" s="129">
        <v>46507</v>
      </c>
      <c r="D96" s="130" t="s">
        <v>235</v>
      </c>
      <c r="E96" s="130" t="s">
        <v>10</v>
      </c>
      <c r="F96" s="130" t="s">
        <v>224</v>
      </c>
      <c r="G96" s="68">
        <v>129.75</v>
      </c>
      <c r="H96" s="69">
        <v>1770</v>
      </c>
      <c r="I96" s="131" t="str">
        <f t="shared" si="4"/>
        <v>OK</v>
      </c>
      <c r="J96" s="143" t="str">
        <f t="shared" si="5"/>
        <v/>
      </c>
    </row>
    <row r="97" spans="1:10" ht="24" customHeight="1">
      <c r="A97" s="137" t="s">
        <v>357</v>
      </c>
      <c r="B97" s="129">
        <v>46143</v>
      </c>
      <c r="C97" s="129">
        <v>46507</v>
      </c>
      <c r="D97" s="130" t="s">
        <v>235</v>
      </c>
      <c r="E97" s="130" t="s">
        <v>10</v>
      </c>
      <c r="F97" s="130" t="s">
        <v>224</v>
      </c>
      <c r="G97" s="68">
        <v>108.13</v>
      </c>
      <c r="H97" s="69">
        <v>1475</v>
      </c>
      <c r="I97" s="131" t="str">
        <f t="shared" si="4"/>
        <v>OK</v>
      </c>
      <c r="J97" s="143" t="str">
        <f t="shared" si="5"/>
        <v/>
      </c>
    </row>
    <row r="98" spans="1:10" ht="24" customHeight="1">
      <c r="A98" s="137" t="s">
        <v>357</v>
      </c>
      <c r="B98" s="129">
        <v>46143</v>
      </c>
      <c r="C98" s="129">
        <v>46507</v>
      </c>
      <c r="D98" s="130" t="s">
        <v>235</v>
      </c>
      <c r="E98" s="130" t="s">
        <v>10</v>
      </c>
      <c r="F98" s="130" t="s">
        <v>224</v>
      </c>
      <c r="G98" s="68">
        <v>103.8</v>
      </c>
      <c r="H98" s="69">
        <v>1416</v>
      </c>
      <c r="I98" s="131" t="str">
        <f t="shared" si="4"/>
        <v>OK</v>
      </c>
      <c r="J98" s="143" t="str">
        <f t="shared" si="5"/>
        <v/>
      </c>
    </row>
    <row r="99" spans="1:10" ht="24" customHeight="1">
      <c r="A99" s="137" t="s">
        <v>357</v>
      </c>
      <c r="B99" s="129">
        <v>46143</v>
      </c>
      <c r="C99" s="129">
        <v>46507</v>
      </c>
      <c r="D99" s="130" t="s">
        <v>235</v>
      </c>
      <c r="E99" s="130" t="s">
        <v>10</v>
      </c>
      <c r="F99" s="130" t="s">
        <v>224</v>
      </c>
      <c r="G99" s="68">
        <v>86.5</v>
      </c>
      <c r="H99" s="69">
        <v>1180</v>
      </c>
      <c r="I99" s="131" t="str">
        <f t="shared" si="4"/>
        <v>OK</v>
      </c>
      <c r="J99" s="143" t="str">
        <f t="shared" si="5"/>
        <v/>
      </c>
    </row>
    <row r="100" spans="1:10" ht="24" customHeight="1">
      <c r="A100" s="137" t="s">
        <v>357</v>
      </c>
      <c r="B100" s="129">
        <v>46143</v>
      </c>
      <c r="C100" s="129">
        <v>46507</v>
      </c>
      <c r="D100" s="130" t="s">
        <v>235</v>
      </c>
      <c r="E100" s="130" t="s">
        <v>10</v>
      </c>
      <c r="F100" s="130" t="s">
        <v>224</v>
      </c>
      <c r="G100" s="68">
        <v>69.2</v>
      </c>
      <c r="H100" s="69">
        <v>767</v>
      </c>
      <c r="I100" s="131" t="str">
        <f t="shared" si="4"/>
        <v>OK</v>
      </c>
      <c r="J100" s="143" t="str">
        <f t="shared" si="5"/>
        <v/>
      </c>
    </row>
    <row r="101" spans="1:10" ht="24" customHeight="1">
      <c r="A101" s="137" t="s">
        <v>357</v>
      </c>
      <c r="B101" s="129">
        <v>46143</v>
      </c>
      <c r="C101" s="129">
        <v>46507</v>
      </c>
      <c r="D101" s="130" t="s">
        <v>235</v>
      </c>
      <c r="E101" s="130" t="s">
        <v>10</v>
      </c>
      <c r="F101" s="130" t="s">
        <v>224</v>
      </c>
      <c r="G101" s="68">
        <v>51.9</v>
      </c>
      <c r="H101" s="69">
        <v>708</v>
      </c>
      <c r="I101" s="131" t="str">
        <f t="shared" ref="I101:I136" si="6">IF($A101="","",IF(OR($B101="",$C101="",$D101="",$E101="",$F101=""),"Stammdaten fehlen",IF(AND($G101="",$H101=""),"Werte fehlen",IF($G101="","Monatsstunden fehlen",IF($H101="","Monatslohn fehlt","OK")))))</f>
        <v>OK</v>
      </c>
      <c r="J101" s="143" t="str">
        <f t="shared" ref="J101:J136" si="7">IF($G101="","",IF(COUNTIFS($A:$A,$A101,$D:$D,$D101,$G:$G,$G101)&gt;1,"Doppelte Monatsstunden",""))</f>
        <v/>
      </c>
    </row>
    <row r="102" spans="1:10" ht="24" customHeight="1">
      <c r="A102" s="137" t="s">
        <v>357</v>
      </c>
      <c r="B102" s="129">
        <v>46143</v>
      </c>
      <c r="C102" s="129">
        <v>46507</v>
      </c>
      <c r="D102" s="130" t="s">
        <v>235</v>
      </c>
      <c r="E102" s="130" t="s">
        <v>10</v>
      </c>
      <c r="F102" s="130" t="s">
        <v>224</v>
      </c>
      <c r="G102" s="68">
        <v>47.58</v>
      </c>
      <c r="H102" s="69">
        <v>649</v>
      </c>
      <c r="I102" s="131" t="str">
        <f t="shared" si="6"/>
        <v>OK</v>
      </c>
      <c r="J102" s="143" t="str">
        <f t="shared" si="7"/>
        <v/>
      </c>
    </row>
    <row r="103" spans="1:10" ht="24" customHeight="1" thickBot="1">
      <c r="A103" s="137" t="s">
        <v>357</v>
      </c>
      <c r="B103" s="129">
        <v>46143</v>
      </c>
      <c r="C103" s="129">
        <v>46507</v>
      </c>
      <c r="D103" s="130" t="s">
        <v>235</v>
      </c>
      <c r="E103" s="130" t="s">
        <v>10</v>
      </c>
      <c r="F103" s="130" t="s">
        <v>224</v>
      </c>
      <c r="G103" s="68">
        <v>43.25</v>
      </c>
      <c r="H103" s="69">
        <v>436.6</v>
      </c>
      <c r="I103" s="131" t="str">
        <f t="shared" si="6"/>
        <v>OK</v>
      </c>
      <c r="J103" s="143" t="str">
        <f t="shared" si="7"/>
        <v/>
      </c>
    </row>
    <row r="104" spans="1:10" ht="24" customHeight="1">
      <c r="A104" s="136" t="s">
        <v>357</v>
      </c>
      <c r="B104" s="126">
        <v>46143</v>
      </c>
      <c r="C104" s="126">
        <v>46507</v>
      </c>
      <c r="D104" s="127" t="s">
        <v>11</v>
      </c>
      <c r="E104" s="127" t="s">
        <v>10</v>
      </c>
      <c r="F104" s="127" t="s">
        <v>225</v>
      </c>
      <c r="G104" s="66">
        <v>173</v>
      </c>
      <c r="H104" s="67">
        <v>2360</v>
      </c>
      <c r="I104" s="128" t="str">
        <f t="shared" si="6"/>
        <v>OK</v>
      </c>
      <c r="J104" s="142" t="str">
        <f t="shared" si="7"/>
        <v/>
      </c>
    </row>
    <row r="105" spans="1:10" ht="24" customHeight="1">
      <c r="A105" s="137" t="s">
        <v>357</v>
      </c>
      <c r="B105" s="129">
        <v>46143</v>
      </c>
      <c r="C105" s="129">
        <v>46507</v>
      </c>
      <c r="D105" s="130" t="s">
        <v>11</v>
      </c>
      <c r="E105" s="130" t="s">
        <v>10</v>
      </c>
      <c r="F105" s="130" t="s">
        <v>225</v>
      </c>
      <c r="G105" s="68">
        <v>151.38</v>
      </c>
      <c r="H105" s="69">
        <v>2065</v>
      </c>
      <c r="I105" s="131" t="str">
        <f t="shared" si="6"/>
        <v>OK</v>
      </c>
      <c r="J105" s="143" t="str">
        <f t="shared" si="7"/>
        <v/>
      </c>
    </row>
    <row r="106" spans="1:10" ht="24" customHeight="1">
      <c r="A106" s="137" t="s">
        <v>357</v>
      </c>
      <c r="B106" s="129">
        <v>46143</v>
      </c>
      <c r="C106" s="129">
        <v>46507</v>
      </c>
      <c r="D106" s="130" t="s">
        <v>11</v>
      </c>
      <c r="E106" s="130" t="s">
        <v>10</v>
      </c>
      <c r="F106" s="130" t="s">
        <v>225</v>
      </c>
      <c r="G106" s="68">
        <v>138.4</v>
      </c>
      <c r="H106" s="69">
        <v>1888</v>
      </c>
      <c r="I106" s="131" t="str">
        <f t="shared" si="6"/>
        <v>OK</v>
      </c>
      <c r="J106" s="143" t="str">
        <f t="shared" si="7"/>
        <v/>
      </c>
    </row>
    <row r="107" spans="1:10" ht="24" customHeight="1">
      <c r="A107" s="137" t="s">
        <v>357</v>
      </c>
      <c r="B107" s="129">
        <v>46143</v>
      </c>
      <c r="C107" s="129">
        <v>46507</v>
      </c>
      <c r="D107" s="130" t="s">
        <v>11</v>
      </c>
      <c r="E107" s="130" t="s">
        <v>10</v>
      </c>
      <c r="F107" s="130" t="s">
        <v>225</v>
      </c>
      <c r="G107" s="68">
        <v>129.75</v>
      </c>
      <c r="H107" s="69">
        <v>1770</v>
      </c>
      <c r="I107" s="131" t="str">
        <f t="shared" si="6"/>
        <v>OK</v>
      </c>
      <c r="J107" s="143" t="str">
        <f t="shared" si="7"/>
        <v/>
      </c>
    </row>
    <row r="108" spans="1:10" ht="24" customHeight="1">
      <c r="A108" s="137" t="s">
        <v>357</v>
      </c>
      <c r="B108" s="129">
        <v>46143</v>
      </c>
      <c r="C108" s="129">
        <v>46507</v>
      </c>
      <c r="D108" s="130" t="s">
        <v>11</v>
      </c>
      <c r="E108" s="130" t="s">
        <v>10</v>
      </c>
      <c r="F108" s="130" t="s">
        <v>225</v>
      </c>
      <c r="G108" s="68">
        <v>108.13</v>
      </c>
      <c r="H108" s="69">
        <v>1475</v>
      </c>
      <c r="I108" s="131" t="str">
        <f t="shared" si="6"/>
        <v>OK</v>
      </c>
      <c r="J108" s="143" t="str">
        <f t="shared" si="7"/>
        <v/>
      </c>
    </row>
    <row r="109" spans="1:10" ht="24" customHeight="1">
      <c r="A109" s="137" t="s">
        <v>357</v>
      </c>
      <c r="B109" s="129">
        <v>46143</v>
      </c>
      <c r="C109" s="129">
        <v>46507</v>
      </c>
      <c r="D109" s="130" t="s">
        <v>11</v>
      </c>
      <c r="E109" s="130" t="s">
        <v>10</v>
      </c>
      <c r="F109" s="130" t="s">
        <v>225</v>
      </c>
      <c r="G109" s="68">
        <v>103.8</v>
      </c>
      <c r="H109" s="69">
        <v>1416</v>
      </c>
      <c r="I109" s="131" t="str">
        <f t="shared" si="6"/>
        <v>OK</v>
      </c>
      <c r="J109" s="143" t="str">
        <f t="shared" si="7"/>
        <v/>
      </c>
    </row>
    <row r="110" spans="1:10" ht="24" customHeight="1">
      <c r="A110" s="137" t="s">
        <v>357</v>
      </c>
      <c r="B110" s="129">
        <v>46143</v>
      </c>
      <c r="C110" s="129">
        <v>46507</v>
      </c>
      <c r="D110" s="130" t="s">
        <v>11</v>
      </c>
      <c r="E110" s="130" t="s">
        <v>10</v>
      </c>
      <c r="F110" s="130" t="s">
        <v>225</v>
      </c>
      <c r="G110" s="68">
        <v>86.5</v>
      </c>
      <c r="H110" s="69">
        <v>1180</v>
      </c>
      <c r="I110" s="131" t="str">
        <f t="shared" si="6"/>
        <v>OK</v>
      </c>
      <c r="J110" s="143" t="str">
        <f t="shared" si="7"/>
        <v/>
      </c>
    </row>
    <row r="111" spans="1:10" ht="24" customHeight="1">
      <c r="A111" s="137" t="s">
        <v>357</v>
      </c>
      <c r="B111" s="129">
        <v>46143</v>
      </c>
      <c r="C111" s="129">
        <v>46507</v>
      </c>
      <c r="D111" s="130" t="s">
        <v>11</v>
      </c>
      <c r="E111" s="130" t="s">
        <v>10</v>
      </c>
      <c r="F111" s="130" t="s">
        <v>225</v>
      </c>
      <c r="G111" s="68">
        <v>69.2</v>
      </c>
      <c r="H111" s="69">
        <v>767</v>
      </c>
      <c r="I111" s="131" t="str">
        <f t="shared" si="6"/>
        <v>OK</v>
      </c>
      <c r="J111" s="143" t="str">
        <f t="shared" si="7"/>
        <v/>
      </c>
    </row>
    <row r="112" spans="1:10" ht="24" customHeight="1">
      <c r="A112" s="137" t="s">
        <v>357</v>
      </c>
      <c r="B112" s="129">
        <v>46143</v>
      </c>
      <c r="C112" s="129">
        <v>46507</v>
      </c>
      <c r="D112" s="130" t="s">
        <v>11</v>
      </c>
      <c r="E112" s="130" t="s">
        <v>10</v>
      </c>
      <c r="F112" s="130" t="s">
        <v>225</v>
      </c>
      <c r="G112" s="68">
        <v>51.9</v>
      </c>
      <c r="H112" s="69">
        <v>708</v>
      </c>
      <c r="I112" s="131" t="str">
        <f t="shared" si="6"/>
        <v>OK</v>
      </c>
      <c r="J112" s="143" t="str">
        <f t="shared" si="7"/>
        <v/>
      </c>
    </row>
    <row r="113" spans="1:10" ht="24" customHeight="1">
      <c r="A113" s="137" t="s">
        <v>357</v>
      </c>
      <c r="B113" s="129">
        <v>46143</v>
      </c>
      <c r="C113" s="129">
        <v>46507</v>
      </c>
      <c r="D113" s="130" t="s">
        <v>11</v>
      </c>
      <c r="E113" s="130" t="s">
        <v>10</v>
      </c>
      <c r="F113" s="130" t="s">
        <v>225</v>
      </c>
      <c r="G113" s="68">
        <v>47.58</v>
      </c>
      <c r="H113" s="69">
        <v>649</v>
      </c>
      <c r="I113" s="131" t="str">
        <f t="shared" si="6"/>
        <v>OK</v>
      </c>
      <c r="J113" s="143" t="str">
        <f t="shared" si="7"/>
        <v/>
      </c>
    </row>
    <row r="114" spans="1:10" ht="24" customHeight="1" thickBot="1">
      <c r="A114" s="137" t="s">
        <v>357</v>
      </c>
      <c r="B114" s="129">
        <v>46143</v>
      </c>
      <c r="C114" s="129">
        <v>46507</v>
      </c>
      <c r="D114" s="130" t="s">
        <v>11</v>
      </c>
      <c r="E114" s="130" t="s">
        <v>10</v>
      </c>
      <c r="F114" s="130" t="s">
        <v>225</v>
      </c>
      <c r="G114" s="68">
        <v>43.25</v>
      </c>
      <c r="H114" s="69">
        <v>436.6</v>
      </c>
      <c r="I114" s="131" t="str">
        <f t="shared" si="6"/>
        <v>OK</v>
      </c>
      <c r="J114" s="143" t="str">
        <f t="shared" si="7"/>
        <v/>
      </c>
    </row>
    <row r="115" spans="1:10" ht="24" customHeight="1">
      <c r="A115" s="136" t="s">
        <v>357</v>
      </c>
      <c r="B115" s="126">
        <v>46143</v>
      </c>
      <c r="C115" s="126">
        <v>46507</v>
      </c>
      <c r="D115" s="127" t="s">
        <v>12</v>
      </c>
      <c r="E115" s="127" t="s">
        <v>10</v>
      </c>
      <c r="F115" s="127" t="s">
        <v>226</v>
      </c>
      <c r="G115" s="66">
        <v>173</v>
      </c>
      <c r="H115" s="67">
        <v>2360</v>
      </c>
      <c r="I115" s="128" t="str">
        <f t="shared" si="6"/>
        <v>OK</v>
      </c>
      <c r="J115" s="142" t="str">
        <f t="shared" si="7"/>
        <v/>
      </c>
    </row>
    <row r="116" spans="1:10" ht="24" customHeight="1">
      <c r="A116" s="137" t="s">
        <v>357</v>
      </c>
      <c r="B116" s="129">
        <v>46143</v>
      </c>
      <c r="C116" s="129">
        <v>46507</v>
      </c>
      <c r="D116" s="130" t="s">
        <v>12</v>
      </c>
      <c r="E116" s="130" t="s">
        <v>10</v>
      </c>
      <c r="F116" s="130" t="s">
        <v>226</v>
      </c>
      <c r="G116" s="68">
        <v>151.38</v>
      </c>
      <c r="H116" s="69">
        <v>2065</v>
      </c>
      <c r="I116" s="131" t="str">
        <f t="shared" si="6"/>
        <v>OK</v>
      </c>
      <c r="J116" s="143" t="str">
        <f t="shared" si="7"/>
        <v/>
      </c>
    </row>
    <row r="117" spans="1:10" ht="24" customHeight="1">
      <c r="A117" s="137" t="s">
        <v>357</v>
      </c>
      <c r="B117" s="129">
        <v>46143</v>
      </c>
      <c r="C117" s="129">
        <v>46507</v>
      </c>
      <c r="D117" s="130" t="s">
        <v>12</v>
      </c>
      <c r="E117" s="130" t="s">
        <v>10</v>
      </c>
      <c r="F117" s="130" t="s">
        <v>226</v>
      </c>
      <c r="G117" s="68">
        <v>138.4</v>
      </c>
      <c r="H117" s="69">
        <v>1888</v>
      </c>
      <c r="I117" s="131" t="str">
        <f t="shared" si="6"/>
        <v>OK</v>
      </c>
      <c r="J117" s="143" t="str">
        <f t="shared" si="7"/>
        <v/>
      </c>
    </row>
    <row r="118" spans="1:10" ht="24" customHeight="1">
      <c r="A118" s="137" t="s">
        <v>357</v>
      </c>
      <c r="B118" s="129">
        <v>46143</v>
      </c>
      <c r="C118" s="129">
        <v>46507</v>
      </c>
      <c r="D118" s="130" t="s">
        <v>12</v>
      </c>
      <c r="E118" s="130" t="s">
        <v>10</v>
      </c>
      <c r="F118" s="130" t="s">
        <v>226</v>
      </c>
      <c r="G118" s="68">
        <v>129.75</v>
      </c>
      <c r="H118" s="69">
        <v>1770</v>
      </c>
      <c r="I118" s="131" t="str">
        <f t="shared" si="6"/>
        <v>OK</v>
      </c>
      <c r="J118" s="143" t="str">
        <f t="shared" si="7"/>
        <v/>
      </c>
    </row>
    <row r="119" spans="1:10" ht="24" customHeight="1">
      <c r="A119" s="137" t="s">
        <v>357</v>
      </c>
      <c r="B119" s="129">
        <v>46143</v>
      </c>
      <c r="C119" s="129">
        <v>46507</v>
      </c>
      <c r="D119" s="130" t="s">
        <v>12</v>
      </c>
      <c r="E119" s="130" t="s">
        <v>10</v>
      </c>
      <c r="F119" s="130" t="s">
        <v>226</v>
      </c>
      <c r="G119" s="68">
        <v>108.13</v>
      </c>
      <c r="H119" s="69">
        <v>1475</v>
      </c>
      <c r="I119" s="131" t="str">
        <f t="shared" si="6"/>
        <v>OK</v>
      </c>
      <c r="J119" s="143" t="str">
        <f t="shared" si="7"/>
        <v/>
      </c>
    </row>
    <row r="120" spans="1:10" ht="24" customHeight="1">
      <c r="A120" s="137" t="s">
        <v>357</v>
      </c>
      <c r="B120" s="129">
        <v>46143</v>
      </c>
      <c r="C120" s="129">
        <v>46507</v>
      </c>
      <c r="D120" s="130" t="s">
        <v>12</v>
      </c>
      <c r="E120" s="130" t="s">
        <v>10</v>
      </c>
      <c r="F120" s="130" t="s">
        <v>226</v>
      </c>
      <c r="G120" s="68">
        <v>103.8</v>
      </c>
      <c r="H120" s="69">
        <v>1416</v>
      </c>
      <c r="I120" s="131" t="str">
        <f t="shared" si="6"/>
        <v>OK</v>
      </c>
      <c r="J120" s="143" t="str">
        <f t="shared" si="7"/>
        <v/>
      </c>
    </row>
    <row r="121" spans="1:10" ht="24" customHeight="1">
      <c r="A121" s="137" t="s">
        <v>357</v>
      </c>
      <c r="B121" s="129">
        <v>46143</v>
      </c>
      <c r="C121" s="129">
        <v>46507</v>
      </c>
      <c r="D121" s="130" t="s">
        <v>12</v>
      </c>
      <c r="E121" s="130" t="s">
        <v>10</v>
      </c>
      <c r="F121" s="130" t="s">
        <v>226</v>
      </c>
      <c r="G121" s="68">
        <v>86.5</v>
      </c>
      <c r="H121" s="69">
        <v>1180</v>
      </c>
      <c r="I121" s="131" t="str">
        <f t="shared" si="6"/>
        <v>OK</v>
      </c>
      <c r="J121" s="143" t="str">
        <f t="shared" si="7"/>
        <v/>
      </c>
    </row>
    <row r="122" spans="1:10" ht="24" customHeight="1">
      <c r="A122" s="137" t="s">
        <v>357</v>
      </c>
      <c r="B122" s="129">
        <v>46143</v>
      </c>
      <c r="C122" s="129">
        <v>46507</v>
      </c>
      <c r="D122" s="130" t="s">
        <v>12</v>
      </c>
      <c r="E122" s="130" t="s">
        <v>10</v>
      </c>
      <c r="F122" s="130" t="s">
        <v>226</v>
      </c>
      <c r="G122" s="68">
        <v>69.2</v>
      </c>
      <c r="H122" s="69">
        <v>767</v>
      </c>
      <c r="I122" s="131" t="str">
        <f t="shared" si="6"/>
        <v>OK</v>
      </c>
      <c r="J122" s="143" t="str">
        <f t="shared" si="7"/>
        <v/>
      </c>
    </row>
    <row r="123" spans="1:10" ht="24" customHeight="1">
      <c r="A123" s="137" t="s">
        <v>357</v>
      </c>
      <c r="B123" s="129">
        <v>46143</v>
      </c>
      <c r="C123" s="129">
        <v>46507</v>
      </c>
      <c r="D123" s="130" t="s">
        <v>12</v>
      </c>
      <c r="E123" s="130" t="s">
        <v>10</v>
      </c>
      <c r="F123" s="130" t="s">
        <v>226</v>
      </c>
      <c r="G123" s="68">
        <v>51.9</v>
      </c>
      <c r="H123" s="69">
        <v>708</v>
      </c>
      <c r="I123" s="131" t="str">
        <f t="shared" si="6"/>
        <v>OK</v>
      </c>
      <c r="J123" s="143" t="str">
        <f t="shared" si="7"/>
        <v/>
      </c>
    </row>
    <row r="124" spans="1:10" ht="24" customHeight="1">
      <c r="A124" s="137" t="s">
        <v>357</v>
      </c>
      <c r="B124" s="129">
        <v>46143</v>
      </c>
      <c r="C124" s="129">
        <v>46507</v>
      </c>
      <c r="D124" s="130" t="s">
        <v>12</v>
      </c>
      <c r="E124" s="130" t="s">
        <v>10</v>
      </c>
      <c r="F124" s="130" t="s">
        <v>226</v>
      </c>
      <c r="G124" s="68">
        <v>47.58</v>
      </c>
      <c r="H124" s="69">
        <v>649</v>
      </c>
      <c r="I124" s="131" t="str">
        <f t="shared" si="6"/>
        <v>OK</v>
      </c>
      <c r="J124" s="143" t="str">
        <f t="shared" si="7"/>
        <v/>
      </c>
    </row>
    <row r="125" spans="1:10" ht="24" customHeight="1" thickBot="1">
      <c r="A125" s="137" t="s">
        <v>357</v>
      </c>
      <c r="B125" s="129">
        <v>46143</v>
      </c>
      <c r="C125" s="129">
        <v>46507</v>
      </c>
      <c r="D125" s="130" t="s">
        <v>12</v>
      </c>
      <c r="E125" s="130" t="s">
        <v>10</v>
      </c>
      <c r="F125" s="130" t="s">
        <v>226</v>
      </c>
      <c r="G125" s="68">
        <v>43.25</v>
      </c>
      <c r="H125" s="69">
        <v>436.6</v>
      </c>
      <c r="I125" s="131" t="str">
        <f t="shared" si="6"/>
        <v>OK</v>
      </c>
      <c r="J125" s="143" t="str">
        <f t="shared" si="7"/>
        <v/>
      </c>
    </row>
    <row r="126" spans="1:10" ht="24" customHeight="1">
      <c r="A126" s="136" t="s">
        <v>357</v>
      </c>
      <c r="B126" s="126">
        <v>46143</v>
      </c>
      <c r="C126" s="126">
        <v>46507</v>
      </c>
      <c r="D126" s="127" t="s">
        <v>13</v>
      </c>
      <c r="E126" s="127" t="s">
        <v>10</v>
      </c>
      <c r="F126" s="127" t="s">
        <v>227</v>
      </c>
      <c r="G126" s="66">
        <v>173</v>
      </c>
      <c r="H126" s="67">
        <v>2378</v>
      </c>
      <c r="I126" s="128" t="str">
        <f t="shared" si="6"/>
        <v>OK</v>
      </c>
      <c r="J126" s="142" t="str">
        <f t="shared" si="7"/>
        <v/>
      </c>
    </row>
    <row r="127" spans="1:10" ht="24" customHeight="1">
      <c r="A127" s="137" t="s">
        <v>357</v>
      </c>
      <c r="B127" s="129">
        <v>46143</v>
      </c>
      <c r="C127" s="129">
        <v>46507</v>
      </c>
      <c r="D127" s="130" t="s">
        <v>13</v>
      </c>
      <c r="E127" s="130" t="s">
        <v>10</v>
      </c>
      <c r="F127" s="130" t="s">
        <v>227</v>
      </c>
      <c r="G127" s="68">
        <v>151.38</v>
      </c>
      <c r="H127" s="69">
        <v>2098.25</v>
      </c>
      <c r="I127" s="131" t="str">
        <f t="shared" si="6"/>
        <v>OK</v>
      </c>
      <c r="J127" s="143" t="str">
        <f t="shared" si="7"/>
        <v/>
      </c>
    </row>
    <row r="128" spans="1:10" ht="24" customHeight="1">
      <c r="A128" s="137" t="s">
        <v>357</v>
      </c>
      <c r="B128" s="129">
        <v>46143</v>
      </c>
      <c r="C128" s="129">
        <v>46507</v>
      </c>
      <c r="D128" s="130" t="s">
        <v>13</v>
      </c>
      <c r="E128" s="130" t="s">
        <v>10</v>
      </c>
      <c r="F128" s="130" t="s">
        <v>227</v>
      </c>
      <c r="G128" s="68">
        <v>138.4</v>
      </c>
      <c r="H128" s="69">
        <v>1918.4</v>
      </c>
      <c r="I128" s="131" t="str">
        <f t="shared" si="6"/>
        <v>OK</v>
      </c>
      <c r="J128" s="143" t="str">
        <f t="shared" si="7"/>
        <v/>
      </c>
    </row>
    <row r="129" spans="1:10" ht="24" customHeight="1">
      <c r="A129" s="137" t="s">
        <v>357</v>
      </c>
      <c r="B129" s="129">
        <v>46143</v>
      </c>
      <c r="C129" s="129">
        <v>46507</v>
      </c>
      <c r="D129" s="130" t="s">
        <v>13</v>
      </c>
      <c r="E129" s="130" t="s">
        <v>10</v>
      </c>
      <c r="F129" s="130" t="s">
        <v>227</v>
      </c>
      <c r="G129" s="68">
        <v>129.75</v>
      </c>
      <c r="H129" s="69">
        <v>1798.5</v>
      </c>
      <c r="I129" s="131" t="str">
        <f t="shared" si="6"/>
        <v>OK</v>
      </c>
      <c r="J129" s="143" t="str">
        <f t="shared" si="7"/>
        <v/>
      </c>
    </row>
    <row r="130" spans="1:10" ht="24" customHeight="1">
      <c r="A130" s="137" t="s">
        <v>357</v>
      </c>
      <c r="B130" s="129">
        <v>46143</v>
      </c>
      <c r="C130" s="129">
        <v>46507</v>
      </c>
      <c r="D130" s="130" t="s">
        <v>13</v>
      </c>
      <c r="E130" s="130" t="s">
        <v>10</v>
      </c>
      <c r="F130" s="130" t="s">
        <v>227</v>
      </c>
      <c r="G130" s="68">
        <v>108.13</v>
      </c>
      <c r="H130" s="69">
        <v>1498.75</v>
      </c>
      <c r="I130" s="131" t="str">
        <f t="shared" si="6"/>
        <v>OK</v>
      </c>
      <c r="J130" s="143" t="str">
        <f t="shared" si="7"/>
        <v/>
      </c>
    </row>
    <row r="131" spans="1:10" ht="24" customHeight="1">
      <c r="A131" s="137" t="s">
        <v>357</v>
      </c>
      <c r="B131" s="129">
        <v>46143</v>
      </c>
      <c r="C131" s="129">
        <v>46507</v>
      </c>
      <c r="D131" s="130" t="s">
        <v>13</v>
      </c>
      <c r="E131" s="130" t="s">
        <v>10</v>
      </c>
      <c r="F131" s="130" t="s">
        <v>227</v>
      </c>
      <c r="G131" s="68">
        <v>103.8</v>
      </c>
      <c r="H131" s="69">
        <v>1438.8</v>
      </c>
      <c r="I131" s="131" t="str">
        <f t="shared" si="6"/>
        <v>OK</v>
      </c>
      <c r="J131" s="143" t="str">
        <f t="shared" si="7"/>
        <v/>
      </c>
    </row>
    <row r="132" spans="1:10" ht="24" customHeight="1">
      <c r="A132" s="137" t="s">
        <v>357</v>
      </c>
      <c r="B132" s="129">
        <v>46143</v>
      </c>
      <c r="C132" s="129">
        <v>46507</v>
      </c>
      <c r="D132" s="130" t="s">
        <v>13</v>
      </c>
      <c r="E132" s="130" t="s">
        <v>10</v>
      </c>
      <c r="F132" s="130" t="s">
        <v>227</v>
      </c>
      <c r="G132" s="68">
        <v>86.5</v>
      </c>
      <c r="H132" s="69">
        <v>1199</v>
      </c>
      <c r="I132" s="131" t="str">
        <f t="shared" si="6"/>
        <v>OK</v>
      </c>
      <c r="J132" s="143" t="str">
        <f t="shared" si="7"/>
        <v/>
      </c>
    </row>
    <row r="133" spans="1:10" ht="24" customHeight="1">
      <c r="A133" s="137" t="s">
        <v>357</v>
      </c>
      <c r="B133" s="129">
        <v>46143</v>
      </c>
      <c r="C133" s="129">
        <v>46507</v>
      </c>
      <c r="D133" s="130" t="s">
        <v>13</v>
      </c>
      <c r="E133" s="130" t="s">
        <v>10</v>
      </c>
      <c r="F133" s="130" t="s">
        <v>227</v>
      </c>
      <c r="G133" s="68">
        <v>69.2</v>
      </c>
      <c r="H133" s="69">
        <v>779.35</v>
      </c>
      <c r="I133" s="131" t="str">
        <f t="shared" si="6"/>
        <v>OK</v>
      </c>
      <c r="J133" s="143" t="str">
        <f t="shared" si="7"/>
        <v/>
      </c>
    </row>
    <row r="134" spans="1:10" ht="24" customHeight="1">
      <c r="A134" s="137" t="s">
        <v>357</v>
      </c>
      <c r="B134" s="129">
        <v>46143</v>
      </c>
      <c r="C134" s="129">
        <v>46507</v>
      </c>
      <c r="D134" s="130" t="s">
        <v>13</v>
      </c>
      <c r="E134" s="130" t="s">
        <v>10</v>
      </c>
      <c r="F134" s="130" t="s">
        <v>227</v>
      </c>
      <c r="G134" s="68">
        <v>51.9</v>
      </c>
      <c r="H134" s="69">
        <v>719.4</v>
      </c>
      <c r="I134" s="131" t="str">
        <f t="shared" si="6"/>
        <v>OK</v>
      </c>
      <c r="J134" s="143" t="str">
        <f t="shared" si="7"/>
        <v/>
      </c>
    </row>
    <row r="135" spans="1:10" ht="24" customHeight="1">
      <c r="A135" s="137" t="s">
        <v>357</v>
      </c>
      <c r="B135" s="129">
        <v>46143</v>
      </c>
      <c r="C135" s="129">
        <v>46507</v>
      </c>
      <c r="D135" s="130" t="s">
        <v>13</v>
      </c>
      <c r="E135" s="130" t="s">
        <v>10</v>
      </c>
      <c r="F135" s="130" t="s">
        <v>227</v>
      </c>
      <c r="G135" s="68">
        <v>47.58</v>
      </c>
      <c r="H135" s="69">
        <v>659.45</v>
      </c>
      <c r="I135" s="131" t="str">
        <f t="shared" si="6"/>
        <v>OK</v>
      </c>
      <c r="J135" s="143" t="str">
        <f t="shared" si="7"/>
        <v/>
      </c>
    </row>
    <row r="136" spans="1:10" ht="24" customHeight="1" thickBot="1">
      <c r="A136" s="144" t="s">
        <v>357</v>
      </c>
      <c r="B136" s="145">
        <v>46143</v>
      </c>
      <c r="C136" s="145">
        <v>46507</v>
      </c>
      <c r="D136" s="146" t="s">
        <v>13</v>
      </c>
      <c r="E136" s="146" t="s">
        <v>10</v>
      </c>
      <c r="F136" s="146" t="s">
        <v>227</v>
      </c>
      <c r="G136" s="70">
        <v>43.25</v>
      </c>
      <c r="H136" s="71">
        <v>443.63</v>
      </c>
      <c r="I136" s="147" t="str">
        <f t="shared" si="6"/>
        <v>OK</v>
      </c>
      <c r="J136" s="148" t="str">
        <f t="shared" si="7"/>
        <v/>
      </c>
    </row>
    <row r="137" spans="1:10" ht="24" customHeight="1" thickBot="1">
      <c r="A137" s="157" t="s">
        <v>276</v>
      </c>
      <c r="B137" s="158"/>
      <c r="C137" s="158"/>
      <c r="D137" s="159"/>
      <c r="E137" s="159"/>
      <c r="F137" s="159"/>
      <c r="G137" s="160"/>
      <c r="H137" s="161"/>
      <c r="I137" s="159"/>
      <c r="J137" s="162"/>
    </row>
    <row r="138" spans="1:10" ht="24" customHeight="1">
      <c r="A138" s="132" t="s">
        <v>236</v>
      </c>
      <c r="B138" s="114">
        <v>45778</v>
      </c>
      <c r="C138" s="114">
        <v>46142</v>
      </c>
      <c r="D138" s="115" t="s">
        <v>233</v>
      </c>
      <c r="E138" s="115" t="s">
        <v>2</v>
      </c>
      <c r="F138" s="115" t="s">
        <v>224</v>
      </c>
      <c r="G138" s="58">
        <v>173</v>
      </c>
      <c r="H138" s="59">
        <v>2021</v>
      </c>
      <c r="I138" s="116" t="str">
        <f t="shared" ref="I138:I169" si="8">IF($A138="","",IF(OR($B138="",$C138="",$D138="",$E138="",$F138=""),"Stammdaten fehlen",IF(AND($G138="",$H138=""),"Werte fehlen",IF($G138="","Monatsstunden fehlen",IF($H138="","Monatslohn fehlt","OK")))))</f>
        <v>OK</v>
      </c>
      <c r="J138" s="138" t="str">
        <f t="shared" ref="J138:J169" si="9">IF($G138="","",IF(COUNTIFS($A:$A,$A138,$D:$D,$D138,$G:$G,$G138)&gt;1,"Doppelte Monatsstunden",""))</f>
        <v/>
      </c>
    </row>
    <row r="139" spans="1:10" ht="24" customHeight="1">
      <c r="A139" s="133" t="s">
        <v>236</v>
      </c>
      <c r="B139" s="117">
        <v>45778</v>
      </c>
      <c r="C139" s="117">
        <v>46142</v>
      </c>
      <c r="D139" s="118" t="s">
        <v>233</v>
      </c>
      <c r="E139" s="118" t="s">
        <v>2</v>
      </c>
      <c r="F139" s="118" t="s">
        <v>224</v>
      </c>
      <c r="G139" s="60">
        <v>151.38</v>
      </c>
      <c r="H139" s="61">
        <v>1768.38</v>
      </c>
      <c r="I139" s="119" t="str">
        <f t="shared" si="8"/>
        <v>OK</v>
      </c>
      <c r="J139" s="139" t="str">
        <f t="shared" si="9"/>
        <v/>
      </c>
    </row>
    <row r="140" spans="1:10" ht="24" customHeight="1">
      <c r="A140" s="133" t="s">
        <v>236</v>
      </c>
      <c r="B140" s="117">
        <v>45778</v>
      </c>
      <c r="C140" s="117">
        <v>46142</v>
      </c>
      <c r="D140" s="118" t="s">
        <v>233</v>
      </c>
      <c r="E140" s="118" t="s">
        <v>2</v>
      </c>
      <c r="F140" s="118" t="s">
        <v>224</v>
      </c>
      <c r="G140" s="60">
        <v>138.4</v>
      </c>
      <c r="H140" s="61">
        <v>1616.8</v>
      </c>
      <c r="I140" s="119" t="str">
        <f t="shared" si="8"/>
        <v>OK</v>
      </c>
      <c r="J140" s="139" t="str">
        <f t="shared" si="9"/>
        <v/>
      </c>
    </row>
    <row r="141" spans="1:10" ht="24" customHeight="1">
      <c r="A141" s="133" t="s">
        <v>236</v>
      </c>
      <c r="B141" s="117">
        <v>45778</v>
      </c>
      <c r="C141" s="117">
        <v>46142</v>
      </c>
      <c r="D141" s="118" t="s">
        <v>233</v>
      </c>
      <c r="E141" s="118" t="s">
        <v>2</v>
      </c>
      <c r="F141" s="118" t="s">
        <v>224</v>
      </c>
      <c r="G141" s="60">
        <v>129.75</v>
      </c>
      <c r="H141" s="61">
        <v>1515.75</v>
      </c>
      <c r="I141" s="119" t="str">
        <f t="shared" si="8"/>
        <v>OK</v>
      </c>
      <c r="J141" s="139" t="str">
        <f t="shared" si="9"/>
        <v/>
      </c>
    </row>
    <row r="142" spans="1:10" ht="24" customHeight="1">
      <c r="A142" s="133" t="s">
        <v>236</v>
      </c>
      <c r="B142" s="117">
        <v>45778</v>
      </c>
      <c r="C142" s="117">
        <v>46142</v>
      </c>
      <c r="D142" s="118" t="s">
        <v>233</v>
      </c>
      <c r="E142" s="118" t="s">
        <v>2</v>
      </c>
      <c r="F142" s="118" t="s">
        <v>224</v>
      </c>
      <c r="G142" s="60">
        <v>108.13</v>
      </c>
      <c r="H142" s="61">
        <v>1263.1300000000001</v>
      </c>
      <c r="I142" s="119" t="str">
        <f t="shared" si="8"/>
        <v>OK</v>
      </c>
      <c r="J142" s="139" t="str">
        <f t="shared" si="9"/>
        <v/>
      </c>
    </row>
    <row r="143" spans="1:10" ht="24" customHeight="1">
      <c r="A143" s="133" t="s">
        <v>236</v>
      </c>
      <c r="B143" s="117">
        <v>45778</v>
      </c>
      <c r="C143" s="117">
        <v>46142</v>
      </c>
      <c r="D143" s="118" t="s">
        <v>233</v>
      </c>
      <c r="E143" s="118" t="s">
        <v>2</v>
      </c>
      <c r="F143" s="118" t="s">
        <v>224</v>
      </c>
      <c r="G143" s="60">
        <v>103.8</v>
      </c>
      <c r="H143" s="61">
        <v>1212.5999999999999</v>
      </c>
      <c r="I143" s="119" t="str">
        <f t="shared" si="8"/>
        <v>OK</v>
      </c>
      <c r="J143" s="139" t="str">
        <f t="shared" si="9"/>
        <v/>
      </c>
    </row>
    <row r="144" spans="1:10" ht="24" customHeight="1">
      <c r="A144" s="133" t="s">
        <v>236</v>
      </c>
      <c r="B144" s="117">
        <v>45778</v>
      </c>
      <c r="C144" s="117">
        <v>46142</v>
      </c>
      <c r="D144" s="118" t="s">
        <v>233</v>
      </c>
      <c r="E144" s="118" t="s">
        <v>2</v>
      </c>
      <c r="F144" s="118" t="s">
        <v>224</v>
      </c>
      <c r="G144" s="60">
        <v>86.5</v>
      </c>
      <c r="H144" s="61">
        <v>1010.5</v>
      </c>
      <c r="I144" s="119" t="str">
        <f t="shared" si="8"/>
        <v>OK</v>
      </c>
      <c r="J144" s="139" t="str">
        <f t="shared" si="9"/>
        <v/>
      </c>
    </row>
    <row r="145" spans="1:10" ht="24" customHeight="1">
      <c r="A145" s="133" t="s">
        <v>236</v>
      </c>
      <c r="B145" s="117">
        <v>45778</v>
      </c>
      <c r="C145" s="117">
        <v>46142</v>
      </c>
      <c r="D145" s="118" t="s">
        <v>233</v>
      </c>
      <c r="E145" s="118" t="s">
        <v>2</v>
      </c>
      <c r="F145" s="118" t="s">
        <v>224</v>
      </c>
      <c r="G145" s="60">
        <v>69.2</v>
      </c>
      <c r="H145" s="61">
        <v>808.4</v>
      </c>
      <c r="I145" s="119" t="str">
        <f t="shared" si="8"/>
        <v>OK</v>
      </c>
      <c r="J145" s="139" t="str">
        <f t="shared" si="9"/>
        <v/>
      </c>
    </row>
    <row r="146" spans="1:10" ht="24" customHeight="1">
      <c r="A146" s="133" t="s">
        <v>236</v>
      </c>
      <c r="B146" s="117">
        <v>45778</v>
      </c>
      <c r="C146" s="117">
        <v>46142</v>
      </c>
      <c r="D146" s="118" t="s">
        <v>233</v>
      </c>
      <c r="E146" s="118" t="s">
        <v>2</v>
      </c>
      <c r="F146" s="118" t="s">
        <v>224</v>
      </c>
      <c r="G146" s="60">
        <v>51.9</v>
      </c>
      <c r="H146" s="61">
        <v>606.29999999999995</v>
      </c>
      <c r="I146" s="119" t="str">
        <f t="shared" si="8"/>
        <v>OK</v>
      </c>
      <c r="J146" s="139" t="str">
        <f t="shared" si="9"/>
        <v/>
      </c>
    </row>
    <row r="147" spans="1:10" ht="24" customHeight="1">
      <c r="A147" s="133" t="s">
        <v>236</v>
      </c>
      <c r="B147" s="117">
        <v>45778</v>
      </c>
      <c r="C147" s="117">
        <v>46142</v>
      </c>
      <c r="D147" s="118" t="s">
        <v>233</v>
      </c>
      <c r="E147" s="118" t="s">
        <v>2</v>
      </c>
      <c r="F147" s="118" t="s">
        <v>224</v>
      </c>
      <c r="G147" s="60">
        <v>47.58</v>
      </c>
      <c r="H147" s="61">
        <v>555.78</v>
      </c>
      <c r="I147" s="119" t="str">
        <f t="shared" si="8"/>
        <v>OK</v>
      </c>
      <c r="J147" s="139" t="str">
        <f t="shared" si="9"/>
        <v/>
      </c>
    </row>
    <row r="148" spans="1:10" ht="24" customHeight="1">
      <c r="A148" s="133" t="s">
        <v>236</v>
      </c>
      <c r="B148" s="117">
        <v>45778</v>
      </c>
      <c r="C148" s="117">
        <v>46142</v>
      </c>
      <c r="D148" s="118" t="s">
        <v>233</v>
      </c>
      <c r="E148" s="118" t="s">
        <v>2</v>
      </c>
      <c r="F148" s="118" t="s">
        <v>224</v>
      </c>
      <c r="G148" s="60">
        <v>43.25</v>
      </c>
      <c r="H148" s="61">
        <v>505.25</v>
      </c>
      <c r="I148" s="119" t="str">
        <f t="shared" si="8"/>
        <v>OK</v>
      </c>
      <c r="J148" s="139" t="str">
        <f t="shared" si="9"/>
        <v/>
      </c>
    </row>
    <row r="149" spans="1:10" ht="24" customHeight="1">
      <c r="A149" s="133" t="s">
        <v>236</v>
      </c>
      <c r="B149" s="117">
        <v>45778</v>
      </c>
      <c r="C149" s="117">
        <v>46142</v>
      </c>
      <c r="D149" s="118" t="s">
        <v>233</v>
      </c>
      <c r="E149" s="118" t="s">
        <v>2</v>
      </c>
      <c r="F149" s="118" t="s">
        <v>224</v>
      </c>
      <c r="G149" s="60">
        <v>34.6</v>
      </c>
      <c r="H149" s="61">
        <v>404.2</v>
      </c>
      <c r="I149" s="119" t="str">
        <f t="shared" si="8"/>
        <v>OK</v>
      </c>
      <c r="J149" s="139" t="str">
        <f t="shared" si="9"/>
        <v/>
      </c>
    </row>
    <row r="150" spans="1:10" ht="24" customHeight="1" thickBot="1">
      <c r="A150" s="133" t="s">
        <v>236</v>
      </c>
      <c r="B150" s="117">
        <v>45778</v>
      </c>
      <c r="C150" s="117">
        <v>46142</v>
      </c>
      <c r="D150" s="118" t="s">
        <v>233</v>
      </c>
      <c r="E150" s="118" t="s">
        <v>2</v>
      </c>
      <c r="F150" s="118" t="s">
        <v>224</v>
      </c>
      <c r="G150" s="60">
        <v>32.01</v>
      </c>
      <c r="H150" s="61">
        <v>373.89</v>
      </c>
      <c r="I150" s="119" t="str">
        <f t="shared" si="8"/>
        <v>OK</v>
      </c>
      <c r="J150" s="139" t="str">
        <f t="shared" si="9"/>
        <v/>
      </c>
    </row>
    <row r="151" spans="1:10" ht="24" customHeight="1">
      <c r="A151" s="132" t="s">
        <v>236</v>
      </c>
      <c r="B151" s="114">
        <v>45778</v>
      </c>
      <c r="C151" s="114">
        <v>46142</v>
      </c>
      <c r="D151" s="115" t="s">
        <v>3</v>
      </c>
      <c r="E151" s="115" t="s">
        <v>2</v>
      </c>
      <c r="F151" s="115" t="s">
        <v>225</v>
      </c>
      <c r="G151" s="58">
        <v>173</v>
      </c>
      <c r="H151" s="59">
        <v>2082</v>
      </c>
      <c r="I151" s="116" t="str">
        <f t="shared" si="8"/>
        <v>OK</v>
      </c>
      <c r="J151" s="138" t="str">
        <f t="shared" si="9"/>
        <v/>
      </c>
    </row>
    <row r="152" spans="1:10" ht="24" customHeight="1">
      <c r="A152" s="133" t="s">
        <v>236</v>
      </c>
      <c r="B152" s="117">
        <v>45778</v>
      </c>
      <c r="C152" s="117">
        <v>46142</v>
      </c>
      <c r="D152" s="118" t="s">
        <v>3</v>
      </c>
      <c r="E152" s="118" t="s">
        <v>2</v>
      </c>
      <c r="F152" s="118" t="s">
        <v>225</v>
      </c>
      <c r="G152" s="60">
        <v>151.38</v>
      </c>
      <c r="H152" s="61">
        <v>1821.75</v>
      </c>
      <c r="I152" s="119" t="str">
        <f t="shared" si="8"/>
        <v>OK</v>
      </c>
      <c r="J152" s="139" t="str">
        <f t="shared" si="9"/>
        <v/>
      </c>
    </row>
    <row r="153" spans="1:10" ht="24" customHeight="1">
      <c r="A153" s="133" t="s">
        <v>236</v>
      </c>
      <c r="B153" s="117">
        <v>45778</v>
      </c>
      <c r="C153" s="117">
        <v>46142</v>
      </c>
      <c r="D153" s="118" t="s">
        <v>3</v>
      </c>
      <c r="E153" s="118" t="s">
        <v>2</v>
      </c>
      <c r="F153" s="118" t="s">
        <v>225</v>
      </c>
      <c r="G153" s="60">
        <v>138.4</v>
      </c>
      <c r="H153" s="61">
        <v>1665.6</v>
      </c>
      <c r="I153" s="119" t="str">
        <f t="shared" si="8"/>
        <v>OK</v>
      </c>
      <c r="J153" s="139" t="str">
        <f t="shared" si="9"/>
        <v/>
      </c>
    </row>
    <row r="154" spans="1:10" ht="24" customHeight="1">
      <c r="A154" s="133" t="s">
        <v>236</v>
      </c>
      <c r="B154" s="117">
        <v>45778</v>
      </c>
      <c r="C154" s="117">
        <v>46142</v>
      </c>
      <c r="D154" s="118" t="s">
        <v>3</v>
      </c>
      <c r="E154" s="118" t="s">
        <v>2</v>
      </c>
      <c r="F154" s="118" t="s">
        <v>225</v>
      </c>
      <c r="G154" s="60">
        <v>129.75</v>
      </c>
      <c r="H154" s="61">
        <v>1561.5</v>
      </c>
      <c r="I154" s="119" t="str">
        <f t="shared" si="8"/>
        <v>OK</v>
      </c>
      <c r="J154" s="139" t="str">
        <f t="shared" si="9"/>
        <v/>
      </c>
    </row>
    <row r="155" spans="1:10" ht="24" customHeight="1">
      <c r="A155" s="133" t="s">
        <v>236</v>
      </c>
      <c r="B155" s="117">
        <v>45778</v>
      </c>
      <c r="C155" s="117">
        <v>46142</v>
      </c>
      <c r="D155" s="118" t="s">
        <v>3</v>
      </c>
      <c r="E155" s="118" t="s">
        <v>2</v>
      </c>
      <c r="F155" s="118" t="s">
        <v>225</v>
      </c>
      <c r="G155" s="60">
        <v>108.13</v>
      </c>
      <c r="H155" s="61">
        <v>1301.25</v>
      </c>
      <c r="I155" s="119" t="str">
        <f t="shared" si="8"/>
        <v>OK</v>
      </c>
      <c r="J155" s="139" t="str">
        <f t="shared" si="9"/>
        <v/>
      </c>
    </row>
    <row r="156" spans="1:10" ht="24" customHeight="1">
      <c r="A156" s="133" t="s">
        <v>236</v>
      </c>
      <c r="B156" s="117">
        <v>45778</v>
      </c>
      <c r="C156" s="117">
        <v>46142</v>
      </c>
      <c r="D156" s="118" t="s">
        <v>3</v>
      </c>
      <c r="E156" s="118" t="s">
        <v>2</v>
      </c>
      <c r="F156" s="118" t="s">
        <v>225</v>
      </c>
      <c r="G156" s="60">
        <v>103.8</v>
      </c>
      <c r="H156" s="61">
        <v>1249.2</v>
      </c>
      <c r="I156" s="119" t="str">
        <f t="shared" si="8"/>
        <v>OK</v>
      </c>
      <c r="J156" s="139" t="str">
        <f t="shared" si="9"/>
        <v/>
      </c>
    </row>
    <row r="157" spans="1:10" ht="24" customHeight="1">
      <c r="A157" s="133" t="s">
        <v>236</v>
      </c>
      <c r="B157" s="117">
        <v>45778</v>
      </c>
      <c r="C157" s="117">
        <v>46142</v>
      </c>
      <c r="D157" s="118" t="s">
        <v>3</v>
      </c>
      <c r="E157" s="118" t="s">
        <v>2</v>
      </c>
      <c r="F157" s="118" t="s">
        <v>225</v>
      </c>
      <c r="G157" s="60">
        <v>86.5</v>
      </c>
      <c r="H157" s="61">
        <v>1041.2</v>
      </c>
      <c r="I157" s="119" t="str">
        <f t="shared" si="8"/>
        <v>OK</v>
      </c>
      <c r="J157" s="139" t="str">
        <f t="shared" si="9"/>
        <v/>
      </c>
    </row>
    <row r="158" spans="1:10" ht="24" customHeight="1">
      <c r="A158" s="133" t="s">
        <v>236</v>
      </c>
      <c r="B158" s="117">
        <v>45778</v>
      </c>
      <c r="C158" s="117">
        <v>46142</v>
      </c>
      <c r="D158" s="118" t="s">
        <v>3</v>
      </c>
      <c r="E158" s="118" t="s">
        <v>2</v>
      </c>
      <c r="F158" s="118" t="s">
        <v>225</v>
      </c>
      <c r="G158" s="60">
        <v>69.2</v>
      </c>
      <c r="H158" s="61">
        <v>832.8</v>
      </c>
      <c r="I158" s="119" t="str">
        <f t="shared" si="8"/>
        <v>OK</v>
      </c>
      <c r="J158" s="139" t="str">
        <f t="shared" si="9"/>
        <v/>
      </c>
    </row>
    <row r="159" spans="1:10" ht="24" customHeight="1">
      <c r="A159" s="133" t="s">
        <v>236</v>
      </c>
      <c r="B159" s="117">
        <v>45778</v>
      </c>
      <c r="C159" s="117">
        <v>46142</v>
      </c>
      <c r="D159" s="118" t="s">
        <v>3</v>
      </c>
      <c r="E159" s="118" t="s">
        <v>2</v>
      </c>
      <c r="F159" s="118" t="s">
        <v>225</v>
      </c>
      <c r="G159" s="60">
        <v>51.9</v>
      </c>
      <c r="H159" s="61">
        <v>624.6</v>
      </c>
      <c r="I159" s="119" t="str">
        <f t="shared" si="8"/>
        <v>OK</v>
      </c>
      <c r="J159" s="139" t="str">
        <f t="shared" si="9"/>
        <v/>
      </c>
    </row>
    <row r="160" spans="1:10" ht="24" customHeight="1">
      <c r="A160" s="133" t="s">
        <v>236</v>
      </c>
      <c r="B160" s="117">
        <v>45778</v>
      </c>
      <c r="C160" s="117">
        <v>46142</v>
      </c>
      <c r="D160" s="118" t="s">
        <v>3</v>
      </c>
      <c r="E160" s="118" t="s">
        <v>2</v>
      </c>
      <c r="F160" s="118" t="s">
        <v>225</v>
      </c>
      <c r="G160" s="60">
        <v>47.58</v>
      </c>
      <c r="H160" s="61">
        <v>575.54999999999995</v>
      </c>
      <c r="I160" s="119" t="str">
        <f t="shared" si="8"/>
        <v>OK</v>
      </c>
      <c r="J160" s="139" t="str">
        <f t="shared" si="9"/>
        <v/>
      </c>
    </row>
    <row r="161" spans="1:10" ht="24" customHeight="1">
      <c r="A161" s="133" t="s">
        <v>236</v>
      </c>
      <c r="B161" s="117">
        <v>45778</v>
      </c>
      <c r="C161" s="117">
        <v>46142</v>
      </c>
      <c r="D161" s="118" t="s">
        <v>3</v>
      </c>
      <c r="E161" s="118" t="s">
        <v>2</v>
      </c>
      <c r="F161" s="118" t="s">
        <v>225</v>
      </c>
      <c r="G161" s="60">
        <v>43.25</v>
      </c>
      <c r="H161" s="61">
        <v>520.5</v>
      </c>
      <c r="I161" s="119" t="str">
        <f t="shared" si="8"/>
        <v>OK</v>
      </c>
      <c r="J161" s="139" t="str">
        <f t="shared" si="9"/>
        <v/>
      </c>
    </row>
    <row r="162" spans="1:10" ht="24" customHeight="1">
      <c r="A162" s="133" t="s">
        <v>236</v>
      </c>
      <c r="B162" s="117">
        <v>45778</v>
      </c>
      <c r="C162" s="117">
        <v>46142</v>
      </c>
      <c r="D162" s="118" t="s">
        <v>3</v>
      </c>
      <c r="E162" s="118" t="s">
        <v>2</v>
      </c>
      <c r="F162" s="118" t="s">
        <v>225</v>
      </c>
      <c r="G162" s="60">
        <v>34.6</v>
      </c>
      <c r="H162" s="61">
        <v>416.4</v>
      </c>
      <c r="I162" s="119" t="str">
        <f t="shared" si="8"/>
        <v>OK</v>
      </c>
      <c r="J162" s="139" t="str">
        <f t="shared" si="9"/>
        <v/>
      </c>
    </row>
    <row r="163" spans="1:10" ht="24" customHeight="1" thickBot="1">
      <c r="A163" s="133" t="s">
        <v>236</v>
      </c>
      <c r="B163" s="117">
        <v>45778</v>
      </c>
      <c r="C163" s="117">
        <v>46142</v>
      </c>
      <c r="D163" s="118" t="s">
        <v>3</v>
      </c>
      <c r="E163" s="118" t="s">
        <v>2</v>
      </c>
      <c r="F163" s="118" t="s">
        <v>225</v>
      </c>
      <c r="G163" s="60">
        <v>32.01</v>
      </c>
      <c r="H163" s="61">
        <v>385.17</v>
      </c>
      <c r="I163" s="119" t="str">
        <f t="shared" si="8"/>
        <v>OK</v>
      </c>
      <c r="J163" s="139" t="str">
        <f t="shared" si="9"/>
        <v/>
      </c>
    </row>
    <row r="164" spans="1:10" ht="24" customHeight="1">
      <c r="A164" s="132" t="s">
        <v>236</v>
      </c>
      <c r="B164" s="114">
        <v>45778</v>
      </c>
      <c r="C164" s="114">
        <v>46142</v>
      </c>
      <c r="D164" s="115" t="s">
        <v>4</v>
      </c>
      <c r="E164" s="115" t="s">
        <v>2</v>
      </c>
      <c r="F164" s="115" t="s">
        <v>226</v>
      </c>
      <c r="G164" s="58">
        <v>173</v>
      </c>
      <c r="H164" s="59">
        <v>2123</v>
      </c>
      <c r="I164" s="116" t="str">
        <f t="shared" si="8"/>
        <v>OK</v>
      </c>
      <c r="J164" s="138" t="str">
        <f t="shared" si="9"/>
        <v/>
      </c>
    </row>
    <row r="165" spans="1:10" ht="24" customHeight="1">
      <c r="A165" s="133" t="s">
        <v>236</v>
      </c>
      <c r="B165" s="117">
        <v>45778</v>
      </c>
      <c r="C165" s="117">
        <v>46142</v>
      </c>
      <c r="D165" s="118" t="s">
        <v>4</v>
      </c>
      <c r="E165" s="118" t="s">
        <v>2</v>
      </c>
      <c r="F165" s="118" t="s">
        <v>226</v>
      </c>
      <c r="G165" s="60">
        <v>151.38</v>
      </c>
      <c r="H165" s="61">
        <v>1857.63</v>
      </c>
      <c r="I165" s="119" t="str">
        <f t="shared" si="8"/>
        <v>OK</v>
      </c>
      <c r="J165" s="139" t="str">
        <f t="shared" si="9"/>
        <v/>
      </c>
    </row>
    <row r="166" spans="1:10" ht="24" customHeight="1">
      <c r="A166" s="133" t="s">
        <v>236</v>
      </c>
      <c r="B166" s="117">
        <v>45778</v>
      </c>
      <c r="C166" s="117">
        <v>46142</v>
      </c>
      <c r="D166" s="118" t="s">
        <v>4</v>
      </c>
      <c r="E166" s="118" t="s">
        <v>2</v>
      </c>
      <c r="F166" s="118" t="s">
        <v>226</v>
      </c>
      <c r="G166" s="60">
        <v>138.4</v>
      </c>
      <c r="H166" s="61">
        <v>1698.4</v>
      </c>
      <c r="I166" s="119" t="str">
        <f t="shared" si="8"/>
        <v>OK</v>
      </c>
      <c r="J166" s="139" t="str">
        <f t="shared" si="9"/>
        <v/>
      </c>
    </row>
    <row r="167" spans="1:10" ht="24" customHeight="1">
      <c r="A167" s="133" t="s">
        <v>236</v>
      </c>
      <c r="B167" s="117">
        <v>45778</v>
      </c>
      <c r="C167" s="117">
        <v>46142</v>
      </c>
      <c r="D167" s="118" t="s">
        <v>4</v>
      </c>
      <c r="E167" s="118" t="s">
        <v>2</v>
      </c>
      <c r="F167" s="118" t="s">
        <v>226</v>
      </c>
      <c r="G167" s="60">
        <v>129.75</v>
      </c>
      <c r="H167" s="61">
        <v>1592.25</v>
      </c>
      <c r="I167" s="119" t="str">
        <f t="shared" si="8"/>
        <v>OK</v>
      </c>
      <c r="J167" s="139" t="str">
        <f t="shared" si="9"/>
        <v/>
      </c>
    </row>
    <row r="168" spans="1:10" ht="24" customHeight="1">
      <c r="A168" s="133" t="s">
        <v>236</v>
      </c>
      <c r="B168" s="117">
        <v>45778</v>
      </c>
      <c r="C168" s="117">
        <v>46142</v>
      </c>
      <c r="D168" s="118" t="s">
        <v>4</v>
      </c>
      <c r="E168" s="118" t="s">
        <v>2</v>
      </c>
      <c r="F168" s="118" t="s">
        <v>226</v>
      </c>
      <c r="G168" s="60">
        <v>108.13</v>
      </c>
      <c r="H168" s="61">
        <v>1326.88</v>
      </c>
      <c r="I168" s="119" t="str">
        <f t="shared" si="8"/>
        <v>OK</v>
      </c>
      <c r="J168" s="139" t="str">
        <f t="shared" si="9"/>
        <v/>
      </c>
    </row>
    <row r="169" spans="1:10" ht="24" customHeight="1">
      <c r="A169" s="133" t="s">
        <v>236</v>
      </c>
      <c r="B169" s="117">
        <v>45778</v>
      </c>
      <c r="C169" s="117">
        <v>46142</v>
      </c>
      <c r="D169" s="118" t="s">
        <v>4</v>
      </c>
      <c r="E169" s="118" t="s">
        <v>2</v>
      </c>
      <c r="F169" s="118" t="s">
        <v>226</v>
      </c>
      <c r="G169" s="60">
        <v>103.8</v>
      </c>
      <c r="H169" s="61">
        <v>1273.8</v>
      </c>
      <c r="I169" s="119" t="str">
        <f t="shared" si="8"/>
        <v>OK</v>
      </c>
      <c r="J169" s="139" t="str">
        <f t="shared" si="9"/>
        <v/>
      </c>
    </row>
    <row r="170" spans="1:10" ht="24" customHeight="1">
      <c r="A170" s="133" t="s">
        <v>236</v>
      </c>
      <c r="B170" s="117">
        <v>45778</v>
      </c>
      <c r="C170" s="117">
        <v>46142</v>
      </c>
      <c r="D170" s="118" t="s">
        <v>4</v>
      </c>
      <c r="E170" s="118" t="s">
        <v>2</v>
      </c>
      <c r="F170" s="118" t="s">
        <v>226</v>
      </c>
      <c r="G170" s="60">
        <v>86.5</v>
      </c>
      <c r="H170" s="61">
        <v>1061.5</v>
      </c>
      <c r="I170" s="119" t="str">
        <f t="shared" ref="I170:I201" si="10">IF($A170="","",IF(OR($B170="",$C170="",$D170="",$E170="",$F170=""),"Stammdaten fehlen",IF(AND($G170="",$H170=""),"Werte fehlen",IF($G170="","Monatsstunden fehlen",IF($H170="","Monatslohn fehlt","OK")))))</f>
        <v>OK</v>
      </c>
      <c r="J170" s="139" t="str">
        <f t="shared" ref="J170:J201" si="11">IF($G170="","",IF(COUNTIFS($A:$A,$A170,$D:$D,$D170,$G:$G,$G170)&gt;1,"Doppelte Monatsstunden",""))</f>
        <v/>
      </c>
    </row>
    <row r="171" spans="1:10" ht="24" customHeight="1">
      <c r="A171" s="133" t="s">
        <v>236</v>
      </c>
      <c r="B171" s="117">
        <v>45778</v>
      </c>
      <c r="C171" s="117">
        <v>46142</v>
      </c>
      <c r="D171" s="118" t="s">
        <v>4</v>
      </c>
      <c r="E171" s="118" t="s">
        <v>2</v>
      </c>
      <c r="F171" s="118" t="s">
        <v>226</v>
      </c>
      <c r="G171" s="60">
        <v>69.2</v>
      </c>
      <c r="H171" s="61">
        <v>849.2</v>
      </c>
      <c r="I171" s="119" t="str">
        <f t="shared" si="10"/>
        <v>OK</v>
      </c>
      <c r="J171" s="139" t="str">
        <f t="shared" si="11"/>
        <v/>
      </c>
    </row>
    <row r="172" spans="1:10" ht="24" customHeight="1">
      <c r="A172" s="133" t="s">
        <v>236</v>
      </c>
      <c r="B172" s="117">
        <v>45778</v>
      </c>
      <c r="C172" s="117">
        <v>46142</v>
      </c>
      <c r="D172" s="118" t="s">
        <v>4</v>
      </c>
      <c r="E172" s="118" t="s">
        <v>2</v>
      </c>
      <c r="F172" s="118" t="s">
        <v>226</v>
      </c>
      <c r="G172" s="60">
        <v>51.9</v>
      </c>
      <c r="H172" s="61">
        <v>636.9</v>
      </c>
      <c r="I172" s="119" t="str">
        <f t="shared" si="10"/>
        <v>OK</v>
      </c>
      <c r="J172" s="139" t="str">
        <f t="shared" si="11"/>
        <v/>
      </c>
    </row>
    <row r="173" spans="1:10" ht="24" customHeight="1">
      <c r="A173" s="133" t="s">
        <v>236</v>
      </c>
      <c r="B173" s="117">
        <v>45778</v>
      </c>
      <c r="C173" s="117">
        <v>46142</v>
      </c>
      <c r="D173" s="118" t="s">
        <v>4</v>
      </c>
      <c r="E173" s="118" t="s">
        <v>2</v>
      </c>
      <c r="F173" s="118" t="s">
        <v>226</v>
      </c>
      <c r="G173" s="60">
        <v>47.58</v>
      </c>
      <c r="H173" s="61">
        <v>583.83000000000004</v>
      </c>
      <c r="I173" s="119" t="str">
        <f t="shared" si="10"/>
        <v>OK</v>
      </c>
      <c r="J173" s="139" t="str">
        <f t="shared" si="11"/>
        <v/>
      </c>
    </row>
    <row r="174" spans="1:10" ht="24" customHeight="1">
      <c r="A174" s="133" t="s">
        <v>236</v>
      </c>
      <c r="B174" s="117">
        <v>45778</v>
      </c>
      <c r="C174" s="117">
        <v>46142</v>
      </c>
      <c r="D174" s="118" t="s">
        <v>4</v>
      </c>
      <c r="E174" s="118" t="s">
        <v>2</v>
      </c>
      <c r="F174" s="118" t="s">
        <v>226</v>
      </c>
      <c r="G174" s="60">
        <v>43.25</v>
      </c>
      <c r="H174" s="61">
        <v>530.75</v>
      </c>
      <c r="I174" s="119" t="str">
        <f t="shared" si="10"/>
        <v>OK</v>
      </c>
      <c r="J174" s="139" t="str">
        <f t="shared" si="11"/>
        <v/>
      </c>
    </row>
    <row r="175" spans="1:10" ht="24" customHeight="1">
      <c r="A175" s="133" t="s">
        <v>236</v>
      </c>
      <c r="B175" s="117">
        <v>45778</v>
      </c>
      <c r="C175" s="117">
        <v>46142</v>
      </c>
      <c r="D175" s="118" t="s">
        <v>4</v>
      </c>
      <c r="E175" s="118" t="s">
        <v>2</v>
      </c>
      <c r="F175" s="118" t="s">
        <v>226</v>
      </c>
      <c r="G175" s="60">
        <v>34.6</v>
      </c>
      <c r="H175" s="61">
        <v>424.6</v>
      </c>
      <c r="I175" s="119" t="str">
        <f t="shared" si="10"/>
        <v>OK</v>
      </c>
      <c r="J175" s="139" t="str">
        <f t="shared" si="11"/>
        <v/>
      </c>
    </row>
    <row r="176" spans="1:10" ht="24" customHeight="1" thickBot="1">
      <c r="A176" s="133" t="s">
        <v>236</v>
      </c>
      <c r="B176" s="117">
        <v>45778</v>
      </c>
      <c r="C176" s="117">
        <v>46142</v>
      </c>
      <c r="D176" s="118" t="s">
        <v>4</v>
      </c>
      <c r="E176" s="118" t="s">
        <v>2</v>
      </c>
      <c r="F176" s="118" t="s">
        <v>226</v>
      </c>
      <c r="G176" s="60">
        <v>32.01</v>
      </c>
      <c r="H176" s="61">
        <v>392.76</v>
      </c>
      <c r="I176" s="119" t="str">
        <f t="shared" si="10"/>
        <v>OK</v>
      </c>
      <c r="J176" s="139" t="str">
        <f t="shared" si="11"/>
        <v/>
      </c>
    </row>
    <row r="177" spans="1:10" ht="24" customHeight="1">
      <c r="A177" s="132" t="s">
        <v>236</v>
      </c>
      <c r="B177" s="114">
        <v>45778</v>
      </c>
      <c r="C177" s="114">
        <v>46142</v>
      </c>
      <c r="D177" s="115" t="s">
        <v>5</v>
      </c>
      <c r="E177" s="115" t="s">
        <v>2</v>
      </c>
      <c r="F177" s="115" t="s">
        <v>227</v>
      </c>
      <c r="G177" s="58">
        <v>173</v>
      </c>
      <c r="H177" s="59">
        <v>2183</v>
      </c>
      <c r="I177" s="116" t="str">
        <f t="shared" si="10"/>
        <v>OK</v>
      </c>
      <c r="J177" s="138" t="str">
        <f t="shared" si="11"/>
        <v/>
      </c>
    </row>
    <row r="178" spans="1:10" ht="24" customHeight="1">
      <c r="A178" s="133" t="s">
        <v>236</v>
      </c>
      <c r="B178" s="117">
        <v>45778</v>
      </c>
      <c r="C178" s="117">
        <v>46142</v>
      </c>
      <c r="D178" s="118" t="s">
        <v>5</v>
      </c>
      <c r="E178" s="118" t="s">
        <v>2</v>
      </c>
      <c r="F178" s="118" t="s">
        <v>227</v>
      </c>
      <c r="G178" s="60">
        <v>151.38</v>
      </c>
      <c r="H178" s="61">
        <v>1910.13</v>
      </c>
      <c r="I178" s="119" t="str">
        <f t="shared" si="10"/>
        <v>OK</v>
      </c>
      <c r="J178" s="139" t="str">
        <f t="shared" si="11"/>
        <v/>
      </c>
    </row>
    <row r="179" spans="1:10" ht="24" customHeight="1">
      <c r="A179" s="133" t="s">
        <v>236</v>
      </c>
      <c r="B179" s="117">
        <v>45778</v>
      </c>
      <c r="C179" s="117">
        <v>46142</v>
      </c>
      <c r="D179" s="118" t="s">
        <v>5</v>
      </c>
      <c r="E179" s="118" t="s">
        <v>2</v>
      </c>
      <c r="F179" s="118" t="s">
        <v>227</v>
      </c>
      <c r="G179" s="60">
        <v>138.4</v>
      </c>
      <c r="H179" s="61">
        <v>1746.4</v>
      </c>
      <c r="I179" s="119" t="str">
        <f t="shared" si="10"/>
        <v>OK</v>
      </c>
      <c r="J179" s="139" t="str">
        <f t="shared" si="11"/>
        <v/>
      </c>
    </row>
    <row r="180" spans="1:10" ht="24" customHeight="1">
      <c r="A180" s="133" t="s">
        <v>236</v>
      </c>
      <c r="B180" s="117">
        <v>45778</v>
      </c>
      <c r="C180" s="117">
        <v>46142</v>
      </c>
      <c r="D180" s="118" t="s">
        <v>5</v>
      </c>
      <c r="E180" s="118" t="s">
        <v>2</v>
      </c>
      <c r="F180" s="118" t="s">
        <v>227</v>
      </c>
      <c r="G180" s="60">
        <v>129.75</v>
      </c>
      <c r="H180" s="61">
        <v>1637.25</v>
      </c>
      <c r="I180" s="119" t="str">
        <f t="shared" si="10"/>
        <v>OK</v>
      </c>
      <c r="J180" s="139" t="str">
        <f t="shared" si="11"/>
        <v/>
      </c>
    </row>
    <row r="181" spans="1:10" ht="24" customHeight="1">
      <c r="A181" s="133" t="s">
        <v>236</v>
      </c>
      <c r="B181" s="117">
        <v>45778</v>
      </c>
      <c r="C181" s="117">
        <v>46142</v>
      </c>
      <c r="D181" s="118" t="s">
        <v>5</v>
      </c>
      <c r="E181" s="118" t="s">
        <v>2</v>
      </c>
      <c r="F181" s="118" t="s">
        <v>227</v>
      </c>
      <c r="G181" s="60">
        <v>108.13</v>
      </c>
      <c r="H181" s="61">
        <v>1364.38</v>
      </c>
      <c r="I181" s="119" t="str">
        <f t="shared" si="10"/>
        <v>OK</v>
      </c>
      <c r="J181" s="139" t="str">
        <f t="shared" si="11"/>
        <v/>
      </c>
    </row>
    <row r="182" spans="1:10" ht="24" customHeight="1">
      <c r="A182" s="133" t="s">
        <v>236</v>
      </c>
      <c r="B182" s="117">
        <v>45778</v>
      </c>
      <c r="C182" s="117">
        <v>46142</v>
      </c>
      <c r="D182" s="118" t="s">
        <v>5</v>
      </c>
      <c r="E182" s="118" t="s">
        <v>2</v>
      </c>
      <c r="F182" s="118" t="s">
        <v>227</v>
      </c>
      <c r="G182" s="60">
        <v>103.8</v>
      </c>
      <c r="H182" s="61">
        <v>1309.8</v>
      </c>
      <c r="I182" s="119" t="str">
        <f t="shared" si="10"/>
        <v>OK</v>
      </c>
      <c r="J182" s="139" t="str">
        <f t="shared" si="11"/>
        <v/>
      </c>
    </row>
    <row r="183" spans="1:10" ht="24" customHeight="1">
      <c r="A183" s="133" t="s">
        <v>236</v>
      </c>
      <c r="B183" s="117">
        <v>45778</v>
      </c>
      <c r="C183" s="117">
        <v>46142</v>
      </c>
      <c r="D183" s="118" t="s">
        <v>5</v>
      </c>
      <c r="E183" s="118" t="s">
        <v>2</v>
      </c>
      <c r="F183" s="118" t="s">
        <v>227</v>
      </c>
      <c r="G183" s="60">
        <v>86.5</v>
      </c>
      <c r="H183" s="61">
        <v>1091.5</v>
      </c>
      <c r="I183" s="119" t="str">
        <f t="shared" si="10"/>
        <v>OK</v>
      </c>
      <c r="J183" s="139" t="str">
        <f t="shared" si="11"/>
        <v/>
      </c>
    </row>
    <row r="184" spans="1:10" ht="24" customHeight="1">
      <c r="A184" s="133" t="s">
        <v>236</v>
      </c>
      <c r="B184" s="117">
        <v>45778</v>
      </c>
      <c r="C184" s="117">
        <v>46142</v>
      </c>
      <c r="D184" s="118" t="s">
        <v>5</v>
      </c>
      <c r="E184" s="118" t="s">
        <v>2</v>
      </c>
      <c r="F184" s="118" t="s">
        <v>227</v>
      </c>
      <c r="G184" s="60">
        <v>69.2</v>
      </c>
      <c r="H184" s="61">
        <v>873.2</v>
      </c>
      <c r="I184" s="119" t="str">
        <f t="shared" si="10"/>
        <v>OK</v>
      </c>
      <c r="J184" s="139" t="str">
        <f t="shared" si="11"/>
        <v/>
      </c>
    </row>
    <row r="185" spans="1:10" ht="24" customHeight="1">
      <c r="A185" s="133" t="s">
        <v>236</v>
      </c>
      <c r="B185" s="117">
        <v>45778</v>
      </c>
      <c r="C185" s="117">
        <v>46142</v>
      </c>
      <c r="D185" s="118" t="s">
        <v>5</v>
      </c>
      <c r="E185" s="118" t="s">
        <v>2</v>
      </c>
      <c r="F185" s="118" t="s">
        <v>227</v>
      </c>
      <c r="G185" s="60">
        <v>51.9</v>
      </c>
      <c r="H185" s="61">
        <v>654.9</v>
      </c>
      <c r="I185" s="119" t="str">
        <f t="shared" si="10"/>
        <v>OK</v>
      </c>
      <c r="J185" s="139" t="str">
        <f t="shared" si="11"/>
        <v/>
      </c>
    </row>
    <row r="186" spans="1:10" ht="24" customHeight="1">
      <c r="A186" s="133" t="s">
        <v>236</v>
      </c>
      <c r="B186" s="117">
        <v>45778</v>
      </c>
      <c r="C186" s="117">
        <v>46142</v>
      </c>
      <c r="D186" s="118" t="s">
        <v>5</v>
      </c>
      <c r="E186" s="118" t="s">
        <v>2</v>
      </c>
      <c r="F186" s="118" t="s">
        <v>227</v>
      </c>
      <c r="G186" s="60">
        <v>47.58</v>
      </c>
      <c r="H186" s="61">
        <v>600.33000000000004</v>
      </c>
      <c r="I186" s="119" t="str">
        <f t="shared" si="10"/>
        <v>OK</v>
      </c>
      <c r="J186" s="139" t="str">
        <f t="shared" si="11"/>
        <v/>
      </c>
    </row>
    <row r="187" spans="1:10" ht="24" customHeight="1">
      <c r="A187" s="133" t="s">
        <v>236</v>
      </c>
      <c r="B187" s="117">
        <v>45778</v>
      </c>
      <c r="C187" s="117">
        <v>46142</v>
      </c>
      <c r="D187" s="118" t="s">
        <v>5</v>
      </c>
      <c r="E187" s="118" t="s">
        <v>2</v>
      </c>
      <c r="F187" s="118" t="s">
        <v>227</v>
      </c>
      <c r="G187" s="60">
        <v>43.25</v>
      </c>
      <c r="H187" s="61">
        <v>545.75</v>
      </c>
      <c r="I187" s="119" t="str">
        <f t="shared" si="10"/>
        <v>OK</v>
      </c>
      <c r="J187" s="139" t="str">
        <f t="shared" si="11"/>
        <v/>
      </c>
    </row>
    <row r="188" spans="1:10" ht="24" customHeight="1">
      <c r="A188" s="133" t="s">
        <v>236</v>
      </c>
      <c r="B188" s="117">
        <v>45778</v>
      </c>
      <c r="C188" s="117">
        <v>46142</v>
      </c>
      <c r="D188" s="118" t="s">
        <v>5</v>
      </c>
      <c r="E188" s="118" t="s">
        <v>2</v>
      </c>
      <c r="F188" s="118" t="s">
        <v>227</v>
      </c>
      <c r="G188" s="60">
        <v>34.6</v>
      </c>
      <c r="H188" s="61">
        <v>436.6</v>
      </c>
      <c r="I188" s="119" t="str">
        <f t="shared" si="10"/>
        <v>OK</v>
      </c>
      <c r="J188" s="139" t="str">
        <f t="shared" si="11"/>
        <v/>
      </c>
    </row>
    <row r="189" spans="1:10" ht="24" customHeight="1" thickBot="1">
      <c r="A189" s="133" t="s">
        <v>236</v>
      </c>
      <c r="B189" s="117">
        <v>45778</v>
      </c>
      <c r="C189" s="117">
        <v>46142</v>
      </c>
      <c r="D189" s="118" t="s">
        <v>5</v>
      </c>
      <c r="E189" s="118" t="s">
        <v>2</v>
      </c>
      <c r="F189" s="118" t="s">
        <v>227</v>
      </c>
      <c r="G189" s="60">
        <v>32.01</v>
      </c>
      <c r="H189" s="61">
        <v>403.86</v>
      </c>
      <c r="I189" s="119" t="str">
        <f t="shared" si="10"/>
        <v>OK</v>
      </c>
      <c r="J189" s="139" t="str">
        <f t="shared" si="11"/>
        <v/>
      </c>
    </row>
    <row r="190" spans="1:10" ht="24" customHeight="1">
      <c r="A190" s="134" t="s">
        <v>236</v>
      </c>
      <c r="B190" s="120">
        <v>45778</v>
      </c>
      <c r="C190" s="120">
        <v>46142</v>
      </c>
      <c r="D190" s="121" t="s">
        <v>234</v>
      </c>
      <c r="E190" s="121" t="s">
        <v>6</v>
      </c>
      <c r="F190" s="121" t="s">
        <v>224</v>
      </c>
      <c r="G190" s="62">
        <v>173</v>
      </c>
      <c r="H190" s="63">
        <v>2160</v>
      </c>
      <c r="I190" s="122" t="str">
        <f t="shared" si="10"/>
        <v>OK</v>
      </c>
      <c r="J190" s="140" t="str">
        <f t="shared" si="11"/>
        <v/>
      </c>
    </row>
    <row r="191" spans="1:10" ht="24" customHeight="1">
      <c r="A191" s="135" t="s">
        <v>236</v>
      </c>
      <c r="B191" s="123">
        <v>45778</v>
      </c>
      <c r="C191" s="123">
        <v>46142</v>
      </c>
      <c r="D191" s="124" t="s">
        <v>234</v>
      </c>
      <c r="E191" s="124" t="s">
        <v>6</v>
      </c>
      <c r="F191" s="124" t="s">
        <v>224</v>
      </c>
      <c r="G191" s="64">
        <v>151.38</v>
      </c>
      <c r="H191" s="65">
        <v>1890</v>
      </c>
      <c r="I191" s="125" t="str">
        <f t="shared" si="10"/>
        <v>OK</v>
      </c>
      <c r="J191" s="141" t="str">
        <f t="shared" si="11"/>
        <v/>
      </c>
    </row>
    <row r="192" spans="1:10" ht="24" customHeight="1">
      <c r="A192" s="135" t="s">
        <v>236</v>
      </c>
      <c r="B192" s="123">
        <v>45778</v>
      </c>
      <c r="C192" s="123">
        <v>46142</v>
      </c>
      <c r="D192" s="124" t="s">
        <v>234</v>
      </c>
      <c r="E192" s="124" t="s">
        <v>6</v>
      </c>
      <c r="F192" s="124" t="s">
        <v>224</v>
      </c>
      <c r="G192" s="64">
        <v>138.4</v>
      </c>
      <c r="H192" s="65">
        <v>1728</v>
      </c>
      <c r="I192" s="125" t="str">
        <f t="shared" si="10"/>
        <v>OK</v>
      </c>
      <c r="J192" s="141" t="str">
        <f t="shared" si="11"/>
        <v/>
      </c>
    </row>
    <row r="193" spans="1:10" ht="24" customHeight="1">
      <c r="A193" s="135" t="s">
        <v>236</v>
      </c>
      <c r="B193" s="123">
        <v>45778</v>
      </c>
      <c r="C193" s="123">
        <v>46142</v>
      </c>
      <c r="D193" s="124" t="s">
        <v>234</v>
      </c>
      <c r="E193" s="124" t="s">
        <v>6</v>
      </c>
      <c r="F193" s="124" t="s">
        <v>224</v>
      </c>
      <c r="G193" s="64">
        <v>129.75</v>
      </c>
      <c r="H193" s="65">
        <v>1620</v>
      </c>
      <c r="I193" s="125" t="str">
        <f t="shared" si="10"/>
        <v>OK</v>
      </c>
      <c r="J193" s="141" t="str">
        <f t="shared" si="11"/>
        <v/>
      </c>
    </row>
    <row r="194" spans="1:10" ht="24" customHeight="1">
      <c r="A194" s="135" t="s">
        <v>236</v>
      </c>
      <c r="B194" s="123">
        <v>45778</v>
      </c>
      <c r="C194" s="123">
        <v>46142</v>
      </c>
      <c r="D194" s="124" t="s">
        <v>234</v>
      </c>
      <c r="E194" s="124" t="s">
        <v>6</v>
      </c>
      <c r="F194" s="124" t="s">
        <v>224</v>
      </c>
      <c r="G194" s="64">
        <v>108.13</v>
      </c>
      <c r="H194" s="65">
        <v>1350</v>
      </c>
      <c r="I194" s="125" t="str">
        <f t="shared" si="10"/>
        <v>OK</v>
      </c>
      <c r="J194" s="141" t="str">
        <f t="shared" si="11"/>
        <v/>
      </c>
    </row>
    <row r="195" spans="1:10" ht="24" customHeight="1">
      <c r="A195" s="135" t="s">
        <v>236</v>
      </c>
      <c r="B195" s="123">
        <v>45778</v>
      </c>
      <c r="C195" s="123">
        <v>46142</v>
      </c>
      <c r="D195" s="124" t="s">
        <v>234</v>
      </c>
      <c r="E195" s="124" t="s">
        <v>6</v>
      </c>
      <c r="F195" s="124" t="s">
        <v>224</v>
      </c>
      <c r="G195" s="64">
        <v>103.8</v>
      </c>
      <c r="H195" s="65">
        <v>1296</v>
      </c>
      <c r="I195" s="125" t="str">
        <f t="shared" si="10"/>
        <v>OK</v>
      </c>
      <c r="J195" s="141" t="str">
        <f t="shared" si="11"/>
        <v/>
      </c>
    </row>
    <row r="196" spans="1:10" ht="24" customHeight="1">
      <c r="A196" s="135" t="s">
        <v>236</v>
      </c>
      <c r="B196" s="123">
        <v>45778</v>
      </c>
      <c r="C196" s="123">
        <v>46142</v>
      </c>
      <c r="D196" s="124" t="s">
        <v>234</v>
      </c>
      <c r="E196" s="124" t="s">
        <v>6</v>
      </c>
      <c r="F196" s="124" t="s">
        <v>224</v>
      </c>
      <c r="G196" s="64">
        <v>86.5</v>
      </c>
      <c r="H196" s="65">
        <v>1080</v>
      </c>
      <c r="I196" s="125" t="str">
        <f t="shared" si="10"/>
        <v>OK</v>
      </c>
      <c r="J196" s="141" t="str">
        <f t="shared" si="11"/>
        <v/>
      </c>
    </row>
    <row r="197" spans="1:10" ht="24" customHeight="1">
      <c r="A197" s="135" t="s">
        <v>236</v>
      </c>
      <c r="B197" s="123">
        <v>45778</v>
      </c>
      <c r="C197" s="123">
        <v>46142</v>
      </c>
      <c r="D197" s="124" t="s">
        <v>234</v>
      </c>
      <c r="E197" s="124" t="s">
        <v>6</v>
      </c>
      <c r="F197" s="124" t="s">
        <v>224</v>
      </c>
      <c r="G197" s="64">
        <v>69.2</v>
      </c>
      <c r="H197" s="65">
        <v>864</v>
      </c>
      <c r="I197" s="125" t="str">
        <f t="shared" si="10"/>
        <v>OK</v>
      </c>
      <c r="J197" s="141" t="str">
        <f t="shared" si="11"/>
        <v/>
      </c>
    </row>
    <row r="198" spans="1:10" ht="24" customHeight="1">
      <c r="A198" s="135" t="s">
        <v>236</v>
      </c>
      <c r="B198" s="123">
        <v>45778</v>
      </c>
      <c r="C198" s="123">
        <v>46142</v>
      </c>
      <c r="D198" s="124" t="s">
        <v>234</v>
      </c>
      <c r="E198" s="124" t="s">
        <v>6</v>
      </c>
      <c r="F198" s="124" t="s">
        <v>224</v>
      </c>
      <c r="G198" s="64">
        <v>51.9</v>
      </c>
      <c r="H198" s="65">
        <v>648</v>
      </c>
      <c r="I198" s="125" t="str">
        <f t="shared" si="10"/>
        <v>OK</v>
      </c>
      <c r="J198" s="141" t="str">
        <f t="shared" si="11"/>
        <v/>
      </c>
    </row>
    <row r="199" spans="1:10" ht="24" customHeight="1">
      <c r="A199" s="135" t="s">
        <v>236</v>
      </c>
      <c r="B199" s="123">
        <v>45778</v>
      </c>
      <c r="C199" s="123">
        <v>46142</v>
      </c>
      <c r="D199" s="124" t="s">
        <v>234</v>
      </c>
      <c r="E199" s="124" t="s">
        <v>6</v>
      </c>
      <c r="F199" s="124" t="s">
        <v>224</v>
      </c>
      <c r="G199" s="64">
        <v>47.58</v>
      </c>
      <c r="H199" s="65">
        <v>594</v>
      </c>
      <c r="I199" s="125" t="str">
        <f t="shared" si="10"/>
        <v>OK</v>
      </c>
      <c r="J199" s="141" t="str">
        <f t="shared" si="11"/>
        <v/>
      </c>
    </row>
    <row r="200" spans="1:10" ht="24" customHeight="1">
      <c r="A200" s="135" t="s">
        <v>236</v>
      </c>
      <c r="B200" s="123">
        <v>45778</v>
      </c>
      <c r="C200" s="123">
        <v>46142</v>
      </c>
      <c r="D200" s="124" t="s">
        <v>234</v>
      </c>
      <c r="E200" s="124" t="s">
        <v>6</v>
      </c>
      <c r="F200" s="124" t="s">
        <v>224</v>
      </c>
      <c r="G200" s="64">
        <v>43.25</v>
      </c>
      <c r="H200" s="65">
        <v>540</v>
      </c>
      <c r="I200" s="125" t="str">
        <f t="shared" si="10"/>
        <v>OK</v>
      </c>
      <c r="J200" s="141" t="str">
        <f t="shared" si="11"/>
        <v/>
      </c>
    </row>
    <row r="201" spans="1:10" ht="24" customHeight="1">
      <c r="A201" s="135" t="s">
        <v>236</v>
      </c>
      <c r="B201" s="123">
        <v>45778</v>
      </c>
      <c r="C201" s="123">
        <v>46142</v>
      </c>
      <c r="D201" s="124" t="s">
        <v>234</v>
      </c>
      <c r="E201" s="124" t="s">
        <v>6</v>
      </c>
      <c r="F201" s="124" t="s">
        <v>224</v>
      </c>
      <c r="G201" s="64">
        <v>34.6</v>
      </c>
      <c r="H201" s="65">
        <v>432</v>
      </c>
      <c r="I201" s="125" t="str">
        <f t="shared" si="10"/>
        <v>OK</v>
      </c>
      <c r="J201" s="141" t="str">
        <f t="shared" si="11"/>
        <v/>
      </c>
    </row>
    <row r="202" spans="1:10" ht="24" customHeight="1" thickBot="1">
      <c r="A202" s="135" t="s">
        <v>236</v>
      </c>
      <c r="B202" s="123">
        <v>45778</v>
      </c>
      <c r="C202" s="123">
        <v>46142</v>
      </c>
      <c r="D202" s="124" t="s">
        <v>234</v>
      </c>
      <c r="E202" s="124" t="s">
        <v>6</v>
      </c>
      <c r="F202" s="124" t="s">
        <v>224</v>
      </c>
      <c r="G202" s="64">
        <v>32.01</v>
      </c>
      <c r="H202" s="65">
        <v>399.6</v>
      </c>
      <c r="I202" s="125" t="str">
        <f t="shared" ref="I202:I233" si="12">IF($A202="","",IF(OR($B202="",$C202="",$D202="",$E202="",$F202=""),"Stammdaten fehlen",IF(AND($G202="",$H202=""),"Werte fehlen",IF($G202="","Monatsstunden fehlen",IF($H202="","Monatslohn fehlt","OK")))))</f>
        <v>OK</v>
      </c>
      <c r="J202" s="141" t="str">
        <f t="shared" ref="J202:J233" si="13">IF($G202="","",IF(COUNTIFS($A:$A,$A202,$D:$D,$D202,$G:$G,$G202)&gt;1,"Doppelte Monatsstunden",""))</f>
        <v/>
      </c>
    </row>
    <row r="203" spans="1:10" ht="24" customHeight="1">
      <c r="A203" s="134" t="s">
        <v>236</v>
      </c>
      <c r="B203" s="120">
        <v>45778</v>
      </c>
      <c r="C203" s="120">
        <v>46142</v>
      </c>
      <c r="D203" s="121" t="s">
        <v>7</v>
      </c>
      <c r="E203" s="121" t="s">
        <v>6</v>
      </c>
      <c r="F203" s="121" t="s">
        <v>225</v>
      </c>
      <c r="G203" s="62">
        <v>173</v>
      </c>
      <c r="H203" s="63">
        <v>2160</v>
      </c>
      <c r="I203" s="122" t="str">
        <f t="shared" si="12"/>
        <v>OK</v>
      </c>
      <c r="J203" s="140" t="str">
        <f t="shared" si="13"/>
        <v/>
      </c>
    </row>
    <row r="204" spans="1:10" ht="24" customHeight="1">
      <c r="A204" s="135" t="s">
        <v>236</v>
      </c>
      <c r="B204" s="123">
        <v>45778</v>
      </c>
      <c r="C204" s="123">
        <v>46142</v>
      </c>
      <c r="D204" s="124" t="s">
        <v>7</v>
      </c>
      <c r="E204" s="124" t="s">
        <v>6</v>
      </c>
      <c r="F204" s="124" t="s">
        <v>225</v>
      </c>
      <c r="G204" s="64">
        <v>151.38</v>
      </c>
      <c r="H204" s="65">
        <v>1890</v>
      </c>
      <c r="I204" s="125" t="str">
        <f t="shared" si="12"/>
        <v>OK</v>
      </c>
      <c r="J204" s="141" t="str">
        <f t="shared" si="13"/>
        <v/>
      </c>
    </row>
    <row r="205" spans="1:10" ht="24" customHeight="1">
      <c r="A205" s="135" t="s">
        <v>236</v>
      </c>
      <c r="B205" s="123">
        <v>45778</v>
      </c>
      <c r="C205" s="123">
        <v>46142</v>
      </c>
      <c r="D205" s="124" t="s">
        <v>7</v>
      </c>
      <c r="E205" s="124" t="s">
        <v>6</v>
      </c>
      <c r="F205" s="124" t="s">
        <v>225</v>
      </c>
      <c r="G205" s="64">
        <v>138.4</v>
      </c>
      <c r="H205" s="65">
        <v>1728</v>
      </c>
      <c r="I205" s="125" t="str">
        <f t="shared" si="12"/>
        <v>OK</v>
      </c>
      <c r="J205" s="141" t="str">
        <f t="shared" si="13"/>
        <v/>
      </c>
    </row>
    <row r="206" spans="1:10" ht="24" customHeight="1">
      <c r="A206" s="135" t="s">
        <v>236</v>
      </c>
      <c r="B206" s="123">
        <v>45778</v>
      </c>
      <c r="C206" s="123">
        <v>46142</v>
      </c>
      <c r="D206" s="124" t="s">
        <v>7</v>
      </c>
      <c r="E206" s="124" t="s">
        <v>6</v>
      </c>
      <c r="F206" s="124" t="s">
        <v>225</v>
      </c>
      <c r="G206" s="64">
        <v>129.75</v>
      </c>
      <c r="H206" s="65">
        <v>1620</v>
      </c>
      <c r="I206" s="125" t="str">
        <f t="shared" si="12"/>
        <v>OK</v>
      </c>
      <c r="J206" s="141" t="str">
        <f t="shared" si="13"/>
        <v/>
      </c>
    </row>
    <row r="207" spans="1:10" ht="24" customHeight="1">
      <c r="A207" s="135" t="s">
        <v>236</v>
      </c>
      <c r="B207" s="123">
        <v>45778</v>
      </c>
      <c r="C207" s="123">
        <v>46142</v>
      </c>
      <c r="D207" s="124" t="s">
        <v>7</v>
      </c>
      <c r="E207" s="124" t="s">
        <v>6</v>
      </c>
      <c r="F207" s="124" t="s">
        <v>225</v>
      </c>
      <c r="G207" s="64">
        <v>108.13</v>
      </c>
      <c r="H207" s="65">
        <v>1350</v>
      </c>
      <c r="I207" s="125" t="str">
        <f t="shared" si="12"/>
        <v>OK</v>
      </c>
      <c r="J207" s="141" t="str">
        <f t="shared" si="13"/>
        <v/>
      </c>
    </row>
    <row r="208" spans="1:10" ht="24" customHeight="1">
      <c r="A208" s="135" t="s">
        <v>236</v>
      </c>
      <c r="B208" s="123">
        <v>45778</v>
      </c>
      <c r="C208" s="123">
        <v>46142</v>
      </c>
      <c r="D208" s="124" t="s">
        <v>7</v>
      </c>
      <c r="E208" s="124" t="s">
        <v>6</v>
      </c>
      <c r="F208" s="124" t="s">
        <v>225</v>
      </c>
      <c r="G208" s="64">
        <v>103.8</v>
      </c>
      <c r="H208" s="65">
        <v>1296</v>
      </c>
      <c r="I208" s="125" t="str">
        <f t="shared" si="12"/>
        <v>OK</v>
      </c>
      <c r="J208" s="141" t="str">
        <f t="shared" si="13"/>
        <v/>
      </c>
    </row>
    <row r="209" spans="1:10" ht="24" customHeight="1">
      <c r="A209" s="135" t="s">
        <v>236</v>
      </c>
      <c r="B209" s="123">
        <v>45778</v>
      </c>
      <c r="C209" s="123">
        <v>46142</v>
      </c>
      <c r="D209" s="124" t="s">
        <v>7</v>
      </c>
      <c r="E209" s="124" t="s">
        <v>6</v>
      </c>
      <c r="F209" s="124" t="s">
        <v>225</v>
      </c>
      <c r="G209" s="64">
        <v>86.5</v>
      </c>
      <c r="H209" s="65">
        <v>1080</v>
      </c>
      <c r="I209" s="125" t="str">
        <f t="shared" si="12"/>
        <v>OK</v>
      </c>
      <c r="J209" s="141" t="str">
        <f t="shared" si="13"/>
        <v/>
      </c>
    </row>
    <row r="210" spans="1:10" ht="24" customHeight="1">
      <c r="A210" s="135" t="s">
        <v>236</v>
      </c>
      <c r="B210" s="123">
        <v>45778</v>
      </c>
      <c r="C210" s="123">
        <v>46142</v>
      </c>
      <c r="D210" s="124" t="s">
        <v>7</v>
      </c>
      <c r="E210" s="124" t="s">
        <v>6</v>
      </c>
      <c r="F210" s="124" t="s">
        <v>225</v>
      </c>
      <c r="G210" s="64">
        <v>69.2</v>
      </c>
      <c r="H210" s="65">
        <v>864</v>
      </c>
      <c r="I210" s="125" t="str">
        <f t="shared" si="12"/>
        <v>OK</v>
      </c>
      <c r="J210" s="141" t="str">
        <f t="shared" si="13"/>
        <v/>
      </c>
    </row>
    <row r="211" spans="1:10" ht="24" customHeight="1">
      <c r="A211" s="135" t="s">
        <v>236</v>
      </c>
      <c r="B211" s="123">
        <v>45778</v>
      </c>
      <c r="C211" s="123">
        <v>46142</v>
      </c>
      <c r="D211" s="124" t="s">
        <v>7</v>
      </c>
      <c r="E211" s="124" t="s">
        <v>6</v>
      </c>
      <c r="F211" s="124" t="s">
        <v>225</v>
      </c>
      <c r="G211" s="64">
        <v>51.9</v>
      </c>
      <c r="H211" s="65">
        <v>648</v>
      </c>
      <c r="I211" s="125" t="str">
        <f t="shared" si="12"/>
        <v>OK</v>
      </c>
      <c r="J211" s="141" t="str">
        <f t="shared" si="13"/>
        <v/>
      </c>
    </row>
    <row r="212" spans="1:10" ht="24" customHeight="1">
      <c r="A212" s="135" t="s">
        <v>236</v>
      </c>
      <c r="B212" s="123">
        <v>45778</v>
      </c>
      <c r="C212" s="123">
        <v>46142</v>
      </c>
      <c r="D212" s="124" t="s">
        <v>7</v>
      </c>
      <c r="E212" s="124" t="s">
        <v>6</v>
      </c>
      <c r="F212" s="124" t="s">
        <v>225</v>
      </c>
      <c r="G212" s="64">
        <v>47.58</v>
      </c>
      <c r="H212" s="65">
        <v>594</v>
      </c>
      <c r="I212" s="125" t="str">
        <f t="shared" si="12"/>
        <v>OK</v>
      </c>
      <c r="J212" s="141" t="str">
        <f t="shared" si="13"/>
        <v/>
      </c>
    </row>
    <row r="213" spans="1:10" ht="24" customHeight="1">
      <c r="A213" s="135" t="s">
        <v>236</v>
      </c>
      <c r="B213" s="123">
        <v>45778</v>
      </c>
      <c r="C213" s="123">
        <v>46142</v>
      </c>
      <c r="D213" s="124" t="s">
        <v>7</v>
      </c>
      <c r="E213" s="124" t="s">
        <v>6</v>
      </c>
      <c r="F213" s="124" t="s">
        <v>225</v>
      </c>
      <c r="G213" s="64">
        <v>43.25</v>
      </c>
      <c r="H213" s="65">
        <v>540</v>
      </c>
      <c r="I213" s="125" t="str">
        <f t="shared" si="12"/>
        <v>OK</v>
      </c>
      <c r="J213" s="141" t="str">
        <f t="shared" si="13"/>
        <v/>
      </c>
    </row>
    <row r="214" spans="1:10" ht="24" customHeight="1">
      <c r="A214" s="135" t="s">
        <v>236</v>
      </c>
      <c r="B214" s="123">
        <v>45778</v>
      </c>
      <c r="C214" s="123">
        <v>46142</v>
      </c>
      <c r="D214" s="124" t="s">
        <v>7</v>
      </c>
      <c r="E214" s="124" t="s">
        <v>6</v>
      </c>
      <c r="F214" s="124" t="s">
        <v>225</v>
      </c>
      <c r="G214" s="64">
        <v>34.6</v>
      </c>
      <c r="H214" s="65">
        <v>432</v>
      </c>
      <c r="I214" s="125" t="str">
        <f t="shared" si="12"/>
        <v>OK</v>
      </c>
      <c r="J214" s="141" t="str">
        <f t="shared" si="13"/>
        <v/>
      </c>
    </row>
    <row r="215" spans="1:10" ht="24" customHeight="1" thickBot="1">
      <c r="A215" s="135" t="s">
        <v>236</v>
      </c>
      <c r="B215" s="123">
        <v>45778</v>
      </c>
      <c r="C215" s="123">
        <v>46142</v>
      </c>
      <c r="D215" s="124" t="s">
        <v>7</v>
      </c>
      <c r="E215" s="124" t="s">
        <v>6</v>
      </c>
      <c r="F215" s="124" t="s">
        <v>225</v>
      </c>
      <c r="G215" s="64">
        <v>32.01</v>
      </c>
      <c r="H215" s="65">
        <v>399.6</v>
      </c>
      <c r="I215" s="125" t="str">
        <f t="shared" si="12"/>
        <v>OK</v>
      </c>
      <c r="J215" s="141" t="str">
        <f t="shared" si="13"/>
        <v/>
      </c>
    </row>
    <row r="216" spans="1:10" ht="24" customHeight="1">
      <c r="A216" s="134" t="s">
        <v>236</v>
      </c>
      <c r="B216" s="120">
        <v>45778</v>
      </c>
      <c r="C216" s="120">
        <v>46142</v>
      </c>
      <c r="D216" s="121" t="s">
        <v>8</v>
      </c>
      <c r="E216" s="121" t="s">
        <v>6</v>
      </c>
      <c r="F216" s="121" t="s">
        <v>226</v>
      </c>
      <c r="G216" s="62">
        <v>173</v>
      </c>
      <c r="H216" s="63">
        <v>2163</v>
      </c>
      <c r="I216" s="122" t="str">
        <f t="shared" si="12"/>
        <v>OK</v>
      </c>
      <c r="J216" s="140" t="str">
        <f t="shared" si="13"/>
        <v/>
      </c>
    </row>
    <row r="217" spans="1:10" ht="24" customHeight="1">
      <c r="A217" s="135" t="s">
        <v>236</v>
      </c>
      <c r="B217" s="123">
        <v>45778</v>
      </c>
      <c r="C217" s="123">
        <v>46142</v>
      </c>
      <c r="D217" s="124" t="s">
        <v>8</v>
      </c>
      <c r="E217" s="124" t="s">
        <v>6</v>
      </c>
      <c r="F217" s="124" t="s">
        <v>226</v>
      </c>
      <c r="G217" s="64">
        <v>151.38</v>
      </c>
      <c r="H217" s="65">
        <v>1892.63</v>
      </c>
      <c r="I217" s="125" t="str">
        <f t="shared" si="12"/>
        <v>OK</v>
      </c>
      <c r="J217" s="141" t="str">
        <f t="shared" si="13"/>
        <v/>
      </c>
    </row>
    <row r="218" spans="1:10" ht="24" customHeight="1">
      <c r="A218" s="135" t="s">
        <v>236</v>
      </c>
      <c r="B218" s="123">
        <v>45778</v>
      </c>
      <c r="C218" s="123">
        <v>46142</v>
      </c>
      <c r="D218" s="124" t="s">
        <v>8</v>
      </c>
      <c r="E218" s="124" t="s">
        <v>6</v>
      </c>
      <c r="F218" s="124" t="s">
        <v>226</v>
      </c>
      <c r="G218" s="64">
        <v>138.4</v>
      </c>
      <c r="H218" s="65">
        <v>1730.4</v>
      </c>
      <c r="I218" s="125" t="str">
        <f t="shared" si="12"/>
        <v>OK</v>
      </c>
      <c r="J218" s="141" t="str">
        <f t="shared" si="13"/>
        <v/>
      </c>
    </row>
    <row r="219" spans="1:10" ht="24" customHeight="1">
      <c r="A219" s="135" t="s">
        <v>236</v>
      </c>
      <c r="B219" s="123">
        <v>45778</v>
      </c>
      <c r="C219" s="123">
        <v>46142</v>
      </c>
      <c r="D219" s="124" t="s">
        <v>8</v>
      </c>
      <c r="E219" s="124" t="s">
        <v>6</v>
      </c>
      <c r="F219" s="124" t="s">
        <v>226</v>
      </c>
      <c r="G219" s="64">
        <v>129.75</v>
      </c>
      <c r="H219" s="65">
        <v>1622.25</v>
      </c>
      <c r="I219" s="125" t="str">
        <f t="shared" si="12"/>
        <v>OK</v>
      </c>
      <c r="J219" s="141" t="str">
        <f t="shared" si="13"/>
        <v/>
      </c>
    </row>
    <row r="220" spans="1:10" ht="24" customHeight="1">
      <c r="A220" s="135" t="s">
        <v>236</v>
      </c>
      <c r="B220" s="123">
        <v>45778</v>
      </c>
      <c r="C220" s="123">
        <v>46142</v>
      </c>
      <c r="D220" s="124" t="s">
        <v>8</v>
      </c>
      <c r="E220" s="124" t="s">
        <v>6</v>
      </c>
      <c r="F220" s="124" t="s">
        <v>226</v>
      </c>
      <c r="G220" s="64">
        <v>108.13</v>
      </c>
      <c r="H220" s="65">
        <v>1351.88</v>
      </c>
      <c r="I220" s="125" t="str">
        <f t="shared" si="12"/>
        <v>OK</v>
      </c>
      <c r="J220" s="141" t="str">
        <f t="shared" si="13"/>
        <v/>
      </c>
    </row>
    <row r="221" spans="1:10" ht="24" customHeight="1">
      <c r="A221" s="135" t="s">
        <v>236</v>
      </c>
      <c r="B221" s="123">
        <v>45778</v>
      </c>
      <c r="C221" s="123">
        <v>46142</v>
      </c>
      <c r="D221" s="124" t="s">
        <v>8</v>
      </c>
      <c r="E221" s="124" t="s">
        <v>6</v>
      </c>
      <c r="F221" s="124" t="s">
        <v>226</v>
      </c>
      <c r="G221" s="64">
        <v>103.8</v>
      </c>
      <c r="H221" s="65">
        <v>1297.8</v>
      </c>
      <c r="I221" s="125" t="str">
        <f t="shared" si="12"/>
        <v>OK</v>
      </c>
      <c r="J221" s="141" t="str">
        <f t="shared" si="13"/>
        <v/>
      </c>
    </row>
    <row r="222" spans="1:10" ht="24" customHeight="1">
      <c r="A222" s="135" t="s">
        <v>236</v>
      </c>
      <c r="B222" s="123">
        <v>45778</v>
      </c>
      <c r="C222" s="123">
        <v>46142</v>
      </c>
      <c r="D222" s="124" t="s">
        <v>8</v>
      </c>
      <c r="E222" s="124" t="s">
        <v>6</v>
      </c>
      <c r="F222" s="124" t="s">
        <v>226</v>
      </c>
      <c r="G222" s="64">
        <v>86.5</v>
      </c>
      <c r="H222" s="65">
        <v>1081.5</v>
      </c>
      <c r="I222" s="125" t="str">
        <f t="shared" si="12"/>
        <v>OK</v>
      </c>
      <c r="J222" s="141" t="str">
        <f t="shared" si="13"/>
        <v/>
      </c>
    </row>
    <row r="223" spans="1:10" ht="24" customHeight="1">
      <c r="A223" s="135" t="s">
        <v>236</v>
      </c>
      <c r="B223" s="123">
        <v>45778</v>
      </c>
      <c r="C223" s="123">
        <v>46142</v>
      </c>
      <c r="D223" s="124" t="s">
        <v>8</v>
      </c>
      <c r="E223" s="124" t="s">
        <v>6</v>
      </c>
      <c r="F223" s="124" t="s">
        <v>226</v>
      </c>
      <c r="G223" s="64">
        <v>69.2</v>
      </c>
      <c r="H223" s="65">
        <v>865.2</v>
      </c>
      <c r="I223" s="125" t="str">
        <f t="shared" si="12"/>
        <v>OK</v>
      </c>
      <c r="J223" s="141" t="str">
        <f t="shared" si="13"/>
        <v/>
      </c>
    </row>
    <row r="224" spans="1:10" ht="24" customHeight="1">
      <c r="A224" s="135" t="s">
        <v>236</v>
      </c>
      <c r="B224" s="123">
        <v>45778</v>
      </c>
      <c r="C224" s="123">
        <v>46142</v>
      </c>
      <c r="D224" s="124" t="s">
        <v>8</v>
      </c>
      <c r="E224" s="124" t="s">
        <v>6</v>
      </c>
      <c r="F224" s="124" t="s">
        <v>226</v>
      </c>
      <c r="G224" s="64">
        <v>51.9</v>
      </c>
      <c r="H224" s="65">
        <v>648.9</v>
      </c>
      <c r="I224" s="125" t="str">
        <f t="shared" si="12"/>
        <v>OK</v>
      </c>
      <c r="J224" s="141" t="str">
        <f t="shared" si="13"/>
        <v/>
      </c>
    </row>
    <row r="225" spans="1:10" ht="24" customHeight="1">
      <c r="A225" s="135" t="s">
        <v>236</v>
      </c>
      <c r="B225" s="123">
        <v>45778</v>
      </c>
      <c r="C225" s="123">
        <v>46142</v>
      </c>
      <c r="D225" s="124" t="s">
        <v>8</v>
      </c>
      <c r="E225" s="124" t="s">
        <v>6</v>
      </c>
      <c r="F225" s="124" t="s">
        <v>226</v>
      </c>
      <c r="G225" s="64">
        <v>47.58</v>
      </c>
      <c r="H225" s="65">
        <v>594.83000000000004</v>
      </c>
      <c r="I225" s="125" t="str">
        <f t="shared" si="12"/>
        <v>OK</v>
      </c>
      <c r="J225" s="141" t="str">
        <f t="shared" si="13"/>
        <v/>
      </c>
    </row>
    <row r="226" spans="1:10" ht="24" customHeight="1">
      <c r="A226" s="135" t="s">
        <v>236</v>
      </c>
      <c r="B226" s="123">
        <v>45778</v>
      </c>
      <c r="C226" s="123">
        <v>46142</v>
      </c>
      <c r="D226" s="124" t="s">
        <v>8</v>
      </c>
      <c r="E226" s="124" t="s">
        <v>6</v>
      </c>
      <c r="F226" s="124" t="s">
        <v>226</v>
      </c>
      <c r="G226" s="64">
        <v>43.25</v>
      </c>
      <c r="H226" s="65">
        <v>540.75</v>
      </c>
      <c r="I226" s="125" t="str">
        <f t="shared" si="12"/>
        <v>OK</v>
      </c>
      <c r="J226" s="141" t="str">
        <f t="shared" si="13"/>
        <v/>
      </c>
    </row>
    <row r="227" spans="1:10" ht="24" customHeight="1">
      <c r="A227" s="135" t="s">
        <v>236</v>
      </c>
      <c r="B227" s="123">
        <v>45778</v>
      </c>
      <c r="C227" s="123">
        <v>46142</v>
      </c>
      <c r="D227" s="124" t="s">
        <v>8</v>
      </c>
      <c r="E227" s="124" t="s">
        <v>6</v>
      </c>
      <c r="F227" s="124" t="s">
        <v>226</v>
      </c>
      <c r="G227" s="64">
        <v>34.6</v>
      </c>
      <c r="H227" s="65">
        <v>432.6</v>
      </c>
      <c r="I227" s="125" t="str">
        <f t="shared" si="12"/>
        <v>OK</v>
      </c>
      <c r="J227" s="141" t="str">
        <f t="shared" si="13"/>
        <v/>
      </c>
    </row>
    <row r="228" spans="1:10" ht="24" customHeight="1" thickBot="1">
      <c r="A228" s="135" t="s">
        <v>236</v>
      </c>
      <c r="B228" s="123">
        <v>45778</v>
      </c>
      <c r="C228" s="123">
        <v>46142</v>
      </c>
      <c r="D228" s="124" t="s">
        <v>8</v>
      </c>
      <c r="E228" s="124" t="s">
        <v>6</v>
      </c>
      <c r="F228" s="124" t="s">
        <v>226</v>
      </c>
      <c r="G228" s="64">
        <v>32.01</v>
      </c>
      <c r="H228" s="65">
        <v>400.16</v>
      </c>
      <c r="I228" s="125" t="str">
        <f t="shared" si="12"/>
        <v>OK</v>
      </c>
      <c r="J228" s="141" t="str">
        <f t="shared" si="13"/>
        <v/>
      </c>
    </row>
    <row r="229" spans="1:10" ht="24" customHeight="1">
      <c r="A229" s="134" t="s">
        <v>236</v>
      </c>
      <c r="B229" s="120">
        <v>45778</v>
      </c>
      <c r="C229" s="120">
        <v>46142</v>
      </c>
      <c r="D229" s="121" t="s">
        <v>9</v>
      </c>
      <c r="E229" s="121" t="s">
        <v>6</v>
      </c>
      <c r="F229" s="121" t="s">
        <v>227</v>
      </c>
      <c r="G229" s="62">
        <v>173</v>
      </c>
      <c r="H229" s="63">
        <v>2225</v>
      </c>
      <c r="I229" s="122" t="str">
        <f t="shared" si="12"/>
        <v>OK</v>
      </c>
      <c r="J229" s="140" t="str">
        <f t="shared" si="13"/>
        <v/>
      </c>
    </row>
    <row r="230" spans="1:10" ht="24" customHeight="1">
      <c r="A230" s="135" t="s">
        <v>236</v>
      </c>
      <c r="B230" s="123">
        <v>45778</v>
      </c>
      <c r="C230" s="123">
        <v>46142</v>
      </c>
      <c r="D230" s="124" t="s">
        <v>9</v>
      </c>
      <c r="E230" s="124" t="s">
        <v>6</v>
      </c>
      <c r="F230" s="124" t="s">
        <v>227</v>
      </c>
      <c r="G230" s="64">
        <v>151.38</v>
      </c>
      <c r="H230" s="65">
        <v>1946.88</v>
      </c>
      <c r="I230" s="125" t="str">
        <f t="shared" si="12"/>
        <v>OK</v>
      </c>
      <c r="J230" s="141" t="str">
        <f t="shared" si="13"/>
        <v/>
      </c>
    </row>
    <row r="231" spans="1:10" ht="24" customHeight="1">
      <c r="A231" s="135" t="s">
        <v>236</v>
      </c>
      <c r="B231" s="123">
        <v>45778</v>
      </c>
      <c r="C231" s="123">
        <v>46142</v>
      </c>
      <c r="D231" s="124" t="s">
        <v>9</v>
      </c>
      <c r="E231" s="124" t="s">
        <v>6</v>
      </c>
      <c r="F231" s="124" t="s">
        <v>227</v>
      </c>
      <c r="G231" s="64">
        <v>138.4</v>
      </c>
      <c r="H231" s="65">
        <v>1780</v>
      </c>
      <c r="I231" s="125" t="str">
        <f t="shared" si="12"/>
        <v>OK</v>
      </c>
      <c r="J231" s="141" t="str">
        <f t="shared" si="13"/>
        <v/>
      </c>
    </row>
    <row r="232" spans="1:10" ht="24" customHeight="1">
      <c r="A232" s="135" t="s">
        <v>236</v>
      </c>
      <c r="B232" s="123">
        <v>45778</v>
      </c>
      <c r="C232" s="123">
        <v>46142</v>
      </c>
      <c r="D232" s="124" t="s">
        <v>9</v>
      </c>
      <c r="E232" s="124" t="s">
        <v>6</v>
      </c>
      <c r="F232" s="124" t="s">
        <v>227</v>
      </c>
      <c r="G232" s="64">
        <v>129.75</v>
      </c>
      <c r="H232" s="65">
        <v>1668.75</v>
      </c>
      <c r="I232" s="125" t="str">
        <f t="shared" si="12"/>
        <v>OK</v>
      </c>
      <c r="J232" s="141" t="str">
        <f t="shared" si="13"/>
        <v/>
      </c>
    </row>
    <row r="233" spans="1:10" ht="24" customHeight="1">
      <c r="A233" s="135" t="s">
        <v>236</v>
      </c>
      <c r="B233" s="123">
        <v>45778</v>
      </c>
      <c r="C233" s="123">
        <v>46142</v>
      </c>
      <c r="D233" s="124" t="s">
        <v>9</v>
      </c>
      <c r="E233" s="124" t="s">
        <v>6</v>
      </c>
      <c r="F233" s="124" t="s">
        <v>227</v>
      </c>
      <c r="G233" s="64">
        <v>108.13</v>
      </c>
      <c r="H233" s="65">
        <v>1390.63</v>
      </c>
      <c r="I233" s="125" t="str">
        <f t="shared" si="12"/>
        <v>OK</v>
      </c>
      <c r="J233" s="141" t="str">
        <f t="shared" si="13"/>
        <v/>
      </c>
    </row>
    <row r="234" spans="1:10" ht="24" customHeight="1">
      <c r="A234" s="135" t="s">
        <v>236</v>
      </c>
      <c r="B234" s="123">
        <v>45778</v>
      </c>
      <c r="C234" s="123">
        <v>46142</v>
      </c>
      <c r="D234" s="124" t="s">
        <v>9</v>
      </c>
      <c r="E234" s="124" t="s">
        <v>6</v>
      </c>
      <c r="F234" s="124" t="s">
        <v>227</v>
      </c>
      <c r="G234" s="64">
        <v>103.8</v>
      </c>
      <c r="H234" s="65">
        <v>1335</v>
      </c>
      <c r="I234" s="125" t="str">
        <f t="shared" ref="I234:I265" si="14">IF($A234="","",IF(OR($B234="",$C234="",$D234="",$E234="",$F234=""),"Stammdaten fehlen",IF(AND($G234="",$H234=""),"Werte fehlen",IF($G234="","Monatsstunden fehlen",IF($H234="","Monatslohn fehlt","OK")))))</f>
        <v>OK</v>
      </c>
      <c r="J234" s="141" t="str">
        <f t="shared" ref="J234:J265" si="15">IF($G234="","",IF(COUNTIFS($A:$A,$A234,$D:$D,$D234,$G:$G,$G234)&gt;1,"Doppelte Monatsstunden",""))</f>
        <v/>
      </c>
    </row>
    <row r="235" spans="1:10" ht="24" customHeight="1">
      <c r="A235" s="135" t="s">
        <v>236</v>
      </c>
      <c r="B235" s="123">
        <v>45778</v>
      </c>
      <c r="C235" s="123">
        <v>46142</v>
      </c>
      <c r="D235" s="124" t="s">
        <v>9</v>
      </c>
      <c r="E235" s="124" t="s">
        <v>6</v>
      </c>
      <c r="F235" s="124" t="s">
        <v>227</v>
      </c>
      <c r="G235" s="64">
        <v>86.5</v>
      </c>
      <c r="H235" s="65">
        <v>1112.5</v>
      </c>
      <c r="I235" s="125" t="str">
        <f t="shared" si="14"/>
        <v>OK</v>
      </c>
      <c r="J235" s="141" t="str">
        <f t="shared" si="15"/>
        <v/>
      </c>
    </row>
    <row r="236" spans="1:10" ht="24" customHeight="1">
      <c r="A236" s="135" t="s">
        <v>236</v>
      </c>
      <c r="B236" s="123">
        <v>45778</v>
      </c>
      <c r="C236" s="123">
        <v>46142</v>
      </c>
      <c r="D236" s="124" t="s">
        <v>9</v>
      </c>
      <c r="E236" s="124" t="s">
        <v>6</v>
      </c>
      <c r="F236" s="124" t="s">
        <v>227</v>
      </c>
      <c r="G236" s="64">
        <v>69.2</v>
      </c>
      <c r="H236" s="65">
        <v>890</v>
      </c>
      <c r="I236" s="125" t="str">
        <f t="shared" si="14"/>
        <v>OK</v>
      </c>
      <c r="J236" s="141" t="str">
        <f t="shared" si="15"/>
        <v/>
      </c>
    </row>
    <row r="237" spans="1:10" ht="24" customHeight="1">
      <c r="A237" s="135" t="s">
        <v>236</v>
      </c>
      <c r="B237" s="123">
        <v>45778</v>
      </c>
      <c r="C237" s="123">
        <v>46142</v>
      </c>
      <c r="D237" s="124" t="s">
        <v>9</v>
      </c>
      <c r="E237" s="124" t="s">
        <v>6</v>
      </c>
      <c r="F237" s="124" t="s">
        <v>227</v>
      </c>
      <c r="G237" s="64">
        <v>51.9</v>
      </c>
      <c r="H237" s="65">
        <v>667.5</v>
      </c>
      <c r="I237" s="125" t="str">
        <f t="shared" si="14"/>
        <v>OK</v>
      </c>
      <c r="J237" s="141" t="str">
        <f t="shared" si="15"/>
        <v/>
      </c>
    </row>
    <row r="238" spans="1:10" ht="24" customHeight="1">
      <c r="A238" s="135" t="s">
        <v>236</v>
      </c>
      <c r="B238" s="123">
        <v>45778</v>
      </c>
      <c r="C238" s="123">
        <v>46142</v>
      </c>
      <c r="D238" s="124" t="s">
        <v>9</v>
      </c>
      <c r="E238" s="124" t="s">
        <v>6</v>
      </c>
      <c r="F238" s="124" t="s">
        <v>227</v>
      </c>
      <c r="G238" s="64">
        <v>47.58</v>
      </c>
      <c r="H238" s="65">
        <v>611.88</v>
      </c>
      <c r="I238" s="125" t="str">
        <f t="shared" si="14"/>
        <v>OK</v>
      </c>
      <c r="J238" s="141" t="str">
        <f t="shared" si="15"/>
        <v/>
      </c>
    </row>
    <row r="239" spans="1:10" ht="24" customHeight="1">
      <c r="A239" s="135" t="s">
        <v>236</v>
      </c>
      <c r="B239" s="123">
        <v>45778</v>
      </c>
      <c r="C239" s="123">
        <v>46142</v>
      </c>
      <c r="D239" s="124" t="s">
        <v>9</v>
      </c>
      <c r="E239" s="124" t="s">
        <v>6</v>
      </c>
      <c r="F239" s="124" t="s">
        <v>227</v>
      </c>
      <c r="G239" s="64">
        <v>43.25</v>
      </c>
      <c r="H239" s="65">
        <v>556.25</v>
      </c>
      <c r="I239" s="125" t="str">
        <f t="shared" si="14"/>
        <v>OK</v>
      </c>
      <c r="J239" s="141" t="str">
        <f t="shared" si="15"/>
        <v/>
      </c>
    </row>
    <row r="240" spans="1:10" ht="24" customHeight="1">
      <c r="A240" s="135" t="s">
        <v>236</v>
      </c>
      <c r="B240" s="123">
        <v>45778</v>
      </c>
      <c r="C240" s="123">
        <v>46142</v>
      </c>
      <c r="D240" s="124" t="s">
        <v>9</v>
      </c>
      <c r="E240" s="124" t="s">
        <v>6</v>
      </c>
      <c r="F240" s="124" t="s">
        <v>227</v>
      </c>
      <c r="G240" s="64">
        <v>34.6</v>
      </c>
      <c r="H240" s="65">
        <v>445</v>
      </c>
      <c r="I240" s="125" t="str">
        <f t="shared" si="14"/>
        <v>OK</v>
      </c>
      <c r="J240" s="141" t="str">
        <f t="shared" si="15"/>
        <v/>
      </c>
    </row>
    <row r="241" spans="1:10" ht="24" customHeight="1" thickBot="1">
      <c r="A241" s="135" t="s">
        <v>236</v>
      </c>
      <c r="B241" s="123">
        <v>45778</v>
      </c>
      <c r="C241" s="123">
        <v>46142</v>
      </c>
      <c r="D241" s="124" t="s">
        <v>9</v>
      </c>
      <c r="E241" s="124" t="s">
        <v>6</v>
      </c>
      <c r="F241" s="124" t="s">
        <v>227</v>
      </c>
      <c r="G241" s="64">
        <v>32.01</v>
      </c>
      <c r="H241" s="65">
        <v>411.63</v>
      </c>
      <c r="I241" s="125" t="str">
        <f t="shared" si="14"/>
        <v>OK</v>
      </c>
      <c r="J241" s="141" t="str">
        <f t="shared" si="15"/>
        <v/>
      </c>
    </row>
    <row r="242" spans="1:10" ht="24" customHeight="1">
      <c r="A242" s="136" t="s">
        <v>236</v>
      </c>
      <c r="B242" s="126">
        <v>45778</v>
      </c>
      <c r="C242" s="126">
        <v>46142</v>
      </c>
      <c r="D242" s="127" t="s">
        <v>235</v>
      </c>
      <c r="E242" s="127" t="s">
        <v>10</v>
      </c>
      <c r="F242" s="127" t="s">
        <v>224</v>
      </c>
      <c r="G242" s="66">
        <v>173</v>
      </c>
      <c r="H242" s="67">
        <v>2300</v>
      </c>
      <c r="I242" s="128" t="str">
        <f t="shared" si="14"/>
        <v>OK</v>
      </c>
      <c r="J242" s="142" t="str">
        <f t="shared" si="15"/>
        <v/>
      </c>
    </row>
    <row r="243" spans="1:10" ht="24" customHeight="1">
      <c r="A243" s="137" t="s">
        <v>236</v>
      </c>
      <c r="B243" s="129">
        <v>45778</v>
      </c>
      <c r="C243" s="129">
        <v>46142</v>
      </c>
      <c r="D243" s="130" t="s">
        <v>235</v>
      </c>
      <c r="E243" s="130" t="s">
        <v>10</v>
      </c>
      <c r="F243" s="130" t="s">
        <v>224</v>
      </c>
      <c r="G243" s="68">
        <v>151.38</v>
      </c>
      <c r="H243" s="69">
        <v>2012.5</v>
      </c>
      <c r="I243" s="131" t="str">
        <f t="shared" si="14"/>
        <v>OK</v>
      </c>
      <c r="J243" s="143" t="str">
        <f t="shared" si="15"/>
        <v/>
      </c>
    </row>
    <row r="244" spans="1:10" ht="24" customHeight="1">
      <c r="A244" s="137" t="s">
        <v>236</v>
      </c>
      <c r="B244" s="129">
        <v>45778</v>
      </c>
      <c r="C244" s="129">
        <v>46142</v>
      </c>
      <c r="D244" s="130" t="s">
        <v>235</v>
      </c>
      <c r="E244" s="130" t="s">
        <v>10</v>
      </c>
      <c r="F244" s="130" t="s">
        <v>224</v>
      </c>
      <c r="G244" s="68">
        <v>138.4</v>
      </c>
      <c r="H244" s="69">
        <v>1840</v>
      </c>
      <c r="I244" s="131" t="str">
        <f t="shared" si="14"/>
        <v>OK</v>
      </c>
      <c r="J244" s="143" t="str">
        <f t="shared" si="15"/>
        <v/>
      </c>
    </row>
    <row r="245" spans="1:10" ht="24" customHeight="1">
      <c r="A245" s="137" t="s">
        <v>236</v>
      </c>
      <c r="B245" s="129">
        <v>45778</v>
      </c>
      <c r="C245" s="129">
        <v>46142</v>
      </c>
      <c r="D245" s="130" t="s">
        <v>235</v>
      </c>
      <c r="E245" s="130" t="s">
        <v>10</v>
      </c>
      <c r="F245" s="130" t="s">
        <v>224</v>
      </c>
      <c r="G245" s="68">
        <v>129.75</v>
      </c>
      <c r="H245" s="69">
        <v>1725</v>
      </c>
      <c r="I245" s="131" t="str">
        <f t="shared" si="14"/>
        <v>OK</v>
      </c>
      <c r="J245" s="143" t="str">
        <f t="shared" si="15"/>
        <v/>
      </c>
    </row>
    <row r="246" spans="1:10" ht="24" customHeight="1">
      <c r="A246" s="137" t="s">
        <v>236</v>
      </c>
      <c r="B246" s="129">
        <v>45778</v>
      </c>
      <c r="C246" s="129">
        <v>46142</v>
      </c>
      <c r="D246" s="130" t="s">
        <v>235</v>
      </c>
      <c r="E246" s="130" t="s">
        <v>10</v>
      </c>
      <c r="F246" s="130" t="s">
        <v>224</v>
      </c>
      <c r="G246" s="68">
        <v>108.13</v>
      </c>
      <c r="H246" s="69">
        <v>1437.5</v>
      </c>
      <c r="I246" s="131" t="str">
        <f t="shared" si="14"/>
        <v>OK</v>
      </c>
      <c r="J246" s="143" t="str">
        <f t="shared" si="15"/>
        <v/>
      </c>
    </row>
    <row r="247" spans="1:10" ht="24" customHeight="1">
      <c r="A247" s="137" t="s">
        <v>236</v>
      </c>
      <c r="B247" s="129">
        <v>45778</v>
      </c>
      <c r="C247" s="129">
        <v>46142</v>
      </c>
      <c r="D247" s="130" t="s">
        <v>235</v>
      </c>
      <c r="E247" s="130" t="s">
        <v>10</v>
      </c>
      <c r="F247" s="130" t="s">
        <v>224</v>
      </c>
      <c r="G247" s="68">
        <v>103.8</v>
      </c>
      <c r="H247" s="69">
        <v>1380</v>
      </c>
      <c r="I247" s="131" t="str">
        <f t="shared" si="14"/>
        <v>OK</v>
      </c>
      <c r="J247" s="143" t="str">
        <f t="shared" si="15"/>
        <v/>
      </c>
    </row>
    <row r="248" spans="1:10" ht="24" customHeight="1">
      <c r="A248" s="137" t="s">
        <v>236</v>
      </c>
      <c r="B248" s="129">
        <v>45778</v>
      </c>
      <c r="C248" s="129">
        <v>46142</v>
      </c>
      <c r="D248" s="130" t="s">
        <v>235</v>
      </c>
      <c r="E248" s="130" t="s">
        <v>10</v>
      </c>
      <c r="F248" s="130" t="s">
        <v>224</v>
      </c>
      <c r="G248" s="68">
        <v>86.5</v>
      </c>
      <c r="H248" s="69">
        <v>1150</v>
      </c>
      <c r="I248" s="131" t="str">
        <f t="shared" si="14"/>
        <v>OK</v>
      </c>
      <c r="J248" s="143" t="str">
        <f t="shared" si="15"/>
        <v/>
      </c>
    </row>
    <row r="249" spans="1:10" ht="24" customHeight="1">
      <c r="A249" s="137" t="s">
        <v>236</v>
      </c>
      <c r="B249" s="129">
        <v>45778</v>
      </c>
      <c r="C249" s="129">
        <v>46142</v>
      </c>
      <c r="D249" s="130" t="s">
        <v>235</v>
      </c>
      <c r="E249" s="130" t="s">
        <v>10</v>
      </c>
      <c r="F249" s="130" t="s">
        <v>224</v>
      </c>
      <c r="G249" s="68">
        <v>69.2</v>
      </c>
      <c r="H249" s="69">
        <v>920</v>
      </c>
      <c r="I249" s="131" t="str">
        <f t="shared" si="14"/>
        <v>OK</v>
      </c>
      <c r="J249" s="143" t="str">
        <f t="shared" si="15"/>
        <v/>
      </c>
    </row>
    <row r="250" spans="1:10" ht="24" customHeight="1">
      <c r="A250" s="137" t="s">
        <v>236</v>
      </c>
      <c r="B250" s="129">
        <v>45778</v>
      </c>
      <c r="C250" s="129">
        <v>46142</v>
      </c>
      <c r="D250" s="130" t="s">
        <v>235</v>
      </c>
      <c r="E250" s="130" t="s">
        <v>10</v>
      </c>
      <c r="F250" s="130" t="s">
        <v>224</v>
      </c>
      <c r="G250" s="68">
        <v>51.9</v>
      </c>
      <c r="H250" s="69">
        <v>690</v>
      </c>
      <c r="I250" s="131" t="str">
        <f t="shared" si="14"/>
        <v>OK</v>
      </c>
      <c r="J250" s="143" t="str">
        <f t="shared" si="15"/>
        <v/>
      </c>
    </row>
    <row r="251" spans="1:10" ht="24" customHeight="1">
      <c r="A251" s="137" t="s">
        <v>236</v>
      </c>
      <c r="B251" s="129">
        <v>45778</v>
      </c>
      <c r="C251" s="129">
        <v>46142</v>
      </c>
      <c r="D251" s="130" t="s">
        <v>235</v>
      </c>
      <c r="E251" s="130" t="s">
        <v>10</v>
      </c>
      <c r="F251" s="130" t="s">
        <v>224</v>
      </c>
      <c r="G251" s="68">
        <v>47.58</v>
      </c>
      <c r="H251" s="69">
        <v>632.5</v>
      </c>
      <c r="I251" s="131" t="str">
        <f t="shared" si="14"/>
        <v>OK</v>
      </c>
      <c r="J251" s="143" t="str">
        <f t="shared" si="15"/>
        <v/>
      </c>
    </row>
    <row r="252" spans="1:10" ht="24" customHeight="1">
      <c r="A252" s="137" t="s">
        <v>236</v>
      </c>
      <c r="B252" s="129">
        <v>45778</v>
      </c>
      <c r="C252" s="129">
        <v>46142</v>
      </c>
      <c r="D252" s="130" t="s">
        <v>235</v>
      </c>
      <c r="E252" s="130" t="s">
        <v>10</v>
      </c>
      <c r="F252" s="130" t="s">
        <v>224</v>
      </c>
      <c r="G252" s="68">
        <v>43.25</v>
      </c>
      <c r="H252" s="69">
        <v>575</v>
      </c>
      <c r="I252" s="131" t="str">
        <f t="shared" si="14"/>
        <v>OK</v>
      </c>
      <c r="J252" s="143" t="str">
        <f t="shared" si="15"/>
        <v/>
      </c>
    </row>
    <row r="253" spans="1:10" ht="24" customHeight="1">
      <c r="A253" s="137" t="s">
        <v>236</v>
      </c>
      <c r="B253" s="129">
        <v>45778</v>
      </c>
      <c r="C253" s="129">
        <v>46142</v>
      </c>
      <c r="D253" s="130" t="s">
        <v>235</v>
      </c>
      <c r="E253" s="130" t="s">
        <v>10</v>
      </c>
      <c r="F253" s="130" t="s">
        <v>224</v>
      </c>
      <c r="G253" s="68">
        <v>34.6</v>
      </c>
      <c r="H253" s="69">
        <v>460</v>
      </c>
      <c r="I253" s="131" t="str">
        <f t="shared" si="14"/>
        <v>OK</v>
      </c>
      <c r="J253" s="143" t="str">
        <f t="shared" si="15"/>
        <v/>
      </c>
    </row>
    <row r="254" spans="1:10" ht="24" customHeight="1" thickBot="1">
      <c r="A254" s="137" t="s">
        <v>236</v>
      </c>
      <c r="B254" s="129">
        <v>45778</v>
      </c>
      <c r="C254" s="129">
        <v>46142</v>
      </c>
      <c r="D254" s="130" t="s">
        <v>235</v>
      </c>
      <c r="E254" s="130" t="s">
        <v>10</v>
      </c>
      <c r="F254" s="130" t="s">
        <v>224</v>
      </c>
      <c r="G254" s="68">
        <v>32.01</v>
      </c>
      <c r="H254" s="69">
        <v>425.5</v>
      </c>
      <c r="I254" s="131" t="str">
        <f t="shared" si="14"/>
        <v>OK</v>
      </c>
      <c r="J254" s="143" t="str">
        <f t="shared" si="15"/>
        <v/>
      </c>
    </row>
    <row r="255" spans="1:10" ht="24" customHeight="1">
      <c r="A255" s="136" t="s">
        <v>236</v>
      </c>
      <c r="B255" s="126">
        <v>45778</v>
      </c>
      <c r="C255" s="126">
        <v>46142</v>
      </c>
      <c r="D255" s="127" t="s">
        <v>11</v>
      </c>
      <c r="E255" s="127" t="s">
        <v>10</v>
      </c>
      <c r="F255" s="127" t="s">
        <v>225</v>
      </c>
      <c r="G255" s="66">
        <v>173</v>
      </c>
      <c r="H255" s="67">
        <v>2300</v>
      </c>
      <c r="I255" s="128" t="str">
        <f t="shared" si="14"/>
        <v>OK</v>
      </c>
      <c r="J255" s="142" t="str">
        <f t="shared" si="15"/>
        <v/>
      </c>
    </row>
    <row r="256" spans="1:10" ht="24" customHeight="1">
      <c r="A256" s="137" t="s">
        <v>236</v>
      </c>
      <c r="B256" s="129">
        <v>45778</v>
      </c>
      <c r="C256" s="129">
        <v>46142</v>
      </c>
      <c r="D256" s="130" t="s">
        <v>11</v>
      </c>
      <c r="E256" s="130" t="s">
        <v>10</v>
      </c>
      <c r="F256" s="130" t="s">
        <v>225</v>
      </c>
      <c r="G256" s="68">
        <v>151.38</v>
      </c>
      <c r="H256" s="69">
        <v>2012.5</v>
      </c>
      <c r="I256" s="131" t="str">
        <f t="shared" si="14"/>
        <v>OK</v>
      </c>
      <c r="J256" s="143" t="str">
        <f t="shared" si="15"/>
        <v/>
      </c>
    </row>
    <row r="257" spans="1:10" ht="24" customHeight="1">
      <c r="A257" s="137" t="s">
        <v>236</v>
      </c>
      <c r="B257" s="129">
        <v>45778</v>
      </c>
      <c r="C257" s="129">
        <v>46142</v>
      </c>
      <c r="D257" s="130" t="s">
        <v>11</v>
      </c>
      <c r="E257" s="130" t="s">
        <v>10</v>
      </c>
      <c r="F257" s="130" t="s">
        <v>225</v>
      </c>
      <c r="G257" s="68">
        <v>138.4</v>
      </c>
      <c r="H257" s="69">
        <v>1840</v>
      </c>
      <c r="I257" s="131" t="str">
        <f t="shared" si="14"/>
        <v>OK</v>
      </c>
      <c r="J257" s="143" t="str">
        <f t="shared" si="15"/>
        <v/>
      </c>
    </row>
    <row r="258" spans="1:10" ht="24" customHeight="1">
      <c r="A258" s="137" t="s">
        <v>236</v>
      </c>
      <c r="B258" s="129">
        <v>45778</v>
      </c>
      <c r="C258" s="129">
        <v>46142</v>
      </c>
      <c r="D258" s="130" t="s">
        <v>11</v>
      </c>
      <c r="E258" s="130" t="s">
        <v>10</v>
      </c>
      <c r="F258" s="130" t="s">
        <v>225</v>
      </c>
      <c r="G258" s="68">
        <v>129.75</v>
      </c>
      <c r="H258" s="69">
        <v>1725</v>
      </c>
      <c r="I258" s="131" t="str">
        <f t="shared" si="14"/>
        <v>OK</v>
      </c>
      <c r="J258" s="143" t="str">
        <f t="shared" si="15"/>
        <v/>
      </c>
    </row>
    <row r="259" spans="1:10" ht="24" customHeight="1">
      <c r="A259" s="137" t="s">
        <v>236</v>
      </c>
      <c r="B259" s="129">
        <v>45778</v>
      </c>
      <c r="C259" s="129">
        <v>46142</v>
      </c>
      <c r="D259" s="130" t="s">
        <v>11</v>
      </c>
      <c r="E259" s="130" t="s">
        <v>10</v>
      </c>
      <c r="F259" s="130" t="s">
        <v>225</v>
      </c>
      <c r="G259" s="68">
        <v>108.13</v>
      </c>
      <c r="H259" s="69">
        <v>1437.5</v>
      </c>
      <c r="I259" s="131" t="str">
        <f t="shared" si="14"/>
        <v>OK</v>
      </c>
      <c r="J259" s="143" t="str">
        <f t="shared" si="15"/>
        <v/>
      </c>
    </row>
    <row r="260" spans="1:10" ht="24" customHeight="1">
      <c r="A260" s="137" t="s">
        <v>236</v>
      </c>
      <c r="B260" s="129">
        <v>45778</v>
      </c>
      <c r="C260" s="129">
        <v>46142</v>
      </c>
      <c r="D260" s="130" t="s">
        <v>11</v>
      </c>
      <c r="E260" s="130" t="s">
        <v>10</v>
      </c>
      <c r="F260" s="130" t="s">
        <v>225</v>
      </c>
      <c r="G260" s="68">
        <v>103.8</v>
      </c>
      <c r="H260" s="69">
        <v>1380</v>
      </c>
      <c r="I260" s="131" t="str">
        <f t="shared" si="14"/>
        <v>OK</v>
      </c>
      <c r="J260" s="143" t="str">
        <f t="shared" si="15"/>
        <v/>
      </c>
    </row>
    <row r="261" spans="1:10" ht="24" customHeight="1">
      <c r="A261" s="137" t="s">
        <v>236</v>
      </c>
      <c r="B261" s="129">
        <v>45778</v>
      </c>
      <c r="C261" s="129">
        <v>46142</v>
      </c>
      <c r="D261" s="130" t="s">
        <v>11</v>
      </c>
      <c r="E261" s="130" t="s">
        <v>10</v>
      </c>
      <c r="F261" s="130" t="s">
        <v>225</v>
      </c>
      <c r="G261" s="68">
        <v>86.5</v>
      </c>
      <c r="H261" s="69">
        <v>1150</v>
      </c>
      <c r="I261" s="131" t="str">
        <f t="shared" si="14"/>
        <v>OK</v>
      </c>
      <c r="J261" s="143" t="str">
        <f t="shared" si="15"/>
        <v/>
      </c>
    </row>
    <row r="262" spans="1:10" ht="24" customHeight="1">
      <c r="A262" s="137" t="s">
        <v>236</v>
      </c>
      <c r="B262" s="129">
        <v>45778</v>
      </c>
      <c r="C262" s="129">
        <v>46142</v>
      </c>
      <c r="D262" s="130" t="s">
        <v>11</v>
      </c>
      <c r="E262" s="130" t="s">
        <v>10</v>
      </c>
      <c r="F262" s="130" t="s">
        <v>225</v>
      </c>
      <c r="G262" s="68">
        <v>69.2</v>
      </c>
      <c r="H262" s="69">
        <v>920</v>
      </c>
      <c r="I262" s="131" t="str">
        <f t="shared" si="14"/>
        <v>OK</v>
      </c>
      <c r="J262" s="143" t="str">
        <f t="shared" si="15"/>
        <v/>
      </c>
    </row>
    <row r="263" spans="1:10" ht="24" customHeight="1">
      <c r="A263" s="137" t="s">
        <v>236</v>
      </c>
      <c r="B263" s="129">
        <v>45778</v>
      </c>
      <c r="C263" s="129">
        <v>46142</v>
      </c>
      <c r="D263" s="130" t="s">
        <v>11</v>
      </c>
      <c r="E263" s="130" t="s">
        <v>10</v>
      </c>
      <c r="F263" s="130" t="s">
        <v>225</v>
      </c>
      <c r="G263" s="68">
        <v>51.9</v>
      </c>
      <c r="H263" s="69">
        <v>690</v>
      </c>
      <c r="I263" s="131" t="str">
        <f t="shared" si="14"/>
        <v>OK</v>
      </c>
      <c r="J263" s="143" t="str">
        <f t="shared" si="15"/>
        <v/>
      </c>
    </row>
    <row r="264" spans="1:10" ht="24" customHeight="1">
      <c r="A264" s="137" t="s">
        <v>236</v>
      </c>
      <c r="B264" s="129">
        <v>45778</v>
      </c>
      <c r="C264" s="129">
        <v>46142</v>
      </c>
      <c r="D264" s="130" t="s">
        <v>11</v>
      </c>
      <c r="E264" s="130" t="s">
        <v>10</v>
      </c>
      <c r="F264" s="130" t="s">
        <v>225</v>
      </c>
      <c r="G264" s="68">
        <v>47.58</v>
      </c>
      <c r="H264" s="69">
        <v>632.5</v>
      </c>
      <c r="I264" s="131" t="str">
        <f t="shared" si="14"/>
        <v>OK</v>
      </c>
      <c r="J264" s="143" t="str">
        <f t="shared" si="15"/>
        <v/>
      </c>
    </row>
    <row r="265" spans="1:10" ht="24" customHeight="1">
      <c r="A265" s="137" t="s">
        <v>236</v>
      </c>
      <c r="B265" s="129">
        <v>45778</v>
      </c>
      <c r="C265" s="129">
        <v>46142</v>
      </c>
      <c r="D265" s="130" t="s">
        <v>11</v>
      </c>
      <c r="E265" s="130" t="s">
        <v>10</v>
      </c>
      <c r="F265" s="130" t="s">
        <v>225</v>
      </c>
      <c r="G265" s="68">
        <v>43.25</v>
      </c>
      <c r="H265" s="69">
        <v>575</v>
      </c>
      <c r="I265" s="131" t="str">
        <f t="shared" si="14"/>
        <v>OK</v>
      </c>
      <c r="J265" s="143" t="str">
        <f t="shared" si="15"/>
        <v/>
      </c>
    </row>
    <row r="266" spans="1:10" ht="24" customHeight="1">
      <c r="A266" s="137" t="s">
        <v>236</v>
      </c>
      <c r="B266" s="129">
        <v>45778</v>
      </c>
      <c r="C266" s="129">
        <v>46142</v>
      </c>
      <c r="D266" s="130" t="s">
        <v>11</v>
      </c>
      <c r="E266" s="130" t="s">
        <v>10</v>
      </c>
      <c r="F266" s="130" t="s">
        <v>225</v>
      </c>
      <c r="G266" s="68">
        <v>34.6</v>
      </c>
      <c r="H266" s="69">
        <v>460</v>
      </c>
      <c r="I266" s="131" t="str">
        <f t="shared" ref="I266:I293" si="16">IF($A266="","",IF(OR($B266="",$C266="",$D266="",$E266="",$F266=""),"Stammdaten fehlen",IF(AND($G266="",$H266=""),"Werte fehlen",IF($G266="","Monatsstunden fehlen",IF($H266="","Monatslohn fehlt","OK")))))</f>
        <v>OK</v>
      </c>
      <c r="J266" s="143" t="str">
        <f t="shared" ref="J266:J293" si="17">IF($G266="","",IF(COUNTIFS($A:$A,$A266,$D:$D,$D266,$G:$G,$G266)&gt;1,"Doppelte Monatsstunden",""))</f>
        <v/>
      </c>
    </row>
    <row r="267" spans="1:10" ht="24" customHeight="1" thickBot="1">
      <c r="A267" s="137" t="s">
        <v>236</v>
      </c>
      <c r="B267" s="129">
        <v>45778</v>
      </c>
      <c r="C267" s="129">
        <v>46142</v>
      </c>
      <c r="D267" s="130" t="s">
        <v>11</v>
      </c>
      <c r="E267" s="130" t="s">
        <v>10</v>
      </c>
      <c r="F267" s="130" t="s">
        <v>225</v>
      </c>
      <c r="G267" s="68">
        <v>32.01</v>
      </c>
      <c r="H267" s="69">
        <v>425.5</v>
      </c>
      <c r="I267" s="131" t="str">
        <f t="shared" si="16"/>
        <v>OK</v>
      </c>
      <c r="J267" s="143" t="str">
        <f t="shared" si="17"/>
        <v/>
      </c>
    </row>
    <row r="268" spans="1:10" ht="24" customHeight="1">
      <c r="A268" s="136" t="s">
        <v>236</v>
      </c>
      <c r="B268" s="126">
        <v>45778</v>
      </c>
      <c r="C268" s="126">
        <v>46142</v>
      </c>
      <c r="D268" s="127" t="s">
        <v>12</v>
      </c>
      <c r="E268" s="127" t="s">
        <v>10</v>
      </c>
      <c r="F268" s="127" t="s">
        <v>226</v>
      </c>
      <c r="G268" s="66">
        <v>173</v>
      </c>
      <c r="H268" s="67">
        <v>2300</v>
      </c>
      <c r="I268" s="128" t="str">
        <f t="shared" si="16"/>
        <v>OK</v>
      </c>
      <c r="J268" s="142" t="str">
        <f t="shared" si="17"/>
        <v/>
      </c>
    </row>
    <row r="269" spans="1:10" ht="24" customHeight="1">
      <c r="A269" s="137" t="s">
        <v>236</v>
      </c>
      <c r="B269" s="129">
        <v>45778</v>
      </c>
      <c r="C269" s="129">
        <v>46142</v>
      </c>
      <c r="D269" s="130" t="s">
        <v>12</v>
      </c>
      <c r="E269" s="130" t="s">
        <v>10</v>
      </c>
      <c r="F269" s="130" t="s">
        <v>226</v>
      </c>
      <c r="G269" s="68">
        <v>151.38</v>
      </c>
      <c r="H269" s="69">
        <v>2012.5</v>
      </c>
      <c r="I269" s="131" t="str">
        <f t="shared" si="16"/>
        <v>OK</v>
      </c>
      <c r="J269" s="143" t="str">
        <f t="shared" si="17"/>
        <v/>
      </c>
    </row>
    <row r="270" spans="1:10" ht="24" customHeight="1">
      <c r="A270" s="137" t="s">
        <v>236</v>
      </c>
      <c r="B270" s="129">
        <v>45778</v>
      </c>
      <c r="C270" s="129">
        <v>46142</v>
      </c>
      <c r="D270" s="130" t="s">
        <v>12</v>
      </c>
      <c r="E270" s="130" t="s">
        <v>10</v>
      </c>
      <c r="F270" s="130" t="s">
        <v>226</v>
      </c>
      <c r="G270" s="68">
        <v>138.4</v>
      </c>
      <c r="H270" s="69">
        <v>1840</v>
      </c>
      <c r="I270" s="131" t="str">
        <f t="shared" si="16"/>
        <v>OK</v>
      </c>
      <c r="J270" s="143" t="str">
        <f t="shared" si="17"/>
        <v/>
      </c>
    </row>
    <row r="271" spans="1:10" ht="24" customHeight="1">
      <c r="A271" s="137" t="s">
        <v>236</v>
      </c>
      <c r="B271" s="129">
        <v>45778</v>
      </c>
      <c r="C271" s="129">
        <v>46142</v>
      </c>
      <c r="D271" s="130" t="s">
        <v>12</v>
      </c>
      <c r="E271" s="130" t="s">
        <v>10</v>
      </c>
      <c r="F271" s="130" t="s">
        <v>226</v>
      </c>
      <c r="G271" s="68">
        <v>129.75</v>
      </c>
      <c r="H271" s="69">
        <v>1725</v>
      </c>
      <c r="I271" s="131" t="str">
        <f t="shared" si="16"/>
        <v>OK</v>
      </c>
      <c r="J271" s="143" t="str">
        <f t="shared" si="17"/>
        <v/>
      </c>
    </row>
    <row r="272" spans="1:10" ht="24" customHeight="1">
      <c r="A272" s="137" t="s">
        <v>236</v>
      </c>
      <c r="B272" s="129">
        <v>45778</v>
      </c>
      <c r="C272" s="129">
        <v>46142</v>
      </c>
      <c r="D272" s="130" t="s">
        <v>12</v>
      </c>
      <c r="E272" s="130" t="s">
        <v>10</v>
      </c>
      <c r="F272" s="130" t="s">
        <v>226</v>
      </c>
      <c r="G272" s="68">
        <v>108.13</v>
      </c>
      <c r="H272" s="69">
        <v>1437.5</v>
      </c>
      <c r="I272" s="131" t="str">
        <f t="shared" si="16"/>
        <v>OK</v>
      </c>
      <c r="J272" s="143" t="str">
        <f t="shared" si="17"/>
        <v/>
      </c>
    </row>
    <row r="273" spans="1:10" ht="24" customHeight="1">
      <c r="A273" s="137" t="s">
        <v>236</v>
      </c>
      <c r="B273" s="129">
        <v>45778</v>
      </c>
      <c r="C273" s="129">
        <v>46142</v>
      </c>
      <c r="D273" s="130" t="s">
        <v>12</v>
      </c>
      <c r="E273" s="130" t="s">
        <v>10</v>
      </c>
      <c r="F273" s="130" t="s">
        <v>226</v>
      </c>
      <c r="G273" s="68">
        <v>103.8</v>
      </c>
      <c r="H273" s="69">
        <v>1380</v>
      </c>
      <c r="I273" s="131" t="str">
        <f t="shared" si="16"/>
        <v>OK</v>
      </c>
      <c r="J273" s="143" t="str">
        <f t="shared" si="17"/>
        <v/>
      </c>
    </row>
    <row r="274" spans="1:10" ht="24" customHeight="1">
      <c r="A274" s="137" t="s">
        <v>236</v>
      </c>
      <c r="B274" s="129">
        <v>45778</v>
      </c>
      <c r="C274" s="129">
        <v>46142</v>
      </c>
      <c r="D274" s="130" t="s">
        <v>12</v>
      </c>
      <c r="E274" s="130" t="s">
        <v>10</v>
      </c>
      <c r="F274" s="130" t="s">
        <v>226</v>
      </c>
      <c r="G274" s="68">
        <v>86.5</v>
      </c>
      <c r="H274" s="69">
        <v>1150</v>
      </c>
      <c r="I274" s="131" t="str">
        <f t="shared" si="16"/>
        <v>OK</v>
      </c>
      <c r="J274" s="143" t="str">
        <f t="shared" si="17"/>
        <v/>
      </c>
    </row>
    <row r="275" spans="1:10" ht="24" customHeight="1">
      <c r="A275" s="137" t="s">
        <v>236</v>
      </c>
      <c r="B275" s="129">
        <v>45778</v>
      </c>
      <c r="C275" s="129">
        <v>46142</v>
      </c>
      <c r="D275" s="130" t="s">
        <v>12</v>
      </c>
      <c r="E275" s="130" t="s">
        <v>10</v>
      </c>
      <c r="F275" s="130" t="s">
        <v>226</v>
      </c>
      <c r="G275" s="68">
        <v>69.2</v>
      </c>
      <c r="H275" s="69">
        <v>920</v>
      </c>
      <c r="I275" s="131" t="str">
        <f t="shared" si="16"/>
        <v>OK</v>
      </c>
      <c r="J275" s="143" t="str">
        <f t="shared" si="17"/>
        <v/>
      </c>
    </row>
    <row r="276" spans="1:10" ht="24" customHeight="1">
      <c r="A276" s="137" t="s">
        <v>236</v>
      </c>
      <c r="B276" s="129">
        <v>45778</v>
      </c>
      <c r="C276" s="129">
        <v>46142</v>
      </c>
      <c r="D276" s="130" t="s">
        <v>12</v>
      </c>
      <c r="E276" s="130" t="s">
        <v>10</v>
      </c>
      <c r="F276" s="130" t="s">
        <v>226</v>
      </c>
      <c r="G276" s="68">
        <v>51.9</v>
      </c>
      <c r="H276" s="69">
        <v>690</v>
      </c>
      <c r="I276" s="131" t="str">
        <f t="shared" si="16"/>
        <v>OK</v>
      </c>
      <c r="J276" s="143" t="str">
        <f t="shared" si="17"/>
        <v/>
      </c>
    </row>
    <row r="277" spans="1:10" ht="24" customHeight="1">
      <c r="A277" s="137" t="s">
        <v>236</v>
      </c>
      <c r="B277" s="129">
        <v>45778</v>
      </c>
      <c r="C277" s="129">
        <v>46142</v>
      </c>
      <c r="D277" s="130" t="s">
        <v>12</v>
      </c>
      <c r="E277" s="130" t="s">
        <v>10</v>
      </c>
      <c r="F277" s="130" t="s">
        <v>226</v>
      </c>
      <c r="G277" s="68">
        <v>47.58</v>
      </c>
      <c r="H277" s="69">
        <v>632.5</v>
      </c>
      <c r="I277" s="131" t="str">
        <f t="shared" si="16"/>
        <v>OK</v>
      </c>
      <c r="J277" s="143" t="str">
        <f t="shared" si="17"/>
        <v/>
      </c>
    </row>
    <row r="278" spans="1:10" ht="24" customHeight="1">
      <c r="A278" s="137" t="s">
        <v>236</v>
      </c>
      <c r="B278" s="129">
        <v>45778</v>
      </c>
      <c r="C278" s="129">
        <v>46142</v>
      </c>
      <c r="D278" s="130" t="s">
        <v>12</v>
      </c>
      <c r="E278" s="130" t="s">
        <v>10</v>
      </c>
      <c r="F278" s="130" t="s">
        <v>226</v>
      </c>
      <c r="G278" s="68">
        <v>43.25</v>
      </c>
      <c r="H278" s="69">
        <v>575</v>
      </c>
      <c r="I278" s="131" t="str">
        <f t="shared" si="16"/>
        <v>OK</v>
      </c>
      <c r="J278" s="143" t="str">
        <f t="shared" si="17"/>
        <v/>
      </c>
    </row>
    <row r="279" spans="1:10" ht="24" customHeight="1">
      <c r="A279" s="137" t="s">
        <v>236</v>
      </c>
      <c r="B279" s="129">
        <v>45778</v>
      </c>
      <c r="C279" s="129">
        <v>46142</v>
      </c>
      <c r="D279" s="130" t="s">
        <v>12</v>
      </c>
      <c r="E279" s="130" t="s">
        <v>10</v>
      </c>
      <c r="F279" s="130" t="s">
        <v>226</v>
      </c>
      <c r="G279" s="68">
        <v>34.6</v>
      </c>
      <c r="H279" s="69">
        <v>460</v>
      </c>
      <c r="I279" s="131" t="str">
        <f t="shared" si="16"/>
        <v>OK</v>
      </c>
      <c r="J279" s="143" t="str">
        <f t="shared" si="17"/>
        <v/>
      </c>
    </row>
    <row r="280" spans="1:10" ht="24" customHeight="1" thickBot="1">
      <c r="A280" s="137" t="s">
        <v>236</v>
      </c>
      <c r="B280" s="129">
        <v>45778</v>
      </c>
      <c r="C280" s="129">
        <v>46142</v>
      </c>
      <c r="D280" s="130" t="s">
        <v>12</v>
      </c>
      <c r="E280" s="130" t="s">
        <v>10</v>
      </c>
      <c r="F280" s="130" t="s">
        <v>226</v>
      </c>
      <c r="G280" s="68">
        <v>32.01</v>
      </c>
      <c r="H280" s="69">
        <v>425.5</v>
      </c>
      <c r="I280" s="131" t="str">
        <f t="shared" si="16"/>
        <v>OK</v>
      </c>
      <c r="J280" s="143" t="str">
        <f t="shared" si="17"/>
        <v/>
      </c>
    </row>
    <row r="281" spans="1:10" ht="24" customHeight="1">
      <c r="A281" s="136" t="s">
        <v>236</v>
      </c>
      <c r="B281" s="126">
        <v>45778</v>
      </c>
      <c r="C281" s="126">
        <v>46142</v>
      </c>
      <c r="D281" s="127" t="s">
        <v>13</v>
      </c>
      <c r="E281" s="127" t="s">
        <v>10</v>
      </c>
      <c r="F281" s="127" t="s">
        <v>227</v>
      </c>
      <c r="G281" s="66">
        <v>173</v>
      </c>
      <c r="H281" s="67">
        <v>2328</v>
      </c>
      <c r="I281" s="128" t="str">
        <f t="shared" si="16"/>
        <v>OK</v>
      </c>
      <c r="J281" s="142" t="str">
        <f t="shared" si="17"/>
        <v/>
      </c>
    </row>
    <row r="282" spans="1:10" ht="24" customHeight="1">
      <c r="A282" s="137" t="s">
        <v>236</v>
      </c>
      <c r="B282" s="129">
        <v>45778</v>
      </c>
      <c r="C282" s="129">
        <v>46142</v>
      </c>
      <c r="D282" s="130" t="s">
        <v>13</v>
      </c>
      <c r="E282" s="130" t="s">
        <v>10</v>
      </c>
      <c r="F282" s="130" t="s">
        <v>227</v>
      </c>
      <c r="G282" s="68">
        <v>151.38</v>
      </c>
      <c r="H282" s="69">
        <v>2037</v>
      </c>
      <c r="I282" s="131" t="str">
        <f t="shared" si="16"/>
        <v>OK</v>
      </c>
      <c r="J282" s="143" t="str">
        <f t="shared" si="17"/>
        <v/>
      </c>
    </row>
    <row r="283" spans="1:10" ht="24" customHeight="1">
      <c r="A283" s="137" t="s">
        <v>236</v>
      </c>
      <c r="B283" s="129">
        <v>45778</v>
      </c>
      <c r="C283" s="129">
        <v>46142</v>
      </c>
      <c r="D283" s="130" t="s">
        <v>13</v>
      </c>
      <c r="E283" s="130" t="s">
        <v>10</v>
      </c>
      <c r="F283" s="130" t="s">
        <v>227</v>
      </c>
      <c r="G283" s="68">
        <v>138.4</v>
      </c>
      <c r="H283" s="69">
        <v>1862.4</v>
      </c>
      <c r="I283" s="131" t="str">
        <f t="shared" si="16"/>
        <v>OK</v>
      </c>
      <c r="J283" s="143" t="str">
        <f t="shared" si="17"/>
        <v/>
      </c>
    </row>
    <row r="284" spans="1:10" ht="24" customHeight="1">
      <c r="A284" s="137" t="s">
        <v>236</v>
      </c>
      <c r="B284" s="129">
        <v>45778</v>
      </c>
      <c r="C284" s="129">
        <v>46142</v>
      </c>
      <c r="D284" s="130" t="s">
        <v>13</v>
      </c>
      <c r="E284" s="130" t="s">
        <v>10</v>
      </c>
      <c r="F284" s="130" t="s">
        <v>227</v>
      </c>
      <c r="G284" s="68">
        <v>129.75</v>
      </c>
      <c r="H284" s="69">
        <v>1476</v>
      </c>
      <c r="I284" s="131" t="str">
        <f t="shared" si="16"/>
        <v>OK</v>
      </c>
      <c r="J284" s="143" t="str">
        <f t="shared" si="17"/>
        <v/>
      </c>
    </row>
    <row r="285" spans="1:10" ht="24" customHeight="1">
      <c r="A285" s="137" t="s">
        <v>236</v>
      </c>
      <c r="B285" s="129">
        <v>45778</v>
      </c>
      <c r="C285" s="129">
        <v>46142</v>
      </c>
      <c r="D285" s="130" t="s">
        <v>13</v>
      </c>
      <c r="E285" s="130" t="s">
        <v>10</v>
      </c>
      <c r="F285" s="130" t="s">
        <v>227</v>
      </c>
      <c r="G285" s="68">
        <v>108.13</v>
      </c>
      <c r="H285" s="69">
        <v>1455</v>
      </c>
      <c r="I285" s="131" t="str">
        <f t="shared" si="16"/>
        <v>OK</v>
      </c>
      <c r="J285" s="143" t="str">
        <f t="shared" si="17"/>
        <v/>
      </c>
    </row>
    <row r="286" spans="1:10" ht="24" customHeight="1">
      <c r="A286" s="137" t="s">
        <v>236</v>
      </c>
      <c r="B286" s="129">
        <v>45778</v>
      </c>
      <c r="C286" s="129">
        <v>46142</v>
      </c>
      <c r="D286" s="130" t="s">
        <v>13</v>
      </c>
      <c r="E286" s="130" t="s">
        <v>10</v>
      </c>
      <c r="F286" s="130" t="s">
        <v>227</v>
      </c>
      <c r="G286" s="68">
        <v>103.8</v>
      </c>
      <c r="H286" s="69">
        <v>1396.8</v>
      </c>
      <c r="I286" s="131" t="str">
        <f t="shared" si="16"/>
        <v>OK</v>
      </c>
      <c r="J286" s="143" t="str">
        <f t="shared" si="17"/>
        <v/>
      </c>
    </row>
    <row r="287" spans="1:10" ht="24" customHeight="1">
      <c r="A287" s="137" t="s">
        <v>236</v>
      </c>
      <c r="B287" s="129">
        <v>45778</v>
      </c>
      <c r="C287" s="129">
        <v>46142</v>
      </c>
      <c r="D287" s="130" t="s">
        <v>13</v>
      </c>
      <c r="E287" s="130" t="s">
        <v>10</v>
      </c>
      <c r="F287" s="130" t="s">
        <v>227</v>
      </c>
      <c r="G287" s="68">
        <v>86.5</v>
      </c>
      <c r="H287" s="69">
        <v>1164</v>
      </c>
      <c r="I287" s="131" t="str">
        <f t="shared" si="16"/>
        <v>OK</v>
      </c>
      <c r="J287" s="143" t="str">
        <f t="shared" si="17"/>
        <v/>
      </c>
    </row>
    <row r="288" spans="1:10" ht="24" customHeight="1">
      <c r="A288" s="137" t="s">
        <v>236</v>
      </c>
      <c r="B288" s="129">
        <v>45778</v>
      </c>
      <c r="C288" s="129">
        <v>46142</v>
      </c>
      <c r="D288" s="130" t="s">
        <v>13</v>
      </c>
      <c r="E288" s="130" t="s">
        <v>10</v>
      </c>
      <c r="F288" s="130" t="s">
        <v>227</v>
      </c>
      <c r="G288" s="68">
        <v>69.2</v>
      </c>
      <c r="H288" s="69">
        <v>931.2</v>
      </c>
      <c r="I288" s="131" t="str">
        <f t="shared" si="16"/>
        <v>OK</v>
      </c>
      <c r="J288" s="143" t="str">
        <f t="shared" si="17"/>
        <v/>
      </c>
    </row>
    <row r="289" spans="1:10" ht="24" customHeight="1">
      <c r="A289" s="137" t="s">
        <v>236</v>
      </c>
      <c r="B289" s="129">
        <v>45778</v>
      </c>
      <c r="C289" s="129">
        <v>46142</v>
      </c>
      <c r="D289" s="130" t="s">
        <v>13</v>
      </c>
      <c r="E289" s="130" t="s">
        <v>10</v>
      </c>
      <c r="F289" s="130" t="s">
        <v>227</v>
      </c>
      <c r="G289" s="68">
        <v>51.9</v>
      </c>
      <c r="H289" s="69">
        <v>698.4</v>
      </c>
      <c r="I289" s="131" t="str">
        <f t="shared" si="16"/>
        <v>OK</v>
      </c>
      <c r="J289" s="143" t="str">
        <f t="shared" si="17"/>
        <v/>
      </c>
    </row>
    <row r="290" spans="1:10" ht="24" customHeight="1">
      <c r="A290" s="137" t="s">
        <v>236</v>
      </c>
      <c r="B290" s="129">
        <v>45778</v>
      </c>
      <c r="C290" s="129">
        <v>46142</v>
      </c>
      <c r="D290" s="130" t="s">
        <v>13</v>
      </c>
      <c r="E290" s="130" t="s">
        <v>10</v>
      </c>
      <c r="F290" s="130" t="s">
        <v>227</v>
      </c>
      <c r="G290" s="68">
        <v>47.58</v>
      </c>
      <c r="H290" s="69">
        <v>640</v>
      </c>
      <c r="I290" s="131" t="str">
        <f t="shared" si="16"/>
        <v>OK</v>
      </c>
      <c r="J290" s="143" t="str">
        <f t="shared" si="17"/>
        <v/>
      </c>
    </row>
    <row r="291" spans="1:10" ht="24" customHeight="1">
      <c r="A291" s="137" t="s">
        <v>236</v>
      </c>
      <c r="B291" s="129">
        <v>45778</v>
      </c>
      <c r="C291" s="129">
        <v>46142</v>
      </c>
      <c r="D291" s="130" t="s">
        <v>13</v>
      </c>
      <c r="E291" s="130" t="s">
        <v>10</v>
      </c>
      <c r="F291" s="130" t="s">
        <v>227</v>
      </c>
      <c r="G291" s="68">
        <v>43.25</v>
      </c>
      <c r="H291" s="69">
        <v>582</v>
      </c>
      <c r="I291" s="131" t="str">
        <f t="shared" si="16"/>
        <v>OK</v>
      </c>
      <c r="J291" s="143" t="str">
        <f t="shared" si="17"/>
        <v/>
      </c>
    </row>
    <row r="292" spans="1:10" ht="24" customHeight="1">
      <c r="A292" s="137" t="s">
        <v>236</v>
      </c>
      <c r="B292" s="129">
        <v>45778</v>
      </c>
      <c r="C292" s="129">
        <v>46142</v>
      </c>
      <c r="D292" s="130" t="s">
        <v>13</v>
      </c>
      <c r="E292" s="130" t="s">
        <v>10</v>
      </c>
      <c r="F292" s="130" t="s">
        <v>227</v>
      </c>
      <c r="G292" s="68">
        <v>34.6</v>
      </c>
      <c r="H292" s="69">
        <v>465.6</v>
      </c>
      <c r="I292" s="131" t="str">
        <f t="shared" si="16"/>
        <v>OK</v>
      </c>
      <c r="J292" s="143" t="str">
        <f t="shared" si="17"/>
        <v/>
      </c>
    </row>
    <row r="293" spans="1:10" ht="24" customHeight="1" thickBot="1">
      <c r="A293" s="144" t="s">
        <v>236</v>
      </c>
      <c r="B293" s="145">
        <v>45778</v>
      </c>
      <c r="C293" s="145">
        <v>46142</v>
      </c>
      <c r="D293" s="146" t="s">
        <v>13</v>
      </c>
      <c r="E293" s="146" t="s">
        <v>10</v>
      </c>
      <c r="F293" s="146" t="s">
        <v>227</v>
      </c>
      <c r="G293" s="70">
        <v>32.01</v>
      </c>
      <c r="H293" s="71">
        <v>430.68</v>
      </c>
      <c r="I293" s="147" t="str">
        <f t="shared" si="16"/>
        <v>OK</v>
      </c>
      <c r="J293" s="148" t="str">
        <f t="shared" si="17"/>
        <v/>
      </c>
    </row>
  </sheetData>
  <sheetProtection algorithmName="SHA-512" hashValue="mQtC7nI3qG7fwTj09BFu03UphsCrv+i1QgS+CUfIjnAvItdfPb0NkZIybKuqxQltev4jjpttupgv1FeVGd6RHg==" saltValue="dxpL30zWUvj/IQvDWumAgw==" spinCount="100000" sheet="1" objects="1" scenarios="1" sort="0" autoFilter="0"/>
  <mergeCells count="4">
    <mergeCell ref="A1:J1"/>
    <mergeCell ref="L2:N2"/>
    <mergeCell ref="A137:J137"/>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2" zoomScaleNormal="100" workbookViewId="0">
      <selection activeCell="P15" sqref="P15"/>
    </sheetView>
  </sheetViews>
  <sheetFormatPr baseColWidth="10" defaultColWidth="11.453125" defaultRowHeight="14.5"/>
  <cols>
    <col min="1" max="1" width="4" customWidth="1"/>
    <col min="2" max="2" width="18" customWidth="1"/>
    <col min="3" max="3" width="14.54296875" customWidth="1"/>
    <col min="4" max="5" width="17.54296875" customWidth="1"/>
    <col min="6" max="6" width="17" customWidth="1"/>
    <col min="7" max="7" width="3.453125" customWidth="1"/>
    <col min="9" max="9" width="10.54296875" customWidth="1"/>
    <col min="10" max="10" width="3.81640625" customWidth="1"/>
    <col min="13" max="13" width="3.453125" customWidth="1"/>
  </cols>
  <sheetData>
    <row r="1" spans="2:21" ht="28" customHeight="1">
      <c r="B1" s="173" t="s">
        <v>270</v>
      </c>
      <c r="C1" s="173"/>
      <c r="D1" s="173"/>
      <c r="E1" s="173"/>
      <c r="F1" s="173"/>
      <c r="G1" s="173"/>
      <c r="H1" s="173"/>
      <c r="I1" s="173"/>
      <c r="J1" s="173"/>
      <c r="K1" s="173"/>
      <c r="L1" s="173"/>
      <c r="M1" s="173"/>
      <c r="N1" s="173"/>
      <c r="O1" s="173"/>
      <c r="P1" s="173"/>
      <c r="Q1" s="173"/>
      <c r="R1" s="173"/>
      <c r="S1" s="173"/>
      <c r="T1" s="173"/>
      <c r="U1" s="173"/>
    </row>
    <row r="2" spans="2:21" ht="17.25" customHeight="1">
      <c r="B2" s="74"/>
      <c r="C2" s="74"/>
      <c r="D2" s="74"/>
      <c r="E2" s="74"/>
      <c r="F2" s="74"/>
      <c r="G2" s="74"/>
      <c r="H2" s="74"/>
      <c r="I2" s="74"/>
      <c r="J2" s="74"/>
      <c r="K2" s="74"/>
      <c r="L2" s="74"/>
      <c r="M2" s="74"/>
      <c r="N2" s="74"/>
      <c r="O2" s="74"/>
      <c r="P2" s="75"/>
      <c r="Q2" s="75"/>
      <c r="R2" s="75"/>
      <c r="S2" s="178" t="s">
        <v>289</v>
      </c>
      <c r="T2" s="178"/>
      <c r="U2" s="178"/>
    </row>
    <row r="3" spans="2:21" ht="20.149999999999999" customHeight="1">
      <c r="B3" s="179" t="s">
        <v>93</v>
      </c>
      <c r="C3" s="180"/>
      <c r="D3" s="180"/>
      <c r="E3" s="180"/>
      <c r="F3" s="181"/>
      <c r="G3" s="75"/>
      <c r="H3" s="174" t="s">
        <v>14</v>
      </c>
      <c r="I3" s="174"/>
      <c r="J3" s="75"/>
      <c r="K3" s="174" t="s">
        <v>15</v>
      </c>
      <c r="L3" s="174"/>
      <c r="M3" s="75"/>
      <c r="N3" s="174" t="s">
        <v>16</v>
      </c>
      <c r="O3" s="174"/>
      <c r="P3" s="75"/>
      <c r="Q3" s="75"/>
      <c r="R3" s="75"/>
      <c r="S3" s="75"/>
      <c r="T3" s="75"/>
      <c r="U3" s="75"/>
    </row>
    <row r="4" spans="2:21" ht="20.149999999999999" customHeight="1" thickBot="1">
      <c r="B4" s="182"/>
      <c r="C4" s="173"/>
      <c r="D4" s="173"/>
      <c r="E4" s="173"/>
      <c r="F4" s="183"/>
      <c r="G4" s="75"/>
      <c r="H4" s="175"/>
      <c r="I4" s="175"/>
      <c r="J4" s="75"/>
      <c r="K4" s="175"/>
      <c r="L4" s="175"/>
      <c r="M4" s="75"/>
      <c r="N4" s="175"/>
      <c r="O4" s="175"/>
      <c r="P4" s="75"/>
      <c r="Q4" s="75"/>
      <c r="R4" s="75"/>
      <c r="S4" s="75"/>
      <c r="T4" s="75"/>
      <c r="U4" s="75"/>
    </row>
    <row r="5" spans="2:21" ht="18" customHeight="1">
      <c r="B5" s="76"/>
      <c r="C5" s="77" t="s">
        <v>17</v>
      </c>
      <c r="D5" s="78" t="s">
        <v>18</v>
      </c>
      <c r="E5" s="78" t="s">
        <v>19</v>
      </c>
      <c r="F5" s="79" t="s">
        <v>20</v>
      </c>
      <c r="G5" s="75"/>
      <c r="H5" s="176" t="s">
        <v>21</v>
      </c>
      <c r="I5" s="177"/>
      <c r="J5" s="75"/>
      <c r="K5" s="176" t="s">
        <v>21</v>
      </c>
      <c r="L5" s="177"/>
      <c r="M5" s="75"/>
      <c r="N5" s="176" t="s">
        <v>22</v>
      </c>
      <c r="O5" s="177"/>
      <c r="P5" s="75"/>
      <c r="Q5" s="75"/>
      <c r="R5" s="75"/>
      <c r="S5" s="75"/>
      <c r="T5" s="75"/>
      <c r="U5" s="75"/>
    </row>
    <row r="6" spans="2:21" ht="22" customHeight="1">
      <c r="B6" s="94" t="s">
        <v>23</v>
      </c>
      <c r="C6" s="12"/>
      <c r="D6" s="13"/>
      <c r="E6" s="80">
        <f>Januar!$Q$37</f>
        <v>0</v>
      </c>
      <c r="F6" s="14"/>
      <c r="G6" s="75"/>
      <c r="H6" s="95" t="s">
        <v>23</v>
      </c>
      <c r="I6" s="15"/>
      <c r="J6" s="75"/>
      <c r="K6" s="95" t="s">
        <v>23</v>
      </c>
      <c r="L6" s="15"/>
      <c r="M6" s="75"/>
      <c r="N6" s="95" t="s">
        <v>23</v>
      </c>
      <c r="O6" s="15"/>
      <c r="P6" s="75"/>
      <c r="Q6" s="75"/>
      <c r="R6" s="75"/>
      <c r="S6" s="75"/>
      <c r="T6" s="75"/>
      <c r="U6" s="75"/>
    </row>
    <row r="7" spans="2:21" ht="22" customHeight="1">
      <c r="B7" s="94" t="s">
        <v>24</v>
      </c>
      <c r="C7" s="12"/>
      <c r="D7" s="13"/>
      <c r="E7" s="80">
        <f>Februar!$Q$37</f>
        <v>0</v>
      </c>
      <c r="F7" s="14"/>
      <c r="G7" s="75"/>
      <c r="H7" s="95" t="s">
        <v>25</v>
      </c>
      <c r="I7" s="15"/>
      <c r="J7" s="75"/>
      <c r="K7" s="95" t="s">
        <v>25</v>
      </c>
      <c r="L7" s="15"/>
      <c r="M7" s="75"/>
      <c r="N7" s="95" t="s">
        <v>25</v>
      </c>
      <c r="O7" s="15"/>
      <c r="P7" s="75"/>
      <c r="Q7" s="75"/>
      <c r="R7" s="75"/>
      <c r="S7" s="75"/>
      <c r="T7" s="75"/>
      <c r="U7" s="75"/>
    </row>
    <row r="8" spans="2:21" ht="22" customHeight="1">
      <c r="B8" s="94" t="s">
        <v>26</v>
      </c>
      <c r="C8" s="12"/>
      <c r="D8" s="13"/>
      <c r="E8" s="80">
        <f>Marz!$Q$37</f>
        <v>0</v>
      </c>
      <c r="F8" s="14"/>
      <c r="G8" s="75"/>
      <c r="H8" s="95" t="s">
        <v>26</v>
      </c>
      <c r="I8" s="15"/>
      <c r="J8" s="75"/>
      <c r="K8" s="95" t="s">
        <v>26</v>
      </c>
      <c r="L8" s="15"/>
      <c r="M8" s="75"/>
      <c r="N8" s="95" t="s">
        <v>26</v>
      </c>
      <c r="O8" s="15"/>
      <c r="P8" s="75"/>
      <c r="Q8" s="75"/>
      <c r="R8" s="75"/>
      <c r="S8" s="75"/>
      <c r="T8" s="75"/>
      <c r="U8" s="75"/>
    </row>
    <row r="9" spans="2:21" ht="22" customHeight="1">
      <c r="B9" s="94" t="s">
        <v>27</v>
      </c>
      <c r="C9" s="12"/>
      <c r="D9" s="13"/>
      <c r="E9" s="80">
        <f>April!$Q$37</f>
        <v>0</v>
      </c>
      <c r="F9" s="14"/>
      <c r="G9" s="75"/>
      <c r="H9" s="95" t="s">
        <v>27</v>
      </c>
      <c r="I9" s="15"/>
      <c r="J9" s="75"/>
      <c r="K9" s="95" t="s">
        <v>27</v>
      </c>
      <c r="L9" s="15"/>
      <c r="M9" s="75"/>
      <c r="N9" s="95" t="s">
        <v>27</v>
      </c>
      <c r="O9" s="15"/>
      <c r="P9" s="75"/>
      <c r="Q9" s="75"/>
      <c r="R9" s="75"/>
      <c r="S9" s="75"/>
      <c r="T9" s="75"/>
      <c r="U9" s="75"/>
    </row>
    <row r="10" spans="2:21" ht="22" customHeight="1">
      <c r="B10" s="94" t="s">
        <v>28</v>
      </c>
      <c r="C10" s="12"/>
      <c r="D10" s="13"/>
      <c r="E10" s="80">
        <f>Mai!$Q$37</f>
        <v>0</v>
      </c>
      <c r="F10" s="14"/>
      <c r="G10" s="75"/>
      <c r="H10" s="95" t="s">
        <v>28</v>
      </c>
      <c r="I10" s="15"/>
      <c r="J10" s="75"/>
      <c r="K10" s="95" t="s">
        <v>28</v>
      </c>
      <c r="L10" s="15"/>
      <c r="M10" s="75"/>
      <c r="N10" s="95" t="s">
        <v>28</v>
      </c>
      <c r="O10" s="15"/>
      <c r="P10" s="75"/>
      <c r="Q10" s="75"/>
      <c r="R10" s="75"/>
      <c r="S10" s="75"/>
      <c r="T10" s="75"/>
      <c r="U10" s="75"/>
    </row>
    <row r="11" spans="2:21" ht="22" customHeight="1">
      <c r="B11" s="94" t="s">
        <v>29</v>
      </c>
      <c r="C11" s="12"/>
      <c r="D11" s="13"/>
      <c r="E11" s="80">
        <f>Juni!$Q$37</f>
        <v>0</v>
      </c>
      <c r="F11" s="14"/>
      <c r="G11" s="75"/>
      <c r="H11" s="95" t="s">
        <v>29</v>
      </c>
      <c r="I11" s="15"/>
      <c r="J11" s="75"/>
      <c r="K11" s="95" t="s">
        <v>29</v>
      </c>
      <c r="L11" s="15"/>
      <c r="M11" s="75"/>
      <c r="N11" s="95" t="s">
        <v>29</v>
      </c>
      <c r="O11" s="15"/>
      <c r="P11" s="75"/>
      <c r="Q11" s="75"/>
      <c r="R11" s="75"/>
      <c r="S11" s="75"/>
      <c r="T11" s="75"/>
      <c r="U11" s="75"/>
    </row>
    <row r="12" spans="2:21" ht="22" customHeight="1">
      <c r="B12" s="94" t="s">
        <v>30</v>
      </c>
      <c r="C12" s="12"/>
      <c r="D12" s="13"/>
      <c r="E12" s="80">
        <f>Juli!$Q$37</f>
        <v>0</v>
      </c>
      <c r="F12" s="14"/>
      <c r="G12" s="75"/>
      <c r="H12" s="95" t="s">
        <v>30</v>
      </c>
      <c r="I12" s="15"/>
      <c r="J12" s="75"/>
      <c r="K12" s="95" t="s">
        <v>30</v>
      </c>
      <c r="L12" s="15"/>
      <c r="M12" s="75"/>
      <c r="N12" s="95" t="s">
        <v>30</v>
      </c>
      <c r="O12" s="15"/>
      <c r="P12" s="75"/>
      <c r="Q12" s="75"/>
      <c r="R12" s="75"/>
      <c r="S12" s="75"/>
      <c r="T12" s="75"/>
      <c r="U12" s="75"/>
    </row>
    <row r="13" spans="2:21" ht="22" customHeight="1">
      <c r="B13" s="94" t="s">
        <v>31</v>
      </c>
      <c r="C13" s="12"/>
      <c r="D13" s="13"/>
      <c r="E13" s="80">
        <f>August!$Q$37</f>
        <v>0</v>
      </c>
      <c r="F13" s="14"/>
      <c r="G13" s="75"/>
      <c r="H13" s="95" t="s">
        <v>31</v>
      </c>
      <c r="I13" s="15"/>
      <c r="J13" s="75"/>
      <c r="K13" s="95" t="s">
        <v>31</v>
      </c>
      <c r="L13" s="15"/>
      <c r="M13" s="75"/>
      <c r="N13" s="95" t="s">
        <v>31</v>
      </c>
      <c r="O13" s="15"/>
      <c r="P13" s="75"/>
      <c r="Q13" s="75"/>
      <c r="R13" s="75"/>
      <c r="S13" s="75"/>
      <c r="T13" s="75"/>
      <c r="U13" s="75"/>
    </row>
    <row r="14" spans="2:21" ht="22" customHeight="1">
      <c r="B14" s="94" t="s">
        <v>32</v>
      </c>
      <c r="C14" s="12"/>
      <c r="D14" s="13"/>
      <c r="E14" s="80">
        <f>September!$Q$37</f>
        <v>0</v>
      </c>
      <c r="F14" s="14"/>
      <c r="G14" s="75"/>
      <c r="H14" s="95" t="s">
        <v>32</v>
      </c>
      <c r="I14" s="15"/>
      <c r="J14" s="75"/>
      <c r="K14" s="95" t="s">
        <v>32</v>
      </c>
      <c r="L14" s="15"/>
      <c r="M14" s="75"/>
      <c r="N14" s="95" t="s">
        <v>32</v>
      </c>
      <c r="O14" s="15"/>
      <c r="P14" s="75"/>
      <c r="Q14" s="75"/>
      <c r="R14" s="75"/>
      <c r="S14" s="75"/>
      <c r="T14" s="75"/>
      <c r="U14" s="75"/>
    </row>
    <row r="15" spans="2:21" ht="22" customHeight="1">
      <c r="B15" s="94" t="s">
        <v>33</v>
      </c>
      <c r="C15" s="12"/>
      <c r="D15" s="13"/>
      <c r="E15" s="80">
        <f>Oktober!$Q$37</f>
        <v>0</v>
      </c>
      <c r="F15" s="14"/>
      <c r="G15" s="75"/>
      <c r="H15" s="95" t="s">
        <v>33</v>
      </c>
      <c r="I15" s="15"/>
      <c r="J15" s="75"/>
      <c r="K15" s="95" t="s">
        <v>33</v>
      </c>
      <c r="L15" s="15"/>
      <c r="M15" s="75"/>
      <c r="N15" s="95" t="s">
        <v>33</v>
      </c>
      <c r="O15" s="15"/>
      <c r="P15" s="75"/>
      <c r="Q15" s="75"/>
      <c r="R15" s="75"/>
      <c r="S15" s="75"/>
      <c r="T15" s="75"/>
      <c r="U15" s="75"/>
    </row>
    <row r="16" spans="2:21" ht="22" customHeight="1">
      <c r="B16" s="94" t="s">
        <v>34</v>
      </c>
      <c r="C16" s="12"/>
      <c r="D16" s="13"/>
      <c r="E16" s="80">
        <f>November!$Q$37</f>
        <v>0</v>
      </c>
      <c r="F16" s="14"/>
      <c r="G16" s="75"/>
      <c r="H16" s="95" t="s">
        <v>34</v>
      </c>
      <c r="I16" s="15"/>
      <c r="J16" s="75"/>
      <c r="K16" s="95" t="s">
        <v>34</v>
      </c>
      <c r="L16" s="15"/>
      <c r="M16" s="75"/>
      <c r="N16" s="95" t="s">
        <v>34</v>
      </c>
      <c r="O16" s="15"/>
      <c r="P16" s="75"/>
      <c r="Q16" s="75"/>
      <c r="R16" s="75"/>
      <c r="S16" s="75"/>
      <c r="T16" s="75"/>
      <c r="U16" s="75"/>
    </row>
    <row r="17" spans="2:21" ht="22" customHeight="1" thickBot="1">
      <c r="B17" s="94" t="s">
        <v>35</v>
      </c>
      <c r="C17" s="17"/>
      <c r="D17" s="18"/>
      <c r="E17" s="81">
        <f>Dezember!$Q$37</f>
        <v>0</v>
      </c>
      <c r="F17" s="19"/>
      <c r="G17" s="75"/>
      <c r="H17" s="96" t="s">
        <v>35</v>
      </c>
      <c r="I17" s="20"/>
      <c r="J17" s="75"/>
      <c r="K17" s="96" t="s">
        <v>35</v>
      </c>
      <c r="L17" s="20"/>
      <c r="M17" s="75"/>
      <c r="N17" s="96" t="s">
        <v>35</v>
      </c>
      <c r="O17" s="20"/>
      <c r="P17" s="75"/>
      <c r="Q17" s="75"/>
      <c r="R17" s="75"/>
      <c r="S17" s="75"/>
      <c r="T17" s="75"/>
      <c r="U17" s="75"/>
    </row>
    <row r="18" spans="2:21">
      <c r="B18" s="75"/>
      <c r="C18" s="75"/>
      <c r="D18" s="75"/>
      <c r="E18" s="75"/>
      <c r="F18" s="75"/>
      <c r="G18" s="75"/>
      <c r="H18" s="75"/>
      <c r="I18" s="75"/>
      <c r="J18" s="75"/>
      <c r="K18" s="75"/>
      <c r="L18" s="75"/>
      <c r="M18" s="75"/>
      <c r="N18" s="75"/>
      <c r="O18" s="75"/>
      <c r="P18" s="75"/>
      <c r="Q18" s="75"/>
      <c r="R18" s="75"/>
      <c r="S18" s="75"/>
      <c r="T18" s="75"/>
      <c r="U18" s="75"/>
    </row>
    <row r="19" spans="2:21" ht="20.149999999999999" customHeight="1">
      <c r="B19" s="174" t="s">
        <v>36</v>
      </c>
      <c r="C19" s="174"/>
      <c r="D19" s="174"/>
      <c r="E19" s="174"/>
      <c r="F19" s="174"/>
      <c r="G19" s="75"/>
      <c r="H19" s="174" t="s">
        <v>37</v>
      </c>
      <c r="I19" s="174"/>
      <c r="J19" s="75"/>
      <c r="K19" s="174" t="s">
        <v>38</v>
      </c>
      <c r="L19" s="174"/>
      <c r="M19" s="75"/>
      <c r="N19" s="82"/>
      <c r="O19" s="82"/>
      <c r="P19" s="82"/>
      <c r="Q19" s="82"/>
      <c r="R19" s="82"/>
      <c r="S19" s="82"/>
      <c r="T19" s="82"/>
      <c r="U19" s="82"/>
    </row>
    <row r="20" spans="2:21" ht="20.149999999999999" customHeight="1" thickBot="1">
      <c r="B20" s="174"/>
      <c r="C20" s="175"/>
      <c r="D20" s="175"/>
      <c r="E20" s="175"/>
      <c r="F20" s="175"/>
      <c r="G20" s="75"/>
      <c r="H20" s="175"/>
      <c r="I20" s="175"/>
      <c r="J20" s="75"/>
      <c r="K20" s="175"/>
      <c r="L20" s="175"/>
      <c r="M20" s="75"/>
      <c r="N20" s="82"/>
      <c r="O20" s="82"/>
      <c r="P20" s="82"/>
      <c r="Q20" s="82"/>
      <c r="R20" s="82"/>
      <c r="S20" s="82"/>
      <c r="T20" s="82"/>
      <c r="U20" s="82"/>
    </row>
    <row r="21" spans="2:21" ht="18" customHeight="1">
      <c r="B21" s="76"/>
      <c r="C21" s="77" t="s">
        <v>17</v>
      </c>
      <c r="D21" s="78" t="s">
        <v>18</v>
      </c>
      <c r="E21" s="78" t="s">
        <v>19</v>
      </c>
      <c r="F21" s="79" t="s">
        <v>20</v>
      </c>
      <c r="G21" s="75"/>
      <c r="H21" s="176" t="s">
        <v>21</v>
      </c>
      <c r="I21" s="177"/>
      <c r="J21" s="75"/>
      <c r="K21" s="176" t="s">
        <v>21</v>
      </c>
      <c r="L21" s="177"/>
      <c r="M21" s="75"/>
      <c r="N21" s="82"/>
      <c r="O21" s="82"/>
      <c r="P21" s="82"/>
      <c r="Q21" s="82"/>
      <c r="R21" s="82"/>
      <c r="S21" s="82"/>
      <c r="T21" s="82"/>
      <c r="U21" s="82"/>
    </row>
    <row r="22" spans="2:21" ht="22" customHeight="1">
      <c r="B22" s="94" t="s">
        <v>23</v>
      </c>
      <c r="C22" s="12"/>
      <c r="D22" s="83">
        <f>UBERSICHT!G7</f>
        <v>4881</v>
      </c>
      <c r="E22" s="80">
        <v>7.8661988741392068E-3</v>
      </c>
      <c r="F22" s="14"/>
      <c r="G22" s="75"/>
      <c r="H22" s="95" t="s">
        <v>23</v>
      </c>
      <c r="I22" s="15"/>
      <c r="J22" s="75"/>
      <c r="K22" s="95" t="s">
        <v>23</v>
      </c>
      <c r="L22" s="15"/>
      <c r="M22" s="75"/>
      <c r="N22" s="82"/>
      <c r="O22" s="82"/>
      <c r="P22" s="82"/>
      <c r="Q22" s="82"/>
      <c r="R22" s="82"/>
      <c r="S22" s="82"/>
      <c r="T22" s="82"/>
      <c r="U22" s="82"/>
    </row>
    <row r="23" spans="2:21" ht="22" customHeight="1">
      <c r="B23" s="94" t="s">
        <v>24</v>
      </c>
      <c r="C23" s="12"/>
      <c r="D23" s="83">
        <f>UBERSICHT!G8</f>
        <v>4881</v>
      </c>
      <c r="E23" s="80">
        <v>8.9225976988801508E-3</v>
      </c>
      <c r="F23" s="14"/>
      <c r="G23" s="75"/>
      <c r="H23" s="95" t="s">
        <v>25</v>
      </c>
      <c r="I23" s="15"/>
      <c r="J23" s="75"/>
      <c r="K23" s="95" t="s">
        <v>25</v>
      </c>
      <c r="L23" s="15"/>
      <c r="M23" s="75"/>
      <c r="N23" s="82"/>
      <c r="O23" s="82"/>
      <c r="P23" s="82"/>
      <c r="Q23" s="82"/>
      <c r="R23" s="82"/>
      <c r="S23" s="82"/>
      <c r="T23" s="82"/>
      <c r="U23" s="82"/>
    </row>
    <row r="24" spans="2:21" ht="22" customHeight="1">
      <c r="B24" s="94" t="s">
        <v>26</v>
      </c>
      <c r="C24" s="12"/>
      <c r="D24" s="83">
        <f>UBERSICHT!G9</f>
        <v>4621</v>
      </c>
      <c r="E24" s="80">
        <v>7.5480142564528091E-3</v>
      </c>
      <c r="F24" s="14"/>
      <c r="G24" s="75"/>
      <c r="H24" s="95" t="s">
        <v>26</v>
      </c>
      <c r="I24" s="15"/>
      <c r="J24" s="75"/>
      <c r="K24" s="95" t="s">
        <v>26</v>
      </c>
      <c r="L24" s="15"/>
      <c r="M24" s="75"/>
      <c r="N24" s="82"/>
      <c r="O24" s="82"/>
      <c r="P24" s="82"/>
      <c r="Q24" s="82"/>
      <c r="R24" s="82"/>
      <c r="S24" s="82"/>
      <c r="T24" s="82"/>
      <c r="U24" s="82"/>
    </row>
    <row r="25" spans="2:21" ht="22" customHeight="1">
      <c r="B25" s="94" t="s">
        <v>27</v>
      </c>
      <c r="C25" s="12"/>
      <c r="D25" s="83">
        <f>UBERSICHT!G11</f>
        <v>4551</v>
      </c>
      <c r="E25" s="80">
        <v>7.5124547288352144E-3</v>
      </c>
      <c r="F25" s="14"/>
      <c r="G25" s="75"/>
      <c r="H25" s="95" t="s">
        <v>27</v>
      </c>
      <c r="I25" s="15"/>
      <c r="J25" s="75"/>
      <c r="K25" s="95" t="s">
        <v>27</v>
      </c>
      <c r="L25" s="15"/>
      <c r="M25" s="75"/>
      <c r="N25" s="82"/>
      <c r="O25" s="82"/>
      <c r="P25" s="82"/>
      <c r="Q25" s="82"/>
      <c r="R25" s="82"/>
      <c r="S25" s="82"/>
      <c r="T25" s="82"/>
      <c r="U25" s="82"/>
    </row>
    <row r="26" spans="2:21" ht="22" customHeight="1">
      <c r="B26" s="94" t="s">
        <v>28</v>
      </c>
      <c r="C26" s="12"/>
      <c r="D26" s="83">
        <f>UBERSICHT!G12</f>
        <v>4612</v>
      </c>
      <c r="E26" s="80">
        <v>7.1090997092852978E-3</v>
      </c>
      <c r="F26" s="14"/>
      <c r="G26" s="75"/>
      <c r="H26" s="95" t="s">
        <v>28</v>
      </c>
      <c r="I26" s="15"/>
      <c r="J26" s="75"/>
      <c r="K26" s="95" t="s">
        <v>28</v>
      </c>
      <c r="L26" s="15"/>
      <c r="M26" s="84"/>
      <c r="N26" s="82"/>
      <c r="O26" s="82"/>
      <c r="P26" s="82"/>
      <c r="Q26" s="82"/>
      <c r="R26" s="82"/>
      <c r="S26" s="82"/>
      <c r="T26" s="82"/>
      <c r="U26" s="82"/>
    </row>
    <row r="27" spans="2:21" ht="22" customHeight="1">
      <c r="B27" s="94" t="s">
        <v>29</v>
      </c>
      <c r="C27" s="12"/>
      <c r="D27" s="83">
        <f>UBERSICHT!G13</f>
        <v>4612</v>
      </c>
      <c r="E27" s="80">
        <v>7.3978900293702006E-3</v>
      </c>
      <c r="F27" s="14"/>
      <c r="G27" s="75"/>
      <c r="H27" s="95" t="s">
        <v>29</v>
      </c>
      <c r="I27" s="15"/>
      <c r="J27" s="75"/>
      <c r="K27" s="95" t="s">
        <v>29</v>
      </c>
      <c r="L27" s="15"/>
      <c r="M27" s="84"/>
      <c r="N27" s="82"/>
      <c r="O27" s="82"/>
      <c r="P27" s="82"/>
      <c r="Q27" s="82"/>
      <c r="R27" s="82"/>
      <c r="S27" s="82"/>
      <c r="T27" s="82"/>
      <c r="U27" s="82"/>
    </row>
    <row r="28" spans="2:21" ht="22" customHeight="1">
      <c r="B28" s="94" t="s">
        <v>30</v>
      </c>
      <c r="C28" s="12"/>
      <c r="D28" s="83">
        <f>UBERSICHT!G15</f>
        <v>4612</v>
      </c>
      <c r="E28" s="80">
        <v>7.321755265408866E-3</v>
      </c>
      <c r="F28" s="14"/>
      <c r="G28" s="75"/>
      <c r="H28" s="95" t="s">
        <v>30</v>
      </c>
      <c r="I28" s="15"/>
      <c r="J28" s="75"/>
      <c r="K28" s="95" t="s">
        <v>30</v>
      </c>
      <c r="L28" s="15"/>
      <c r="M28" s="84"/>
      <c r="N28" s="82"/>
      <c r="O28" s="82"/>
      <c r="P28" s="82"/>
      <c r="Q28" s="82"/>
      <c r="R28" s="82"/>
      <c r="S28" s="82"/>
      <c r="T28" s="82"/>
      <c r="U28" s="82"/>
    </row>
    <row r="29" spans="2:21" ht="22" customHeight="1">
      <c r="B29" s="94" t="s">
        <v>31</v>
      </c>
      <c r="C29" s="12"/>
      <c r="D29" s="83">
        <f>UBERSICHT!G16</f>
        <v>4612</v>
      </c>
      <c r="E29" s="80">
        <v>7.897260273972603E-3</v>
      </c>
      <c r="F29" s="14"/>
      <c r="G29" s="75"/>
      <c r="H29" s="95" t="s">
        <v>31</v>
      </c>
      <c r="I29" s="15"/>
      <c r="J29" s="75"/>
      <c r="K29" s="95" t="s">
        <v>31</v>
      </c>
      <c r="L29" s="15"/>
      <c r="M29" s="84"/>
      <c r="N29" s="82"/>
      <c r="O29" s="82"/>
      <c r="P29" s="82"/>
      <c r="Q29" s="82"/>
      <c r="R29" s="82"/>
      <c r="S29" s="82"/>
      <c r="T29" s="82"/>
      <c r="U29" s="82"/>
    </row>
    <row r="30" spans="2:21" ht="22" customHeight="1">
      <c r="B30" s="94" t="s">
        <v>32</v>
      </c>
      <c r="C30" s="12"/>
      <c r="D30" s="83">
        <f>UBERSICHT!G17</f>
        <v>4612</v>
      </c>
      <c r="E30" s="80">
        <v>7.9243986254295528E-3</v>
      </c>
      <c r="F30" s="14"/>
      <c r="G30" s="75"/>
      <c r="H30" s="95" t="s">
        <v>32</v>
      </c>
      <c r="I30" s="15"/>
      <c r="J30" s="75"/>
      <c r="K30" s="95" t="s">
        <v>32</v>
      </c>
      <c r="L30" s="15"/>
      <c r="M30" s="75"/>
      <c r="N30" s="82"/>
      <c r="O30" s="82"/>
      <c r="P30" s="82"/>
      <c r="Q30" s="82"/>
      <c r="R30" s="82"/>
      <c r="S30" s="82"/>
      <c r="T30" s="82"/>
      <c r="U30" s="82"/>
    </row>
    <row r="31" spans="2:21" ht="22" customHeight="1">
      <c r="B31" s="94" t="s">
        <v>33</v>
      </c>
      <c r="C31" s="12"/>
      <c r="D31" s="83">
        <f>UBERSICHT!G19</f>
        <v>4612</v>
      </c>
      <c r="E31" s="80">
        <v>7.1614906832298134E-3</v>
      </c>
      <c r="F31" s="14"/>
      <c r="G31" s="75"/>
      <c r="H31" s="95" t="s">
        <v>33</v>
      </c>
      <c r="I31" s="15"/>
      <c r="J31" s="75"/>
      <c r="K31" s="95" t="s">
        <v>33</v>
      </c>
      <c r="L31" s="15"/>
      <c r="M31" s="75"/>
      <c r="N31" s="82"/>
      <c r="O31" s="82"/>
      <c r="P31" s="82"/>
      <c r="Q31" s="82"/>
      <c r="R31" s="82"/>
      <c r="S31" s="82"/>
      <c r="T31" s="82"/>
      <c r="U31" s="82"/>
    </row>
    <row r="32" spans="2:21" ht="22" customHeight="1">
      <c r="B32" s="94" t="s">
        <v>34</v>
      </c>
      <c r="C32" s="12"/>
      <c r="D32" s="83">
        <f>UBERSICHT!G20</f>
        <v>4612</v>
      </c>
      <c r="E32" s="80">
        <v>7.5114006514657976E-3</v>
      </c>
      <c r="F32" s="14"/>
      <c r="G32" s="75"/>
      <c r="H32" s="95" t="s">
        <v>34</v>
      </c>
      <c r="I32" s="15"/>
      <c r="J32" s="75"/>
      <c r="K32" s="95" t="s">
        <v>34</v>
      </c>
      <c r="L32" s="15"/>
      <c r="M32" s="75"/>
      <c r="N32" s="82"/>
      <c r="O32" s="82"/>
      <c r="P32" s="82"/>
      <c r="Q32" s="82"/>
      <c r="R32" s="82"/>
      <c r="S32" s="82"/>
      <c r="T32" s="82"/>
      <c r="U32" s="82"/>
    </row>
    <row r="33" spans="2:21" ht="22" customHeight="1" thickBot="1">
      <c r="B33" s="94" t="s">
        <v>35</v>
      </c>
      <c r="C33" s="17"/>
      <c r="D33" s="85">
        <f>UBERSICHT!G21</f>
        <v>2530</v>
      </c>
      <c r="E33" s="81">
        <v>4.1205211726384368E-3</v>
      </c>
      <c r="F33" s="19"/>
      <c r="G33" s="75"/>
      <c r="H33" s="96" t="s">
        <v>35</v>
      </c>
      <c r="I33" s="20"/>
      <c r="J33" s="75"/>
      <c r="K33" s="96" t="s">
        <v>35</v>
      </c>
      <c r="L33" s="20"/>
      <c r="M33" s="75"/>
      <c r="N33" s="82"/>
      <c r="O33" s="82"/>
      <c r="P33" s="82"/>
      <c r="Q33" s="82"/>
      <c r="R33" s="82"/>
      <c r="S33" s="82"/>
      <c r="T33" s="82"/>
      <c r="U33" s="82"/>
    </row>
    <row r="34" spans="2:21" ht="15" thickBot="1">
      <c r="B34" s="75"/>
      <c r="C34" s="75"/>
      <c r="D34" s="75"/>
      <c r="E34" s="75"/>
      <c r="F34" s="75"/>
      <c r="G34" s="75"/>
      <c r="H34" s="75"/>
      <c r="I34" s="75"/>
      <c r="J34" s="75"/>
      <c r="K34" s="75"/>
      <c r="L34" s="75"/>
      <c r="M34" s="75"/>
      <c r="N34" s="82"/>
      <c r="O34" s="82"/>
      <c r="P34" s="82"/>
      <c r="Q34" s="82"/>
      <c r="R34" s="82"/>
      <c r="S34" s="82"/>
      <c r="T34" s="82"/>
      <c r="U34" s="82"/>
    </row>
    <row r="35" spans="2:21" ht="24" customHeight="1" thickBot="1">
      <c r="B35" s="97" t="s">
        <v>244</v>
      </c>
      <c r="C35" s="16">
        <v>2026</v>
      </c>
      <c r="D35" s="86"/>
      <c r="E35" s="86"/>
      <c r="F35" s="75"/>
      <c r="G35" s="75"/>
      <c r="H35" s="75"/>
      <c r="I35" s="75"/>
      <c r="J35" s="75"/>
      <c r="K35" s="75"/>
      <c r="L35" s="75"/>
      <c r="M35" s="75"/>
      <c r="N35" s="82"/>
      <c r="O35" s="82"/>
      <c r="P35" s="82"/>
      <c r="Q35" s="82"/>
      <c r="R35" s="82"/>
      <c r="S35" s="82"/>
      <c r="T35" s="82"/>
      <c r="U35" s="82"/>
    </row>
    <row r="36" spans="2:21">
      <c r="B36" s="86"/>
      <c r="C36" s="86"/>
      <c r="D36" s="86"/>
      <c r="E36" s="75"/>
      <c r="F36" s="75"/>
      <c r="G36" s="75"/>
      <c r="H36" s="75"/>
      <c r="I36" s="75"/>
      <c r="J36" s="75"/>
      <c r="K36" s="75"/>
      <c r="L36" s="75"/>
      <c r="M36" s="75"/>
      <c r="N36" s="82"/>
      <c r="O36" s="82"/>
      <c r="P36" s="82"/>
      <c r="Q36" s="82"/>
      <c r="R36" s="82"/>
      <c r="S36" s="82"/>
      <c r="T36" s="82"/>
      <c r="U36" s="82"/>
    </row>
    <row r="37" spans="2:21" ht="18" hidden="1" customHeight="1">
      <c r="B37" s="87" t="s">
        <v>182</v>
      </c>
      <c r="C37" s="88" t="s">
        <v>186</v>
      </c>
      <c r="D37" s="75"/>
      <c r="E37" s="75"/>
      <c r="F37" s="75"/>
      <c r="G37" s="75"/>
      <c r="H37" s="75"/>
      <c r="I37" s="75"/>
      <c r="J37" s="75"/>
      <c r="K37" s="75"/>
      <c r="L37" s="75"/>
      <c r="M37" s="75"/>
      <c r="N37" s="82"/>
      <c r="O37" s="82"/>
      <c r="P37" s="82"/>
      <c r="Q37" s="82"/>
      <c r="R37" s="82"/>
      <c r="S37" s="82"/>
      <c r="T37" s="82"/>
      <c r="U37" s="82"/>
    </row>
    <row r="38" spans="2:21" ht="22" hidden="1" customHeight="1">
      <c r="B38" s="89" t="s">
        <v>187</v>
      </c>
      <c r="C38" s="90">
        <v>0</v>
      </c>
      <c r="D38" s="75"/>
      <c r="E38" s="75"/>
      <c r="F38" s="75"/>
      <c r="G38" s="75"/>
      <c r="H38" s="75"/>
      <c r="I38" s="75"/>
      <c r="J38" s="75"/>
      <c r="K38" s="75"/>
      <c r="L38" s="75"/>
      <c r="M38" s="75"/>
      <c r="N38" s="82"/>
      <c r="O38" s="82"/>
      <c r="P38" s="82"/>
      <c r="Q38" s="82"/>
      <c r="R38" s="82"/>
      <c r="S38" s="82"/>
      <c r="T38" s="82"/>
      <c r="U38" s="82"/>
    </row>
    <row r="39" spans="2:21" ht="22" hidden="1" customHeight="1">
      <c r="B39" s="89" t="s">
        <v>188</v>
      </c>
      <c r="C39" s="90">
        <v>0</v>
      </c>
      <c r="D39" s="75"/>
      <c r="E39" s="75"/>
      <c r="F39" s="75"/>
      <c r="G39" s="75"/>
      <c r="H39" s="75"/>
      <c r="I39" s="75"/>
      <c r="J39" s="75"/>
      <c r="K39" s="75"/>
      <c r="L39" s="75"/>
      <c r="M39" s="75"/>
      <c r="N39" s="82"/>
      <c r="O39" s="82"/>
      <c r="P39" s="82"/>
      <c r="Q39" s="82"/>
      <c r="R39" s="82"/>
      <c r="S39" s="82"/>
      <c r="T39" s="82"/>
      <c r="U39" s="82"/>
    </row>
    <row r="40" spans="2:21" ht="22" hidden="1" customHeight="1">
      <c r="B40" s="89" t="s">
        <v>184</v>
      </c>
      <c r="C40" s="90">
        <v>0</v>
      </c>
      <c r="D40" s="75"/>
      <c r="E40" s="75"/>
      <c r="F40" s="75"/>
      <c r="G40" s="75"/>
      <c r="H40" s="75"/>
      <c r="I40" s="75"/>
      <c r="J40" s="75"/>
      <c r="K40" s="75"/>
      <c r="L40" s="75"/>
      <c r="M40" s="75"/>
      <c r="N40" s="82"/>
      <c r="O40" s="82"/>
      <c r="P40" s="82"/>
      <c r="Q40" s="82"/>
      <c r="R40" s="82"/>
      <c r="S40" s="82"/>
      <c r="T40" s="82"/>
      <c r="U40" s="82"/>
    </row>
    <row r="41" spans="2:21" ht="22" hidden="1" customHeight="1">
      <c r="B41" s="89" t="s">
        <v>189</v>
      </c>
      <c r="C41" s="90">
        <v>0</v>
      </c>
      <c r="D41" s="75"/>
      <c r="E41" s="75"/>
      <c r="F41" s="75"/>
      <c r="G41" s="75"/>
      <c r="H41" s="75"/>
      <c r="I41" s="75"/>
      <c r="J41" s="75"/>
      <c r="K41" s="75"/>
      <c r="L41" s="75"/>
      <c r="M41" s="75"/>
      <c r="N41" s="82"/>
      <c r="O41" s="82"/>
      <c r="P41" s="82"/>
      <c r="Q41" s="82"/>
      <c r="R41" s="82"/>
      <c r="S41" s="82"/>
      <c r="T41" s="82"/>
      <c r="U41" s="82"/>
    </row>
    <row r="42" spans="2:21" ht="22" hidden="1" customHeight="1">
      <c r="B42" s="89" t="s">
        <v>190</v>
      </c>
      <c r="C42" s="90">
        <v>0.35</v>
      </c>
      <c r="D42" s="75"/>
      <c r="E42" s="75"/>
      <c r="F42" s="75"/>
      <c r="G42" s="75"/>
      <c r="H42" s="75"/>
      <c r="I42" s="75"/>
      <c r="J42" s="75"/>
      <c r="K42" s="75"/>
      <c r="L42" s="75"/>
      <c r="M42" s="75"/>
      <c r="N42" s="82"/>
      <c r="O42" s="82"/>
      <c r="P42" s="82"/>
      <c r="Q42" s="82"/>
      <c r="R42" s="82"/>
      <c r="S42" s="82"/>
      <c r="T42" s="82"/>
      <c r="U42" s="82"/>
    </row>
    <row r="43" spans="2:21" ht="22" hidden="1" customHeight="1">
      <c r="B43" s="89" t="s">
        <v>191</v>
      </c>
      <c r="C43" s="90">
        <v>0.35</v>
      </c>
      <c r="D43" s="75"/>
      <c r="E43" s="75"/>
      <c r="F43" s="75"/>
      <c r="G43" s="75"/>
      <c r="H43" s="75"/>
      <c r="I43" s="75"/>
      <c r="J43" s="75"/>
      <c r="K43" s="75"/>
      <c r="L43" s="75"/>
      <c r="M43" s="75"/>
      <c r="N43" s="75"/>
      <c r="O43" s="75"/>
      <c r="P43" s="75"/>
      <c r="Q43" s="75"/>
      <c r="R43" s="75"/>
      <c r="S43" s="75"/>
      <c r="T43" s="75"/>
      <c r="U43" s="75"/>
    </row>
    <row r="44" spans="2:21" ht="22" hidden="1" customHeight="1">
      <c r="B44" s="89" t="s">
        <v>185</v>
      </c>
      <c r="C44" s="90">
        <v>0.5</v>
      </c>
      <c r="D44" s="75"/>
      <c r="E44" s="75"/>
      <c r="F44" s="75"/>
      <c r="G44" s="75"/>
      <c r="H44" s="75"/>
      <c r="I44" s="75"/>
      <c r="J44" s="75"/>
      <c r="K44" s="75"/>
      <c r="L44" s="75"/>
      <c r="M44" s="75"/>
      <c r="N44" s="75"/>
      <c r="O44" s="75"/>
      <c r="P44" s="75"/>
      <c r="Q44" s="75"/>
      <c r="R44" s="75"/>
      <c r="S44" s="75"/>
      <c r="T44" s="75"/>
      <c r="U44" s="75"/>
    </row>
    <row r="45" spans="2:21" ht="22" hidden="1" customHeight="1">
      <c r="B45" s="89" t="s">
        <v>192</v>
      </c>
      <c r="C45" s="90">
        <v>0.6</v>
      </c>
      <c r="D45" s="75"/>
      <c r="E45" s="75"/>
      <c r="F45" s="75"/>
      <c r="G45" s="75"/>
      <c r="H45" s="75"/>
      <c r="I45" s="75"/>
      <c r="J45" s="75"/>
      <c r="K45" s="75"/>
      <c r="L45" s="75"/>
      <c r="M45" s="75"/>
      <c r="N45" s="75"/>
      <c r="O45" s="75"/>
      <c r="P45" s="75"/>
      <c r="Q45" s="75"/>
      <c r="R45" s="75"/>
      <c r="S45" s="75"/>
      <c r="T45" s="75"/>
      <c r="U45" s="75"/>
    </row>
    <row r="46" spans="2:21" ht="22" hidden="1" customHeight="1">
      <c r="B46" s="89" t="s">
        <v>183</v>
      </c>
      <c r="C46" s="90">
        <v>0.75</v>
      </c>
      <c r="D46" s="75"/>
      <c r="E46" s="75"/>
      <c r="F46" s="75"/>
      <c r="G46" s="75"/>
      <c r="H46" s="75"/>
      <c r="I46" s="75"/>
      <c r="J46" s="75"/>
      <c r="K46" s="75"/>
      <c r="L46" s="75"/>
      <c r="M46" s="75"/>
      <c r="N46" s="75"/>
      <c r="O46" s="75"/>
      <c r="P46" s="75"/>
      <c r="Q46" s="75"/>
      <c r="R46" s="75"/>
      <c r="S46" s="75"/>
      <c r="T46" s="75"/>
      <c r="U46" s="75"/>
    </row>
    <row r="47" spans="2:21" ht="22" hidden="1" customHeight="1">
      <c r="B47" s="89" t="s">
        <v>193</v>
      </c>
      <c r="C47" s="90">
        <v>1</v>
      </c>
      <c r="D47" s="75"/>
      <c r="E47" s="75"/>
      <c r="F47" s="75"/>
      <c r="G47" s="75"/>
      <c r="H47" s="75"/>
      <c r="I47" s="75"/>
      <c r="J47" s="75"/>
      <c r="K47" s="75"/>
      <c r="L47" s="75"/>
      <c r="M47" s="75"/>
      <c r="N47" s="75"/>
      <c r="O47" s="75"/>
      <c r="P47" s="75"/>
      <c r="Q47" s="75"/>
      <c r="R47" s="75"/>
      <c r="S47" s="75"/>
      <c r="T47" s="75"/>
      <c r="U47" s="75"/>
    </row>
    <row r="48" spans="2:21" ht="22" hidden="1" customHeight="1">
      <c r="B48" s="89" t="s">
        <v>194</v>
      </c>
      <c r="C48" s="90">
        <v>1.1000000000000001</v>
      </c>
      <c r="D48" s="75"/>
      <c r="E48" s="75"/>
      <c r="F48" s="75"/>
      <c r="G48" s="75"/>
      <c r="H48" s="75"/>
      <c r="I48" s="75"/>
      <c r="J48" s="75"/>
      <c r="K48" s="75"/>
      <c r="L48" s="75"/>
      <c r="M48" s="75"/>
      <c r="N48" s="75"/>
      <c r="O48" s="75"/>
      <c r="P48" s="75"/>
      <c r="Q48" s="75"/>
      <c r="R48" s="75"/>
      <c r="S48" s="75"/>
      <c r="T48" s="75"/>
      <c r="U48" s="75"/>
    </row>
    <row r="49" spans="2:21" ht="22" hidden="1" customHeight="1" thickBot="1">
      <c r="B49" s="91" t="s">
        <v>195</v>
      </c>
      <c r="C49" s="92">
        <v>0.7</v>
      </c>
      <c r="D49" s="75"/>
      <c r="E49" s="75"/>
      <c r="F49" s="75"/>
      <c r="G49" s="75"/>
      <c r="H49" s="75"/>
      <c r="I49" s="75"/>
      <c r="J49" s="75"/>
      <c r="K49" s="75"/>
      <c r="L49" s="75"/>
      <c r="M49" s="75"/>
      <c r="N49" s="75"/>
      <c r="O49" s="75"/>
      <c r="P49" s="75"/>
      <c r="Q49" s="75"/>
      <c r="R49" s="75"/>
      <c r="S49" s="75"/>
      <c r="T49" s="75"/>
      <c r="U49" s="75"/>
    </row>
    <row r="50" spans="2:21" ht="15.5" hidden="1">
      <c r="B50" s="93"/>
      <c r="C50" s="93"/>
      <c r="D50" s="75"/>
      <c r="E50" s="75"/>
      <c r="F50" s="75"/>
      <c r="G50" s="75"/>
      <c r="H50" s="75"/>
      <c r="I50" s="75"/>
      <c r="J50" s="75"/>
      <c r="K50" s="75"/>
      <c r="L50" s="75"/>
      <c r="M50" s="75"/>
      <c r="N50" s="75"/>
      <c r="O50" s="75"/>
      <c r="P50" s="75"/>
      <c r="Q50" s="75"/>
      <c r="R50" s="75"/>
      <c r="S50" s="75"/>
      <c r="T50" s="75"/>
      <c r="U50" s="75"/>
    </row>
    <row r="51" spans="2:21" ht="15.5" hidden="1">
      <c r="B51" s="93"/>
      <c r="C51" s="93"/>
      <c r="D51" s="75"/>
      <c r="E51" s="75"/>
      <c r="F51" s="75"/>
      <c r="G51" s="75"/>
      <c r="H51" s="75"/>
      <c r="I51" s="75"/>
      <c r="J51" s="75"/>
      <c r="K51" s="75"/>
      <c r="L51" s="75"/>
      <c r="M51" s="75"/>
      <c r="N51" s="75"/>
      <c r="O51" s="75"/>
      <c r="P51" s="75"/>
      <c r="Q51" s="75"/>
      <c r="R51" s="75"/>
      <c r="S51" s="75"/>
      <c r="T51" s="75"/>
      <c r="U51" s="75"/>
    </row>
    <row r="52" spans="2:21" ht="18" hidden="1" customHeight="1">
      <c r="B52" s="87" t="s">
        <v>196</v>
      </c>
      <c r="C52" s="88" t="s">
        <v>197</v>
      </c>
      <c r="D52" s="75"/>
      <c r="E52" s="75"/>
      <c r="F52" s="75"/>
      <c r="G52" s="75"/>
      <c r="H52" s="75"/>
      <c r="I52" s="75"/>
      <c r="J52" s="75"/>
      <c r="K52" s="75"/>
      <c r="L52" s="75"/>
      <c r="M52" s="75"/>
      <c r="N52" s="75"/>
      <c r="O52" s="75"/>
      <c r="P52" s="75"/>
      <c r="Q52" s="75"/>
      <c r="R52" s="75"/>
      <c r="S52" s="75"/>
      <c r="T52" s="75"/>
      <c r="U52" s="75"/>
    </row>
    <row r="53" spans="2:21" ht="22" hidden="1" customHeight="1">
      <c r="B53" s="89" t="s">
        <v>198</v>
      </c>
      <c r="C53" s="90">
        <v>0.3</v>
      </c>
      <c r="D53" s="75"/>
      <c r="E53" s="75"/>
      <c r="F53" s="75"/>
      <c r="G53" s="75"/>
      <c r="H53" s="75"/>
      <c r="I53" s="75"/>
      <c r="J53" s="75"/>
      <c r="K53" s="75"/>
      <c r="L53" s="75"/>
      <c r="M53" s="75"/>
      <c r="N53" s="75"/>
      <c r="O53" s="75"/>
      <c r="P53" s="75"/>
      <c r="Q53" s="75"/>
      <c r="R53" s="75"/>
      <c r="S53" s="75"/>
      <c r="T53" s="75"/>
      <c r="U53" s="75"/>
    </row>
    <row r="54" spans="2:21" ht="22" hidden="1" customHeight="1">
      <c r="B54" s="89" t="s">
        <v>199</v>
      </c>
      <c r="C54" s="90">
        <v>0.5</v>
      </c>
      <c r="D54" s="75"/>
      <c r="E54" s="75"/>
      <c r="F54" s="75"/>
      <c r="G54" s="75"/>
      <c r="H54" s="75"/>
      <c r="I54" s="75"/>
      <c r="J54" s="75"/>
      <c r="K54" s="75"/>
      <c r="L54" s="75"/>
      <c r="M54" s="75"/>
      <c r="N54" s="75"/>
      <c r="O54" s="75"/>
      <c r="P54" s="75"/>
      <c r="Q54" s="75"/>
      <c r="R54" s="75"/>
      <c r="S54" s="75"/>
      <c r="T54" s="75"/>
      <c r="U54" s="75"/>
    </row>
    <row r="55" spans="2:21" ht="22" hidden="1" customHeight="1">
      <c r="B55" s="89" t="s">
        <v>200</v>
      </c>
      <c r="C55" s="90">
        <v>0.75</v>
      </c>
      <c r="D55" s="75"/>
      <c r="E55" s="75"/>
      <c r="F55" s="75"/>
      <c r="G55" s="75"/>
      <c r="H55" s="75"/>
      <c r="I55" s="75"/>
      <c r="J55" s="75"/>
      <c r="K55" s="75"/>
      <c r="L55" s="75"/>
      <c r="M55" s="75"/>
      <c r="N55" s="75"/>
      <c r="O55" s="75"/>
      <c r="P55" s="75"/>
      <c r="Q55" s="75"/>
      <c r="R55" s="75"/>
      <c r="S55" s="75"/>
      <c r="T55" s="75"/>
      <c r="U55" s="75"/>
    </row>
    <row r="56" spans="2:21" ht="22" hidden="1" customHeight="1">
      <c r="B56" s="89" t="s">
        <v>201</v>
      </c>
      <c r="C56" s="90">
        <v>1</v>
      </c>
      <c r="D56" s="75"/>
      <c r="E56" s="75"/>
      <c r="F56" s="75"/>
      <c r="G56" s="75"/>
      <c r="H56" s="75"/>
      <c r="I56" s="75"/>
      <c r="J56" s="75"/>
      <c r="K56" s="75"/>
      <c r="L56" s="75"/>
      <c r="M56" s="75"/>
      <c r="N56" s="75"/>
      <c r="O56" s="75"/>
      <c r="P56" s="75"/>
      <c r="Q56" s="75"/>
      <c r="R56" s="75"/>
      <c r="S56" s="75"/>
      <c r="T56" s="75"/>
      <c r="U56" s="75"/>
    </row>
    <row r="57" spans="2:21" ht="22" hidden="1" customHeight="1">
      <c r="B57" s="89" t="s">
        <v>202</v>
      </c>
      <c r="C57" s="90">
        <v>1.25</v>
      </c>
      <c r="D57" s="75"/>
      <c r="E57" s="75"/>
      <c r="F57" s="75"/>
      <c r="G57" s="75"/>
      <c r="H57" s="75"/>
      <c r="I57" s="75"/>
      <c r="J57" s="75"/>
      <c r="K57" s="75"/>
      <c r="L57" s="75"/>
      <c r="M57" s="75"/>
      <c r="N57" s="75"/>
      <c r="O57" s="75"/>
      <c r="P57" s="75"/>
      <c r="Q57" s="75"/>
      <c r="R57" s="75"/>
      <c r="S57" s="75"/>
      <c r="T57" s="75"/>
      <c r="U57" s="75"/>
    </row>
    <row r="58" spans="2:21" ht="22" hidden="1" customHeight="1">
      <c r="B58" s="89" t="s">
        <v>203</v>
      </c>
      <c r="C58" s="90">
        <v>1.5</v>
      </c>
      <c r="D58" s="75"/>
      <c r="E58" s="75"/>
      <c r="F58" s="75"/>
      <c r="G58" s="75"/>
      <c r="H58" s="75"/>
      <c r="I58" s="75"/>
      <c r="J58" s="75"/>
      <c r="K58" s="75"/>
      <c r="L58" s="75"/>
      <c r="M58" s="75"/>
      <c r="N58" s="75"/>
      <c r="O58" s="75"/>
      <c r="P58" s="75"/>
      <c r="Q58" s="75"/>
      <c r="R58" s="75"/>
      <c r="S58" s="75"/>
      <c r="T58" s="75"/>
      <c r="U58" s="75"/>
    </row>
    <row r="59" spans="2:21" ht="22" hidden="1" customHeight="1" thickBot="1">
      <c r="B59" s="91" t="s">
        <v>204</v>
      </c>
      <c r="C59" s="92">
        <v>2</v>
      </c>
      <c r="D59" s="75"/>
      <c r="E59" s="75"/>
      <c r="F59" s="75"/>
      <c r="G59" s="75"/>
      <c r="H59" s="75"/>
      <c r="I59" s="75"/>
      <c r="J59" s="75"/>
      <c r="K59" s="75"/>
      <c r="L59" s="75"/>
      <c r="M59" s="75"/>
      <c r="N59" s="75"/>
      <c r="O59" s="75"/>
      <c r="P59" s="75"/>
      <c r="Q59" s="75"/>
      <c r="R59" s="75"/>
      <c r="S59" s="75"/>
      <c r="T59" s="75"/>
      <c r="U59" s="75"/>
    </row>
    <row r="100" spans="26:26">
      <c r="Z100" s="73"/>
    </row>
  </sheetData>
  <sheetProtection algorithmName="SHA-512" hashValue="qRSxwP6njIpEtPWjCr7mo87oNJUVUXOXeD9f7Jyt4ZPzL5NZenxUdLeHiOuYys7uFcTq9J27rWdZsKqC8dn5yA==" saltValue="5Gmr6l2b3OOdAvBDyDeb0w=="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1796875" style="228" bestFit="1" customWidth="1"/>
    <col min="29" max="16384" width="9.1796875" style="228"/>
  </cols>
  <sheetData>
    <row r="1" spans="1:28" ht="18" customHeight="1">
      <c r="A1" s="224">
        <v>1</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46023</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46053</v>
      </c>
    </row>
    <row r="3" spans="1:28" ht="18" customHeight="1">
      <c r="A3" s="236" t="s">
        <v>290</v>
      </c>
      <c r="B3" s="108"/>
      <c r="C3" s="104"/>
      <c r="D3" s="24"/>
      <c r="E3" s="25"/>
      <c r="F3" s="26"/>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EINSTELLUNG!I6</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1"/>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38"/>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EINSTELLUNG!L22</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EINSTELLUNG!I22</f>
        <v>0</v>
      </c>
      <c r="R10" s="263"/>
      <c r="S10" s="242"/>
      <c r="T10" s="242"/>
      <c r="U10" s="242"/>
      <c r="V10" s="242"/>
    </row>
    <row r="11" spans="1:28" ht="22" customHeight="1">
      <c r="A11" s="244" t="s">
        <v>61</v>
      </c>
      <c r="B11" s="110"/>
      <c r="C11" s="37"/>
      <c r="D11" s="38"/>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EINSTELLUNG!L6</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1"/>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38"/>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EINSTELLUNG!O6</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18"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
        <v>93</v>
      </c>
      <c r="R33" s="226"/>
      <c r="S33" s="226" t="s">
        <v>94</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EINSTELLUNG!C6</f>
        <v>0</v>
      </c>
      <c r="R35" s="289"/>
      <c r="S35" s="289">
        <f>EINSTELLUNG!C22</f>
        <v>0</v>
      </c>
      <c r="T35" s="289"/>
      <c r="U35" s="289">
        <f>S35-Q35</f>
        <v>0</v>
      </c>
      <c r="V35" s="290"/>
    </row>
    <row r="36" spans="1:22" ht="22" customHeight="1">
      <c r="A36" s="244" t="s">
        <v>99</v>
      </c>
      <c r="B36" s="109"/>
      <c r="C36" s="30"/>
      <c r="D36" s="31"/>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EINSTELLUNG!D6</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EINSTELLUNG!F6</f>
        <v>0</v>
      </c>
      <c r="R38" s="262"/>
      <c r="S38" s="262">
        <f>EINSTELLUNG!F22</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1"/>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4"/>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41"/>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44"/>
      <c r="D50" s="34"/>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41"/>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4"/>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41"/>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4"/>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IF(OR(E55="",F55=""),"",PID_KVLohnLookup($A$1,E55,F55,LOHNTABELLE!$H$137))</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4"/>
      <c r="E56" s="32"/>
      <c r="F56" s="33"/>
      <c r="G56" s="245" t="str">
        <f>IF(OR(E56="",F56=""),"",PID_KVLohnLookup($A$1,E56,F56,LOHNTABELLE!$H$137))</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IF(OR(E57="",F57=""),"",PID_KVLohnLookup($A$1,E57,F57,LOHNTABELLE!$H$137))</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IF(OR(E58="",F58=""),"",PID_KVLohnLookup($A$1,E58,F58,LOHNTABELLE!$H$137))</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IF(OR(E59="",F59=""),"",PID_KVLohnLookup($A$1,E59,F59,LOHNTABELLE!$H$137))</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IF(OR(E60="",F60=""),"",PID_KVLohnLookup($A$1,E60,F60,LOHNTABELLE!$H$137))</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IF(OR(E61="",F61=""),"",PID_KVLohnLookup($A$1,E61,F61,LOHNTABELLE!$H$137))</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IF(OR(E62="",F62=""),"",PID_KVLohnLookup($A$1,E62,F62,LOHNTABELLE!$H$137))</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IF(OR(E63="",F63=""),"",PID_KVLohnLookup($A$1,E63,F63,LOHNTABELLE!$H$137))</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IF(OR(E64="",F64=""),"",PID_KVLohnLookup($A$1,E64,F64,LOHNTABELLE!$H$137))</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IF(OR(E65="",F65=""),"",PID_KVLohnLookup($A$1,E65,F65,LOHNTABELLE!$H$137))</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IF(OR(E66="",F66=""),"",PID_KVLohnLookup($A$1,E66,F66,LOHNTABELLE!$H$137))</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IF(OR(E67="",F67=""),"",PID_KVLohnLookup($A$1,E67,F67,LOHNTABELLE!$H$137))</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IF(OR(E68="",F68=""),"",PID_KVLohnLookup($A$1,E68,F68,LOHNTABELLE!$H$137))</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IF(OR(E69="",F69=""),"",PID_KVLohnLookup($A$1,E69,F69,LOHNTABELLE!$H$137))</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IF(OR(E70="",F70=""),"",PID_KVLohnLookup($A$1,E70,F70,LOHNTABELLE!$H$137))</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IF(OR(E71="",F71=""),"",PID_KVLohnLookup($A$1,E71,F71,LOHNTABELLE!$H$137))</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IF(OR(E72="",F72=""),"",PID_KVLohnLookup($A$1,E72,F72,LOHNTABELLE!$H$137))</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IF(OR(E73="",F73=""),"",PID_KVLohnLookup($A$1,E73,F73,LOHNTABELLE!$H$137))</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IF(OR(E74="",F74=""),"",PID_KVLohnLookup($A$1,E74,F74,LOHNTABELLE!$H$137))</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IF(OR(E75="",F75=""),"",PID_KVLohnLookup($A$1,E75,F75,LOHNTABELLE!$H$137))</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IF(OR(E76="",F76=""),"",PID_KVLohnLookup($A$1,E76,F76,LOHNTABELLE!$H$137))</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IF(OR(E77="",F77=""),"",PID_KVLohnLookup($A$1,E77,F77,LOHNTABELLE!$H$137))</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IF(OR(E78="",F78=""),"",PID_KVLohnLookup($A$1,E78,F78,LOHNTABELLE!$H$137))</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IF(OR(E79="",F79=""),"",PID_KVLohnLookup($A$1,E79,F79,LOHNTABELLE!$H$137))</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IF(OR(E80="",F80=""),"",PID_KVLohnLookup($A$1,E80,F80,LOHNTABELLE!$H$137))</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IF(OR(E81="",F81=""),"",PID_KVLohnLookup($A$1,E81,F81,LOHNTABELLE!$H$137))</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IF(OR(E82="",F82=""),"",PID_KVLohnLookup($A$1,E82,F82,LOHNTABELLE!$H$137))</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308"/>
    </row>
    <row r="114" spans="11:14" ht="16" customHeight="1">
      <c r="K114" s="309"/>
      <c r="L114" s="309"/>
      <c r="M114" s="309"/>
      <c r="N114" s="310"/>
    </row>
    <row r="115" spans="11:14" ht="16" customHeight="1">
      <c r="K115" s="309"/>
      <c r="L115" s="309"/>
      <c r="M115" s="309"/>
      <c r="N115" s="310"/>
    </row>
    <row r="116" spans="11:14" ht="16" customHeight="1">
      <c r="K116" s="311"/>
      <c r="L116" s="311"/>
      <c r="M116" s="312"/>
      <c r="N116" s="312"/>
    </row>
    <row r="117" spans="11:14" ht="16" customHeight="1">
      <c r="K117" s="311"/>
      <c r="L117" s="311"/>
      <c r="M117" s="312"/>
      <c r="N117" s="312"/>
    </row>
    <row r="118" spans="11:14" ht="16" customHeight="1">
      <c r="K118" s="313"/>
      <c r="L118" s="313"/>
      <c r="M118" s="314"/>
      <c r="N118" s="314"/>
    </row>
    <row r="119" spans="11:14" ht="16" customHeight="1">
      <c r="K119" s="315"/>
      <c r="L119" s="315"/>
      <c r="M119" s="316"/>
      <c r="N119" s="316"/>
    </row>
    <row r="120" spans="11:14" ht="16" customHeight="1">
      <c r="K120" s="311"/>
      <c r="L120" s="311"/>
      <c r="M120" s="312"/>
      <c r="N120" s="312"/>
    </row>
    <row r="121" spans="11:14" ht="16" customHeight="1">
      <c r="K121" s="311"/>
      <c r="L121" s="311"/>
      <c r="M121" s="312"/>
      <c r="N121" s="312"/>
    </row>
    <row r="122" spans="11:14" ht="16" customHeight="1">
      <c r="K122" s="315"/>
      <c r="L122" s="315"/>
      <c r="M122" s="316"/>
      <c r="N122" s="316"/>
    </row>
    <row r="123" spans="11:14" ht="16" customHeight="1">
      <c r="K123" s="317"/>
      <c r="L123" s="317"/>
      <c r="M123" s="317"/>
      <c r="N123" s="317"/>
    </row>
  </sheetData>
  <sheetProtection algorithmName="SHA-512" hashValue="jjNA78X3BZZS5Im65+j7iMy3MiSV3aJFAphC0YEfJU5OdiX8nHPvFkPN/x73K+tEmkEx0+QLqWgXMphUr0SlCw==" saltValue="MDkkV4Dz39cmRt3e9WpajQ==" spinCount="100000" sheet="1" objects="1" scenarios="1"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xm:sqref>
        </x14:dataValidation>
        <x14:dataValidation type="list" allowBlank="1" showInputMessage="1" showErrorMessage="1" xr:uid="{4350F336-C8D8-45BF-8D2F-2AA389B9662D}">
          <x14:formula1>
            <xm:f>KV_DROPDOWN_HELPER!$B$1:$B$13</xm:f>
          </x14:formula1>
          <xm:sqref>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1796875" style="228" bestFit="1" customWidth="1"/>
    <col min="29" max="16384" width="9.1796875" style="228"/>
  </cols>
  <sheetData>
    <row r="1" spans="1:28" ht="18" customHeight="1">
      <c r="A1" s="224">
        <v>2</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46054</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46081</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10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EINSTELLUNG!I7</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1"/>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38"/>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EINSTELLUNG!L23</f>
        <v>0</v>
      </c>
      <c r="R9" s="263"/>
      <c r="S9" s="318">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EINSTELLUNG!I23</f>
        <v>0</v>
      </c>
      <c r="R10" s="263"/>
      <c r="S10" s="242"/>
      <c r="T10" s="242"/>
      <c r="U10" s="242"/>
      <c r="V10" s="242"/>
    </row>
    <row r="11" spans="1:28" ht="22" customHeight="1">
      <c r="A11" s="244" t="s">
        <v>61</v>
      </c>
      <c r="B11" s="110"/>
      <c r="C11" s="37"/>
      <c r="D11" s="38"/>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66</v>
      </c>
      <c r="P12" s="261"/>
      <c r="Q12" s="262">
        <f>Q8-Q9-Q10-Q11</f>
        <v>0</v>
      </c>
      <c r="R12" s="263"/>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68</v>
      </c>
      <c r="P13" s="261"/>
      <c r="Q13" s="262">
        <f>EINSTELLUNG!L7</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70</v>
      </c>
      <c r="P14" s="261"/>
      <c r="Q14" s="262">
        <f>Q12-Q13</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19" t="str">
        <f>IF(Q14&lt;0, "Schlecht! Zu wenig Stunden für Dienstplan.", IF(Q14&gt;0, "Du hast mehr als genug Stunden für Dienstplan.", ""))</f>
        <v/>
      </c>
      <c r="P15" s="320"/>
      <c r="Q15" s="320"/>
      <c r="R15" s="321"/>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22"/>
      <c r="P16" s="323"/>
      <c r="Q16" s="323"/>
      <c r="R16" s="324"/>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1"/>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38"/>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EINSTELLUNG!O7</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
        <v>93</v>
      </c>
      <c r="R33" s="226"/>
      <c r="S33" s="226" t="s">
        <v>94</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EINSTELLUNG!C7</f>
        <v>0</v>
      </c>
      <c r="R35" s="289"/>
      <c r="S35" s="289">
        <f>EINSTELLUNG!C23</f>
        <v>0</v>
      </c>
      <c r="T35" s="289"/>
      <c r="U35" s="289">
        <f>S35-Q35</f>
        <v>0</v>
      </c>
      <c r="V35" s="290"/>
    </row>
    <row r="36" spans="1:22" ht="22" customHeight="1">
      <c r="A36" s="244" t="s">
        <v>99</v>
      </c>
      <c r="B36" s="109"/>
      <c r="C36" s="30"/>
      <c r="D36" s="31"/>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EINSTELLUNG!D7</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EINSTELLUNG!F7</f>
        <v>0</v>
      </c>
      <c r="R38" s="262"/>
      <c r="S38" s="262">
        <f>EINSTELLUNG!F23</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IF(Q12=0, 0, Q35/Q12)</f>
        <v>0</v>
      </c>
      <c r="R40" s="289"/>
      <c r="S40" s="289">
        <f>IF(Q12=0, 0, S35/Q12)</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IF(Q12=0, 0, Q38/Q12)</f>
        <v>0</v>
      </c>
      <c r="R41" s="295"/>
      <c r="S41" s="295">
        <f>IF(Q12=0, 0, S38/Q12)</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1"/>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41"/>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107"/>
      <c r="D49" s="41"/>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4"/>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41"/>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4"/>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41"/>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4"/>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4"/>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18"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5"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5"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4" spans="1:15" ht="16" customHeight="1">
      <c r="O84" s="325"/>
    </row>
    <row r="85" spans="1:15" ht="16" customHeight="1">
      <c r="O85" s="325"/>
    </row>
    <row r="86" spans="1:15" ht="16" customHeight="1">
      <c r="O86" s="325"/>
    </row>
    <row r="100" spans="26:26" ht="16" customHeight="1">
      <c r="Z100" s="308"/>
    </row>
  </sheetData>
  <sheetProtection algorithmName="SHA-512" hashValue="FGox/9l4tCpng+snw8XRykxndrXrxLJR4Q1MVLMb9B0dqWYRhKyW3e5inknVaVH4feJvSna933Y5eH7GsohK5g==" saltValue="5VRp+mHU7qzNU+Mw43bhlQ==" spinCount="100000" sheet="1" objects="1" scenarios="1"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832EF703-7742-458A-8705-F35F30FA8446}">
          <x14:formula1>
            <xm:f>KV_DROPDOWN_HELPER!$CD$1:$CD$13</xm:f>
          </x14:formula1>
          <xm:sqref>F4</xm:sqref>
        </x14:dataValidation>
        <x14:dataValidation type="list" allowBlank="1" showInputMessage="1" showErrorMessage="1" xr:uid="{674AA341-AB26-4747-8178-7FD30269D529}">
          <x14:formula1>
            <xm:f>KV_DROPDOWN_HELPER!$CC$1:$CC$13</xm:f>
          </x14:formula1>
          <xm:sqref>F3</xm:sqref>
        </x14:dataValidation>
        <x14:dataValidation type="list" allowBlank="1" showInputMessage="1" showErrorMessage="1" xr:uid="{23E43E84-0A19-4DF4-B890-EE5CBCA5BCA4}">
          <x14:formula1>
            <xm:f>KV_DROPDOWN_HELPER!$CE$1:$CE$13</xm:f>
          </x14:formula1>
          <xm:sqref>F5 F6 F7 F11</xm:sqref>
        </x14:dataValidation>
        <x14:dataValidation type="list" allowBlank="1" showInputMessage="1" showErrorMessage="1" xr:uid="{FCD494C0-AE04-40CE-B267-169269E6B866}">
          <x14:formula1>
            <xm:f>KV_DROPDOWN_HELPER!$CF$1:$CF$13</xm:f>
          </x14:formula1>
          <xm:sqref>F8 F10 F12 F13 F14 F15</xm:sqref>
        </x14:dataValidation>
        <x14:dataValidation type="list" allowBlank="1" showInputMessage="1" showErrorMessage="1" xr:uid="{213393C0-8970-445B-81C6-B09B3BDEE495}">
          <x14:formula1>
            <xm:f>KV_DROPDOWN_HELPER!$CG$1:$CG$13</xm:f>
          </x14:formula1>
          <xm:sqref>F9 F24 F29</xm:sqref>
        </x14:dataValidation>
        <x14:dataValidation type="list" allowBlank="1" showInputMessage="1" showErrorMessage="1" xr:uid="{7A3C4335-E096-42EE-985E-B51E0E6E2AB1}">
          <x14:formula1>
            <xm:f>KV_DROPDOWN_HELPER!$CH$1:$CH$13</xm:f>
          </x14:formula1>
          <xm:sqref>F16</xm:sqref>
        </x14:dataValidation>
        <x14:dataValidation type="list" allowBlank="1" showInputMessage="1" showErrorMessage="1" xr:uid="{F9C2FEF4-8E96-43C0-A67C-7349BDD02CE2}">
          <x14:formula1>
            <xm:f>KV_DROPDOWN_HELPER!$CI$1:$CI$15</xm:f>
          </x14:formula1>
          <xm:sqref>F17 F18 F19 F20 F22 F23 F25 F26 F27 F28 F30 F31 F32 F33 F34 F35 F36 F37 F38 F39 F40 F41 F42 F43 F44 F45 F46 F47 F48 F49 F50 F51 F52</xm:sqref>
        </x14:dataValidation>
        <x14:dataValidation type="list" allowBlank="1" showInputMessage="1" showErrorMessage="1" xr:uid="{29B0648A-F9A8-4954-8046-B4C8114CCDCB}">
          <x14:formula1>
            <xm:f>KV_DROPDOWN_HELPER!$CJ$1:$CJ$13</xm:f>
          </x14:formula1>
          <xm:sqref>F21</xm:sqref>
        </x14:dataValidation>
        <x14:dataValidation type="list" allowBlank="1" showInputMessage="1" showErrorMessage="1" xr:uid="{21DA1871-5404-4A52-BBFD-8BECDC837FD1}">
          <x14:formula1>
            <xm:f>KV_DROPDOWN_HELPER!$CK$1:$CK$13</xm:f>
          </x14:formula1>
          <xm:sqref>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1796875" style="228" bestFit="1" customWidth="1"/>
    <col min="29" max="16384" width="9.1796875" style="228"/>
  </cols>
  <sheetData>
    <row r="1" spans="1:28" ht="18" customHeight="1">
      <c r="A1" s="224">
        <v>3</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46082</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46112</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10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EINSTELLUNG!I8</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1"/>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38"/>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EINSTELLUNG!L24</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EINSTELLUNG!I24</f>
        <v>0</v>
      </c>
      <c r="R10" s="263"/>
      <c r="S10" s="242"/>
      <c r="T10" s="242"/>
      <c r="U10" s="242"/>
      <c r="V10" s="242"/>
    </row>
    <row r="11" spans="1:28" ht="22" customHeight="1">
      <c r="A11" s="244" t="s">
        <v>61</v>
      </c>
      <c r="B11" s="110"/>
      <c r="C11" s="37"/>
      <c r="D11" s="38"/>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EINSTELLUNG!L8</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1"/>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38"/>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EINSTELLUNG!O8</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EINSTELLUNG!C8</f>
        <v>0</v>
      </c>
      <c r="R35" s="289"/>
      <c r="S35" s="289">
        <f>EINSTELLUNG!C24</f>
        <v>0</v>
      </c>
      <c r="T35" s="289"/>
      <c r="U35" s="289">
        <f>S35-Q35</f>
        <v>0</v>
      </c>
      <c r="V35" s="290"/>
    </row>
    <row r="36" spans="1:22" ht="22" customHeight="1">
      <c r="A36" s="244" t="s">
        <v>99</v>
      </c>
      <c r="B36" s="109"/>
      <c r="C36" s="30"/>
      <c r="D36" s="31"/>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EINSTELLUNG!D8</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EINSTELLUNG!F8</f>
        <v>0</v>
      </c>
      <c r="R38" s="262"/>
      <c r="S38" s="262">
        <f>EINSTELLUNG!F24</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1"/>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41"/>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107"/>
      <c r="D49" s="41"/>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4"/>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41"/>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4"/>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41"/>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4"/>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18"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4"/>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308"/>
    </row>
  </sheetData>
  <sheetProtection algorithmName="SHA-512" hashValue="nZnvBvb/rPLy1WDrCenzkBfGWCewnb5lo3iobRW6JIL9TFujT+j1jQHdprWIbAojRW5RGiFWqur8wTVQLV2weA==" saltValue="43Aa9ZsYEwlrEzbny95sig==" spinCount="100000" sheet="1" objects="1" scenarios="1"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EDDAA1CC-B6C1-437C-B88B-A10478321E4F}">
          <x14:formula1>
            <xm:f>KV_DROPDOWN_HELPER!$FF$1:$FF$13</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4</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46113</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46142</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10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EINSTELLUNG!I9</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1"/>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38"/>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EINSTELLUNG!L25</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EINSTELLUNG!I25</f>
        <v>0</v>
      </c>
      <c r="R10" s="263"/>
      <c r="S10" s="242"/>
      <c r="T10" s="242"/>
      <c r="U10" s="242"/>
      <c r="V10" s="242"/>
    </row>
    <row r="11" spans="1:28" ht="22" customHeight="1">
      <c r="A11" s="244" t="s">
        <v>61</v>
      </c>
      <c r="B11" s="110"/>
      <c r="C11" s="37"/>
      <c r="D11" s="38"/>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EINSTELLUNG!L9</f>
        <v>0</v>
      </c>
      <c r="R14" s="263"/>
      <c r="S14" s="242"/>
      <c r="T14" s="242"/>
      <c r="U14" s="242"/>
      <c r="V14" s="242"/>
    </row>
    <row r="15" spans="1:28" ht="18"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18"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18"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18"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1"/>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18"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38"/>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EINSTELLUNG!O9</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EINSTELLUNG!C9</f>
        <v>0</v>
      </c>
      <c r="R35" s="289"/>
      <c r="S35" s="289">
        <f>EINSTELLUNG!C25</f>
        <v>0</v>
      </c>
      <c r="T35" s="289"/>
      <c r="U35" s="289">
        <f>S35-Q35</f>
        <v>0</v>
      </c>
      <c r="V35" s="290"/>
    </row>
    <row r="36" spans="1:22" ht="22" customHeight="1">
      <c r="A36" s="244" t="s">
        <v>99</v>
      </c>
      <c r="B36" s="109"/>
      <c r="C36" s="30"/>
      <c r="D36" s="31"/>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EINSTELLUNG!D9</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EINSTELLUNG!F9</f>
        <v>0</v>
      </c>
      <c r="R38" s="262"/>
      <c r="S38" s="262">
        <f>EINSTELLUNG!F25</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1"/>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41"/>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107"/>
      <c r="D49" s="41"/>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4"/>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41"/>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4"/>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41"/>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4"/>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4"/>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308"/>
    </row>
  </sheetData>
  <sheetProtection algorithmName="SHA-512" hashValue="xqI84c4jGx6UQR75jlWZYCbmx00QtITu0OH+V4J+Uf22ziUnU/3QRbOahIQWM1VHfB354FTZKxNmf9zzVxZf6A==" saltValue="Jn6Z02qL7nHwJPCJvVZRR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E8945437-44F9-4F89-B058-EC6300407E7F}">
          <x14:formula1>
            <xm:f>KV_DROPDOWN_HELPER!$IH$1:$IH$13</xm:f>
          </x14:formula1>
          <xm:sqref>F4</xm:sqref>
        </x14:dataValidation>
        <x14:dataValidation type="list" allowBlank="1" showInputMessage="1" showErrorMessage="1" xr:uid="{FCF9800A-DF29-4DBC-9F95-5691F6625697}">
          <x14:formula1>
            <xm:f>KV_DROPDOWN_HELPER!$IM$1:$IM$13</xm:f>
          </x14:formula1>
          <xm:sqref>F17 F18 F19 F20 F22 F23 F25 F26 F27 F28 F30 F31 F32 F33 F34 F35 F36 F37 F38 F39 F40 F41 F42 F43 F44 F45 F46 F47 F48 F49 F50 F51 F52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5</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46143</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46173</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10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EINSTELLUNG!I10</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EINSTELLUNG!L26</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EINSTELLUNG!I26</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66</v>
      </c>
      <c r="P12" s="261"/>
      <c r="Q12" s="262">
        <f>Q8-Q9-Q10-Q11</f>
        <v>0</v>
      </c>
      <c r="R12" s="263"/>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68</v>
      </c>
      <c r="P13" s="261"/>
      <c r="Q13" s="262">
        <f>EINSTELLUNG!L10</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70</v>
      </c>
      <c r="P14" s="261"/>
      <c r="Q14" s="262">
        <f>Q12-Q13</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19" t="str">
        <f>IF(Q14&lt;0, "Schlecht! Zu wenig Stunden für Dienstplan.", IF(Q14&gt;0, "Du hast mehr als genug Stunden für Dienstplan.", ""))</f>
        <v/>
      </c>
      <c r="P15" s="320"/>
      <c r="Q15" s="320"/>
      <c r="R15" s="321"/>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22"/>
      <c r="P16" s="323"/>
      <c r="Q16" s="323"/>
      <c r="R16" s="324"/>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EINSTELLUNG!O10</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18"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EINSTELLUNG!C10</f>
        <v>0</v>
      </c>
      <c r="R35" s="289"/>
      <c r="S35" s="289">
        <f>EINSTELLUNG!C26</f>
        <v>0</v>
      </c>
      <c r="T35" s="289"/>
      <c r="U35" s="289">
        <f>S35-Q35</f>
        <v>0</v>
      </c>
      <c r="V35" s="290"/>
    </row>
    <row r="36" spans="1:22" ht="22" customHeight="1">
      <c r="A36" s="244" t="s">
        <v>99</v>
      </c>
      <c r="B36" s="109"/>
      <c r="C36" s="30"/>
      <c r="D36" s="31"/>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EINSTELLUNG!D10</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EINSTELLUNG!F10</f>
        <v>0</v>
      </c>
      <c r="R38" s="262"/>
      <c r="S38" s="262">
        <f>EINSTELLUNG!F26</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IF(Q12=0, 0, Q35/Q12)</f>
        <v>0</v>
      </c>
      <c r="R40" s="289"/>
      <c r="S40" s="289">
        <f>IF(Q12=0, 0, S35/Q12)</f>
        <v>0</v>
      </c>
      <c r="T40" s="289"/>
      <c r="U40" s="289">
        <f t="shared" si="2"/>
        <v>0</v>
      </c>
      <c r="V40" s="290"/>
    </row>
    <row r="41" spans="1:22" ht="18"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IF(Q12=0, 0, Q38/Q12)</f>
        <v>0</v>
      </c>
      <c r="R41" s="295"/>
      <c r="S41" s="295">
        <f>IF(Q12=0, 0, S38/Q12)</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1"/>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41"/>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4"/>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44"/>
      <c r="D56" s="34"/>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308"/>
    </row>
  </sheetData>
  <sheetProtection algorithmName="SHA-512" hashValue="oIYMcBVJkQDNB45cmp9+LcseWbKE/qa6Xj/Z0iUwK3v8hIgdMPe27VXUkaQu65S2xsR3aWg4pCotWB45Przf/w==" saltValue="bCsc4pmUcPayq8eI6sIuSQ=="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0284E731-350D-465F-9F71-B28CC54C9486}">
          <x14:formula1>
            <xm:f>KV_DROPDOWN_HELPER!$LJ$1:$LJ$13</xm:f>
          </x14:formula1>
          <xm:sqref>F4</xm:sqref>
        </x14:dataValidation>
        <x14:dataValidation type="list" allowBlank="1" showInputMessage="1" showErrorMessage="1" xr:uid="{6F76F010-CE6B-4D26-A653-F6FF0396FBD8}">
          <x14:formula1>
            <xm:f>KV_DROPDOWN_HELPER!$LI$1:$LI$13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60B1E47E-28E3-4C4F-B885-557561EDEE61}">
          <x14:formula1>
            <xm:f>KV_DROPDOWN_HELPER!$LO$1:$LO$11</xm:f>
          </x14:formula1>
          <xm:sqref>F17 F18 F19 F20 F22 F23 F25 F26 F27 F28 F30 F31 F32 F33 F34 F35 F36 F37 F38 F39 F40 F41 F42 F43 F44 F45 F46 F47 F48 F49 F50 F51 F52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6</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46174</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46203</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18" customHeight="1">
      <c r="A4" s="244" t="s">
        <v>51</v>
      </c>
      <c r="B4" s="109"/>
      <c r="C4" s="30"/>
      <c r="D4" s="31"/>
      <c r="E4" s="32"/>
      <c r="F4" s="10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38"/>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EINSTELLUNG!I11</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EINSTELLUNG!L27</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EINSTELLUNG!I27</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EINSTELLUNG!L11</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EINSTELLUNG!O11</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EINSTELLUNG!C11</f>
        <v>0</v>
      </c>
      <c r="R35" s="289"/>
      <c r="S35" s="289">
        <f>EINSTELLUNG!C27</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EINSTELLUNG!D11</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EINSTELLUNG!F11</f>
        <v>0</v>
      </c>
      <c r="R38" s="262"/>
      <c r="S38" s="262">
        <f>EINSTELLUNG!F27</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IF(Q12=0, 0, Q35/Q12)</f>
        <v>0</v>
      </c>
      <c r="R40" s="289"/>
      <c r="S40" s="289">
        <f>IF(Q12=0, 0, S35/Q12)</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IF(Q12=0, 0, Q38/Q12)</f>
        <v>0</v>
      </c>
      <c r="R41" s="295"/>
      <c r="S41" s="295">
        <f>IF(Q12=0, 0, S38/Q12)</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4"/>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10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308"/>
    </row>
  </sheetData>
  <sheetProtection algorithmName="SHA-512" hashValue="DDsK1YivrrdZGlJpN36Kdf6HXUnYWy+Ici8TzQYN6XCKIlJ0lAeNhNRk7jX+zQkUZwEhoji2AIr+B15hSIFNZg==" saltValue="HbNj2Z3Gm6hzo2VQAiVugw=="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5CAA415C-7F04-4E4F-8A70-D3F70DEFA471}">
          <x14:formula1>
            <xm:f>KV_DROPDOWN_HELPER!$OL$1:$OL$13</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7</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46204</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46234</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EINSTELLUNG!I12</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EINSTELLUNG!L28</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EINSTELLUNG!I28</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EINSTELLUNG!L12</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EINSTELLUNG!O12</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EINSTELLUNG!C12</f>
        <v>0</v>
      </c>
      <c r="R35" s="289"/>
      <c r="S35" s="289">
        <f>EINSTELLUNG!C28</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EINSTELLUNG!D12</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EINSTELLUNG!F12</f>
        <v>0</v>
      </c>
      <c r="R38" s="262"/>
      <c r="S38" s="262">
        <f>EINSTELLUNG!F28</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106"/>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10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VD0LlE/DGa7YYvLB+kzrbOa3s5sZL2Pe7uqDuxDn3I9jlq8bk2N86LRkaRJoqgx+OfViisAnrYcjh1nLOvUoTA==" saltValue="kE/UuKE6rRj7DM4gDMbl6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B53731CF-FF87-49CD-96DA-E50331A5B712}">
          <x14:formula1>
            <xm:f>KV_DROPDOWN_HELPER!$RN$1:$RN$13</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8</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46235</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46265</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EINSTELLUNG!I13</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EINSTELLUNG!L29</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EINSTELLUNG!I29</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66</v>
      </c>
      <c r="P12" s="261"/>
      <c r="Q12" s="262">
        <f>Q8-Q9-Q10-Q11</f>
        <v>0</v>
      </c>
      <c r="R12" s="263"/>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68</v>
      </c>
      <c r="P13" s="261"/>
      <c r="Q13" s="262">
        <f>EINSTELLUNG!L13</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70</v>
      </c>
      <c r="P14" s="261"/>
      <c r="Q14" s="262">
        <f>Q12-Q13</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19" t="str">
        <f>IF(Q14&lt;0, "Schlecht! Zu wenig Stunden für Dienstplan.", IF(Q14&gt;0, "Du hast mehr als genug Stunden für Dienstplan.", ""))</f>
        <v/>
      </c>
      <c r="P15" s="320"/>
      <c r="Q15" s="320"/>
      <c r="R15" s="321"/>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22"/>
      <c r="P16" s="323"/>
      <c r="Q16" s="323"/>
      <c r="R16" s="324"/>
      <c r="S16" s="269"/>
      <c r="T16" s="269"/>
      <c r="U16" s="269"/>
      <c r="V16" s="269"/>
      <c r="W16" s="270"/>
    </row>
    <row r="17" spans="1:29" ht="22" customHeight="1">
      <c r="A17" s="244" t="s">
        <v>72</v>
      </c>
      <c r="B17" s="110"/>
      <c r="C17" s="37"/>
      <c r="D17" s="38"/>
      <c r="E17" s="39"/>
      <c r="F17" s="106"/>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EINSTELLUNG!O13</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EINSTELLUNG!C13</f>
        <v>0</v>
      </c>
      <c r="R35" s="289"/>
      <c r="S35" s="289">
        <f>EINSTELLUNG!C29</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EINSTELLUNG!D13</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EINSTELLUNG!F13</f>
        <v>0</v>
      </c>
      <c r="R38" s="262"/>
      <c r="S38" s="262">
        <f>EINSTELLUNG!F29</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IF(Q12=0, 0, Q35/Q12)</f>
        <v>0</v>
      </c>
      <c r="R40" s="289"/>
      <c r="S40" s="289">
        <f>IF(Q12=0, 0, S35/Q12)</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IF(Q12=0, 0, Q38/Q12)</f>
        <v>0</v>
      </c>
      <c r="R41" s="295"/>
      <c r="S41" s="295">
        <f>IF(Q12=0, 0, S38/Q12)</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10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KcstHJqY0csKugxSHZRFsjNfdoW4uHcor7xZje3APu4pK/y3HaOGa2rFcRWkZDG3aV9cxG1MzxP+DYMEE0nrWA==" saltValue="TXtsMuefAM6V4Ye36jWtC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xm:sqref>
        </x14:dataValidation>
        <x14:dataValidation type="list" allowBlank="1" showInputMessage="1" showErrorMessage="1" xr:uid="{5518CFF3-97AC-4F45-B156-665E5B5E12BD}">
          <x14:formula1>
            <xm:f>KV_DROPDOWN_HELPER!$UP$1:$UP$13</xm:f>
          </x14:formula1>
          <xm:sqref>F4</xm:sqref>
        </x14:dataValidation>
        <x14:dataValidation type="list" allowBlank="1" showInputMessage="1" showErrorMessage="1" xr:uid="{8C625F0F-53DC-427A-AC57-0C2A0CB63CE4}">
          <x14:formula1>
            <xm:f>KV_DROPDOWN_HELPER!$UQ$1:$UQ$13</xm:f>
          </x14:formula1>
          <xm:sqref>F5 F6 F7 F11</xm:sqref>
        </x14:dataValidation>
        <x14:dataValidation type="list" allowBlank="1" showInputMessage="1" showErrorMessage="1" xr:uid="{011EA21B-2294-4A25-ABC8-07282F84B010}">
          <x14:formula1>
            <xm:f>KV_DROPDOWN_HELPER!$UR$1:$UR$13</xm:f>
          </x14:formula1>
          <xm:sqref>F8 F10 F12 F13 F14 F15</xm:sqref>
        </x14:dataValidation>
        <x14:dataValidation type="list" allowBlank="1" showInputMessage="1" showErrorMessage="1" xr:uid="{804A0AB8-4AB6-4457-A64D-B3267FF29FF9}">
          <x14:formula1>
            <xm:f>KV_DROPDOWN_HELPER!$US$1:$US$13</xm:f>
          </x14:formula1>
          <xm:sqref>F9 F24 F29</xm:sqref>
        </x14:dataValidation>
        <x14:dataValidation type="list" allowBlank="1" showInputMessage="1" showErrorMessage="1" xr:uid="{CED87336-7BB0-4A50-80E9-FD99F21C5C29}">
          <x14:formula1>
            <xm:f>KV_DROPDOWN_HELPER!$UT$1:$UT$13</xm:f>
          </x14:formula1>
          <xm:sqref>F16</xm:sqref>
        </x14:dataValidation>
        <x14:dataValidation type="list" allowBlank="1" showInputMessage="1" showErrorMessage="1" xr:uid="{64C9E5BF-8E29-459A-9176-329D1A735467}">
          <x14:formula1>
            <xm:f>KV_DROPDOWN_HELPER!$UU$1:$UU$15</xm:f>
          </x14:formula1>
          <xm:sqref>F17 F18 F19 F20 F22 F23 F25 F26 F27 F28 F30 F31 F32 F33 F34 F35 F36 F37 F38 F39 F40 F41 F42 F43 F44 F45 F46 F47 F48 F49 F50 F51 F52</xm:sqref>
        </x14:dataValidation>
        <x14:dataValidation type="list" allowBlank="1" showInputMessage="1" showErrorMessage="1" xr:uid="{1E77BAC4-FC8B-4A94-BF08-5F4B33EF4773}">
          <x14:formula1>
            <xm:f>KV_DROPDOWN_HELPER!$UV$1:$UV$13</xm:f>
          </x14:formula1>
          <xm:sqref>F21</xm:sqref>
        </x14:dataValidation>
        <x14:dataValidation type="list" allowBlank="1" showInputMessage="1" showErrorMessage="1" xr:uid="{A24942F3-25A7-4C92-9689-E6514D008936}">
          <x14:formula1>
            <xm:f>KV_DROPDOWN_HELPER!$UW$1:$UW$13</xm:f>
          </x14:formula1>
          <xm:sqref>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9</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46266</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46295</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EINSTELLUNG!I14</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EINSTELLUNG!L30</f>
        <v>0</v>
      </c>
      <c r="R9" s="263"/>
      <c r="S9" s="264">
        <f>IFERROR(Q9/Q8, 0)</f>
        <v>0</v>
      </c>
      <c r="T9" s="242"/>
      <c r="U9" s="242"/>
      <c r="V9" s="242"/>
    </row>
    <row r="10" spans="1:28" ht="22" customHeight="1">
      <c r="A10" s="244" t="s">
        <v>59</v>
      </c>
      <c r="B10" s="109"/>
      <c r="C10" s="30"/>
      <c r="D10" s="31"/>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EINSTELLUNG!I30</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EINSTELLUNG!L14</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18"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106"/>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EINSTELLUNG!O14</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EINSTELLUNG!C14</f>
        <v>0</v>
      </c>
      <c r="R35" s="289"/>
      <c r="S35" s="289">
        <f>EINSTELLUNG!C30</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EINSTELLUNG!D14</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EINSTELLUNG!F14</f>
        <v>0</v>
      </c>
      <c r="R38" s="262"/>
      <c r="S38" s="262">
        <f>EINSTELLUNG!F30</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22"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10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NNPE6ArU5Qa3K77790+bep0dSb4sXChGJB3XdJYPwBC164pi+m75HjT7jsvcM5sJSUFS3R3mC24BbvZ9Eird8A==" saltValue="3sOiV3BUaF5Oea0CGf1wW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7FC1111C-D1A0-4046-8A31-84B023A66342}">
          <x14:formula1>
            <xm:f>KV_DROPDOWN_HELPER!$XQ$1:$XQ$11</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10</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46296</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46326</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EINSTELLUNG!I15</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EINSTELLUNG!L31</f>
        <v>0</v>
      </c>
      <c r="R9" s="263"/>
      <c r="S9" s="264">
        <f>IFERROR(Q9/Q8, 0)</f>
        <v>0</v>
      </c>
      <c r="T9" s="242"/>
      <c r="U9" s="242"/>
      <c r="V9" s="242"/>
    </row>
    <row r="10" spans="1:28" ht="22" customHeight="1">
      <c r="A10" s="244" t="s">
        <v>59</v>
      </c>
      <c r="B10" s="109"/>
      <c r="C10" s="30"/>
      <c r="D10" s="34"/>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EINSTELLUNG!I31</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EINSTELLUNG!L15</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0</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EINSTELLUNG!O15</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EINSTELLUNG!C15</f>
        <v>0</v>
      </c>
      <c r="R35" s="289"/>
      <c r="S35" s="289">
        <f>EINSTELLUNG!C31</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EINSTELLUNG!D15</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EINSTELLUNG!F15</f>
        <v>0</v>
      </c>
      <c r="R38" s="262"/>
      <c r="S38" s="262">
        <f>EINSTELLUNG!F31</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18"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22"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1"/>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106"/>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44"/>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2djbX/SsPZyTySXQQyx7eNuIZ9KQ4pzoiU3BzNVttOClTK7fnmf+vfO186LFeXRNXDpYrO4GfmKo6Wo4b7xx1A==" saltValue="Jk7M33xxok/2jG5odGwJI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B234E30C-578B-4337-81FB-A696CD4375C2}">
          <x14:formula1>
            <xm:f>KV_DROPDOWN_HELPER!$AAT$1:$AAT$13</xm:f>
          </x14:formula1>
          <xm:sqref>F4</xm:sqref>
        </x14:dataValidation>
        <x14:dataValidation type="list" allowBlank="1" showInputMessage="1" showErrorMessage="1" xr:uid="{DA2EEB96-5327-411F-9A80-4057D866C84E}">
          <x14:formula1>
            <xm:f>KV_DROPDOWN_HELPER!$AAY$1:$AAY$11</xm:f>
          </x14:formula1>
          <xm:sqref>F17 F18 F19 F20 F22 F23 F25 F26 F27 F28 F30 F31 F32 F33 F34 F35 F36 F37 F38 F39 F40 F41 F42 F43 F44 F45 F46 F47 F48 F49 F50 F51 F52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11</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46327</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46356</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106"/>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EINSTELLUNG!I16</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EINSTELLUNG!L32</f>
        <v>0</v>
      </c>
      <c r="R9" s="263"/>
      <c r="S9" s="264">
        <f>IFERROR(Q9/Q8, 0)</f>
        <v>0</v>
      </c>
      <c r="T9" s="242"/>
      <c r="U9" s="242"/>
      <c r="V9" s="242"/>
    </row>
    <row r="10" spans="1:28" ht="22" customHeight="1">
      <c r="A10" s="244" t="s">
        <v>59</v>
      </c>
      <c r="B10" s="109"/>
      <c r="C10" s="30"/>
      <c r="D10" s="34"/>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EINSTELLUNG!I32</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66</v>
      </c>
      <c r="P12" s="261"/>
      <c r="Q12" s="262">
        <f>Q8-Q9-Q10-Q11</f>
        <v>0</v>
      </c>
      <c r="R12" s="263"/>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68</v>
      </c>
      <c r="P13" s="261"/>
      <c r="Q13" s="262">
        <f>EINSTELLUNG!L16</f>
        <v>0</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70</v>
      </c>
      <c r="P14" s="261"/>
      <c r="Q14" s="262">
        <f>Q12-Q13</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319" t="str">
        <f>IF(Q14&lt;0, "Schlecht! Zu wenig Stunden für Dienstplan.", IF(Q14&gt;0, "Du hast mehr als genug Stunden für Dienstplan.", ""))</f>
        <v/>
      </c>
      <c r="P15" s="320"/>
      <c r="Q15" s="320"/>
      <c r="R15" s="321"/>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322"/>
      <c r="P16" s="323"/>
      <c r="Q16" s="323"/>
      <c r="R16" s="324"/>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t="s">
        <v>84</v>
      </c>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EINSTELLUNG!O16</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EINSTELLUNG!C16</f>
        <v>0</v>
      </c>
      <c r="R35" s="289"/>
      <c r="S35" s="289">
        <f>EINSTELLUNG!C32</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EINSTELLUNG!D16</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EINSTELLUNG!F16</f>
        <v>0</v>
      </c>
      <c r="R38" s="262"/>
      <c r="S38" s="262">
        <f>EINSTELLUNG!F32</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IF(Q12=0, 0, Q35/Q12)</f>
        <v>0</v>
      </c>
      <c r="R40" s="289"/>
      <c r="S40" s="289">
        <f>IF(Q12=0, 0, S35/Q12)</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IF(Q12=0, 0, Q38/Q12)</f>
        <v>0</v>
      </c>
      <c r="R41" s="295"/>
      <c r="S41" s="295">
        <f>IF(Q12=0, 0, S38/Q12)</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18"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18"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1"/>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41"/>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40"/>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44"/>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3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QFE33ecgSd5mY4YRR9lubPfV4eoAmykOVVXD8hmyMpQGjisXIOZwQmclqN7BJinwz4SWx33tKGQSiin3LhTTrg==" saltValue="G0gQVMT7ynrGjfquo9VWM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3E9C2108-4AD1-4E4D-950A-6847AF4D38C1}">
          <x14:formula1>
            <xm:f>KV_DROPDOWN_HELPER!$ADV$1:$ADV$13</xm:f>
          </x14:formula1>
          <xm:sqref>F4</xm:sqref>
        </x14:dataValidation>
        <x14:dataValidation type="list" allowBlank="1" showInputMessage="1" showErrorMessage="1" xr:uid="{83DA24F2-CE4C-473A-A145-24A39A64B842}">
          <x14:formula1>
            <xm:f>KV_DROPDOWN_HELPER!$AEA$1:$AEA$11</xm:f>
          </x14:formula1>
          <xm:sqref>F17 F18 F19 F20 F22 F23 F25 F26 F27 F28 F30 F31 F32 F33 F34 F35 F36 F37 F38 F39 F40 F41 F42 F43 F44 F45 F46 F47 F48 F49 F50 F51 F52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L4" sqref="L4:L82"/>
    </sheetView>
  </sheetViews>
  <sheetFormatPr baseColWidth="10" defaultColWidth="9.1796875" defaultRowHeight="16" customHeight="1"/>
  <cols>
    <col min="1" max="1" width="4.453125" style="307" customWidth="1"/>
    <col min="2" max="2" width="9.1796875" style="307" customWidth="1"/>
    <col min="3" max="3" width="35.54296875" style="228" customWidth="1"/>
    <col min="4" max="4" width="13.6328125" style="228" customWidth="1"/>
    <col min="5" max="5" width="9.54296875" style="228" customWidth="1"/>
    <col min="6" max="6" width="10.54296875" style="228" customWidth="1"/>
    <col min="7" max="7" width="13.6328125" style="228" customWidth="1"/>
    <col min="8" max="8" width="11.54296875" style="228" customWidth="1"/>
    <col min="9" max="10" width="13.6328125" style="228" customWidth="1"/>
    <col min="11" max="11" width="14.6328125" style="228" customWidth="1"/>
    <col min="12" max="12" width="14.6328125" style="270" customWidth="1"/>
    <col min="13" max="13" width="17.81640625" style="228" customWidth="1"/>
    <col min="14" max="14" width="34.6328125" style="228" customWidth="1"/>
    <col min="15" max="15" width="12.54296875" style="228" customWidth="1"/>
    <col min="16" max="16" width="16.54296875" style="228" customWidth="1"/>
    <col min="17" max="17" width="14.54296875" style="228" customWidth="1"/>
    <col min="18" max="18" width="13.54296875" style="228" customWidth="1"/>
    <col min="19" max="19" width="9.54296875" style="228" customWidth="1"/>
    <col min="20" max="20" width="10.54296875" style="228" customWidth="1"/>
    <col min="21" max="21" width="7.54296875" style="228" customWidth="1"/>
    <col min="22" max="27" width="9.1796875" style="228"/>
    <col min="28" max="28" width="10.54296875" style="228" bestFit="1" customWidth="1"/>
    <col min="29" max="16384" width="9.1796875" style="228"/>
  </cols>
  <sheetData>
    <row r="1" spans="1:28" ht="18" customHeight="1">
      <c r="A1" s="224">
        <v>12</v>
      </c>
      <c r="B1" s="225" t="s">
        <v>179</v>
      </c>
      <c r="C1" s="226" t="s">
        <v>39</v>
      </c>
      <c r="D1" s="226" t="s">
        <v>180</v>
      </c>
      <c r="E1" s="226" t="s">
        <v>0</v>
      </c>
      <c r="F1" s="226" t="s">
        <v>40</v>
      </c>
      <c r="G1" s="226" t="s">
        <v>41</v>
      </c>
      <c r="H1" s="226" t="s">
        <v>42</v>
      </c>
      <c r="I1" s="226" t="s">
        <v>181</v>
      </c>
      <c r="J1" s="226" t="s">
        <v>43</v>
      </c>
      <c r="K1" s="226" t="s">
        <v>44</v>
      </c>
      <c r="L1" s="226" t="s">
        <v>45</v>
      </c>
      <c r="M1" s="226" t="s">
        <v>46</v>
      </c>
      <c r="N1" s="227" t="s">
        <v>182</v>
      </c>
      <c r="AB1" s="229">
        <f>DATE(EINSTELLUNG!$C$35,$A$1,1)</f>
        <v>46357</v>
      </c>
    </row>
    <row r="2" spans="1:28" ht="18" customHeight="1" thickBot="1">
      <c r="A2" s="230"/>
      <c r="B2" s="231"/>
      <c r="C2" s="232"/>
      <c r="D2" s="232"/>
      <c r="E2" s="232"/>
      <c r="F2" s="232"/>
      <c r="G2" s="232"/>
      <c r="H2" s="232"/>
      <c r="I2" s="232"/>
      <c r="J2" s="232"/>
      <c r="K2" s="232"/>
      <c r="L2" s="232"/>
      <c r="M2" s="232"/>
      <c r="N2" s="233"/>
      <c r="O2" s="234"/>
      <c r="P2" s="234"/>
      <c r="Q2" s="234"/>
      <c r="S2" s="235" t="s">
        <v>289</v>
      </c>
      <c r="T2" s="235"/>
      <c r="U2" s="235"/>
      <c r="V2" s="235"/>
      <c r="AB2" s="229">
        <f>EOMONTH(DATE(EINSTELLUNG!$C$35,$A$1,1),0)</f>
        <v>46387</v>
      </c>
    </row>
    <row r="3" spans="1:28" ht="22" customHeight="1">
      <c r="A3" s="236" t="s">
        <v>290</v>
      </c>
      <c r="B3" s="108"/>
      <c r="C3" s="104"/>
      <c r="D3" s="24"/>
      <c r="E3" s="25"/>
      <c r="F3" s="105"/>
      <c r="G3" s="237" t="str">
        <f>IF(OR(E3="",F3=""),"",PID_KVLohnLookup($A$1,E3,F3,LOHNTABELLE!$H$4))</f>
        <v/>
      </c>
      <c r="H3" s="238" t="str">
        <f>IF(AND(ISNUMBER(D3),ISNUMBER(F3)),ROUNDDOWN(MIN(IF(OR(ISBLANK(I3),I3=""),EOMONTH(DATE(EINSTELLUNG!$C$35,$A$1,1),0),I3)-MAX(D3,DATE(EINSTELLUNG!$C$35,$A$1,1))+1)/DAY(EOMONTH(DATE(EINSTELLUNG!$C$35,$A$1,1),0))*F3,2),"")</f>
        <v/>
      </c>
      <c r="I3" s="27"/>
      <c r="J3" s="28"/>
      <c r="K3" s="237" t="str">
        <f t="shared" ref="K3:K34" si="0">IF(OR(B3="",C3=""),"",IFERROR(IF(OR(MONTH(D3)=1,MONTH(D3)=3,MONTH(D3)=5,MONTH(D3)=7,MONTH(D3)=8,MONTH(D3)=10,MONTH(D3)=12),(G3/31)*J3,IF(OR(MONTH(D3)=4,MONTH(D3)=6,MONTH(D3)=9,MONTH(D3)=11),(G3/30)*J3,(G3/DAY(EOMONTH(D3,0)))*J3)),0))</f>
        <v/>
      </c>
      <c r="L3" s="239"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29"/>
      <c r="N3" s="53"/>
      <c r="O3" s="240" t="s">
        <v>47</v>
      </c>
      <c r="P3" s="240" t="s">
        <v>48</v>
      </c>
      <c r="Q3" s="240" t="s">
        <v>49</v>
      </c>
      <c r="R3" s="241" t="s">
        <v>50</v>
      </c>
      <c r="S3" s="242"/>
      <c r="T3" s="242"/>
      <c r="U3" s="242"/>
      <c r="V3" s="242"/>
      <c r="AB3" s="243"/>
    </row>
    <row r="4" spans="1:28" ht="22" customHeight="1">
      <c r="A4" s="244" t="s">
        <v>51</v>
      </c>
      <c r="B4" s="109"/>
      <c r="C4" s="30"/>
      <c r="D4" s="31"/>
      <c r="E4" s="32"/>
      <c r="F4" s="33"/>
      <c r="G4" s="245" t="str">
        <f>IF(OR(E4="",F4=""),"",PID_KVLohnLookup($A$1,E4,F4,LOHNTABELLE!$H$4))</f>
        <v/>
      </c>
      <c r="H4" s="246" t="str">
        <f>IF(AND(ISNUMBER(D4),ISNUMBER(F4)),ROUNDDOWN(MIN(IF(OR(ISBLANK(I4),I4=""),EOMONTH(DATE(EINSTELLUNG!$C$35,$A$1,1),0),I4)-MAX(D4,DATE(EINSTELLUNG!$C$35,$A$1,1))+1)/DAY(EOMONTH(DATE(EINSTELLUNG!$C$35,$A$1,1),0))*F4,2),"")</f>
        <v/>
      </c>
      <c r="I4" s="34"/>
      <c r="J4" s="35"/>
      <c r="K4" s="245" t="str">
        <f t="shared" si="0"/>
        <v/>
      </c>
      <c r="L4" s="247" t="str">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6"/>
      <c r="N4" s="54"/>
      <c r="O4" s="248"/>
      <c r="P4" s="248"/>
      <c r="Q4" s="248"/>
      <c r="R4" s="249"/>
      <c r="S4" s="242"/>
      <c r="T4" s="242"/>
      <c r="U4" s="242"/>
      <c r="V4" s="242"/>
    </row>
    <row r="5" spans="1:28" ht="22" customHeight="1">
      <c r="A5" s="244" t="s">
        <v>52</v>
      </c>
      <c r="B5" s="110"/>
      <c r="C5" s="37"/>
      <c r="D5" s="41"/>
      <c r="E5" s="39"/>
      <c r="F5" s="40"/>
      <c r="G5" s="245" t="str">
        <f>IF(OR(E5="",F5=""),"",PID_KVLohnLookup($A$1,E5,F5,LOHNTABELLE!$H$4))</f>
        <v/>
      </c>
      <c r="H5" s="246" t="str">
        <f>IF(AND(ISNUMBER(D5),ISNUMBER(F5)),ROUNDDOWN(MIN(IF(OR(ISBLANK(I5),I5=""),EOMONTH(DATE(EINSTELLUNG!$C$35,$A$1,1),0),I5)-MAX(D5,DATE(EINSTELLUNG!$C$35,$A$1,1))+1)/DAY(EOMONTH(DATE(EINSTELLUNG!$C$35,$A$1,1),0))*F5,2),"")</f>
        <v/>
      </c>
      <c r="I5" s="41"/>
      <c r="J5" s="42"/>
      <c r="K5" s="245" t="str">
        <f t="shared" si="0"/>
        <v/>
      </c>
      <c r="L5" s="247" t="str">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3"/>
      <c r="N5" s="55"/>
      <c r="O5" s="250" cm="1">
        <f t="array" ref="O5">SUMPRODUCT((F3:F82/4.310808)/5*2.08)</f>
        <v>0</v>
      </c>
      <c r="P5" s="251">
        <f>EINSTELLUNG!I17</f>
        <v>0</v>
      </c>
      <c r="Q5" s="251">
        <f>P5-O5</f>
        <v>0</v>
      </c>
      <c r="R5" s="252">
        <f>IFERROR(Q5*Q42, 0)</f>
        <v>0</v>
      </c>
      <c r="S5" s="242"/>
      <c r="T5" s="242"/>
      <c r="U5" s="242"/>
      <c r="V5" s="242"/>
    </row>
    <row r="6" spans="1:28" ht="22" customHeight="1">
      <c r="A6" s="244" t="s">
        <v>53</v>
      </c>
      <c r="B6" s="109"/>
      <c r="C6" s="30"/>
      <c r="D6" s="31"/>
      <c r="E6" s="32"/>
      <c r="F6" s="33"/>
      <c r="G6" s="245" t="str">
        <f>IF(OR(E6="",F6=""),"",PID_KVLohnLookup($A$1,E6,F6,LOHNTABELLE!$H$4))</f>
        <v/>
      </c>
      <c r="H6" s="246" t="str">
        <f>IF(AND(ISNUMBER(D6),ISNUMBER(F6)),ROUNDDOWN(MIN(IF(OR(ISBLANK(I6),I6=""),EOMONTH(DATE(EINSTELLUNG!$C$35,$A$1,1),0),I6)-MAX(D6,DATE(EINSTELLUNG!$C$35,$A$1,1))+1)/DAY(EOMONTH(DATE(EINSTELLUNG!$C$35,$A$1,1),0))*F6,2),"")</f>
        <v/>
      </c>
      <c r="I6" s="34"/>
      <c r="J6" s="35"/>
      <c r="K6" s="245" t="str">
        <f t="shared" si="0"/>
        <v/>
      </c>
      <c r="L6" s="247" t="str">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6"/>
      <c r="N6" s="54"/>
      <c r="O6" s="253" t="str">
        <f>IF(Q5&lt;0, "Schlecht! Zu wenig Urlaub abgebaut.", IF(Q5&gt;0, "Gut! Mehr Urlaub abgebaut als aufgebaut.", ""))</f>
        <v/>
      </c>
      <c r="P6" s="254"/>
      <c r="Q6" s="254"/>
      <c r="R6" s="255"/>
      <c r="S6" s="242"/>
      <c r="T6" s="242"/>
      <c r="U6" s="242"/>
      <c r="V6" s="242"/>
    </row>
    <row r="7" spans="1:28" ht="22" customHeight="1" thickBot="1">
      <c r="A7" s="244" t="s">
        <v>54</v>
      </c>
      <c r="B7" s="110"/>
      <c r="C7" s="37"/>
      <c r="D7" s="38"/>
      <c r="E7" s="39"/>
      <c r="F7" s="40"/>
      <c r="G7" s="245" t="str">
        <f>IF(OR(E7="",F7=""),"",PID_KVLohnLookup($A$1,E7,F7,LOHNTABELLE!$H$4))</f>
        <v/>
      </c>
      <c r="H7" s="246" t="str">
        <f>IF(AND(ISNUMBER(D7),ISNUMBER(F7)),ROUNDDOWN(MIN(IF(OR(ISBLANK(I7),I7=""),EOMONTH(DATE(EINSTELLUNG!$C$35,$A$1,1),0),I7)-MAX(D7,DATE(EINSTELLUNG!$C$35,$A$1,1))+1)/DAY(EOMONTH(DATE(EINSTELLUNG!$C$35,$A$1,1),0))*F7,2),"")</f>
        <v/>
      </c>
      <c r="I7" s="41"/>
      <c r="J7" s="42"/>
      <c r="K7" s="245" t="str">
        <f t="shared" si="0"/>
        <v/>
      </c>
      <c r="L7" s="247" t="str">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3"/>
      <c r="N7" s="55"/>
      <c r="O7" s="242"/>
      <c r="P7" s="242"/>
      <c r="Q7" s="242"/>
      <c r="R7" s="242"/>
      <c r="S7" s="242"/>
      <c r="T7" s="242"/>
      <c r="U7" s="242"/>
      <c r="V7" s="242"/>
    </row>
    <row r="8" spans="1:28" ht="22" customHeight="1">
      <c r="A8" s="244" t="s">
        <v>55</v>
      </c>
      <c r="B8" s="109"/>
      <c r="C8" s="30"/>
      <c r="D8" s="34"/>
      <c r="E8" s="32"/>
      <c r="F8" s="33"/>
      <c r="G8" s="245" t="str">
        <f>IF(OR(E8="",F8=""),"",PID_KVLohnLookup($A$1,E8,F8,LOHNTABELLE!$H$4))</f>
        <v/>
      </c>
      <c r="H8" s="246" t="str">
        <f>IF(AND(ISNUMBER(D8),ISNUMBER(F8)),ROUNDDOWN(MIN(IF(OR(ISBLANK(I8),I8=""),EOMONTH(DATE(EINSTELLUNG!$C$35,$A$1,1),0),I8)-MAX(D8,DATE(EINSTELLUNG!$C$35,$A$1,1))+1)/DAY(EOMONTH(DATE(EINSTELLUNG!$C$35,$A$1,1),0))*F8,2),"")</f>
        <v/>
      </c>
      <c r="I8" s="34"/>
      <c r="J8" s="35"/>
      <c r="K8" s="245" t="str">
        <f t="shared" si="0"/>
        <v/>
      </c>
      <c r="L8" s="247" t="str">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6"/>
      <c r="N8" s="54"/>
      <c r="O8" s="256" t="s">
        <v>56</v>
      </c>
      <c r="P8" s="257"/>
      <c r="Q8" s="258">
        <f>SUM(H3:H82)</f>
        <v>0</v>
      </c>
      <c r="R8" s="259"/>
      <c r="S8" s="242"/>
      <c r="T8" s="242"/>
      <c r="U8" s="242"/>
      <c r="V8" s="242"/>
    </row>
    <row r="9" spans="1:28" ht="22" customHeight="1">
      <c r="A9" s="244" t="s">
        <v>57</v>
      </c>
      <c r="B9" s="110"/>
      <c r="C9" s="37"/>
      <c r="D9" s="41"/>
      <c r="E9" s="39"/>
      <c r="F9" s="40"/>
      <c r="G9" s="245" t="str">
        <f>IF(OR(E9="",F9=""),"",PID_KVLohnLookup($A$1,E9,F9,LOHNTABELLE!$H$4))</f>
        <v/>
      </c>
      <c r="H9" s="246" t="str">
        <f>IF(AND(ISNUMBER(D9),ISNUMBER(F9)),ROUNDDOWN(MIN(IF(OR(ISBLANK(I9),I9=""),EOMONTH(DATE(EINSTELLUNG!$C$35,$A$1,1),0),I9)-MAX(D9,DATE(EINSTELLUNG!$C$35,$A$1,1))+1)/DAY(EOMONTH(DATE(EINSTELLUNG!$C$35,$A$1,1),0))*F9,2),"")</f>
        <v/>
      </c>
      <c r="I9" s="41"/>
      <c r="J9" s="42"/>
      <c r="K9" s="245" t="str">
        <f t="shared" si="0"/>
        <v/>
      </c>
      <c r="L9" s="247" t="str">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3"/>
      <c r="N9" s="55"/>
      <c r="O9" s="260" t="s">
        <v>58</v>
      </c>
      <c r="P9" s="261"/>
      <c r="Q9" s="262">
        <f>EINSTELLUNG!L33</f>
        <v>0</v>
      </c>
      <c r="R9" s="263"/>
      <c r="S9" s="264">
        <f>IFERROR(Q9/Q8, 0)</f>
        <v>0</v>
      </c>
      <c r="T9" s="242"/>
      <c r="U9" s="242"/>
      <c r="V9" s="242"/>
    </row>
    <row r="10" spans="1:28" ht="22" customHeight="1">
      <c r="A10" s="244" t="s">
        <v>59</v>
      </c>
      <c r="B10" s="109"/>
      <c r="C10" s="30"/>
      <c r="D10" s="34"/>
      <c r="E10" s="32"/>
      <c r="F10" s="33"/>
      <c r="G10" s="245" t="str">
        <f>IF(OR(E10="",F10=""),"",PID_KVLohnLookup($A$1,E10,F10,LOHNTABELLE!$H$4))</f>
        <v/>
      </c>
      <c r="H10" s="246" t="str">
        <f>IF(AND(ISNUMBER(D10),ISNUMBER(F10)),ROUNDDOWN(MIN(IF(OR(ISBLANK(I10),I10=""),EOMONTH(DATE(EINSTELLUNG!$C$35,$A$1,1),0),I10)-MAX(D10,DATE(EINSTELLUNG!$C$35,$A$1,1))+1)/DAY(EOMONTH(DATE(EINSTELLUNG!$C$35,$A$1,1),0))*F10,2),"")</f>
        <v/>
      </c>
      <c r="I10" s="34"/>
      <c r="J10" s="35"/>
      <c r="K10" s="245" t="str">
        <f t="shared" si="0"/>
        <v/>
      </c>
      <c r="L10" s="247" t="str">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6"/>
      <c r="N10" s="54"/>
      <c r="O10" s="260" t="s">
        <v>60</v>
      </c>
      <c r="P10" s="261"/>
      <c r="Q10" s="262">
        <f>EINSTELLUNG!I33</f>
        <v>0</v>
      </c>
      <c r="R10" s="263"/>
      <c r="S10" s="242"/>
      <c r="T10" s="242"/>
      <c r="U10" s="242"/>
      <c r="V10" s="242"/>
    </row>
    <row r="11" spans="1:28" ht="22" customHeight="1">
      <c r="A11" s="244" t="s">
        <v>61</v>
      </c>
      <c r="B11" s="110"/>
      <c r="C11" s="37"/>
      <c r="D11" s="41"/>
      <c r="E11" s="39"/>
      <c r="F11" s="40"/>
      <c r="G11" s="245" t="str">
        <f>IF(OR(E11="",F11=""),"",PID_KVLohnLookup($A$1,E11,F11,LOHNTABELLE!$H$4))</f>
        <v/>
      </c>
      <c r="H11" s="246" t="str">
        <f>IF(AND(ISNUMBER(D11),ISNUMBER(F11)),ROUNDDOWN(MIN(IF(OR(ISBLANK(I11),I11=""),EOMONTH(DATE(EINSTELLUNG!$C$35,$A$1,1),0),I11)-MAX(D11,DATE(EINSTELLUNG!$C$35,$A$1,1))+1)/DAY(EOMONTH(DATE(EINSTELLUNG!$C$35,$A$1,1),0))*F11,2),"")</f>
        <v/>
      </c>
      <c r="I11" s="41"/>
      <c r="J11" s="42"/>
      <c r="K11" s="245" t="str">
        <f t="shared" si="0"/>
        <v/>
      </c>
      <c r="L11" s="247" t="str">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3"/>
      <c r="N11" s="55"/>
      <c r="O11" s="260" t="s">
        <v>62</v>
      </c>
      <c r="P11" s="261"/>
      <c r="Q11" s="262">
        <f>P5</f>
        <v>0</v>
      </c>
      <c r="R11" s="263"/>
      <c r="S11" s="242"/>
      <c r="T11" s="242"/>
      <c r="U11" s="242"/>
      <c r="V11" s="242"/>
    </row>
    <row r="12" spans="1:28" ht="22" customHeight="1">
      <c r="A12" s="244" t="s">
        <v>63</v>
      </c>
      <c r="B12" s="109"/>
      <c r="C12" s="30"/>
      <c r="D12" s="31"/>
      <c r="E12" s="32"/>
      <c r="F12" s="33"/>
      <c r="G12" s="245" t="str">
        <f>IF(OR(E12="",F12=""),"",PID_KVLohnLookup($A$1,E12,F12,LOHNTABELLE!$H$4))</f>
        <v/>
      </c>
      <c r="H12" s="246" t="str">
        <f>IF(AND(ISNUMBER(D12),ISNUMBER(F12)),ROUNDDOWN(MIN(IF(OR(ISBLANK(I12),I12=""),EOMONTH(DATE(EINSTELLUNG!$C$35,$A$1,1),0),I12)-MAX(D12,DATE(EINSTELLUNG!$C$35,$A$1,1))+1)/DAY(EOMONTH(DATE(EINSTELLUNG!$C$35,$A$1,1),0))*F12,2),"")</f>
        <v/>
      </c>
      <c r="I12" s="34"/>
      <c r="J12" s="35"/>
      <c r="K12" s="245" t="str">
        <f t="shared" si="0"/>
        <v/>
      </c>
      <c r="L12" s="247" t="str">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6"/>
      <c r="N12" s="54"/>
      <c r="O12" s="260" t="s">
        <v>64</v>
      </c>
      <c r="P12" s="261"/>
      <c r="Q12" s="188">
        <v>-303</v>
      </c>
      <c r="R12" s="189"/>
      <c r="S12" s="242"/>
      <c r="T12" s="242"/>
      <c r="U12" s="242"/>
      <c r="V12" s="242"/>
    </row>
    <row r="13" spans="1:28" ht="22" customHeight="1">
      <c r="A13" s="244" t="s">
        <v>65</v>
      </c>
      <c r="B13" s="110"/>
      <c r="C13" s="37"/>
      <c r="D13" s="38"/>
      <c r="E13" s="39"/>
      <c r="F13" s="40"/>
      <c r="G13" s="245" t="str">
        <f>IF(OR(E13="",F13=""),"",PID_KVLohnLookup($A$1,E13,F13,LOHNTABELLE!$H$4))</f>
        <v/>
      </c>
      <c r="H13" s="246" t="str">
        <f>IF(AND(ISNUMBER(D13),ISNUMBER(F13)),ROUNDDOWN(MIN(IF(OR(ISBLANK(I13),I13=""),EOMONTH(DATE(EINSTELLUNG!$C$35,$A$1,1),0),I13)-MAX(D13,DATE(EINSTELLUNG!$C$35,$A$1,1))+1)/DAY(EOMONTH(DATE(EINSTELLUNG!$C$35,$A$1,1),0))*F13,2),"")</f>
        <v/>
      </c>
      <c r="I13" s="41"/>
      <c r="J13" s="42"/>
      <c r="K13" s="245" t="str">
        <f t="shared" si="0"/>
        <v/>
      </c>
      <c r="L13" s="247" t="str">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3"/>
      <c r="N13" s="55"/>
      <c r="O13" s="260" t="s">
        <v>66</v>
      </c>
      <c r="P13" s="261"/>
      <c r="Q13" s="262">
        <f>Q8-Q9-Q10-Q11-Q12</f>
        <v>303</v>
      </c>
      <c r="R13" s="263"/>
      <c r="S13" s="242"/>
      <c r="T13" s="242"/>
      <c r="U13" s="242"/>
      <c r="V13" s="242"/>
    </row>
    <row r="14" spans="1:28" ht="22" customHeight="1">
      <c r="A14" s="244" t="s">
        <v>67</v>
      </c>
      <c r="B14" s="109"/>
      <c r="C14" s="30"/>
      <c r="D14" s="31"/>
      <c r="E14" s="32"/>
      <c r="F14" s="33"/>
      <c r="G14" s="245" t="str">
        <f>IF(OR(E14="",F14=""),"",PID_KVLohnLookup($A$1,E14,F14,LOHNTABELLE!$H$4))</f>
        <v/>
      </c>
      <c r="H14" s="246" t="str">
        <f>IF(AND(ISNUMBER(D14),ISNUMBER(F14)),ROUNDDOWN(MIN(IF(OR(ISBLANK(I14),I14=""),EOMONTH(DATE(EINSTELLUNG!$C$35,$A$1,1),0),I14)-MAX(D14,DATE(EINSTELLUNG!$C$35,$A$1,1))+1)/DAY(EOMONTH(DATE(EINSTELLUNG!$C$35,$A$1,1),0))*F14,2),"")</f>
        <v/>
      </c>
      <c r="I14" s="34"/>
      <c r="J14" s="35"/>
      <c r="K14" s="245" t="str">
        <f t="shared" si="0"/>
        <v/>
      </c>
      <c r="L14" s="247" t="str">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6"/>
      <c r="N14" s="54"/>
      <c r="O14" s="260" t="s">
        <v>68</v>
      </c>
      <c r="P14" s="261"/>
      <c r="Q14" s="262">
        <f>EINSTELLUNG!L17</f>
        <v>0</v>
      </c>
      <c r="R14" s="263"/>
      <c r="S14" s="242"/>
      <c r="T14" s="242"/>
      <c r="U14" s="242"/>
      <c r="V14" s="242"/>
    </row>
    <row r="15" spans="1:28" ht="22" customHeight="1">
      <c r="A15" s="244" t="s">
        <v>69</v>
      </c>
      <c r="B15" s="110"/>
      <c r="C15" s="37"/>
      <c r="D15" s="38"/>
      <c r="E15" s="39"/>
      <c r="F15" s="40"/>
      <c r="G15" s="245" t="str">
        <f>IF(OR(E15="",F15=""),"",PID_KVLohnLookup($A$1,E15,F15,LOHNTABELLE!$H$4))</f>
        <v/>
      </c>
      <c r="H15" s="246" t="str">
        <f>IF(AND(ISNUMBER(D15),ISNUMBER(F15)),ROUNDDOWN(MIN(IF(OR(ISBLANK(I15),I15=""),EOMONTH(DATE(EINSTELLUNG!$C$35,$A$1,1),0),I15)-MAX(D15,DATE(EINSTELLUNG!$C$35,$A$1,1))+1)/DAY(EOMONTH(DATE(EINSTELLUNG!$C$35,$A$1,1),0))*F15,2),"")</f>
        <v/>
      </c>
      <c r="I15" s="41"/>
      <c r="J15" s="42"/>
      <c r="K15" s="245" t="str">
        <f t="shared" si="0"/>
        <v/>
      </c>
      <c r="L15" s="247" t="str">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3"/>
      <c r="N15" s="55"/>
      <c r="O15" s="260" t="s">
        <v>70</v>
      </c>
      <c r="P15" s="261"/>
      <c r="Q15" s="262">
        <f>Q13-Q14</f>
        <v>303</v>
      </c>
      <c r="R15" s="263"/>
      <c r="S15" s="265"/>
      <c r="T15" s="265"/>
      <c r="U15" s="265"/>
      <c r="V15" s="242"/>
    </row>
    <row r="16" spans="1:28" ht="22" customHeight="1" thickBot="1">
      <c r="A16" s="244" t="s">
        <v>71</v>
      </c>
      <c r="B16" s="109"/>
      <c r="C16" s="30"/>
      <c r="D16" s="31"/>
      <c r="E16" s="32"/>
      <c r="F16" s="33"/>
      <c r="G16" s="245" t="str">
        <f>IF(OR(E16="",F16=""),"",PID_KVLohnLookup($A$1,E16,F16,LOHNTABELLE!$H$4))</f>
        <v/>
      </c>
      <c r="H16" s="246" t="str">
        <f>IF(AND(ISNUMBER(D16),ISNUMBER(F16)),ROUNDDOWN(MIN(IF(OR(ISBLANK(I16),I16=""),EOMONTH(DATE(EINSTELLUNG!$C$35,$A$1,1),0),I16)-MAX(D16,DATE(EINSTELLUNG!$C$35,$A$1,1))+1)/DAY(EOMONTH(DATE(EINSTELLUNG!$C$35,$A$1,1),0))*F16,2),"")</f>
        <v/>
      </c>
      <c r="I16" s="34"/>
      <c r="J16" s="35"/>
      <c r="K16" s="245" t="str">
        <f t="shared" si="0"/>
        <v/>
      </c>
      <c r="L16" s="247" t="str">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6"/>
      <c r="N16" s="54"/>
      <c r="O16" s="266" t="str">
        <f>IF(Q15&lt;0, "Schlecht! Zu wenig Stunden für Dienstplan.", IF(Q15&gt;0, "Du hast mehr als genug Stunden für Dienstplan.", ""))</f>
        <v>Du hast mehr als genug Stunden für Dienstplan.</v>
      </c>
      <c r="P16" s="267"/>
      <c r="Q16" s="267"/>
      <c r="R16" s="268"/>
      <c r="S16" s="269"/>
      <c r="T16" s="269"/>
      <c r="U16" s="269"/>
      <c r="V16" s="269"/>
      <c r="W16" s="270"/>
    </row>
    <row r="17" spans="1:29" ht="22" customHeight="1">
      <c r="A17" s="244" t="s">
        <v>72</v>
      </c>
      <c r="B17" s="110"/>
      <c r="C17" s="37"/>
      <c r="D17" s="38"/>
      <c r="E17" s="39"/>
      <c r="F17" s="40"/>
      <c r="G17" s="245" t="str">
        <f>IF(OR(E17="",F17=""),"",PID_KVLohnLookup($A$1,E17,F17,LOHNTABELLE!$H$4))</f>
        <v/>
      </c>
      <c r="H17" s="246" t="str">
        <f>IF(AND(ISNUMBER(D17),ISNUMBER(F17)),ROUNDDOWN(MIN(IF(OR(ISBLANK(I17),I17=""),EOMONTH(DATE(EINSTELLUNG!$C$35,$A$1,1),0),I17)-MAX(D17,DATE(EINSTELLUNG!$C$35,$A$1,1))+1)/DAY(EOMONTH(DATE(EINSTELLUNG!$C$35,$A$1,1),0))*F17,2),"")</f>
        <v/>
      </c>
      <c r="I17" s="41"/>
      <c r="J17" s="42"/>
      <c r="K17" s="245" t="str">
        <f t="shared" si="0"/>
        <v/>
      </c>
      <c r="L17" s="247" t="str">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3"/>
      <c r="N17" s="55"/>
      <c r="O17" s="256" t="s">
        <v>73</v>
      </c>
      <c r="P17" s="257"/>
      <c r="Q17" s="271">
        <f>SUM(L3:L82)</f>
        <v>0</v>
      </c>
      <c r="R17" s="272"/>
      <c r="S17" s="242"/>
      <c r="T17" s="242"/>
      <c r="U17" s="242"/>
      <c r="V17" s="242"/>
      <c r="W17" s="270"/>
    </row>
    <row r="18" spans="1:29" ht="22" customHeight="1">
      <c r="A18" s="244" t="s">
        <v>74</v>
      </c>
      <c r="B18" s="109"/>
      <c r="C18" s="30"/>
      <c r="D18" s="31"/>
      <c r="E18" s="32"/>
      <c r="F18" s="33"/>
      <c r="G18" s="245" t="str">
        <f>IF(OR(E18="",F18=""),"",PID_KVLohnLookup($A$1,E18,F18,LOHNTABELLE!$H$4))</f>
        <v/>
      </c>
      <c r="H18" s="246" t="str">
        <f>IF(AND(ISNUMBER(D18),ISNUMBER(F18)),ROUNDDOWN(MIN(IF(OR(ISBLANK(I18),I18=""),EOMONTH(DATE(EINSTELLUNG!$C$35,$A$1,1),0),I18)-MAX(D18,DATE(EINSTELLUNG!$C$35,$A$1,1))+1)/DAY(EOMONTH(DATE(EINSTELLUNG!$C$35,$A$1,1),0))*F18,2),"")</f>
        <v/>
      </c>
      <c r="I18" s="34"/>
      <c r="J18" s="35"/>
      <c r="K18" s="245" t="str">
        <f t="shared" si="0"/>
        <v/>
      </c>
      <c r="L18" s="247" t="str">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6"/>
      <c r="N18" s="54"/>
      <c r="O18" s="186"/>
      <c r="P18" s="187"/>
      <c r="Q18" s="184"/>
      <c r="R18" s="185"/>
      <c r="S18" s="242"/>
      <c r="T18" s="242"/>
      <c r="U18" s="242"/>
      <c r="V18" s="242"/>
    </row>
    <row r="19" spans="1:29" ht="22" customHeight="1">
      <c r="A19" s="244" t="s">
        <v>75</v>
      </c>
      <c r="B19" s="110"/>
      <c r="C19" s="37"/>
      <c r="D19" s="38"/>
      <c r="E19" s="39"/>
      <c r="F19" s="40"/>
      <c r="G19" s="245" t="str">
        <f>IF(OR(E19="",F19=""),"",PID_KVLohnLookup($A$1,E19,F19,LOHNTABELLE!$H$4))</f>
        <v/>
      </c>
      <c r="H19" s="246" t="str">
        <f>IF(AND(ISNUMBER(D19),ISNUMBER(F19)),ROUNDDOWN(MIN(IF(OR(ISBLANK(I19),I19=""),EOMONTH(DATE(EINSTELLUNG!$C$35,$A$1,1),0),I19)-MAX(D19,DATE(EINSTELLUNG!$C$35,$A$1,1))+1)/DAY(EOMONTH(DATE(EINSTELLUNG!$C$35,$A$1,1),0))*F19,2),"")</f>
        <v/>
      </c>
      <c r="I19" s="41"/>
      <c r="J19" s="42"/>
      <c r="K19" s="245" t="str">
        <f t="shared" si="0"/>
        <v/>
      </c>
      <c r="L19" s="247" t="str">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3"/>
      <c r="N19" s="55"/>
      <c r="O19" s="186"/>
      <c r="P19" s="187"/>
      <c r="Q19" s="184"/>
      <c r="R19" s="185"/>
      <c r="S19" s="242"/>
      <c r="T19" s="242"/>
      <c r="U19" s="242"/>
      <c r="V19" s="242"/>
    </row>
    <row r="20" spans="1:29" ht="22" customHeight="1">
      <c r="A20" s="244" t="s">
        <v>76</v>
      </c>
      <c r="B20" s="109"/>
      <c r="C20" s="30"/>
      <c r="D20" s="34"/>
      <c r="E20" s="32"/>
      <c r="F20" s="33"/>
      <c r="G20" s="245" t="str">
        <f>IF(OR(E20="",F20=""),"",PID_KVLohnLookup($A$1,E20,F20,LOHNTABELLE!$H$4))</f>
        <v/>
      </c>
      <c r="H20" s="246" t="str">
        <f>IF(AND(ISNUMBER(D20),ISNUMBER(F20)),ROUNDDOWN(MIN(IF(OR(ISBLANK(I20),I20=""),EOMONTH(DATE(EINSTELLUNG!$C$35,$A$1,1),0),I20)-MAX(D20,DATE(EINSTELLUNG!$C$35,$A$1,1))+1)/DAY(EOMONTH(DATE(EINSTELLUNG!$C$35,$A$1,1),0))*F20,2),"")</f>
        <v/>
      </c>
      <c r="I20" s="34"/>
      <c r="J20" s="35"/>
      <c r="K20" s="245" t="str">
        <f t="shared" si="0"/>
        <v/>
      </c>
      <c r="L20" s="247" t="str">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6"/>
      <c r="N20" s="54"/>
      <c r="O20" s="186"/>
      <c r="P20" s="187"/>
      <c r="Q20" s="184"/>
      <c r="R20" s="185"/>
      <c r="S20" s="242"/>
      <c r="T20" s="242"/>
      <c r="U20" s="242"/>
      <c r="V20" s="242"/>
    </row>
    <row r="21" spans="1:29" ht="22" customHeight="1">
      <c r="A21" s="244" t="s">
        <v>77</v>
      </c>
      <c r="B21" s="110"/>
      <c r="C21" s="37"/>
      <c r="D21" s="38"/>
      <c r="E21" s="39"/>
      <c r="F21" s="40"/>
      <c r="G21" s="245" t="str">
        <f>IF(OR(E21="",F21=""),"",PID_KVLohnLookup($A$1,E21,F21,LOHNTABELLE!$H$4))</f>
        <v/>
      </c>
      <c r="H21" s="246" t="str">
        <f>IF(AND(ISNUMBER(D21),ISNUMBER(F21)),ROUNDDOWN(MIN(IF(OR(ISBLANK(I21),I21=""),EOMONTH(DATE(EINSTELLUNG!$C$35,$A$1,1),0),I21)-MAX(D21,DATE(EINSTELLUNG!$C$35,$A$1,1))+1)/DAY(EOMONTH(DATE(EINSTELLUNG!$C$35,$A$1,1),0))*F21,2),"")</f>
        <v/>
      </c>
      <c r="I21" s="41"/>
      <c r="J21" s="42"/>
      <c r="K21" s="245" t="str">
        <f t="shared" si="0"/>
        <v/>
      </c>
      <c r="L21" s="247" t="str">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3"/>
      <c r="N21" s="55"/>
      <c r="O21" s="186"/>
      <c r="P21" s="187"/>
      <c r="Q21" s="184"/>
      <c r="R21" s="185"/>
      <c r="S21" s="242"/>
      <c r="T21" s="242"/>
      <c r="U21" s="242"/>
      <c r="V21" s="242"/>
    </row>
    <row r="22" spans="1:29" ht="22" customHeight="1">
      <c r="A22" s="244" t="s">
        <v>78</v>
      </c>
      <c r="B22" s="109"/>
      <c r="C22" s="30"/>
      <c r="D22" s="31"/>
      <c r="E22" s="32"/>
      <c r="F22" s="33"/>
      <c r="G22" s="245" t="str">
        <f>IF(OR(E22="",F22=""),"",PID_KVLohnLookup($A$1,E22,F22,LOHNTABELLE!$H$4))</f>
        <v/>
      </c>
      <c r="H22" s="246" t="str">
        <f>IF(AND(ISNUMBER(D22),ISNUMBER(F22)),ROUNDDOWN(MIN(IF(OR(ISBLANK(I22),I22=""),EOMONTH(DATE(EINSTELLUNG!$C$35,$A$1,1),0),I22)-MAX(D22,DATE(EINSTELLUNG!$C$35,$A$1,1))+1)/DAY(EOMONTH(DATE(EINSTELLUNG!$C$35,$A$1,1),0))*F22,2),"")</f>
        <v/>
      </c>
      <c r="I22" s="34"/>
      <c r="J22" s="35"/>
      <c r="K22" s="245" t="str">
        <f t="shared" si="0"/>
        <v/>
      </c>
      <c r="L22" s="247" t="str">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6"/>
      <c r="N22" s="54"/>
      <c r="O22" s="186"/>
      <c r="P22" s="187"/>
      <c r="Q22" s="184"/>
      <c r="R22" s="185"/>
      <c r="S22" s="242"/>
      <c r="T22" s="242"/>
      <c r="U22" s="242"/>
      <c r="V22" s="242"/>
    </row>
    <row r="23" spans="1:29" ht="22" customHeight="1">
      <c r="A23" s="244" t="s">
        <v>79</v>
      </c>
      <c r="B23" s="110"/>
      <c r="C23" s="37"/>
      <c r="D23" s="41"/>
      <c r="E23" s="39"/>
      <c r="F23" s="40"/>
      <c r="G23" s="245" t="str">
        <f>IF(OR(E23="",F23=""),"",PID_KVLohnLookup($A$1,E23,F23,LOHNTABELLE!$H$4))</f>
        <v/>
      </c>
      <c r="H23" s="246" t="str">
        <f>IF(AND(ISNUMBER(D23),ISNUMBER(F23)),ROUNDDOWN(MIN(IF(OR(ISBLANK(I23),I23=""),EOMONTH(DATE(EINSTELLUNG!$C$35,$A$1,1),0),I23)-MAX(D23,DATE(EINSTELLUNG!$C$35,$A$1,1))+1)/DAY(EOMONTH(DATE(EINSTELLUNG!$C$35,$A$1,1),0))*F23,2),"")</f>
        <v/>
      </c>
      <c r="I23" s="41"/>
      <c r="J23" s="42"/>
      <c r="K23" s="245" t="str">
        <f t="shared" si="0"/>
        <v/>
      </c>
      <c r="L23" s="247" t="str">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3"/>
      <c r="N23" s="55"/>
      <c r="O23" s="186"/>
      <c r="P23" s="187"/>
      <c r="Q23" s="184"/>
      <c r="R23" s="185"/>
      <c r="S23" s="242"/>
      <c r="T23" s="242"/>
      <c r="U23" s="242"/>
      <c r="V23" s="242"/>
      <c r="W23" s="270"/>
    </row>
    <row r="24" spans="1:29" ht="22" customHeight="1">
      <c r="A24" s="244" t="s">
        <v>80</v>
      </c>
      <c r="B24" s="109"/>
      <c r="C24" s="30"/>
      <c r="D24" s="31"/>
      <c r="E24" s="32"/>
      <c r="F24" s="33"/>
      <c r="G24" s="245" t="str">
        <f>IF(OR(E24="",F24=""),"",PID_KVLohnLookup($A$1,E24,F24,LOHNTABELLE!$H$4))</f>
        <v/>
      </c>
      <c r="H24" s="246" t="str">
        <f>IF(AND(ISNUMBER(D24),ISNUMBER(F24)),ROUNDDOWN(MIN(IF(OR(ISBLANK(I24),I24=""),EOMONTH(DATE(EINSTELLUNG!$C$35,$A$1,1),0),I24)-MAX(D24,DATE(EINSTELLUNG!$C$35,$A$1,1))+1)/DAY(EOMONTH(DATE(EINSTELLUNG!$C$35,$A$1,1),0))*F24,2),"")</f>
        <v/>
      </c>
      <c r="I24" s="34"/>
      <c r="J24" s="35"/>
      <c r="K24" s="245" t="str">
        <f t="shared" si="0"/>
        <v/>
      </c>
      <c r="L24" s="247" t="str">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6"/>
      <c r="N24" s="54"/>
      <c r="O24" s="186"/>
      <c r="P24" s="187"/>
      <c r="Q24" s="184"/>
      <c r="R24" s="185"/>
      <c r="S24" s="242"/>
      <c r="T24" s="242"/>
      <c r="U24" s="242"/>
      <c r="V24" s="242"/>
      <c r="W24" s="270"/>
    </row>
    <row r="25" spans="1:29" ht="22" customHeight="1">
      <c r="A25" s="244" t="s">
        <v>81</v>
      </c>
      <c r="B25" s="110"/>
      <c r="C25" s="37"/>
      <c r="D25" s="38"/>
      <c r="E25" s="39"/>
      <c r="F25" s="40"/>
      <c r="G25" s="245" t="str">
        <f>IF(OR(E25="",F25=""),"",PID_KVLohnLookup($A$1,E25,F25,LOHNTABELLE!$H$4))</f>
        <v/>
      </c>
      <c r="H25" s="246" t="str">
        <f>IF(AND(ISNUMBER(D25),ISNUMBER(F25)),ROUNDDOWN(MIN(IF(OR(ISBLANK(I25),I25=""),EOMONTH(DATE(EINSTELLUNG!$C$35,$A$1,1),0),I25)-MAX(D25,DATE(EINSTELLUNG!$C$35,$A$1,1))+1)/DAY(EOMONTH(DATE(EINSTELLUNG!$C$35,$A$1,1),0))*F25,2),"")</f>
        <v/>
      </c>
      <c r="I25" s="41"/>
      <c r="J25" s="42"/>
      <c r="K25" s="245" t="str">
        <f t="shared" si="0"/>
        <v/>
      </c>
      <c r="L25" s="247" t="str">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3"/>
      <c r="N25" s="55"/>
      <c r="O25" s="186"/>
      <c r="P25" s="187"/>
      <c r="Q25" s="184"/>
      <c r="R25" s="185"/>
      <c r="S25" s="242"/>
      <c r="T25" s="242"/>
      <c r="U25" s="242"/>
      <c r="V25" s="242"/>
    </row>
    <row r="26" spans="1:29" ht="22" customHeight="1">
      <c r="A26" s="244" t="s">
        <v>82</v>
      </c>
      <c r="B26" s="109"/>
      <c r="C26" s="30"/>
      <c r="D26" s="31"/>
      <c r="E26" s="32"/>
      <c r="F26" s="33"/>
      <c r="G26" s="245" t="str">
        <f>IF(OR(E26="",F26=""),"",PID_KVLohnLookup($A$1,E26,F26,LOHNTABELLE!$H$4))</f>
        <v/>
      </c>
      <c r="H26" s="246" t="str">
        <f>IF(AND(ISNUMBER(D26),ISNUMBER(F26)),ROUNDDOWN(MIN(IF(OR(ISBLANK(I26),I26=""),EOMONTH(DATE(EINSTELLUNG!$C$35,$A$1,1),0),I26)-MAX(D26,DATE(EINSTELLUNG!$C$35,$A$1,1))+1)/DAY(EOMONTH(DATE(EINSTELLUNG!$C$35,$A$1,1),0))*F26,2),"")</f>
        <v/>
      </c>
      <c r="I26" s="34"/>
      <c r="J26" s="35"/>
      <c r="K26" s="245" t="str">
        <f t="shared" si="0"/>
        <v/>
      </c>
      <c r="L26" s="247" t="str">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6"/>
      <c r="N26" s="54"/>
      <c r="O26" s="186"/>
      <c r="P26" s="187"/>
      <c r="Q26" s="184"/>
      <c r="R26" s="185"/>
      <c r="S26" s="242"/>
      <c r="T26" s="242"/>
      <c r="U26" s="242"/>
      <c r="V26" s="242"/>
    </row>
    <row r="27" spans="1:29" ht="22" customHeight="1">
      <c r="A27" s="244" t="s">
        <v>83</v>
      </c>
      <c r="B27" s="110"/>
      <c r="C27" s="37"/>
      <c r="D27" s="38"/>
      <c r="E27" s="39"/>
      <c r="F27" s="40"/>
      <c r="G27" s="245" t="str">
        <f>IF(OR(E27="",F27=""),"",PID_KVLohnLookup($A$1,E27,F27,LOHNTABELLE!$H$4))</f>
        <v/>
      </c>
      <c r="H27" s="246" t="str">
        <f>IF(AND(ISNUMBER(D27),ISNUMBER(F27)),ROUNDDOWN(MIN(IF(OR(ISBLANK(I27),I27=""),EOMONTH(DATE(EINSTELLUNG!$C$35,$A$1,1),0),I27)-MAX(D27,DATE(EINSTELLUNG!$C$35,$A$1,1))+1)/DAY(EOMONTH(DATE(EINSTELLUNG!$C$35,$A$1,1),0))*F27,2),"")</f>
        <v/>
      </c>
      <c r="I27" s="41"/>
      <c r="J27" s="42"/>
      <c r="K27" s="245" t="str">
        <f t="shared" si="0"/>
        <v/>
      </c>
      <c r="L27" s="247" t="str">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3"/>
      <c r="N27" s="55"/>
      <c r="O27" s="186"/>
      <c r="P27" s="187"/>
      <c r="Q27" s="184"/>
      <c r="R27" s="185"/>
      <c r="S27" s="273"/>
      <c r="T27" s="273"/>
      <c r="U27" s="273"/>
      <c r="V27" s="273"/>
    </row>
    <row r="28" spans="1:29" ht="22" customHeight="1">
      <c r="A28" s="244" t="s">
        <v>85</v>
      </c>
      <c r="B28" s="109"/>
      <c r="C28" s="30"/>
      <c r="D28" s="31"/>
      <c r="E28" s="32"/>
      <c r="F28" s="33"/>
      <c r="G28" s="245" t="str">
        <f>IF(OR(E28="",F28=""),"",PID_KVLohnLookup($A$1,E28,F28,LOHNTABELLE!$H$4))</f>
        <v/>
      </c>
      <c r="H28" s="246" t="str">
        <f>IF(AND(ISNUMBER(D28),ISNUMBER(F28)),ROUNDDOWN(MIN(IF(OR(ISBLANK(I28),I28=""),EOMONTH(DATE(EINSTELLUNG!$C$35,$A$1,1),0),I28)-MAX(D28,DATE(EINSTELLUNG!$C$35,$A$1,1))+1)/DAY(EOMONTH(DATE(EINSTELLUNG!$C$35,$A$1,1),0))*F28,2),"")</f>
        <v/>
      </c>
      <c r="I28" s="34"/>
      <c r="J28" s="35"/>
      <c r="K28" s="245" t="str">
        <f t="shared" si="0"/>
        <v/>
      </c>
      <c r="L28" s="247" t="str">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6"/>
      <c r="N28" s="54"/>
      <c r="O28" s="186"/>
      <c r="P28" s="187"/>
      <c r="Q28" s="184"/>
      <c r="R28" s="185"/>
      <c r="S28" s="242"/>
      <c r="T28" s="242"/>
      <c r="U28" s="242"/>
      <c r="V28" s="242"/>
    </row>
    <row r="29" spans="1:29" ht="22" customHeight="1" thickBot="1">
      <c r="A29" s="244" t="s">
        <v>86</v>
      </c>
      <c r="B29" s="110"/>
      <c r="C29" s="37"/>
      <c r="D29" s="38"/>
      <c r="E29" s="39"/>
      <c r="F29" s="40"/>
      <c r="G29" s="245" t="str">
        <f>IF(OR(E29="",F29=""),"",PID_KVLohnLookup($A$1,E29,F29,LOHNTABELLE!$H$4))</f>
        <v/>
      </c>
      <c r="H29" s="246" t="str">
        <f>IF(AND(ISNUMBER(D29),ISNUMBER(F29)),ROUNDDOWN(MIN(IF(OR(ISBLANK(I29),I29=""),EOMONTH(DATE(EINSTELLUNG!$C$35,$A$1,1),0),I29)-MAX(D29,DATE(EINSTELLUNG!$C$35,$A$1,1))+1)/DAY(EOMONTH(DATE(EINSTELLUNG!$C$35,$A$1,1),0))*F29,2),"")</f>
        <v/>
      </c>
      <c r="I29" s="41"/>
      <c r="J29" s="42"/>
      <c r="K29" s="245" t="str">
        <f t="shared" si="0"/>
        <v/>
      </c>
      <c r="L29" s="247" t="str">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3"/>
      <c r="N29" s="55"/>
      <c r="O29" s="274" t="s">
        <v>87</v>
      </c>
      <c r="P29" s="275"/>
      <c r="Q29" s="276">
        <f>EINSTELLUNG!O17</f>
        <v>0</v>
      </c>
      <c r="R29" s="277"/>
      <c r="S29" s="242"/>
      <c r="T29" s="242"/>
      <c r="U29" s="242"/>
      <c r="V29" s="242"/>
    </row>
    <row r="30" spans="1:29" ht="22" customHeight="1" thickBot="1">
      <c r="A30" s="244" t="s">
        <v>88</v>
      </c>
      <c r="B30" s="109"/>
      <c r="C30" s="30"/>
      <c r="D30" s="31"/>
      <c r="E30" s="32"/>
      <c r="F30" s="33"/>
      <c r="G30" s="245" t="str">
        <f>IF(OR(E30="",F30=""),"",PID_KVLohnLookup($A$1,E30,F30,LOHNTABELLE!$H$4))</f>
        <v/>
      </c>
      <c r="H30" s="246" t="str">
        <f>IF(AND(ISNUMBER(D30),ISNUMBER(F30)),ROUNDDOWN(MIN(IF(OR(ISBLANK(I30),I30=""),EOMONTH(DATE(EINSTELLUNG!$C$35,$A$1,1),0),I30)-MAX(D30,DATE(EINSTELLUNG!$C$35,$A$1,1))+1)/DAY(EOMONTH(DATE(EINSTELLUNG!$C$35,$A$1,1),0))*F30,2),"")</f>
        <v/>
      </c>
      <c r="I30" s="34"/>
      <c r="J30" s="35"/>
      <c r="K30" s="245" t="str">
        <f t="shared" si="0"/>
        <v/>
      </c>
      <c r="L30" s="247" t="str">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6"/>
      <c r="N30" s="54"/>
      <c r="O30" s="242"/>
      <c r="P30" s="242"/>
      <c r="Q30" s="242"/>
      <c r="R30" s="242"/>
      <c r="S30" s="242"/>
      <c r="T30" s="242"/>
      <c r="U30" s="242"/>
      <c r="V30" s="242"/>
      <c r="W30" s="278"/>
      <c r="X30" s="278"/>
      <c r="Y30" s="278"/>
      <c r="Z30" s="278"/>
      <c r="AA30" s="278"/>
      <c r="AB30" s="278"/>
      <c r="AC30" s="278"/>
    </row>
    <row r="31" spans="1:29" ht="22" customHeight="1" thickBot="1">
      <c r="A31" s="244" t="s">
        <v>89</v>
      </c>
      <c r="B31" s="110"/>
      <c r="C31" s="37"/>
      <c r="D31" s="38"/>
      <c r="E31" s="39"/>
      <c r="F31" s="40"/>
      <c r="G31" s="245" t="str">
        <f>IF(OR(E31="",F31=""),"",PID_KVLohnLookup($A$1,E31,F31,LOHNTABELLE!$H$4))</f>
        <v/>
      </c>
      <c r="H31" s="246" t="str">
        <f>IF(AND(ISNUMBER(D31),ISNUMBER(F31)),ROUNDDOWN(MIN(IF(OR(ISBLANK(I31),I31=""),EOMONTH(DATE(EINSTELLUNG!$C$35,$A$1,1),0),I31)-MAX(D31,DATE(EINSTELLUNG!$C$35,$A$1,1))+1)/DAY(EOMONTH(DATE(EINSTELLUNG!$C$35,$A$1,1),0))*F31,2),"")</f>
        <v/>
      </c>
      <c r="I31" s="41"/>
      <c r="J31" s="42"/>
      <c r="K31" s="245" t="str">
        <f t="shared" si="0"/>
        <v/>
      </c>
      <c r="L31" s="247" t="str">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3"/>
      <c r="N31" s="55"/>
      <c r="O31" s="279" t="s">
        <v>318</v>
      </c>
      <c r="P31" s="280"/>
      <c r="Q31" s="281">
        <v>0</v>
      </c>
      <c r="R31" s="282"/>
      <c r="S31" s="242"/>
      <c r="T31" s="242"/>
      <c r="U31" s="242"/>
      <c r="V31" s="242"/>
    </row>
    <row r="32" spans="1:29" ht="22" customHeight="1" thickBot="1">
      <c r="A32" s="244" t="s">
        <v>91</v>
      </c>
      <c r="B32" s="109"/>
      <c r="C32" s="30"/>
      <c r="D32" s="31"/>
      <c r="E32" s="32"/>
      <c r="F32" s="33"/>
      <c r="G32" s="245" t="str">
        <f>IF(OR(E32="",F32=""),"",PID_KVLohnLookup($A$1,E32,F32,LOHNTABELLE!$H$4))</f>
        <v/>
      </c>
      <c r="H32" s="246" t="str">
        <f>IF(AND(ISNUMBER(D32),ISNUMBER(F32)),ROUNDDOWN(MIN(IF(OR(ISBLANK(I32),I32=""),EOMONTH(DATE(EINSTELLUNG!$C$35,$A$1,1),0),I32)-MAX(D32,DATE(EINSTELLUNG!$C$35,$A$1,1))+1)/DAY(EOMONTH(DATE(EINSTELLUNG!$C$35,$A$1,1),0))*F32,2),"")</f>
        <v/>
      </c>
      <c r="I32" s="34"/>
      <c r="J32" s="35"/>
      <c r="K32" s="245" t="str">
        <f t="shared" si="0"/>
        <v/>
      </c>
      <c r="L32" s="247" t="str">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6"/>
      <c r="N32" s="54"/>
      <c r="O32" s="242"/>
      <c r="P32" s="242"/>
      <c r="Q32" s="242"/>
      <c r="R32" s="242"/>
      <c r="S32" s="242"/>
      <c r="T32" s="242"/>
      <c r="U32" s="242"/>
      <c r="V32" s="242"/>
    </row>
    <row r="33" spans="1:22" ht="22" customHeight="1">
      <c r="A33" s="244" t="s">
        <v>92</v>
      </c>
      <c r="B33" s="110"/>
      <c r="C33" s="37"/>
      <c r="D33" s="38"/>
      <c r="E33" s="39"/>
      <c r="F33" s="40"/>
      <c r="G33" s="245" t="str">
        <f>IF(OR(E33="",F33=""),"",PID_KVLohnLookup($A$1,E33,F33,LOHNTABELLE!$H$4))</f>
        <v/>
      </c>
      <c r="H33" s="246" t="str">
        <f>IF(AND(ISNUMBER(D33),ISNUMBER(F33)),ROUNDDOWN(MIN(IF(OR(ISBLANK(I33),I33=""),EOMONTH(DATE(EINSTELLUNG!$C$35,$A$1,1),0),I33)-MAX(D33,DATE(EINSTELLUNG!$C$35,$A$1,1))+1)/DAY(EOMONTH(DATE(EINSTELLUNG!$C$35,$A$1,1),0))*F33,2),"")</f>
        <v/>
      </c>
      <c r="I33" s="41"/>
      <c r="J33" s="42"/>
      <c r="K33" s="245" t="str">
        <f t="shared" si="0"/>
        <v/>
      </c>
      <c r="L33" s="247" t="str">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3"/>
      <c r="N33" s="55"/>
      <c r="O33" s="283"/>
      <c r="P33" s="284"/>
      <c r="Q33" s="226" t="str">
        <f>EINSTELLUNG!B3</f>
        <v>Budget</v>
      </c>
      <c r="R33" s="226"/>
      <c r="S33" s="226" t="str">
        <f>EINSTELLUNG!B19</f>
        <v>Projection/Aktuell Zahlen</v>
      </c>
      <c r="T33" s="226"/>
      <c r="U33" s="226" t="s">
        <v>95</v>
      </c>
      <c r="V33" s="227"/>
    </row>
    <row r="34" spans="1:22" ht="22" customHeight="1">
      <c r="A34" s="244" t="s">
        <v>96</v>
      </c>
      <c r="B34" s="109"/>
      <c r="C34" s="30"/>
      <c r="D34" s="31"/>
      <c r="E34" s="32"/>
      <c r="F34" s="33"/>
      <c r="G34" s="245" t="str">
        <f>IF(OR(E34="",F34=""),"",PID_KVLohnLookup($A$1,E34,F34,LOHNTABELLE!$H$4))</f>
        <v/>
      </c>
      <c r="H34" s="246" t="str">
        <f>IF(AND(ISNUMBER(D34),ISNUMBER(F34)),ROUNDDOWN(MIN(IF(OR(ISBLANK(I34),I34=""),EOMONTH(DATE(EINSTELLUNG!$C$35,$A$1,1),0),I34)-MAX(D34,DATE(EINSTELLUNG!$C$35,$A$1,1))+1)/DAY(EOMONTH(DATE(EINSTELLUNG!$C$35,$A$1,1),0))*F34,2),"")</f>
        <v/>
      </c>
      <c r="I34" s="34"/>
      <c r="J34" s="35"/>
      <c r="K34" s="245" t="str">
        <f t="shared" si="0"/>
        <v/>
      </c>
      <c r="L34" s="247" t="str">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6"/>
      <c r="N34" s="54"/>
      <c r="O34" s="285"/>
      <c r="P34" s="286"/>
      <c r="Q34" s="287"/>
      <c r="R34" s="287"/>
      <c r="S34" s="287"/>
      <c r="T34" s="287"/>
      <c r="U34" s="287"/>
      <c r="V34" s="288"/>
    </row>
    <row r="35" spans="1:22" ht="22" customHeight="1">
      <c r="A35" s="244" t="s">
        <v>97</v>
      </c>
      <c r="B35" s="110"/>
      <c r="C35" s="37"/>
      <c r="D35" s="38"/>
      <c r="E35" s="39"/>
      <c r="F35" s="40"/>
      <c r="G35" s="245" t="str">
        <f>IF(OR(E35="",F35=""),"",PID_KVLohnLookup($A$1,E35,F35,LOHNTABELLE!$H$4))</f>
        <v/>
      </c>
      <c r="H35" s="246" t="str">
        <f>IF(AND(ISNUMBER(D35),ISNUMBER(F35)),ROUNDDOWN(MIN(IF(OR(ISBLANK(I35),I35=""),EOMONTH(DATE(EINSTELLUNG!$C$35,$A$1,1),0),I35)-MAX(D35,DATE(EINSTELLUNG!$C$35,$A$1,1))+1)/DAY(EOMONTH(DATE(EINSTELLUNG!$C$35,$A$1,1),0))*F35,2),"")</f>
        <v/>
      </c>
      <c r="I35" s="41"/>
      <c r="J35" s="42"/>
      <c r="K35" s="245" t="str">
        <f t="shared" ref="K35:K66" si="1">IF(OR(B35="",C35=""),"",IFERROR(IF(OR(MONTH(D35)=1,MONTH(D35)=3,MONTH(D35)=5,MONTH(D35)=7,MONTH(D35)=8,MONTH(D35)=10,MONTH(D35)=12),(G35/31)*J35,IF(OR(MONTH(D35)=4,MONTH(D35)=6,MONTH(D35)=9,MONTH(D35)=11),(G35/30)*J35,(G35/DAY(EOMONTH(D35,0)))*J35)),0))</f>
        <v/>
      </c>
      <c r="L35" s="247" t="str">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3"/>
      <c r="N35" s="55"/>
      <c r="O35" s="260" t="s">
        <v>98</v>
      </c>
      <c r="P35" s="261"/>
      <c r="Q35" s="289">
        <f>EINSTELLUNG!C17</f>
        <v>0</v>
      </c>
      <c r="R35" s="289"/>
      <c r="S35" s="289">
        <f>EINSTELLUNG!C33</f>
        <v>0</v>
      </c>
      <c r="T35" s="289"/>
      <c r="U35" s="289">
        <f>S35-Q35</f>
        <v>0</v>
      </c>
      <c r="V35" s="290"/>
    </row>
    <row r="36" spans="1:22" ht="22" customHeight="1">
      <c r="A36" s="244" t="s">
        <v>99</v>
      </c>
      <c r="B36" s="109"/>
      <c r="C36" s="30"/>
      <c r="D36" s="34"/>
      <c r="E36" s="32"/>
      <c r="F36" s="33"/>
      <c r="G36" s="245" t="str">
        <f>IF(OR(E36="",F36=""),"",PID_KVLohnLookup($A$1,E36,F36,LOHNTABELLE!$H$4))</f>
        <v/>
      </c>
      <c r="H36" s="246" t="str">
        <f>IF(AND(ISNUMBER(D36),ISNUMBER(F36)),ROUNDDOWN(MIN(IF(OR(ISBLANK(I36),I36=""),EOMONTH(DATE(EINSTELLUNG!$C$35,$A$1,1),0),I36)-MAX(D36,DATE(EINSTELLUNG!$C$35,$A$1,1))+1)/DAY(EOMONTH(DATE(EINSTELLUNG!$C$35,$A$1,1),0))*F36,2),"")</f>
        <v/>
      </c>
      <c r="I36" s="34"/>
      <c r="J36" s="35"/>
      <c r="K36" s="245" t="str">
        <f t="shared" si="1"/>
        <v/>
      </c>
      <c r="L36" s="247" t="str">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6"/>
      <c r="N36" s="54"/>
      <c r="O36" s="260" t="s">
        <v>100</v>
      </c>
      <c r="P36" s="261"/>
      <c r="Q36" s="289">
        <f>EINSTELLUNG!D17</f>
        <v>0</v>
      </c>
      <c r="R36" s="289"/>
      <c r="S36" s="289">
        <f ca="1">SumMergedCells(Q17:R29)</f>
        <v>0</v>
      </c>
      <c r="T36" s="289"/>
      <c r="U36" s="289">
        <f t="shared" ref="U36:U41" ca="1" si="2">S36-Q36</f>
        <v>0</v>
      </c>
      <c r="V36" s="290"/>
    </row>
    <row r="37" spans="1:22" ht="22" customHeight="1">
      <c r="A37" s="244" t="s">
        <v>101</v>
      </c>
      <c r="B37" s="110"/>
      <c r="C37" s="37"/>
      <c r="D37" s="38"/>
      <c r="E37" s="39"/>
      <c r="F37" s="40"/>
      <c r="G37" s="245" t="str">
        <f>IF(OR(E37="",F37=""),"",PID_KVLohnLookup($A$1,E37,F37,LOHNTABELLE!$H$4))</f>
        <v/>
      </c>
      <c r="H37" s="246" t="str">
        <f>IF(AND(ISNUMBER(D37),ISNUMBER(F37)),ROUNDDOWN(MIN(IF(OR(ISBLANK(I37),I37=""),EOMONTH(DATE(EINSTELLUNG!$C$35,$A$1,1),0),I37)-MAX(D37,DATE(EINSTELLUNG!$C$35,$A$1,1))+1)/DAY(EOMONTH(DATE(EINSTELLUNG!$C$35,$A$1,1),0))*F37,2),"")</f>
        <v/>
      </c>
      <c r="I37" s="41"/>
      <c r="J37" s="42"/>
      <c r="K37" s="245" t="str">
        <f t="shared" si="1"/>
        <v/>
      </c>
      <c r="L37" s="247" t="str">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3"/>
      <c r="N37" s="55"/>
      <c r="O37" s="260" t="s">
        <v>102</v>
      </c>
      <c r="P37" s="261"/>
      <c r="Q37" s="291">
        <f>IF(ISERROR(Q36/Q35), 0, Q36/Q35)</f>
        <v>0</v>
      </c>
      <c r="R37" s="291"/>
      <c r="S37" s="291">
        <f ca="1">IF(ISERROR(S36/S35), 0, S36/S35)</f>
        <v>0</v>
      </c>
      <c r="T37" s="291"/>
      <c r="U37" s="291">
        <f t="shared" ca="1" si="2"/>
        <v>0</v>
      </c>
      <c r="V37" s="292"/>
    </row>
    <row r="38" spans="1:22" ht="22" customHeight="1">
      <c r="A38" s="244" t="s">
        <v>103</v>
      </c>
      <c r="B38" s="109"/>
      <c r="C38" s="30"/>
      <c r="D38" s="31"/>
      <c r="E38" s="32"/>
      <c r="F38" s="33"/>
      <c r="G38" s="245" t="str">
        <f>IF(OR(E38="",F38=""),"",PID_KVLohnLookup($A$1,E38,F38,LOHNTABELLE!$H$4))</f>
        <v/>
      </c>
      <c r="H38" s="246" t="str">
        <f>IF(AND(ISNUMBER(D38),ISNUMBER(F38)),ROUNDDOWN(MIN(IF(OR(ISBLANK(I38),I38=""),EOMONTH(DATE(EINSTELLUNG!$C$35,$A$1,1),0),I38)-MAX(D38,DATE(EINSTELLUNG!$C$35,$A$1,1))+1)/DAY(EOMONTH(DATE(EINSTELLUNG!$C$35,$A$1,1),0))*F38,2),"")</f>
        <v/>
      </c>
      <c r="I38" s="34"/>
      <c r="J38" s="35"/>
      <c r="K38" s="245" t="str">
        <f t="shared" si="1"/>
        <v/>
      </c>
      <c r="L38" s="247" t="str">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6"/>
      <c r="N38" s="54"/>
      <c r="O38" s="260" t="s">
        <v>104</v>
      </c>
      <c r="P38" s="261"/>
      <c r="Q38" s="262">
        <f>EINSTELLUNG!F17</f>
        <v>0</v>
      </c>
      <c r="R38" s="262"/>
      <c r="S38" s="262">
        <f>EINSTELLUNG!F33</f>
        <v>0</v>
      </c>
      <c r="T38" s="262"/>
      <c r="U38" s="262">
        <f t="shared" si="2"/>
        <v>0</v>
      </c>
      <c r="V38" s="263"/>
    </row>
    <row r="39" spans="1:22" ht="22" customHeight="1">
      <c r="A39" s="244" t="s">
        <v>105</v>
      </c>
      <c r="B39" s="110"/>
      <c r="C39" s="37"/>
      <c r="D39" s="38"/>
      <c r="E39" s="39"/>
      <c r="F39" s="40"/>
      <c r="G39" s="245" t="str">
        <f>IF(OR(E39="",F39=""),"",PID_KVLohnLookup($A$1,E39,F39,LOHNTABELLE!$H$4))</f>
        <v/>
      </c>
      <c r="H39" s="246" t="str">
        <f>IF(AND(ISNUMBER(D39),ISNUMBER(F39)),ROUNDDOWN(MIN(IF(OR(ISBLANK(I39),I39=""),EOMONTH(DATE(EINSTELLUNG!$C$35,$A$1,1),0),I39)-MAX(D39,DATE(EINSTELLUNG!$C$35,$A$1,1))+1)/DAY(EOMONTH(DATE(EINSTELLUNG!$C$35,$A$1,1),0))*F39,2),"")</f>
        <v/>
      </c>
      <c r="I39" s="41"/>
      <c r="J39" s="42"/>
      <c r="K39" s="245" t="str">
        <f t="shared" si="1"/>
        <v/>
      </c>
      <c r="L39" s="247" t="str">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3"/>
      <c r="N39" s="55"/>
      <c r="O39" s="260" t="s">
        <v>106</v>
      </c>
      <c r="P39" s="261"/>
      <c r="Q39" s="289">
        <f>IF(Q38=0, 0, Q35/Q38)</f>
        <v>0</v>
      </c>
      <c r="R39" s="289"/>
      <c r="S39" s="289">
        <f>IF(S38=0, 0, S35/S38)</f>
        <v>0</v>
      </c>
      <c r="T39" s="289"/>
      <c r="U39" s="289">
        <f t="shared" si="2"/>
        <v>0</v>
      </c>
      <c r="V39" s="290"/>
    </row>
    <row r="40" spans="1:22" ht="22" customHeight="1">
      <c r="A40" s="244" t="s">
        <v>107</v>
      </c>
      <c r="B40" s="109"/>
      <c r="C40" s="30"/>
      <c r="D40" s="31"/>
      <c r="E40" s="32"/>
      <c r="F40" s="33"/>
      <c r="G40" s="245" t="str">
        <f>IF(OR(E40="",F40=""),"",PID_KVLohnLookup($A$1,E40,F40,LOHNTABELLE!$H$4))</f>
        <v/>
      </c>
      <c r="H40" s="246" t="str">
        <f>IF(AND(ISNUMBER(D40),ISNUMBER(F40)),ROUNDDOWN(MIN(IF(OR(ISBLANK(I40),I40=""),EOMONTH(DATE(EINSTELLUNG!$C$35,$A$1,1),0),I40)-MAX(D40,DATE(EINSTELLUNG!$C$35,$A$1,1))+1)/DAY(EOMONTH(DATE(EINSTELLUNG!$C$35,$A$1,1),0))*F40,2),"")</f>
        <v/>
      </c>
      <c r="I40" s="34"/>
      <c r="J40" s="35"/>
      <c r="K40" s="245" t="str">
        <f t="shared" si="1"/>
        <v/>
      </c>
      <c r="L40" s="247" t="str">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6"/>
      <c r="N40" s="54"/>
      <c r="O40" s="260" t="s">
        <v>108</v>
      </c>
      <c r="P40" s="261"/>
      <c r="Q40" s="289">
        <f>IF(Q13=0, 0, Q35/Q13)</f>
        <v>0</v>
      </c>
      <c r="R40" s="289"/>
      <c r="S40" s="289">
        <f>IF(Q13=0, 0, S35/Q13)</f>
        <v>0</v>
      </c>
      <c r="T40" s="289"/>
      <c r="U40" s="289">
        <f t="shared" si="2"/>
        <v>0</v>
      </c>
      <c r="V40" s="290"/>
    </row>
    <row r="41" spans="1:22" ht="22" customHeight="1">
      <c r="A41" s="244" t="s">
        <v>109</v>
      </c>
      <c r="B41" s="110"/>
      <c r="C41" s="37"/>
      <c r="D41" s="38"/>
      <c r="E41" s="39"/>
      <c r="F41" s="40"/>
      <c r="G41" s="245" t="str">
        <f>IF(OR(E41="",F41=""),"",PID_KVLohnLookup($A$1,E41,F41,LOHNTABELLE!$H$4))</f>
        <v/>
      </c>
      <c r="H41" s="246" t="str">
        <f>IF(AND(ISNUMBER(D41),ISNUMBER(F41)),ROUNDDOWN(MIN(IF(OR(ISBLANK(I41),I41=""),EOMONTH(DATE(EINSTELLUNG!$C$35,$A$1,1),0),I41)-MAX(D41,DATE(EINSTELLUNG!$C$35,$A$1,1))+1)/DAY(EOMONTH(DATE(EINSTELLUNG!$C$35,$A$1,1),0))*F41,2),"")</f>
        <v/>
      </c>
      <c r="I41" s="41"/>
      <c r="J41" s="42"/>
      <c r="K41" s="245" t="str">
        <f t="shared" si="1"/>
        <v/>
      </c>
      <c r="L41" s="247" t="str">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3"/>
      <c r="N41" s="55"/>
      <c r="O41" s="293" t="s">
        <v>110</v>
      </c>
      <c r="P41" s="294"/>
      <c r="Q41" s="295">
        <f>IF(Q13=0, 0, Q38/Q13)</f>
        <v>0</v>
      </c>
      <c r="R41" s="295"/>
      <c r="S41" s="295">
        <f>IF(Q13=0, 0, S38/Q13)</f>
        <v>0</v>
      </c>
      <c r="T41" s="295"/>
      <c r="U41" s="295">
        <f t="shared" si="2"/>
        <v>0</v>
      </c>
      <c r="V41" s="296"/>
    </row>
    <row r="42" spans="1:22" ht="22" customHeight="1" thickBot="1">
      <c r="A42" s="244" t="s">
        <v>111</v>
      </c>
      <c r="B42" s="109"/>
      <c r="C42" s="30"/>
      <c r="D42" s="31"/>
      <c r="E42" s="32"/>
      <c r="F42" s="33"/>
      <c r="G42" s="245" t="str">
        <f>IF(OR(E42="",F42=""),"",PID_KVLohnLookup($A$1,E42,F42,LOHNTABELLE!$H$4))</f>
        <v/>
      </c>
      <c r="H42" s="246" t="str">
        <f>IF(AND(ISNUMBER(D42),ISNUMBER(F42)),ROUNDDOWN(MIN(IF(OR(ISBLANK(I42),I42=""),EOMONTH(DATE(EINSTELLUNG!$C$35,$A$1,1),0),I42)-MAX(D42,DATE(EINSTELLUNG!$C$35,$A$1,1))+1)/DAY(EOMONTH(DATE(EINSTELLUNG!$C$35,$A$1,1),0))*F42,2),"")</f>
        <v/>
      </c>
      <c r="I42" s="34"/>
      <c r="J42" s="35"/>
      <c r="K42" s="245" t="str">
        <f t="shared" si="1"/>
        <v/>
      </c>
      <c r="L42" s="247" t="str">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6"/>
      <c r="N42" s="54"/>
      <c r="O42" s="274" t="s">
        <v>112</v>
      </c>
      <c r="P42" s="275"/>
      <c r="Q42" s="297">
        <f>IFERROR(Q17/Q8, 0)</f>
        <v>0</v>
      </c>
      <c r="R42" s="298"/>
      <c r="S42" s="297"/>
      <c r="T42" s="297"/>
      <c r="U42" s="297"/>
      <c r="V42" s="277"/>
    </row>
    <row r="43" spans="1:22" ht="22" customHeight="1">
      <c r="A43" s="244" t="s">
        <v>113</v>
      </c>
      <c r="B43" s="110"/>
      <c r="C43" s="37"/>
      <c r="D43" s="38"/>
      <c r="E43" s="39"/>
      <c r="F43" s="40"/>
      <c r="G43" s="245" t="str">
        <f>IF(OR(E43="",F43=""),"",PID_KVLohnLookup($A$1,E43,F43,LOHNTABELLE!$H$4))</f>
        <v/>
      </c>
      <c r="H43" s="246" t="str">
        <f>IF(AND(ISNUMBER(D43),ISNUMBER(F43)),ROUNDDOWN(MIN(IF(OR(ISBLANK(I43),I43=""),EOMONTH(DATE(EINSTELLUNG!$C$35,$A$1,1),0),I43)-MAX(D43,DATE(EINSTELLUNG!$C$35,$A$1,1))+1)/DAY(EOMONTH(DATE(EINSTELLUNG!$C$35,$A$1,1),0))*F43,2),"")</f>
        <v/>
      </c>
      <c r="I43" s="41"/>
      <c r="J43" s="42"/>
      <c r="K43" s="245" t="str">
        <f t="shared" si="1"/>
        <v/>
      </c>
      <c r="L43" s="247" t="str">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43"/>
      <c r="N43" s="55"/>
      <c r="O43" s="299"/>
      <c r="P43" s="299"/>
      <c r="Q43" s="299"/>
      <c r="R43" s="242"/>
      <c r="S43" s="242"/>
      <c r="T43" s="242"/>
      <c r="U43" s="242"/>
      <c r="V43" s="242"/>
    </row>
    <row r="44" spans="1:22" ht="22" customHeight="1">
      <c r="A44" s="244" t="s">
        <v>114</v>
      </c>
      <c r="B44" s="109"/>
      <c r="C44" s="30"/>
      <c r="D44" s="31"/>
      <c r="E44" s="32"/>
      <c r="F44" s="33"/>
      <c r="G44" s="245" t="str">
        <f>IF(OR(E44="",F44=""),"",PID_KVLohnLookup($A$1,E44,F44,LOHNTABELLE!$H$4))</f>
        <v/>
      </c>
      <c r="H44" s="246" t="str">
        <f>IF(AND(ISNUMBER(D44),ISNUMBER(F44)),ROUNDDOWN(MIN(IF(OR(ISBLANK(I44),I44=""),EOMONTH(DATE(EINSTELLUNG!$C$35,$A$1,1),0),I44)-MAX(D44,DATE(EINSTELLUNG!$C$35,$A$1,1))+1)/DAY(EOMONTH(DATE(EINSTELLUNG!$C$35,$A$1,1),0))*F44,2),"")</f>
        <v/>
      </c>
      <c r="I44" s="34"/>
      <c r="J44" s="35"/>
      <c r="K44" s="245" t="str">
        <f t="shared" si="1"/>
        <v/>
      </c>
      <c r="L44" s="247" t="str">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36"/>
      <c r="N44" s="54"/>
      <c r="O44" s="300" t="s">
        <v>115</v>
      </c>
      <c r="P44" s="300"/>
      <c r="Q44" s="300"/>
      <c r="R44" s="300"/>
      <c r="S44" s="300"/>
      <c r="T44" s="300"/>
      <c r="U44" s="300"/>
      <c r="V44" s="300"/>
    </row>
    <row r="45" spans="1:22" ht="22" customHeight="1">
      <c r="A45" s="244" t="s">
        <v>116</v>
      </c>
      <c r="B45" s="110"/>
      <c r="C45" s="37"/>
      <c r="D45" s="38"/>
      <c r="E45" s="39"/>
      <c r="F45" s="40"/>
      <c r="G45" s="245" t="str">
        <f>IF(OR(E45="",F45=""),"",PID_KVLohnLookup($A$1,E45,F45,LOHNTABELLE!$H$4))</f>
        <v/>
      </c>
      <c r="H45" s="246" t="str">
        <f>IF(AND(ISNUMBER(D45),ISNUMBER(F45)),ROUNDDOWN(MIN(IF(OR(ISBLANK(I45),I45=""),EOMONTH(DATE(EINSTELLUNG!$C$35,$A$1,1),0),I45)-MAX(D45,DATE(EINSTELLUNG!$C$35,$A$1,1))+1)/DAY(EOMONTH(DATE(EINSTELLUNG!$C$35,$A$1,1),0))*F45,2),"")</f>
        <v/>
      </c>
      <c r="I45" s="41"/>
      <c r="J45" s="42"/>
      <c r="K45" s="245" t="str">
        <f t="shared" si="1"/>
        <v/>
      </c>
      <c r="L45" s="247" t="str">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43"/>
      <c r="N45" s="55"/>
      <c r="O45" s="301"/>
      <c r="P45" s="301"/>
      <c r="Q45" s="301"/>
      <c r="R45" s="302"/>
      <c r="S45" s="302"/>
      <c r="T45" s="302"/>
      <c r="U45" s="302"/>
      <c r="V45" s="242"/>
    </row>
    <row r="46" spans="1:22" ht="22" customHeight="1">
      <c r="A46" s="244" t="s">
        <v>117</v>
      </c>
      <c r="B46" s="109"/>
      <c r="C46" s="30"/>
      <c r="D46" s="34"/>
      <c r="E46" s="32"/>
      <c r="F46" s="33"/>
      <c r="G46" s="245" t="str">
        <f>IF(OR(E46="",F46=""),"",PID_KVLohnLookup($A$1,E46,F46,LOHNTABELLE!$H$4))</f>
        <v/>
      </c>
      <c r="H46" s="246" t="str">
        <f>IF(AND(ISNUMBER(D46),ISNUMBER(F46)),ROUNDDOWN(MIN(IF(OR(ISBLANK(I46),I46=""),EOMONTH(DATE(EINSTELLUNG!$C$35,$A$1,1),0),I46)-MAX(D46,DATE(EINSTELLUNG!$C$35,$A$1,1))+1)/DAY(EOMONTH(DATE(EINSTELLUNG!$C$35,$A$1,1),0))*F46,2),"")</f>
        <v/>
      </c>
      <c r="I46" s="34"/>
      <c r="J46" s="35"/>
      <c r="K46" s="245" t="str">
        <f t="shared" si="1"/>
        <v/>
      </c>
      <c r="L46" s="247" t="str">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36"/>
      <c r="N46" s="54"/>
      <c r="O46" s="242"/>
      <c r="P46" s="242"/>
      <c r="Q46" s="242"/>
      <c r="R46" s="242"/>
      <c r="S46" s="242"/>
      <c r="T46" s="242"/>
      <c r="U46" s="242"/>
      <c r="V46" s="242"/>
    </row>
    <row r="47" spans="1:22" ht="22" customHeight="1">
      <c r="A47" s="244" t="s">
        <v>118</v>
      </c>
      <c r="B47" s="110"/>
      <c r="C47" s="37"/>
      <c r="D47" s="38"/>
      <c r="E47" s="39"/>
      <c r="F47" s="40"/>
      <c r="G47" s="245" t="str">
        <f>IF(OR(E47="",F47=""),"",PID_KVLohnLookup($A$1,E47,F47,LOHNTABELLE!$H$4))</f>
        <v/>
      </c>
      <c r="H47" s="246" t="str">
        <f>IF(AND(ISNUMBER(D47),ISNUMBER(F47)),ROUNDDOWN(MIN(IF(OR(ISBLANK(I47),I47=""),EOMONTH(DATE(EINSTELLUNG!$C$35,$A$1,1),0),I47)-MAX(D47,DATE(EINSTELLUNG!$C$35,$A$1,1))+1)/DAY(EOMONTH(DATE(EINSTELLUNG!$C$35,$A$1,1),0))*F47,2),"")</f>
        <v/>
      </c>
      <c r="I47" s="41"/>
      <c r="J47" s="42"/>
      <c r="K47" s="245" t="str">
        <f t="shared" si="1"/>
        <v/>
      </c>
      <c r="L47" s="247" t="str">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43"/>
      <c r="N47" s="55"/>
      <c r="O47" s="242"/>
      <c r="P47" s="242"/>
      <c r="Q47" s="242"/>
      <c r="R47" s="242"/>
      <c r="S47" s="242"/>
      <c r="T47" s="242"/>
      <c r="U47" s="242"/>
      <c r="V47" s="242"/>
    </row>
    <row r="48" spans="1:22" ht="18" customHeight="1">
      <c r="A48" s="244" t="s">
        <v>119</v>
      </c>
      <c r="B48" s="109"/>
      <c r="C48" s="30"/>
      <c r="D48" s="31"/>
      <c r="E48" s="32"/>
      <c r="F48" s="33"/>
      <c r="G48" s="245" t="str">
        <f>IF(OR(E48="",F48=""),"",PID_KVLohnLookup($A$1,E48,F48,LOHNTABELLE!$H$4))</f>
        <v/>
      </c>
      <c r="H48" s="246" t="str">
        <f>IF(AND(ISNUMBER(D48),ISNUMBER(F48)),ROUNDDOWN(MIN(IF(OR(ISBLANK(I48),I48=""),EOMONTH(DATE(EINSTELLUNG!$C$35,$A$1,1),0),I48)-MAX(D48,DATE(EINSTELLUNG!$C$35,$A$1,1))+1)/DAY(EOMONTH(DATE(EINSTELLUNG!$C$35,$A$1,1),0))*F48,2),"")</f>
        <v/>
      </c>
      <c r="I48" s="34"/>
      <c r="J48" s="35"/>
      <c r="K48" s="245" t="str">
        <f t="shared" si="1"/>
        <v/>
      </c>
      <c r="L48" s="247" t="str">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36"/>
      <c r="N48" s="54"/>
      <c r="O48" s="242"/>
      <c r="P48" s="242"/>
      <c r="Q48" s="242"/>
      <c r="R48" s="242"/>
      <c r="S48" s="242"/>
      <c r="T48" s="242"/>
      <c r="U48" s="242"/>
      <c r="V48" s="242"/>
    </row>
    <row r="49" spans="1:22" ht="22" customHeight="1">
      <c r="A49" s="244" t="s">
        <v>120</v>
      </c>
      <c r="B49" s="110"/>
      <c r="C49" s="37"/>
      <c r="D49" s="38"/>
      <c r="E49" s="39"/>
      <c r="F49" s="40"/>
      <c r="G49" s="245" t="str">
        <f>IF(OR(E49="",F49=""),"",PID_KVLohnLookup($A$1,E49,F49,LOHNTABELLE!$H$4))</f>
        <v/>
      </c>
      <c r="H49" s="246" t="str">
        <f>IF(AND(ISNUMBER(D49),ISNUMBER(F49)),ROUNDDOWN(MIN(IF(OR(ISBLANK(I49),I49=""),EOMONTH(DATE(EINSTELLUNG!$C$35,$A$1,1),0),I49)-MAX(D49,DATE(EINSTELLUNG!$C$35,$A$1,1))+1)/DAY(EOMONTH(DATE(EINSTELLUNG!$C$35,$A$1,1),0))*F49,2),"")</f>
        <v/>
      </c>
      <c r="I49" s="41"/>
      <c r="J49" s="42"/>
      <c r="K49" s="245" t="str">
        <f t="shared" si="1"/>
        <v/>
      </c>
      <c r="L49" s="247" t="str">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43"/>
      <c r="N49" s="55"/>
      <c r="O49" s="242"/>
      <c r="P49" s="242"/>
      <c r="Q49" s="242"/>
      <c r="R49" s="242"/>
      <c r="S49" s="242"/>
      <c r="T49" s="242"/>
      <c r="U49" s="242"/>
      <c r="V49" s="242"/>
    </row>
    <row r="50" spans="1:22" ht="18" customHeight="1">
      <c r="A50" s="244" t="s">
        <v>121</v>
      </c>
      <c r="B50" s="109"/>
      <c r="C50" s="30"/>
      <c r="D50" s="31"/>
      <c r="E50" s="32"/>
      <c r="F50" s="33"/>
      <c r="G50" s="245" t="str">
        <f>IF(OR(E50="",F50=""),"",PID_KVLohnLookup($A$1,E50,F50,LOHNTABELLE!$H$4))</f>
        <v/>
      </c>
      <c r="H50" s="246" t="str">
        <f>IF(AND(ISNUMBER(D50),ISNUMBER(F50)),ROUNDDOWN(MIN(IF(OR(ISBLANK(I50),I50=""),EOMONTH(DATE(EINSTELLUNG!$C$35,$A$1,1),0),I50)-MAX(D50,DATE(EINSTELLUNG!$C$35,$A$1,1))+1)/DAY(EOMONTH(DATE(EINSTELLUNG!$C$35,$A$1,1),0))*F50,2),"")</f>
        <v/>
      </c>
      <c r="I50" s="34"/>
      <c r="J50" s="35"/>
      <c r="K50" s="245" t="str">
        <f t="shared" si="1"/>
        <v/>
      </c>
      <c r="L50" s="247" t="str">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36"/>
      <c r="N50" s="54"/>
      <c r="O50" s="242"/>
      <c r="P50" s="242"/>
      <c r="Q50" s="242"/>
      <c r="R50" s="242"/>
      <c r="S50" s="242"/>
      <c r="T50" s="242"/>
      <c r="U50" s="242"/>
      <c r="V50" s="242"/>
    </row>
    <row r="51" spans="1:22" ht="22" customHeight="1">
      <c r="A51" s="244" t="s">
        <v>122</v>
      </c>
      <c r="B51" s="110"/>
      <c r="C51" s="37"/>
      <c r="D51" s="38"/>
      <c r="E51" s="39"/>
      <c r="F51" s="40"/>
      <c r="G51" s="245" t="str">
        <f>IF(OR(E51="",F51=""),"",PID_KVLohnLookup($A$1,E51,F51,LOHNTABELLE!$H$4))</f>
        <v/>
      </c>
      <c r="H51" s="246" t="str">
        <f>IF(AND(ISNUMBER(D51),ISNUMBER(F51)),ROUNDDOWN(MIN(IF(OR(ISBLANK(I51),I51=""),EOMONTH(DATE(EINSTELLUNG!$C$35,$A$1,1),0),I51)-MAX(D51,DATE(EINSTELLUNG!$C$35,$A$1,1))+1)/DAY(EOMONTH(DATE(EINSTELLUNG!$C$35,$A$1,1),0))*F51,2),"")</f>
        <v/>
      </c>
      <c r="I51" s="41"/>
      <c r="J51" s="42"/>
      <c r="K51" s="245" t="str">
        <f t="shared" si="1"/>
        <v/>
      </c>
      <c r="L51" s="247" t="str">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3"/>
      <c r="N51" s="55"/>
    </row>
    <row r="52" spans="1:22" ht="22" customHeight="1">
      <c r="A52" s="244" t="s">
        <v>123</v>
      </c>
      <c r="B52" s="109"/>
      <c r="C52" s="30"/>
      <c r="D52" s="31"/>
      <c r="E52" s="32"/>
      <c r="F52" s="33"/>
      <c r="G52" s="245" t="str">
        <f>IF(OR(E52="",F52=""),"",PID_KVLohnLookup($A$1,E52,F52,LOHNTABELLE!$H$4))</f>
        <v/>
      </c>
      <c r="H52" s="246" t="str">
        <f>IF(AND(ISNUMBER(D52),ISNUMBER(F52)),ROUNDDOWN(MIN(IF(OR(ISBLANK(I52),I52=""),EOMONTH(DATE(EINSTELLUNG!$C$35,$A$1,1),0),I52)-MAX(D52,DATE(EINSTELLUNG!$C$35,$A$1,1))+1)/DAY(EOMONTH(DATE(EINSTELLUNG!$C$35,$A$1,1),0))*F52,2),"")</f>
        <v/>
      </c>
      <c r="I52" s="34"/>
      <c r="J52" s="35"/>
      <c r="K52" s="245" t="str">
        <f t="shared" si="1"/>
        <v/>
      </c>
      <c r="L52" s="247" t="str">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6"/>
      <c r="N52" s="54"/>
    </row>
    <row r="53" spans="1:22" ht="22" customHeight="1">
      <c r="A53" s="244" t="s">
        <v>124</v>
      </c>
      <c r="B53" s="110"/>
      <c r="C53" s="37"/>
      <c r="D53" s="38"/>
      <c r="E53" s="39"/>
      <c r="F53" s="40"/>
      <c r="G53" s="245" t="str">
        <f>IF(OR(E53="",F53=""),"",PID_KVLohnLookup($A$1,E53,F53,LOHNTABELLE!$H$4))</f>
        <v/>
      </c>
      <c r="H53" s="246" t="str">
        <f>IF(AND(ISNUMBER(D53),ISNUMBER(F53)),ROUNDDOWN(MIN(IF(OR(ISBLANK(I53),I53=""),EOMONTH(DATE(EINSTELLUNG!$C$35,$A$1,1),0),I53)-MAX(D53,DATE(EINSTELLUNG!$C$35,$A$1,1))+1)/DAY(EOMONTH(DATE(EINSTELLUNG!$C$35,$A$1,1),0))*F53,2),"")</f>
        <v/>
      </c>
      <c r="I53" s="41"/>
      <c r="J53" s="42"/>
      <c r="K53" s="245" t="str">
        <f t="shared" si="1"/>
        <v/>
      </c>
      <c r="L53" s="247"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44" t="s">
        <v>125</v>
      </c>
      <c r="B54" s="109"/>
      <c r="C54" s="30"/>
      <c r="D54" s="31"/>
      <c r="E54" s="32"/>
      <c r="F54" s="33"/>
      <c r="G54" s="245" t="str">
        <f>IF(OR(E54="",F54=""),"",PID_KVLohnLookup($A$1,E54,F54,LOHNTABELLE!$H$4))</f>
        <v/>
      </c>
      <c r="H54" s="246" t="str">
        <f>IF(AND(ISNUMBER(D54),ISNUMBER(F54)),ROUNDDOWN(MIN(IF(OR(ISBLANK(I54),I54=""),EOMONTH(DATE(EINSTELLUNG!$C$35,$A$1,1),0),I54)-MAX(D54,DATE(EINSTELLUNG!$C$35,$A$1,1))+1)/DAY(EOMONTH(DATE(EINSTELLUNG!$C$35,$A$1,1),0))*F54,2),"")</f>
        <v/>
      </c>
      <c r="I54" s="34"/>
      <c r="J54" s="35"/>
      <c r="K54" s="245" t="str">
        <f t="shared" si="1"/>
        <v/>
      </c>
      <c r="L54" s="247"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44" t="s">
        <v>126</v>
      </c>
      <c r="B55" s="110"/>
      <c r="C55" s="37"/>
      <c r="D55" s="41"/>
      <c r="E55" s="39"/>
      <c r="F55" s="40"/>
      <c r="G55" s="245" t="str">
        <f>IF(OR(E55="",F55=""),"",PID_KVLohnLookup($A$1,E55,F55,LOHNTABELLE!$H$4))</f>
        <v/>
      </c>
      <c r="H55" s="246" t="str">
        <f>IF(AND(ISNUMBER(D55),ISNUMBER(F55)),ROUNDDOWN(MIN(IF(OR(ISBLANK(I55),I55=""),EOMONTH(DATE(EINSTELLUNG!$C$35,$A$1,1),0),I55)-MAX(D55,DATE(EINSTELLUNG!$C$35,$A$1,1))+1)/DAY(EOMONTH(DATE(EINSTELLUNG!$C$35,$A$1,1),0))*F55,2),"")</f>
        <v/>
      </c>
      <c r="I55" s="41"/>
      <c r="J55" s="42"/>
      <c r="K55" s="245" t="str">
        <f t="shared" si="1"/>
        <v/>
      </c>
      <c r="L55" s="247"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44" t="s">
        <v>127</v>
      </c>
      <c r="B56" s="109"/>
      <c r="C56" s="30"/>
      <c r="D56" s="31"/>
      <c r="E56" s="32"/>
      <c r="F56" s="33"/>
      <c r="G56" s="245" t="str">
        <f>IF(OR(E56="",F56=""),"",PID_KVLohnLookup($A$1,E56,F56,LOHNTABELLE!$H$4))</f>
        <v/>
      </c>
      <c r="H56" s="246" t="str">
        <f>IF(AND(ISNUMBER(D56),ISNUMBER(F56)),ROUNDDOWN(MIN(IF(OR(ISBLANK(I56),I56=""),EOMONTH(DATE(EINSTELLUNG!$C$35,$A$1,1),0),I56)-MAX(D56,DATE(EINSTELLUNG!$C$35,$A$1,1))+1)/DAY(EOMONTH(DATE(EINSTELLUNG!$C$35,$A$1,1),0))*F56,2),"")</f>
        <v/>
      </c>
      <c r="I56" s="34"/>
      <c r="J56" s="35"/>
      <c r="K56" s="245" t="str">
        <f t="shared" si="1"/>
        <v/>
      </c>
      <c r="L56" s="247"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44" t="s">
        <v>128</v>
      </c>
      <c r="B57" s="110"/>
      <c r="C57" s="37"/>
      <c r="D57" s="41"/>
      <c r="E57" s="39"/>
      <c r="F57" s="40"/>
      <c r="G57" s="245" t="str">
        <f>IF(OR(E57="",F57=""),"",PID_KVLohnLookup($A$1,E57,F57,LOHNTABELLE!$H$4))</f>
        <v/>
      </c>
      <c r="H57" s="246" t="str">
        <f>IF(AND(ISNUMBER(D57),ISNUMBER(F57)),ROUNDDOWN(MIN(IF(OR(ISBLANK(I57),I57=""),EOMONTH(DATE(EINSTELLUNG!$C$35,$A$1,1),0),I57)-MAX(D57,DATE(EINSTELLUNG!$C$35,$A$1,1))+1)/DAY(EOMONTH(DATE(EINSTELLUNG!$C$35,$A$1,1),0))*F57,2),"")</f>
        <v/>
      </c>
      <c r="I57" s="41"/>
      <c r="J57" s="42"/>
      <c r="K57" s="245" t="str">
        <f t="shared" si="1"/>
        <v/>
      </c>
      <c r="L57" s="247"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44" t="s">
        <v>129</v>
      </c>
      <c r="B58" s="109"/>
      <c r="C58" s="30"/>
      <c r="D58" s="34"/>
      <c r="E58" s="32"/>
      <c r="F58" s="33"/>
      <c r="G58" s="245" t="str">
        <f>IF(OR(E58="",F58=""),"",PID_KVLohnLookup($A$1,E58,F58,LOHNTABELLE!$H$4))</f>
        <v/>
      </c>
      <c r="H58" s="246" t="str">
        <f>IF(AND(ISNUMBER(D58),ISNUMBER(F58)),ROUNDDOWN(MIN(IF(OR(ISBLANK(I58),I58=""),EOMONTH(DATE(EINSTELLUNG!$C$35,$A$1,1),0),I58)-MAX(D58,DATE(EINSTELLUNG!$C$35,$A$1,1))+1)/DAY(EOMONTH(DATE(EINSTELLUNG!$C$35,$A$1,1),0))*F58,2),"")</f>
        <v/>
      </c>
      <c r="I58" s="34"/>
      <c r="J58" s="35"/>
      <c r="K58" s="245" t="str">
        <f t="shared" si="1"/>
        <v/>
      </c>
      <c r="L58" s="247"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44" t="s">
        <v>130</v>
      </c>
      <c r="B59" s="110"/>
      <c r="C59" s="37"/>
      <c r="D59" s="41"/>
      <c r="E59" s="39"/>
      <c r="F59" s="40"/>
      <c r="G59" s="245" t="str">
        <f>IF(OR(E59="",F59=""),"",PID_KVLohnLookup($A$1,E59,F59,LOHNTABELLE!$H$4))</f>
        <v/>
      </c>
      <c r="H59" s="246" t="str">
        <f>IF(AND(ISNUMBER(D59),ISNUMBER(F59)),ROUNDDOWN(MIN(IF(OR(ISBLANK(I59),I59=""),EOMONTH(DATE(EINSTELLUNG!$C$35,$A$1,1),0),I59)-MAX(D59,DATE(EINSTELLUNG!$C$35,$A$1,1))+1)/DAY(EOMONTH(DATE(EINSTELLUNG!$C$35,$A$1,1),0))*F59,2),"")</f>
        <v/>
      </c>
      <c r="I59" s="41"/>
      <c r="J59" s="42"/>
      <c r="K59" s="245" t="str">
        <f t="shared" si="1"/>
        <v/>
      </c>
      <c r="L59" s="247"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44" t="s">
        <v>131</v>
      </c>
      <c r="B60" s="109"/>
      <c r="C60" s="30"/>
      <c r="D60" s="34"/>
      <c r="E60" s="32"/>
      <c r="F60" s="33"/>
      <c r="G60" s="245" t="str">
        <f>IF(OR(E60="",F60=""),"",PID_KVLohnLookup($A$1,E60,F60,LOHNTABELLE!$H$4))</f>
        <v/>
      </c>
      <c r="H60" s="246" t="str">
        <f>IF(AND(ISNUMBER(D60),ISNUMBER(F60)),ROUNDDOWN(MIN(IF(OR(ISBLANK(I60),I60=""),EOMONTH(DATE(EINSTELLUNG!$C$35,$A$1,1),0),I60)-MAX(D60,DATE(EINSTELLUNG!$C$35,$A$1,1))+1)/DAY(EOMONTH(DATE(EINSTELLUNG!$C$35,$A$1,1),0))*F60,2),"")</f>
        <v/>
      </c>
      <c r="I60" s="34"/>
      <c r="J60" s="35"/>
      <c r="K60" s="245" t="str">
        <f t="shared" si="1"/>
        <v/>
      </c>
      <c r="L60" s="247"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44" t="s">
        <v>132</v>
      </c>
      <c r="B61" s="110"/>
      <c r="C61" s="37"/>
      <c r="D61" s="38"/>
      <c r="E61" s="39"/>
      <c r="F61" s="40"/>
      <c r="G61" s="245" t="str">
        <f>IF(OR(E61="",F61=""),"",PID_KVLohnLookup($A$1,E61,F61,LOHNTABELLE!$H$4))</f>
        <v/>
      </c>
      <c r="H61" s="246" t="str">
        <f>IF(AND(ISNUMBER(D61),ISNUMBER(F61)),ROUNDDOWN(MIN(IF(OR(ISBLANK(I61),I61=""),EOMONTH(DATE(EINSTELLUNG!$C$35,$A$1,1),0),I61)-MAX(D61,DATE(EINSTELLUNG!$C$35,$A$1,1))+1)/DAY(EOMONTH(DATE(EINSTELLUNG!$C$35,$A$1,1),0))*F61,2),"")</f>
        <v/>
      </c>
      <c r="I61" s="41"/>
      <c r="J61" s="42"/>
      <c r="K61" s="245" t="str">
        <f t="shared" si="1"/>
        <v/>
      </c>
      <c r="L61" s="247"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44" t="s">
        <v>133</v>
      </c>
      <c r="B62" s="109"/>
      <c r="C62" s="30"/>
      <c r="D62" s="34"/>
      <c r="E62" s="32"/>
      <c r="F62" s="33"/>
      <c r="G62" s="245" t="str">
        <f>IF(OR(E62="",F62=""),"",PID_KVLohnLookup($A$1,E62,F62,LOHNTABELLE!$H$4))</f>
        <v/>
      </c>
      <c r="H62" s="246" t="str">
        <f>IF(AND(ISNUMBER(D62),ISNUMBER(F62)),ROUNDDOWN(MIN(IF(OR(ISBLANK(I62),I62=""),EOMONTH(DATE(EINSTELLUNG!$C$35,$A$1,1),0),I62)-MAX(D62,DATE(EINSTELLUNG!$C$35,$A$1,1))+1)/DAY(EOMONTH(DATE(EINSTELLUNG!$C$35,$A$1,1),0))*F62,2),"")</f>
        <v/>
      </c>
      <c r="I62" s="34"/>
      <c r="J62" s="35"/>
      <c r="K62" s="245" t="str">
        <f t="shared" si="1"/>
        <v/>
      </c>
      <c r="L62" s="247"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44" t="s">
        <v>134</v>
      </c>
      <c r="B63" s="110"/>
      <c r="C63" s="37"/>
      <c r="D63" s="41"/>
      <c r="E63" s="39"/>
      <c r="F63" s="106"/>
      <c r="G63" s="245" t="str">
        <f>IF(OR(E63="",F63=""),"",PID_KVLohnLookup($A$1,E63,F63,LOHNTABELLE!$H$4))</f>
        <v/>
      </c>
      <c r="H63" s="246" t="str">
        <f>IF(AND(ISNUMBER(D63),ISNUMBER(F63)),ROUNDDOWN(MIN(IF(OR(ISBLANK(I63),I63=""),EOMONTH(DATE(EINSTELLUNG!$C$35,$A$1,1),0),I63)-MAX(D63,DATE(EINSTELLUNG!$C$35,$A$1,1))+1)/DAY(EOMONTH(DATE(EINSTELLUNG!$C$35,$A$1,1),0))*F63,2),"")</f>
        <v/>
      </c>
      <c r="I63" s="41"/>
      <c r="J63" s="42"/>
      <c r="K63" s="245" t="str">
        <f t="shared" si="1"/>
        <v/>
      </c>
      <c r="L63" s="247"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44" t="s">
        <v>135</v>
      </c>
      <c r="B64" s="109"/>
      <c r="C64" s="30"/>
      <c r="D64" s="34"/>
      <c r="E64" s="32"/>
      <c r="F64" s="33"/>
      <c r="G64" s="245" t="str">
        <f>IF(OR(E64="",F64=""),"",PID_KVLohnLookup($A$1,E64,F64,LOHNTABELLE!$H$4))</f>
        <v/>
      </c>
      <c r="H64" s="246" t="str">
        <f>IF(AND(ISNUMBER(D64),ISNUMBER(F64)),ROUNDDOWN(MIN(IF(OR(ISBLANK(I64),I64=""),EOMONTH(DATE(EINSTELLUNG!$C$35,$A$1,1),0),I64)-MAX(D64,DATE(EINSTELLUNG!$C$35,$A$1,1))+1)/DAY(EOMONTH(DATE(EINSTELLUNG!$C$35,$A$1,1),0))*F64,2),"")</f>
        <v/>
      </c>
      <c r="I64" s="34"/>
      <c r="J64" s="35"/>
      <c r="K64" s="245" t="str">
        <f t="shared" si="1"/>
        <v/>
      </c>
      <c r="L64" s="247"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44" t="s">
        <v>136</v>
      </c>
      <c r="B65" s="110"/>
      <c r="C65" s="107"/>
      <c r="D65" s="41"/>
      <c r="E65" s="39"/>
      <c r="F65" s="40"/>
      <c r="G65" s="245" t="str">
        <f>IF(OR(E65="",F65=""),"",PID_KVLohnLookup($A$1,E65,F65,LOHNTABELLE!$H$4))</f>
        <v/>
      </c>
      <c r="H65" s="246" t="str">
        <f>IF(AND(ISNUMBER(D65),ISNUMBER(F65)),ROUNDDOWN(MIN(IF(OR(ISBLANK(I65),I65=""),EOMONTH(DATE(EINSTELLUNG!$C$35,$A$1,1),0),I65)-MAX(D65,DATE(EINSTELLUNG!$C$35,$A$1,1))+1)/DAY(EOMONTH(DATE(EINSTELLUNG!$C$35,$A$1,1),0))*F65,2),"")</f>
        <v/>
      </c>
      <c r="I65" s="41"/>
      <c r="J65" s="42"/>
      <c r="K65" s="245" t="str">
        <f t="shared" si="1"/>
        <v/>
      </c>
      <c r="L65" s="247"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44" t="s">
        <v>137</v>
      </c>
      <c r="B66" s="109"/>
      <c r="C66" s="30"/>
      <c r="D66" s="34"/>
      <c r="E66" s="32"/>
      <c r="F66" s="33"/>
      <c r="G66" s="245" t="str">
        <f>IF(OR(E66="",F66=""),"",PID_KVLohnLookup($A$1,E66,F66,LOHNTABELLE!$H$4))</f>
        <v/>
      </c>
      <c r="H66" s="246" t="str">
        <f>IF(AND(ISNUMBER(D66),ISNUMBER(F66)),ROUNDDOWN(MIN(IF(OR(ISBLANK(I66),I66=""),EOMONTH(DATE(EINSTELLUNG!$C$35,$A$1,1),0),I66)-MAX(D66,DATE(EINSTELLUNG!$C$35,$A$1,1))+1)/DAY(EOMONTH(DATE(EINSTELLUNG!$C$35,$A$1,1),0))*F66,2),"")</f>
        <v/>
      </c>
      <c r="I66" s="34"/>
      <c r="J66" s="35"/>
      <c r="K66" s="245" t="str">
        <f t="shared" si="1"/>
        <v/>
      </c>
      <c r="L66" s="247"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44" t="s">
        <v>138</v>
      </c>
      <c r="B67" s="110"/>
      <c r="C67" s="37"/>
      <c r="D67" s="41"/>
      <c r="E67" s="39"/>
      <c r="F67" s="40"/>
      <c r="G67" s="245" t="str">
        <f>IF(OR(E67="",F67=""),"",PID_KVLohnLookup($A$1,E67,F67,LOHNTABELLE!$H$4))</f>
        <v/>
      </c>
      <c r="H67" s="246" t="str">
        <f>IF(AND(ISNUMBER(D67),ISNUMBER(F67)),ROUNDDOWN(MIN(IF(OR(ISBLANK(I67),I67=""),EOMONTH(DATE(EINSTELLUNG!$C$35,$A$1,1),0),I67)-MAX(D67,DATE(EINSTELLUNG!$C$35,$A$1,1))+1)/DAY(EOMONTH(DATE(EINSTELLUNG!$C$35,$A$1,1),0))*F67,2),"")</f>
        <v/>
      </c>
      <c r="I67" s="41"/>
      <c r="J67" s="42"/>
      <c r="K67" s="245" t="str">
        <f t="shared" ref="K67:K82" si="3">IF(OR(B67="",C67=""),"",IFERROR(IF(OR(MONTH(D67)=1,MONTH(D67)=3,MONTH(D67)=5,MONTH(D67)=7,MONTH(D67)=8,MONTH(D67)=10,MONTH(D67)=12),(G67/31)*J67,IF(OR(MONTH(D67)=4,MONTH(D67)=6,MONTH(D67)=9,MONTH(D67)=11),(G67/30)*J67,(G67/DAY(EOMONTH(D67,0)))*J67)),0))</f>
        <v/>
      </c>
      <c r="L67" s="247"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44" t="s">
        <v>139</v>
      </c>
      <c r="B68" s="109"/>
      <c r="C68" s="30"/>
      <c r="D68" s="34"/>
      <c r="E68" s="32"/>
      <c r="F68" s="33"/>
      <c r="G68" s="245" t="str">
        <f>IF(OR(E68="",F68=""),"",PID_KVLohnLookup($A$1,E68,F68,LOHNTABELLE!$H$4))</f>
        <v/>
      </c>
      <c r="H68" s="246" t="str">
        <f>IF(AND(ISNUMBER(D68),ISNUMBER(F68)),ROUNDDOWN(MIN(IF(OR(ISBLANK(I68),I68=""),EOMONTH(DATE(EINSTELLUNG!$C$35,$A$1,1),0),I68)-MAX(D68,DATE(EINSTELLUNG!$C$35,$A$1,1))+1)/DAY(EOMONTH(DATE(EINSTELLUNG!$C$35,$A$1,1),0))*F68,2),"")</f>
        <v/>
      </c>
      <c r="I68" s="34"/>
      <c r="J68" s="35"/>
      <c r="K68" s="245" t="str">
        <f t="shared" si="3"/>
        <v/>
      </c>
      <c r="L68" s="247"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44" t="s">
        <v>140</v>
      </c>
      <c r="B69" s="110"/>
      <c r="C69" s="37"/>
      <c r="D69" s="41"/>
      <c r="E69" s="39"/>
      <c r="F69" s="40"/>
      <c r="G69" s="245" t="str">
        <f>IF(OR(E69="",F69=""),"",PID_KVLohnLookup($A$1,E69,F69,LOHNTABELLE!$H$4))</f>
        <v/>
      </c>
      <c r="H69" s="246" t="str">
        <f>IF(AND(ISNUMBER(D69),ISNUMBER(F69)),ROUNDDOWN(MIN(IF(OR(ISBLANK(I69),I69=""),EOMONTH(DATE(EINSTELLUNG!$C$35,$A$1,1),0),I69)-MAX(D69,DATE(EINSTELLUNG!$C$35,$A$1,1))+1)/DAY(EOMONTH(DATE(EINSTELLUNG!$C$35,$A$1,1),0))*F69,2),"")</f>
        <v/>
      </c>
      <c r="I69" s="41"/>
      <c r="J69" s="42"/>
      <c r="K69" s="245" t="str">
        <f t="shared" si="3"/>
        <v/>
      </c>
      <c r="L69" s="247"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44" t="s">
        <v>141</v>
      </c>
      <c r="B70" s="109"/>
      <c r="C70" s="30"/>
      <c r="D70" s="34"/>
      <c r="E70" s="32"/>
      <c r="F70" s="33"/>
      <c r="G70" s="245" t="str">
        <f>IF(OR(E70="",F70=""),"",PID_KVLohnLookup($A$1,E70,F70,LOHNTABELLE!$H$4))</f>
        <v/>
      </c>
      <c r="H70" s="246" t="str">
        <f>IF(AND(ISNUMBER(D70),ISNUMBER(F70)),ROUNDDOWN(MIN(IF(OR(ISBLANK(I70),I70=""),EOMONTH(DATE(EINSTELLUNG!$C$35,$A$1,1),0),I70)-MAX(D70,DATE(EINSTELLUNG!$C$35,$A$1,1))+1)/DAY(EOMONTH(DATE(EINSTELLUNG!$C$35,$A$1,1),0))*F70,2),"")</f>
        <v/>
      </c>
      <c r="I70" s="34"/>
      <c r="J70" s="35"/>
      <c r="K70" s="245" t="str">
        <f t="shared" si="3"/>
        <v/>
      </c>
      <c r="L70" s="247"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44" t="s">
        <v>142</v>
      </c>
      <c r="B71" s="110"/>
      <c r="C71" s="37"/>
      <c r="D71" s="41"/>
      <c r="E71" s="39"/>
      <c r="F71" s="40"/>
      <c r="G71" s="245" t="str">
        <f>IF(OR(E71="",F71=""),"",PID_KVLohnLookup($A$1,E71,F71,LOHNTABELLE!$H$4))</f>
        <v/>
      </c>
      <c r="H71" s="246" t="str">
        <f>IF(AND(ISNUMBER(D71),ISNUMBER(F71)),ROUNDDOWN(MIN(IF(OR(ISBLANK(I71),I71=""),EOMONTH(DATE(EINSTELLUNG!$C$35,$A$1,1),0),I71)-MAX(D71,DATE(EINSTELLUNG!$C$35,$A$1,1))+1)/DAY(EOMONTH(DATE(EINSTELLUNG!$C$35,$A$1,1),0))*F71,2),"")</f>
        <v/>
      </c>
      <c r="I71" s="41"/>
      <c r="J71" s="42"/>
      <c r="K71" s="245" t="str">
        <f t="shared" si="3"/>
        <v/>
      </c>
      <c r="L71" s="247"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44" t="s">
        <v>143</v>
      </c>
      <c r="B72" s="109"/>
      <c r="C72" s="30"/>
      <c r="D72" s="34"/>
      <c r="E72" s="32"/>
      <c r="F72" s="33"/>
      <c r="G72" s="245" t="str">
        <f>IF(OR(E72="",F72=""),"",PID_KVLohnLookup($A$1,E72,F72,LOHNTABELLE!$H$4))</f>
        <v/>
      </c>
      <c r="H72" s="246" t="str">
        <f>IF(AND(ISNUMBER(D72),ISNUMBER(F72)),ROUNDDOWN(MIN(IF(OR(ISBLANK(I72),I72=""),EOMONTH(DATE(EINSTELLUNG!$C$35,$A$1,1),0),I72)-MAX(D72,DATE(EINSTELLUNG!$C$35,$A$1,1))+1)/DAY(EOMONTH(DATE(EINSTELLUNG!$C$35,$A$1,1),0))*F72,2),"")</f>
        <v/>
      </c>
      <c r="I72" s="34"/>
      <c r="J72" s="35"/>
      <c r="K72" s="245" t="str">
        <f t="shared" si="3"/>
        <v/>
      </c>
      <c r="L72" s="247"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44" t="s">
        <v>144</v>
      </c>
      <c r="B73" s="110"/>
      <c r="C73" s="37"/>
      <c r="D73" s="41"/>
      <c r="E73" s="39"/>
      <c r="F73" s="40"/>
      <c r="G73" s="245" t="str">
        <f>IF(OR(E73="",F73=""),"",PID_KVLohnLookup($A$1,E73,F73,LOHNTABELLE!$H$4))</f>
        <v/>
      </c>
      <c r="H73" s="246" t="str">
        <f>IF(AND(ISNUMBER(D73),ISNUMBER(F73)),ROUNDDOWN(MIN(IF(OR(ISBLANK(I73),I73=""),EOMONTH(DATE(EINSTELLUNG!$C$35,$A$1,1),0),I73)-MAX(D73,DATE(EINSTELLUNG!$C$35,$A$1,1))+1)/DAY(EOMONTH(DATE(EINSTELLUNG!$C$35,$A$1,1),0))*F73,2),"")</f>
        <v/>
      </c>
      <c r="I73" s="41"/>
      <c r="J73" s="42"/>
      <c r="K73" s="245" t="str">
        <f t="shared" si="3"/>
        <v/>
      </c>
      <c r="L73" s="247"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44" t="s">
        <v>145</v>
      </c>
      <c r="B74" s="109"/>
      <c r="C74" s="30"/>
      <c r="D74" s="34"/>
      <c r="E74" s="32"/>
      <c r="F74" s="33"/>
      <c r="G74" s="245" t="str">
        <f>IF(OR(E74="",F74=""),"",PID_KVLohnLookup($A$1,E74,F74,LOHNTABELLE!$H$4))</f>
        <v/>
      </c>
      <c r="H74" s="246" t="str">
        <f>IF(AND(ISNUMBER(D74),ISNUMBER(F74)),ROUNDDOWN(MIN(IF(OR(ISBLANK(I74),I74=""),EOMONTH(DATE(EINSTELLUNG!$C$35,$A$1,1),0),I74)-MAX(D74,DATE(EINSTELLUNG!$C$35,$A$1,1))+1)/DAY(EOMONTH(DATE(EINSTELLUNG!$C$35,$A$1,1),0))*F74,2),"")</f>
        <v/>
      </c>
      <c r="I74" s="34"/>
      <c r="J74" s="35"/>
      <c r="K74" s="245" t="str">
        <f t="shared" si="3"/>
        <v/>
      </c>
      <c r="L74" s="247"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44" t="s">
        <v>146</v>
      </c>
      <c r="B75" s="110"/>
      <c r="C75" s="37"/>
      <c r="D75" s="41"/>
      <c r="E75" s="39"/>
      <c r="F75" s="40"/>
      <c r="G75" s="245" t="str">
        <f>IF(OR(E75="",F75=""),"",PID_KVLohnLookup($A$1,E75,F75,LOHNTABELLE!$H$4))</f>
        <v/>
      </c>
      <c r="H75" s="246" t="str">
        <f>IF(AND(ISNUMBER(D75),ISNUMBER(F75)),ROUNDDOWN(MIN(IF(OR(ISBLANK(I75),I75=""),EOMONTH(DATE(EINSTELLUNG!$C$35,$A$1,1),0),I75)-MAX(D75,DATE(EINSTELLUNG!$C$35,$A$1,1))+1)/DAY(EOMONTH(DATE(EINSTELLUNG!$C$35,$A$1,1),0))*F75,2),"")</f>
        <v/>
      </c>
      <c r="I75" s="41"/>
      <c r="J75" s="42"/>
      <c r="K75" s="245" t="str">
        <f t="shared" si="3"/>
        <v/>
      </c>
      <c r="L75" s="247"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44" t="s">
        <v>147</v>
      </c>
      <c r="B76" s="109"/>
      <c r="C76" s="30"/>
      <c r="D76" s="34"/>
      <c r="E76" s="32"/>
      <c r="F76" s="33"/>
      <c r="G76" s="245" t="str">
        <f>IF(OR(E76="",F76=""),"",PID_KVLohnLookup($A$1,E76,F76,LOHNTABELLE!$H$4))</f>
        <v/>
      </c>
      <c r="H76" s="246" t="str">
        <f>IF(AND(ISNUMBER(D76),ISNUMBER(F76)),ROUNDDOWN(MIN(IF(OR(ISBLANK(I76),I76=""),EOMONTH(DATE(EINSTELLUNG!$C$35,$A$1,1),0),I76)-MAX(D76,DATE(EINSTELLUNG!$C$35,$A$1,1))+1)/DAY(EOMONTH(DATE(EINSTELLUNG!$C$35,$A$1,1),0))*F76,2),"")</f>
        <v/>
      </c>
      <c r="I76" s="34"/>
      <c r="J76" s="35"/>
      <c r="K76" s="245" t="str">
        <f t="shared" si="3"/>
        <v/>
      </c>
      <c r="L76" s="247"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44" t="s">
        <v>148</v>
      </c>
      <c r="B77" s="110"/>
      <c r="C77" s="37"/>
      <c r="D77" s="41"/>
      <c r="E77" s="39"/>
      <c r="F77" s="40"/>
      <c r="G77" s="245" t="str">
        <f>IF(OR(E77="",F77=""),"",PID_KVLohnLookup($A$1,E77,F77,LOHNTABELLE!$H$4))</f>
        <v/>
      </c>
      <c r="H77" s="246" t="str">
        <f>IF(AND(ISNUMBER(D77),ISNUMBER(F77)),ROUNDDOWN(MIN(IF(OR(ISBLANK(I77),I77=""),EOMONTH(DATE(EINSTELLUNG!$C$35,$A$1,1),0),I77)-MAX(D77,DATE(EINSTELLUNG!$C$35,$A$1,1))+1)/DAY(EOMONTH(DATE(EINSTELLUNG!$C$35,$A$1,1),0))*F77,2),"")</f>
        <v/>
      </c>
      <c r="I77" s="41"/>
      <c r="J77" s="42"/>
      <c r="K77" s="245" t="str">
        <f t="shared" si="3"/>
        <v/>
      </c>
      <c r="L77" s="247"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44" t="s">
        <v>149</v>
      </c>
      <c r="B78" s="109"/>
      <c r="C78" s="30"/>
      <c r="D78" s="34"/>
      <c r="E78" s="32"/>
      <c r="F78" s="33"/>
      <c r="G78" s="245" t="str">
        <f>IF(OR(E78="",F78=""),"",PID_KVLohnLookup($A$1,E78,F78,LOHNTABELLE!$H$4))</f>
        <v/>
      </c>
      <c r="H78" s="246" t="str">
        <f>IF(AND(ISNUMBER(D78),ISNUMBER(F78)),ROUNDDOWN(MIN(IF(OR(ISBLANK(I78),I78=""),EOMONTH(DATE(EINSTELLUNG!$C$35,$A$1,1),0),I78)-MAX(D78,DATE(EINSTELLUNG!$C$35,$A$1,1))+1)/DAY(EOMONTH(DATE(EINSTELLUNG!$C$35,$A$1,1),0))*F78,2),"")</f>
        <v/>
      </c>
      <c r="I78" s="34"/>
      <c r="J78" s="35"/>
      <c r="K78" s="245" t="str">
        <f t="shared" si="3"/>
        <v/>
      </c>
      <c r="L78" s="247"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44" t="s">
        <v>150</v>
      </c>
      <c r="B79" s="110"/>
      <c r="C79" s="37"/>
      <c r="D79" s="41"/>
      <c r="E79" s="39"/>
      <c r="F79" s="40"/>
      <c r="G79" s="245" t="str">
        <f>IF(OR(E79="",F79=""),"",PID_KVLohnLookup($A$1,E79,F79,LOHNTABELLE!$H$4))</f>
        <v/>
      </c>
      <c r="H79" s="246" t="str">
        <f>IF(AND(ISNUMBER(D79),ISNUMBER(F79)),ROUNDDOWN(MIN(IF(OR(ISBLANK(I79),I79=""),EOMONTH(DATE(EINSTELLUNG!$C$35,$A$1,1),0),I79)-MAX(D79,DATE(EINSTELLUNG!$C$35,$A$1,1))+1)/DAY(EOMONTH(DATE(EINSTELLUNG!$C$35,$A$1,1),0))*F79,2),"")</f>
        <v/>
      </c>
      <c r="I79" s="41"/>
      <c r="J79" s="42"/>
      <c r="K79" s="245" t="str">
        <f t="shared" si="3"/>
        <v/>
      </c>
      <c r="L79" s="247"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44" t="s">
        <v>151</v>
      </c>
      <c r="B80" s="109"/>
      <c r="C80" s="30"/>
      <c r="D80" s="34"/>
      <c r="E80" s="32"/>
      <c r="F80" s="33"/>
      <c r="G80" s="245" t="str">
        <f>IF(OR(E80="",F80=""),"",PID_KVLohnLookup($A$1,E80,F80,LOHNTABELLE!$H$4))</f>
        <v/>
      </c>
      <c r="H80" s="246" t="str">
        <f>IF(AND(ISNUMBER(D80),ISNUMBER(F80)),ROUNDDOWN(MIN(IF(OR(ISBLANK(I80),I80=""),EOMONTH(DATE(EINSTELLUNG!$C$35,$A$1,1),0),I80)-MAX(D80,DATE(EINSTELLUNG!$C$35,$A$1,1))+1)/DAY(EOMONTH(DATE(EINSTELLUNG!$C$35,$A$1,1),0))*F80,2),"")</f>
        <v/>
      </c>
      <c r="I80" s="34"/>
      <c r="J80" s="35"/>
      <c r="K80" s="245" t="str">
        <f t="shared" si="3"/>
        <v/>
      </c>
      <c r="L80" s="247"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44" t="s">
        <v>152</v>
      </c>
      <c r="B81" s="110"/>
      <c r="C81" s="37"/>
      <c r="D81" s="41"/>
      <c r="E81" s="39"/>
      <c r="F81" s="40"/>
      <c r="G81" s="245" t="str">
        <f>IF(OR(E81="",F81=""),"",PID_KVLohnLookup($A$1,E81,F81,LOHNTABELLE!$H$4))</f>
        <v/>
      </c>
      <c r="H81" s="246" t="str">
        <f>IF(AND(ISNUMBER(D81),ISNUMBER(F81)),ROUNDDOWN(MIN(IF(OR(ISBLANK(I81),I81=""),EOMONTH(DATE(EINSTELLUNG!$C$35,$A$1,1),0),I81)-MAX(D81,DATE(EINSTELLUNG!$C$35,$A$1,1))+1)/DAY(EOMONTH(DATE(EINSTELLUNG!$C$35,$A$1,1),0))*F81,2),"")</f>
        <v/>
      </c>
      <c r="I81" s="41"/>
      <c r="J81" s="42"/>
      <c r="K81" s="245" t="str">
        <f t="shared" si="3"/>
        <v/>
      </c>
      <c r="L81" s="247"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03" t="s">
        <v>153</v>
      </c>
      <c r="B82" s="111"/>
      <c r="C82" s="45"/>
      <c r="D82" s="46"/>
      <c r="E82" s="47"/>
      <c r="F82" s="48"/>
      <c r="G82" s="304" t="str">
        <f>IF(OR(E82="",F82=""),"",PID_KVLohnLookup($A$1,E82,F82,LOHNTABELLE!$H$4))</f>
        <v/>
      </c>
      <c r="H82" s="305" t="str">
        <f>IF(AND(ISNUMBER(D82),ISNUMBER(F82)),ROUNDDOWN(MIN(IF(OR(ISBLANK(I82),I82=""),EOMONTH(DATE(EINSTELLUNG!$C$35,$A$1,1),0),I82)-MAX(D82,DATE(EINSTELLUNG!$C$35,$A$1,1))+1)/DAY(EOMONTH(DATE(EINSTELLUNG!$C$35,$A$1,1),0))*F82,2),"")</f>
        <v/>
      </c>
      <c r="I82" s="46"/>
      <c r="J82" s="49"/>
      <c r="K82" s="304" t="str">
        <f t="shared" si="3"/>
        <v/>
      </c>
      <c r="L82" s="306"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26"/>
      <c r="B83" s="326"/>
    </row>
    <row r="100" spans="26:26" ht="16" customHeight="1">
      <c r="Z100" s="308"/>
    </row>
  </sheetData>
  <sheetProtection algorithmName="SHA-512" hashValue="KlYDWVLOQMaJPHwIuFGUi7v0anu6xGHQn3SDDGTE9Awtm7TnfVbz4Ppwn+tBUBhZQ2CJ0rG+3KVAk4ObSM/C8g==" saltValue="mdmVqYGNY0zotGKkudv+Kw=="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FB16249D-E962-4775-A486-F091CCB42176}">
          <x14:formula1>
            <xm:f>KV_DROPDOWN_HELPER!$AGW$1:$AGW$11</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
  <sheetViews>
    <sheetView workbookViewId="0">
      <selection activeCell="F18" sqref="F18"/>
    </sheetView>
  </sheetViews>
  <sheetFormatPr baseColWidth="10" defaultRowHeight="14.5"/>
  <cols>
    <col min="1" max="1" width="6.453125" bestFit="1" customWidth="1"/>
    <col min="2" max="2" width="10.36328125" bestFit="1" customWidth="1"/>
    <col min="3" max="3" width="5.7265625" bestFit="1" customWidth="1"/>
    <col min="4" max="4" width="13.08984375" style="3" bestFit="1" customWidth="1"/>
    <col min="5" max="5" width="13.6328125" style="3" bestFit="1" customWidth="1"/>
    <col min="6" max="6" width="13" bestFit="1" customWidth="1"/>
    <col min="7" max="7" width="19.54296875" bestFit="1" customWidth="1"/>
    <col min="8" max="8" width="13.54296875" style="5" bestFit="1" customWidth="1"/>
    <col min="9" max="9" width="10.08984375" style="5" bestFit="1" customWidth="1"/>
    <col min="10" max="10" width="12" style="5" bestFit="1" customWidth="1"/>
    <col min="11" max="11" width="8.81640625" bestFit="1" customWidth="1"/>
  </cols>
  <sheetData>
    <row r="1" spans="1:11">
      <c r="A1" s="1" t="s">
        <v>205</v>
      </c>
      <c r="B1" s="1" t="s">
        <v>179</v>
      </c>
      <c r="C1" s="1" t="s">
        <v>39</v>
      </c>
      <c r="D1" s="2" t="s">
        <v>206</v>
      </c>
      <c r="E1" s="2" t="s">
        <v>207</v>
      </c>
      <c r="F1" s="1" t="s">
        <v>182</v>
      </c>
      <c r="G1" s="1" t="s">
        <v>212</v>
      </c>
      <c r="H1" s="4" t="s">
        <v>208</v>
      </c>
      <c r="I1" s="4" t="s">
        <v>209</v>
      </c>
      <c r="J1" s="4" t="s">
        <v>213</v>
      </c>
      <c r="K1" s="1" t="s">
        <v>210</v>
      </c>
    </row>
  </sheetData>
  <sheetProtection algorithmName="SHA-512" hashValue="g8ULMDe1yB53WTdkM36D4JVw+Dir5M4mfexi/xasrH9exyvr4HjPibVwvQacXxnMK1etjEO4OcZ9cb2CigAl8Q==" saltValue="BC+i7UgSMjZQGDqJT1kXl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fYOPkvgM8YhtsRtka8SQtM6vC0oitK5raV76UU9pWPvrWVo/JZ5Yv2nbMVLrnvZsIlHrXcraXlldd8DDhBbKDA==" saltValue="9C2oBh5MjbBG+5Je8rBAy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5"/>
  <sheetViews>
    <sheetView workbookViewId="0"/>
  </sheetViews>
  <sheetFormatPr baseColWidth="10" defaultRowHeight="14.5"/>
  <sheetData>
    <row r="1" spans="1:961">
      <c r="A1" s="5">
        <v>173</v>
      </c>
      <c r="B1" s="5">
        <v>173</v>
      </c>
      <c r="CC1" s="5">
        <v>173</v>
      </c>
      <c r="CD1" s="5">
        <v>173</v>
      </c>
      <c r="CE1" s="5">
        <v>173</v>
      </c>
      <c r="CF1" s="5">
        <v>173</v>
      </c>
      <c r="CG1" s="5">
        <v>173</v>
      </c>
      <c r="CH1" s="5">
        <v>173</v>
      </c>
      <c r="CI1" s="5">
        <v>173</v>
      </c>
      <c r="CJ1" s="5">
        <v>173</v>
      </c>
      <c r="CK1" s="5">
        <v>173</v>
      </c>
      <c r="FE1" s="5">
        <v>173</v>
      </c>
      <c r="FF1" s="5">
        <v>173</v>
      </c>
      <c r="IG1" s="5">
        <v>173</v>
      </c>
      <c r="IH1" s="5">
        <v>173</v>
      </c>
      <c r="IM1" s="5">
        <v>173</v>
      </c>
      <c r="LI1" s="5">
        <v>173</v>
      </c>
      <c r="LJ1" s="5">
        <v>173</v>
      </c>
      <c r="LO1" s="5">
        <v>173</v>
      </c>
      <c r="OK1" s="5">
        <v>173</v>
      </c>
      <c r="OL1" s="5">
        <v>173</v>
      </c>
      <c r="RM1" s="5">
        <v>173</v>
      </c>
      <c r="RN1" s="5">
        <v>173</v>
      </c>
      <c r="UO1" s="5">
        <v>173</v>
      </c>
      <c r="UP1" s="5">
        <v>173</v>
      </c>
      <c r="UQ1" s="5">
        <v>173</v>
      </c>
      <c r="UR1" s="5">
        <v>173</v>
      </c>
      <c r="US1" s="5">
        <v>173</v>
      </c>
      <c r="UT1" s="5">
        <v>173</v>
      </c>
      <c r="UU1" s="5">
        <v>173</v>
      </c>
      <c r="UV1" s="5">
        <v>173</v>
      </c>
      <c r="UW1" s="5">
        <v>173</v>
      </c>
      <c r="XQ1" s="5">
        <v>173</v>
      </c>
      <c r="AAS1" s="5">
        <v>173</v>
      </c>
      <c r="AAT1" s="5">
        <v>173</v>
      </c>
      <c r="AAY1" s="5">
        <v>173</v>
      </c>
      <c r="ADU1" s="5">
        <v>173</v>
      </c>
      <c r="ADV1" s="5">
        <v>173</v>
      </c>
      <c r="AEA1" s="5">
        <v>173</v>
      </c>
      <c r="AGW1" s="5">
        <v>173</v>
      </c>
      <c r="AJY1" t="s">
        <v>2</v>
      </c>
    </row>
    <row r="2" spans="1:961">
      <c r="A2" s="5">
        <v>151.38</v>
      </c>
      <c r="B2" s="5">
        <v>151.38</v>
      </c>
      <c r="CC2" s="5">
        <v>151.38</v>
      </c>
      <c r="CD2" s="5">
        <v>151.38</v>
      </c>
      <c r="CE2" s="5">
        <v>151.38</v>
      </c>
      <c r="CF2" s="5">
        <v>151.38</v>
      </c>
      <c r="CG2" s="5">
        <v>151.38</v>
      </c>
      <c r="CH2" s="5">
        <v>151.38</v>
      </c>
      <c r="CI2" s="5">
        <v>171</v>
      </c>
      <c r="CJ2" s="5">
        <v>151.38</v>
      </c>
      <c r="CK2" s="5">
        <v>151.38</v>
      </c>
      <c r="FE2" s="5">
        <v>151.38</v>
      </c>
      <c r="FF2" s="5">
        <v>151.38</v>
      </c>
      <c r="IG2" s="5">
        <v>151.38</v>
      </c>
      <c r="IH2" s="5">
        <v>151.38</v>
      </c>
      <c r="IM2" s="5">
        <v>151.38</v>
      </c>
      <c r="LI2" s="5">
        <v>151.38</v>
      </c>
      <c r="LJ2" s="5">
        <v>151.38</v>
      </c>
      <c r="LO2" s="5">
        <v>171</v>
      </c>
      <c r="OK2" s="5">
        <v>151.38</v>
      </c>
      <c r="OL2" s="5">
        <v>151.38</v>
      </c>
      <c r="RM2" s="5">
        <v>151.38</v>
      </c>
      <c r="RN2" s="5">
        <v>151.38</v>
      </c>
      <c r="UO2" s="5">
        <v>151.38</v>
      </c>
      <c r="UP2" s="5">
        <v>151.38</v>
      </c>
      <c r="UQ2" s="5">
        <v>151.38</v>
      </c>
      <c r="UR2" s="5">
        <v>151.38</v>
      </c>
      <c r="US2" s="5">
        <v>151.38</v>
      </c>
      <c r="UT2" s="5">
        <v>151.38</v>
      </c>
      <c r="UU2" s="5">
        <v>171</v>
      </c>
      <c r="UV2" s="5">
        <v>151.38</v>
      </c>
      <c r="UW2" s="5">
        <v>151.38</v>
      </c>
      <c r="XQ2" s="5">
        <v>151.38</v>
      </c>
      <c r="AAS2" s="5">
        <v>151.38</v>
      </c>
      <c r="AAT2" s="5">
        <v>151.38</v>
      </c>
      <c r="AAY2" s="5">
        <v>171</v>
      </c>
      <c r="ADU2" s="5">
        <v>151.38</v>
      </c>
      <c r="ADV2" s="5">
        <v>151.38</v>
      </c>
      <c r="AEA2" s="5">
        <v>171</v>
      </c>
      <c r="AGW2" s="5">
        <v>151.38</v>
      </c>
      <c r="AJY2" t="s">
        <v>3</v>
      </c>
    </row>
    <row r="3" spans="1:961">
      <c r="A3" s="5">
        <v>138.4</v>
      </c>
      <c r="B3" s="5">
        <v>138.4</v>
      </c>
      <c r="CC3" s="5">
        <v>138.4</v>
      </c>
      <c r="CD3" s="5">
        <v>138.4</v>
      </c>
      <c r="CE3" s="5">
        <v>138.4</v>
      </c>
      <c r="CF3" s="5">
        <v>138.4</v>
      </c>
      <c r="CG3" s="5">
        <v>138.4</v>
      </c>
      <c r="CH3" s="5">
        <v>138.4</v>
      </c>
      <c r="CI3" s="5">
        <v>169</v>
      </c>
      <c r="CJ3" s="5">
        <v>138.4</v>
      </c>
      <c r="CK3" s="5">
        <v>138.4</v>
      </c>
      <c r="FE3" s="5">
        <v>138.4</v>
      </c>
      <c r="FF3" s="5">
        <v>138.4</v>
      </c>
      <c r="IG3" s="5">
        <v>138.4</v>
      </c>
      <c r="IH3" s="5">
        <v>138.4</v>
      </c>
      <c r="IM3" s="5">
        <v>138.4</v>
      </c>
      <c r="LI3" s="5">
        <v>138.4</v>
      </c>
      <c r="LJ3" s="5">
        <v>138.4</v>
      </c>
      <c r="LO3" s="5">
        <v>169</v>
      </c>
      <c r="OK3" s="5">
        <v>138.4</v>
      </c>
      <c r="OL3" s="5">
        <v>138.4</v>
      </c>
      <c r="RM3" s="5">
        <v>138.4</v>
      </c>
      <c r="RN3" s="5">
        <v>138.4</v>
      </c>
      <c r="UO3" s="5">
        <v>138.4</v>
      </c>
      <c r="UP3" s="5">
        <v>138.4</v>
      </c>
      <c r="UQ3" s="5">
        <v>138.4</v>
      </c>
      <c r="UR3" s="5">
        <v>138.4</v>
      </c>
      <c r="US3" s="5">
        <v>138.4</v>
      </c>
      <c r="UT3" s="5">
        <v>138.4</v>
      </c>
      <c r="UU3" s="5">
        <v>169</v>
      </c>
      <c r="UV3" s="5">
        <v>138.4</v>
      </c>
      <c r="UW3" s="5">
        <v>138.4</v>
      </c>
      <c r="XQ3" s="5">
        <v>138.4</v>
      </c>
      <c r="AAS3" s="5">
        <v>138.4</v>
      </c>
      <c r="AAT3" s="5">
        <v>138.4</v>
      </c>
      <c r="AAY3" s="5">
        <v>169</v>
      </c>
      <c r="ADU3" s="5">
        <v>138.4</v>
      </c>
      <c r="ADV3" s="5">
        <v>138.4</v>
      </c>
      <c r="AEA3" s="5">
        <v>169</v>
      </c>
      <c r="AGW3" s="5">
        <v>138.4</v>
      </c>
      <c r="AJY3" t="s">
        <v>4</v>
      </c>
    </row>
    <row r="4" spans="1:961">
      <c r="A4" s="5">
        <v>129.75</v>
      </c>
      <c r="B4" s="5">
        <v>129.75</v>
      </c>
      <c r="CC4" s="5">
        <v>129.75</v>
      </c>
      <c r="CD4" s="5">
        <v>129.75</v>
      </c>
      <c r="CE4" s="5">
        <v>129.75</v>
      </c>
      <c r="CF4" s="5">
        <v>129.75</v>
      </c>
      <c r="CG4" s="5">
        <v>129.75</v>
      </c>
      <c r="CH4" s="5">
        <v>129.75</v>
      </c>
      <c r="CI4" s="5">
        <v>151.38</v>
      </c>
      <c r="CJ4" s="5">
        <v>129.75</v>
      </c>
      <c r="CK4" s="5">
        <v>129.75</v>
      </c>
      <c r="FE4" s="5">
        <v>129.75</v>
      </c>
      <c r="FF4" s="5">
        <v>129.75</v>
      </c>
      <c r="IG4" s="5">
        <v>129.75</v>
      </c>
      <c r="IH4" s="5">
        <v>129.75</v>
      </c>
      <c r="IM4" s="5">
        <v>129.75</v>
      </c>
      <c r="LI4" s="5">
        <v>129.75</v>
      </c>
      <c r="LJ4" s="5">
        <v>129.75</v>
      </c>
      <c r="LO4" s="5">
        <v>151.38</v>
      </c>
      <c r="OK4" s="5">
        <v>129.75</v>
      </c>
      <c r="OL4" s="5">
        <v>129.75</v>
      </c>
      <c r="RM4" s="5">
        <v>129.75</v>
      </c>
      <c r="RN4" s="5">
        <v>129.75</v>
      </c>
      <c r="UO4" s="5">
        <v>129.75</v>
      </c>
      <c r="UP4" s="5">
        <v>129.75</v>
      </c>
      <c r="UQ4" s="5">
        <v>129.75</v>
      </c>
      <c r="UR4" s="5">
        <v>129.75</v>
      </c>
      <c r="US4" s="5">
        <v>129.75</v>
      </c>
      <c r="UT4" s="5">
        <v>129.75</v>
      </c>
      <c r="UU4" s="5">
        <v>151.38</v>
      </c>
      <c r="UV4" s="5">
        <v>129.75</v>
      </c>
      <c r="UW4" s="5">
        <v>129.75</v>
      </c>
      <c r="XQ4" s="5">
        <v>129.75</v>
      </c>
      <c r="AAS4" s="5">
        <v>129.75</v>
      </c>
      <c r="AAT4" s="5">
        <v>129.75</v>
      </c>
      <c r="AAY4" s="5">
        <v>151.38</v>
      </c>
      <c r="ADU4" s="5">
        <v>129.75</v>
      </c>
      <c r="ADV4" s="5">
        <v>129.75</v>
      </c>
      <c r="AEA4" s="5">
        <v>151.38</v>
      </c>
      <c r="AGW4" s="5">
        <v>129.75</v>
      </c>
      <c r="AJY4" t="s">
        <v>5</v>
      </c>
    </row>
    <row r="5" spans="1:961">
      <c r="A5" s="5">
        <v>108.13</v>
      </c>
      <c r="B5" s="5">
        <v>108.13</v>
      </c>
      <c r="CC5" s="5">
        <v>108.13</v>
      </c>
      <c r="CD5" s="5">
        <v>108.13</v>
      </c>
      <c r="CE5" s="5">
        <v>108.13</v>
      </c>
      <c r="CF5" s="5">
        <v>108.13</v>
      </c>
      <c r="CG5" s="5">
        <v>108.13</v>
      </c>
      <c r="CH5" s="5">
        <v>108.13</v>
      </c>
      <c r="CI5" s="5">
        <v>138.4</v>
      </c>
      <c r="CJ5" s="5">
        <v>108.13</v>
      </c>
      <c r="CK5" s="5">
        <v>108.13</v>
      </c>
      <c r="FE5" s="5">
        <v>108.13</v>
      </c>
      <c r="FF5" s="5">
        <v>108.13</v>
      </c>
      <c r="IG5" s="5">
        <v>108.13</v>
      </c>
      <c r="IH5" s="5">
        <v>108.13</v>
      </c>
      <c r="IM5" s="5">
        <v>108.13</v>
      </c>
      <c r="LI5" s="5">
        <v>108.13</v>
      </c>
      <c r="LJ5" s="5">
        <v>108.13</v>
      </c>
      <c r="LO5" s="5">
        <v>138.4</v>
      </c>
      <c r="OK5" s="5">
        <v>108.13</v>
      </c>
      <c r="OL5" s="5">
        <v>108.13</v>
      </c>
      <c r="RM5" s="5">
        <v>108.13</v>
      </c>
      <c r="RN5" s="5">
        <v>108.13</v>
      </c>
      <c r="UO5" s="5">
        <v>108.13</v>
      </c>
      <c r="UP5" s="5">
        <v>108.13</v>
      </c>
      <c r="UQ5" s="5">
        <v>108.13</v>
      </c>
      <c r="UR5" s="5">
        <v>108.13</v>
      </c>
      <c r="US5" s="5">
        <v>108.13</v>
      </c>
      <c r="UT5" s="5">
        <v>108.13</v>
      </c>
      <c r="UU5" s="5">
        <v>138.4</v>
      </c>
      <c r="UV5" s="5">
        <v>108.13</v>
      </c>
      <c r="UW5" s="5">
        <v>108.13</v>
      </c>
      <c r="XQ5" s="5">
        <v>108.13</v>
      </c>
      <c r="AAS5" s="5">
        <v>108.13</v>
      </c>
      <c r="AAT5" s="5">
        <v>108.13</v>
      </c>
      <c r="AAY5" s="5">
        <v>138.4</v>
      </c>
      <c r="ADU5" s="5">
        <v>108.13</v>
      </c>
      <c r="ADV5" s="5">
        <v>108.13</v>
      </c>
      <c r="AEA5" s="5">
        <v>138.4</v>
      </c>
      <c r="AGW5" s="5">
        <v>108.13</v>
      </c>
      <c r="AJY5" t="s">
        <v>6</v>
      </c>
    </row>
    <row r="6" spans="1:961">
      <c r="A6" s="5">
        <v>103.8</v>
      </c>
      <c r="B6" s="5">
        <v>103.8</v>
      </c>
      <c r="CC6" s="5">
        <v>103.8</v>
      </c>
      <c r="CD6" s="5">
        <v>103.8</v>
      </c>
      <c r="CE6" s="5">
        <v>103.8</v>
      </c>
      <c r="CF6" s="5">
        <v>103.8</v>
      </c>
      <c r="CG6" s="5">
        <v>103.8</v>
      </c>
      <c r="CH6" s="5">
        <v>103.8</v>
      </c>
      <c r="CI6" s="5">
        <v>129.75</v>
      </c>
      <c r="CJ6" s="5">
        <v>103.8</v>
      </c>
      <c r="CK6" s="5">
        <v>103.8</v>
      </c>
      <c r="FE6" s="5">
        <v>103.8</v>
      </c>
      <c r="FF6" s="5">
        <v>103.8</v>
      </c>
      <c r="IG6" s="5">
        <v>103.8</v>
      </c>
      <c r="IH6" s="5">
        <v>103.8</v>
      </c>
      <c r="IM6" s="5">
        <v>103.8</v>
      </c>
      <c r="LI6" s="5">
        <v>103.8</v>
      </c>
      <c r="LJ6" s="5">
        <v>103.8</v>
      </c>
      <c r="LO6" s="5">
        <v>129.75</v>
      </c>
      <c r="OK6" s="5">
        <v>103.8</v>
      </c>
      <c r="OL6" s="5">
        <v>103.8</v>
      </c>
      <c r="RM6" s="5">
        <v>103.8</v>
      </c>
      <c r="RN6" s="5">
        <v>103.8</v>
      </c>
      <c r="UO6" s="5">
        <v>103.8</v>
      </c>
      <c r="UP6" s="5">
        <v>103.8</v>
      </c>
      <c r="UQ6" s="5">
        <v>103.8</v>
      </c>
      <c r="UR6" s="5">
        <v>103.8</v>
      </c>
      <c r="US6" s="5">
        <v>103.8</v>
      </c>
      <c r="UT6" s="5">
        <v>103.8</v>
      </c>
      <c r="UU6" s="5">
        <v>129.75</v>
      </c>
      <c r="UV6" s="5">
        <v>103.8</v>
      </c>
      <c r="UW6" s="5">
        <v>103.8</v>
      </c>
      <c r="XQ6" s="5">
        <v>103.8</v>
      </c>
      <c r="AAS6" s="5">
        <v>103.8</v>
      </c>
      <c r="AAT6" s="5">
        <v>103.8</v>
      </c>
      <c r="AAY6" s="5">
        <v>129.75</v>
      </c>
      <c r="ADU6" s="5">
        <v>103.8</v>
      </c>
      <c r="ADV6" s="5">
        <v>103.8</v>
      </c>
      <c r="AEA6" s="5">
        <v>129.75</v>
      </c>
      <c r="AGW6" s="5">
        <v>103.8</v>
      </c>
      <c r="AJY6" t="s">
        <v>7</v>
      </c>
    </row>
    <row r="7" spans="1:961">
      <c r="A7" s="5">
        <v>86.5</v>
      </c>
      <c r="B7" s="5">
        <v>86.5</v>
      </c>
      <c r="CC7" s="5">
        <v>86.5</v>
      </c>
      <c r="CD7" s="5">
        <v>86.5</v>
      </c>
      <c r="CE7" s="5">
        <v>86.5</v>
      </c>
      <c r="CF7" s="5">
        <v>86.5</v>
      </c>
      <c r="CG7" s="5">
        <v>86.5</v>
      </c>
      <c r="CH7" s="5">
        <v>86.5</v>
      </c>
      <c r="CI7" s="5">
        <v>108.13</v>
      </c>
      <c r="CJ7" s="5">
        <v>86.5</v>
      </c>
      <c r="CK7" s="5">
        <v>86.5</v>
      </c>
      <c r="FE7" s="5">
        <v>86.5</v>
      </c>
      <c r="FF7" s="5">
        <v>86.5</v>
      </c>
      <c r="IG7" s="5">
        <v>86.5</v>
      </c>
      <c r="IH7" s="5">
        <v>86.5</v>
      </c>
      <c r="IM7" s="5">
        <v>86.5</v>
      </c>
      <c r="LI7" s="5">
        <v>86.5</v>
      </c>
      <c r="LJ7" s="5">
        <v>86.5</v>
      </c>
      <c r="LO7" s="5">
        <v>108.13</v>
      </c>
      <c r="OK7" s="5">
        <v>86.5</v>
      </c>
      <c r="OL7" s="5">
        <v>86.5</v>
      </c>
      <c r="RM7" s="5">
        <v>86.5</v>
      </c>
      <c r="RN7" s="5">
        <v>86.5</v>
      </c>
      <c r="UO7" s="5">
        <v>86.5</v>
      </c>
      <c r="UP7" s="5">
        <v>86.5</v>
      </c>
      <c r="UQ7" s="5">
        <v>86.5</v>
      </c>
      <c r="UR7" s="5">
        <v>86.5</v>
      </c>
      <c r="US7" s="5">
        <v>86.5</v>
      </c>
      <c r="UT7" s="5">
        <v>86.5</v>
      </c>
      <c r="UU7" s="5">
        <v>108.13</v>
      </c>
      <c r="UV7" s="5">
        <v>86.5</v>
      </c>
      <c r="UW7" s="5">
        <v>86.5</v>
      </c>
      <c r="XQ7" s="5">
        <v>86.5</v>
      </c>
      <c r="AAS7" s="5">
        <v>86.5</v>
      </c>
      <c r="AAT7" s="5">
        <v>86.5</v>
      </c>
      <c r="AAY7" s="5">
        <v>108.13</v>
      </c>
      <c r="ADU7" s="5">
        <v>86.5</v>
      </c>
      <c r="ADV7" s="5">
        <v>86.5</v>
      </c>
      <c r="AEA7" s="5">
        <v>108.13</v>
      </c>
      <c r="AGW7" s="5">
        <v>86.5</v>
      </c>
      <c r="AJY7" t="s">
        <v>8</v>
      </c>
    </row>
    <row r="8" spans="1:961">
      <c r="A8" s="5">
        <v>69.2</v>
      </c>
      <c r="B8" s="5">
        <v>69.2</v>
      </c>
      <c r="CC8" s="5">
        <v>69.2</v>
      </c>
      <c r="CD8" s="5">
        <v>69.2</v>
      </c>
      <c r="CE8" s="5">
        <v>69.2</v>
      </c>
      <c r="CF8" s="5">
        <v>69.2</v>
      </c>
      <c r="CG8" s="5">
        <v>69.2</v>
      </c>
      <c r="CH8" s="5">
        <v>69.2</v>
      </c>
      <c r="CI8" s="5">
        <v>103.8</v>
      </c>
      <c r="CJ8" s="5">
        <v>69.2</v>
      </c>
      <c r="CK8" s="5">
        <v>69.2</v>
      </c>
      <c r="FE8" s="5">
        <v>69.2</v>
      </c>
      <c r="FF8" s="5">
        <v>69.2</v>
      </c>
      <c r="IG8" s="5">
        <v>69.2</v>
      </c>
      <c r="IH8" s="5">
        <v>69.2</v>
      </c>
      <c r="IM8" s="5">
        <v>69.2</v>
      </c>
      <c r="LI8" s="5">
        <v>69.2</v>
      </c>
      <c r="LJ8" s="5">
        <v>69.2</v>
      </c>
      <c r="LO8" s="5">
        <v>103.8</v>
      </c>
      <c r="OK8" s="5">
        <v>69.2</v>
      </c>
      <c r="OL8" s="5">
        <v>69.2</v>
      </c>
      <c r="RM8" s="5">
        <v>69.2</v>
      </c>
      <c r="RN8" s="5">
        <v>69.2</v>
      </c>
      <c r="UO8" s="5">
        <v>69.2</v>
      </c>
      <c r="UP8" s="5">
        <v>69.2</v>
      </c>
      <c r="UQ8" s="5">
        <v>69.2</v>
      </c>
      <c r="UR8" s="5">
        <v>69.2</v>
      </c>
      <c r="US8" s="5">
        <v>69.2</v>
      </c>
      <c r="UT8" s="5">
        <v>69.2</v>
      </c>
      <c r="UU8" s="5">
        <v>103.8</v>
      </c>
      <c r="UV8" s="5">
        <v>69.2</v>
      </c>
      <c r="UW8" s="5">
        <v>69.2</v>
      </c>
      <c r="XQ8" s="5">
        <v>69.2</v>
      </c>
      <c r="AAS8" s="5">
        <v>69.2</v>
      </c>
      <c r="AAT8" s="5">
        <v>69.2</v>
      </c>
      <c r="AAY8" s="5">
        <v>103.8</v>
      </c>
      <c r="ADU8" s="5">
        <v>69.2</v>
      </c>
      <c r="ADV8" s="5">
        <v>69.2</v>
      </c>
      <c r="AEA8" s="5">
        <v>103.8</v>
      </c>
      <c r="AGW8" s="5">
        <v>69.2</v>
      </c>
      <c r="AJY8" t="s">
        <v>9</v>
      </c>
    </row>
    <row r="9" spans="1:961">
      <c r="A9" s="5">
        <v>51.9</v>
      </c>
      <c r="B9" s="5">
        <v>51.9</v>
      </c>
      <c r="CC9" s="5">
        <v>51.9</v>
      </c>
      <c r="CD9" s="5">
        <v>51.9</v>
      </c>
      <c r="CE9" s="5">
        <v>51.9</v>
      </c>
      <c r="CF9" s="5">
        <v>51.9</v>
      </c>
      <c r="CG9" s="5">
        <v>51.9</v>
      </c>
      <c r="CH9" s="5">
        <v>51.9</v>
      </c>
      <c r="CI9" s="5">
        <v>86.5</v>
      </c>
      <c r="CJ9" s="5">
        <v>51.9</v>
      </c>
      <c r="CK9" s="5">
        <v>51.9</v>
      </c>
      <c r="FE9" s="5">
        <v>51.9</v>
      </c>
      <c r="FF9" s="5">
        <v>51.9</v>
      </c>
      <c r="IG9" s="5">
        <v>51.9</v>
      </c>
      <c r="IH9" s="5">
        <v>51.9</v>
      </c>
      <c r="IM9" s="5">
        <v>51.9</v>
      </c>
      <c r="LI9" s="5">
        <v>51.9</v>
      </c>
      <c r="LJ9" s="5">
        <v>51.9</v>
      </c>
      <c r="LO9" s="5">
        <v>86.5</v>
      </c>
      <c r="OK9" s="5">
        <v>51.9</v>
      </c>
      <c r="OL9" s="5">
        <v>51.9</v>
      </c>
      <c r="RM9" s="5">
        <v>51.9</v>
      </c>
      <c r="RN9" s="5">
        <v>51.9</v>
      </c>
      <c r="UO9" s="5">
        <v>51.9</v>
      </c>
      <c r="UP9" s="5">
        <v>51.9</v>
      </c>
      <c r="UQ9" s="5">
        <v>51.9</v>
      </c>
      <c r="UR9" s="5">
        <v>51.9</v>
      </c>
      <c r="US9" s="5">
        <v>51.9</v>
      </c>
      <c r="UT9" s="5">
        <v>51.9</v>
      </c>
      <c r="UU9" s="5">
        <v>86.5</v>
      </c>
      <c r="UV9" s="5">
        <v>51.9</v>
      </c>
      <c r="UW9" s="5">
        <v>51.9</v>
      </c>
      <c r="XQ9" s="5">
        <v>51.9</v>
      </c>
      <c r="AAS9" s="5">
        <v>51.9</v>
      </c>
      <c r="AAT9" s="5">
        <v>51.9</v>
      </c>
      <c r="AAY9" s="5">
        <v>86.5</v>
      </c>
      <c r="ADU9" s="5">
        <v>51.9</v>
      </c>
      <c r="ADV9" s="5">
        <v>51.9</v>
      </c>
      <c r="AEA9" s="5">
        <v>86.5</v>
      </c>
      <c r="AGW9" s="5">
        <v>51.9</v>
      </c>
      <c r="AJY9" t="s">
        <v>10</v>
      </c>
    </row>
    <row r="10" spans="1:961">
      <c r="A10" s="5">
        <v>47.58</v>
      </c>
      <c r="B10" s="5">
        <v>47.58</v>
      </c>
      <c r="CC10" s="5">
        <v>47.58</v>
      </c>
      <c r="CD10" s="5">
        <v>47.58</v>
      </c>
      <c r="CE10" s="5">
        <v>47.58</v>
      </c>
      <c r="CF10" s="5">
        <v>47.58</v>
      </c>
      <c r="CG10" s="5">
        <v>47.58</v>
      </c>
      <c r="CH10" s="5">
        <v>47.58</v>
      </c>
      <c r="CI10" s="5">
        <v>69.2</v>
      </c>
      <c r="CJ10" s="5">
        <v>47.58</v>
      </c>
      <c r="CK10" s="5">
        <v>47.58</v>
      </c>
      <c r="FE10" s="5">
        <v>47.58</v>
      </c>
      <c r="FF10" s="5">
        <v>47.58</v>
      </c>
      <c r="IG10" s="5">
        <v>47.58</v>
      </c>
      <c r="IH10" s="5">
        <v>47.58</v>
      </c>
      <c r="IM10" s="5">
        <v>47.58</v>
      </c>
      <c r="LI10" s="5">
        <v>47.58</v>
      </c>
      <c r="LJ10" s="5">
        <v>47.58</v>
      </c>
      <c r="LO10" s="5">
        <v>69.2</v>
      </c>
      <c r="OK10" s="5">
        <v>47.58</v>
      </c>
      <c r="OL10" s="5">
        <v>47.58</v>
      </c>
      <c r="RM10" s="5">
        <v>47.58</v>
      </c>
      <c r="RN10" s="5">
        <v>47.58</v>
      </c>
      <c r="UO10" s="5">
        <v>47.58</v>
      </c>
      <c r="UP10" s="5">
        <v>47.58</v>
      </c>
      <c r="UQ10" s="5">
        <v>47.58</v>
      </c>
      <c r="UR10" s="5">
        <v>47.58</v>
      </c>
      <c r="US10" s="5">
        <v>47.58</v>
      </c>
      <c r="UT10" s="5">
        <v>47.58</v>
      </c>
      <c r="UU10" s="5">
        <v>69.2</v>
      </c>
      <c r="UV10" s="5">
        <v>47.58</v>
      </c>
      <c r="UW10" s="5">
        <v>47.58</v>
      </c>
      <c r="XQ10" s="5">
        <v>47.58</v>
      </c>
      <c r="AAS10" s="5">
        <v>47.58</v>
      </c>
      <c r="AAT10" s="5">
        <v>47.58</v>
      </c>
      <c r="AAY10" s="5">
        <v>69.2</v>
      </c>
      <c r="ADU10" s="5">
        <v>47.58</v>
      </c>
      <c r="ADV10" s="5">
        <v>47.58</v>
      </c>
      <c r="AEA10" s="5">
        <v>69.2</v>
      </c>
      <c r="AGW10" s="5">
        <v>47.58</v>
      </c>
      <c r="AJY10" t="s">
        <v>11</v>
      </c>
    </row>
    <row r="11" spans="1:961">
      <c r="A11" s="5">
        <v>43.25</v>
      </c>
      <c r="B11" s="5">
        <v>43.25</v>
      </c>
      <c r="CC11" s="5">
        <v>43.25</v>
      </c>
      <c r="CD11" s="5">
        <v>43.25</v>
      </c>
      <c r="CE11" s="5">
        <v>43.25</v>
      </c>
      <c r="CF11" s="5">
        <v>43.25</v>
      </c>
      <c r="CG11" s="5">
        <v>43.25</v>
      </c>
      <c r="CH11" s="5">
        <v>43.25</v>
      </c>
      <c r="CI11" s="5">
        <v>51.9</v>
      </c>
      <c r="CJ11" s="5">
        <v>43.25</v>
      </c>
      <c r="CK11" s="5">
        <v>43.25</v>
      </c>
      <c r="FE11" s="5">
        <v>43.25</v>
      </c>
      <c r="FF11" s="5">
        <v>43.25</v>
      </c>
      <c r="IG11" s="5">
        <v>43.25</v>
      </c>
      <c r="IH11" s="5">
        <v>43.25</v>
      </c>
      <c r="IM11" s="5">
        <v>43.25</v>
      </c>
      <c r="LI11" s="5">
        <v>43.25</v>
      </c>
      <c r="LJ11" s="5">
        <v>43.25</v>
      </c>
      <c r="LO11" s="5">
        <v>51.9</v>
      </c>
      <c r="OK11" s="5">
        <v>43.25</v>
      </c>
      <c r="OL11" s="5">
        <v>43.25</v>
      </c>
      <c r="RM11" s="5">
        <v>43.25</v>
      </c>
      <c r="RN11" s="5">
        <v>43.25</v>
      </c>
      <c r="UO11" s="5">
        <v>43.25</v>
      </c>
      <c r="UP11" s="5">
        <v>43.25</v>
      </c>
      <c r="UQ11" s="5">
        <v>43.25</v>
      </c>
      <c r="UR11" s="5">
        <v>43.25</v>
      </c>
      <c r="US11" s="5">
        <v>43.25</v>
      </c>
      <c r="UT11" s="5">
        <v>43.25</v>
      </c>
      <c r="UU11" s="5">
        <v>51.9</v>
      </c>
      <c r="UV11" s="5">
        <v>43.25</v>
      </c>
      <c r="UW11" s="5">
        <v>43.25</v>
      </c>
      <c r="XQ11" s="5">
        <v>43.25</v>
      </c>
      <c r="AAS11" s="5">
        <v>43.25</v>
      </c>
      <c r="AAT11" s="5">
        <v>43.25</v>
      </c>
      <c r="AAY11" s="5">
        <v>51.9</v>
      </c>
      <c r="ADU11" s="5">
        <v>43.25</v>
      </c>
      <c r="ADV11" s="5">
        <v>43.25</v>
      </c>
      <c r="AEA11" s="5">
        <v>51.9</v>
      </c>
      <c r="AGW11" s="5">
        <v>43.25</v>
      </c>
      <c r="AJY11" t="s">
        <v>12</v>
      </c>
    </row>
    <row r="12" spans="1:961">
      <c r="A12" s="5">
        <v>34.6</v>
      </c>
      <c r="B12" s="5">
        <v>34.6</v>
      </c>
      <c r="CC12" s="5">
        <v>34.6</v>
      </c>
      <c r="CD12" s="5">
        <v>34.6</v>
      </c>
      <c r="CE12" s="5">
        <v>34.6</v>
      </c>
      <c r="CF12" s="5">
        <v>34.6</v>
      </c>
      <c r="CG12" s="5">
        <v>34.6</v>
      </c>
      <c r="CH12" s="5">
        <v>34.6</v>
      </c>
      <c r="CI12" s="5">
        <v>47.58</v>
      </c>
      <c r="CJ12" s="5">
        <v>34.6</v>
      </c>
      <c r="CK12" s="5">
        <v>34.6</v>
      </c>
      <c r="FE12" s="5">
        <v>34.6</v>
      </c>
      <c r="FF12" s="5">
        <v>34.6</v>
      </c>
      <c r="IG12" s="5">
        <v>34.6</v>
      </c>
      <c r="IH12" s="5">
        <v>34.6</v>
      </c>
      <c r="IM12" s="5">
        <v>34.6</v>
      </c>
      <c r="LI12" s="5">
        <v>34.6</v>
      </c>
      <c r="LJ12" s="5">
        <v>34.6</v>
      </c>
      <c r="OK12" s="5">
        <v>34.6</v>
      </c>
      <c r="OL12" s="5">
        <v>34.6</v>
      </c>
      <c r="RM12" s="5">
        <v>34.6</v>
      </c>
      <c r="RN12" s="5">
        <v>34.6</v>
      </c>
      <c r="UO12" s="5">
        <v>34.6</v>
      </c>
      <c r="UP12" s="5">
        <v>34.6</v>
      </c>
      <c r="UQ12" s="5">
        <v>34.6</v>
      </c>
      <c r="UR12" s="5">
        <v>34.6</v>
      </c>
      <c r="US12" s="5">
        <v>34.6</v>
      </c>
      <c r="UT12" s="5">
        <v>34.6</v>
      </c>
      <c r="UU12" s="5">
        <v>47.58</v>
      </c>
      <c r="UV12" s="5">
        <v>34.6</v>
      </c>
      <c r="UW12" s="5">
        <v>34.6</v>
      </c>
      <c r="AAS12" s="5">
        <v>34.6</v>
      </c>
      <c r="AAT12" s="5">
        <v>34.6</v>
      </c>
      <c r="ADU12" s="5">
        <v>34.6</v>
      </c>
      <c r="ADV12" s="5">
        <v>34.6</v>
      </c>
      <c r="AJY12" t="s">
        <v>13</v>
      </c>
    </row>
    <row r="13" spans="1:961">
      <c r="A13" s="5">
        <v>32.01</v>
      </c>
      <c r="B13" s="5">
        <v>32.01</v>
      </c>
      <c r="CC13" s="5">
        <v>32.01</v>
      </c>
      <c r="CD13" s="5">
        <v>32.01</v>
      </c>
      <c r="CE13" s="5">
        <v>32.01</v>
      </c>
      <c r="CF13" s="5">
        <v>32.01</v>
      </c>
      <c r="CG13" s="5">
        <v>32.01</v>
      </c>
      <c r="CH13" s="5">
        <v>32.01</v>
      </c>
      <c r="CI13" s="5">
        <v>43.25</v>
      </c>
      <c r="CJ13" s="5">
        <v>32.01</v>
      </c>
      <c r="CK13" s="5">
        <v>32.01</v>
      </c>
      <c r="FE13" s="5">
        <v>32.01</v>
      </c>
      <c r="FF13" s="5">
        <v>32.01</v>
      </c>
      <c r="IG13" s="5">
        <v>32.01</v>
      </c>
      <c r="IH13" s="5">
        <v>32.01</v>
      </c>
      <c r="IM13" s="5">
        <v>32.01</v>
      </c>
      <c r="LI13" s="5">
        <v>32.01</v>
      </c>
      <c r="LJ13" s="5">
        <v>32.01</v>
      </c>
      <c r="OK13" s="5">
        <v>32.01</v>
      </c>
      <c r="OL13" s="5">
        <v>32.01</v>
      </c>
      <c r="RM13" s="5">
        <v>32.01</v>
      </c>
      <c r="RN13" s="5">
        <v>32.01</v>
      </c>
      <c r="UO13" s="5">
        <v>32.01</v>
      </c>
      <c r="UP13" s="5">
        <v>32.01</v>
      </c>
      <c r="UQ13" s="5">
        <v>32.01</v>
      </c>
      <c r="UR13" s="5">
        <v>32.01</v>
      </c>
      <c r="US13" s="5">
        <v>32.01</v>
      </c>
      <c r="UT13" s="5">
        <v>32.01</v>
      </c>
      <c r="UU13" s="5">
        <v>43.25</v>
      </c>
      <c r="UV13" s="5">
        <v>32.01</v>
      </c>
      <c r="UW13" s="5">
        <v>32.01</v>
      </c>
      <c r="AAS13" s="5">
        <v>32.01</v>
      </c>
      <c r="AAT13" s="5">
        <v>32.01</v>
      </c>
      <c r="ADU13" s="5">
        <v>32.01</v>
      </c>
      <c r="ADV13" s="5">
        <v>32.01</v>
      </c>
    </row>
    <row r="14" spans="1:961">
      <c r="CI14" s="5">
        <v>34.6</v>
      </c>
      <c r="UU14" s="5">
        <v>34.6</v>
      </c>
    </row>
    <row r="15" spans="1:961">
      <c r="CI15" s="5">
        <v>32.01</v>
      </c>
      <c r="UU15" s="5">
        <v>32.01</v>
      </c>
    </row>
  </sheetData>
  <sheetProtection algorithmName="SHA-512" hashValue="qj2OpEFTIYv6Lstz+k6e0wK8QH/a9wrqWNKbY2SURKF1Qk+CjXLGF62VTNyv6VVNrLzJn5B8b6H0mrFxKGRQUg==" saltValue="8L2Zuljf4AjFCL0JCT/Pl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4.5"/>
  <sheetData>
    <row r="1" spans="1:5">
      <c r="A1" t="s">
        <v>238</v>
      </c>
      <c r="B1" t="s">
        <v>239</v>
      </c>
      <c r="C1" t="s">
        <v>240</v>
      </c>
      <c r="D1" t="s">
        <v>241</v>
      </c>
      <c r="E1" t="s">
        <v>242</v>
      </c>
    </row>
  </sheetData>
  <sheetProtection algorithmName="SHA-512" hashValue="d0EjRwkQjZg4kMD7i4VfWdQNSeD09QDQDNkeaRLfOpV6/XuIEWwu2+dIxoUN0Zz+p5sUB0RRaZ/22WLpJODQSw==" saltValue="HUG71EhXTi4KQp70t2ejC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28" customWidth="1"/>
    <col min="2" max="2" width="16.453125" style="228" customWidth="1"/>
    <col min="3" max="4" width="15.54296875" style="228" customWidth="1"/>
    <col min="5" max="5" width="14.54296875" style="228" customWidth="1"/>
    <col min="6" max="6" width="20.81640625" style="228" customWidth="1"/>
    <col min="7" max="7" width="15.81640625" style="228" customWidth="1"/>
    <col min="8" max="8" width="14.54296875" style="228" customWidth="1"/>
    <col min="9" max="9" width="15.54296875" style="228" customWidth="1"/>
    <col min="10" max="10" width="28.54296875" style="228" customWidth="1"/>
    <col min="11" max="11" width="14" style="228" customWidth="1"/>
    <col min="12" max="13" width="20.54296875" style="228" customWidth="1"/>
    <col min="14" max="15" width="15.54296875" style="228" customWidth="1"/>
    <col min="16" max="16" width="11.54296875" style="228" customWidth="1"/>
    <col min="17" max="17" width="20.54296875" style="228" customWidth="1"/>
    <col min="18" max="16384" width="11.453125" style="228"/>
  </cols>
  <sheetData>
    <row r="2" spans="2:21" ht="28" customHeight="1">
      <c r="B2" s="327" t="str">
        <f xml:space="preserve"> "FINANZIELL ÜBERSICHT " &amp; EINSTELLUNG!C35</f>
        <v>FINANZIELL ÜBERSICHT 2026</v>
      </c>
      <c r="C2" s="328"/>
      <c r="D2" s="328"/>
      <c r="E2" s="328"/>
      <c r="F2" s="328"/>
      <c r="G2" s="328"/>
      <c r="H2" s="328"/>
      <c r="I2" s="328"/>
      <c r="J2" s="328"/>
      <c r="K2" s="328"/>
      <c r="L2" s="328"/>
      <c r="M2" s="328"/>
      <c r="N2" s="328"/>
      <c r="O2" s="328"/>
      <c r="P2" s="328"/>
      <c r="Q2" s="329"/>
      <c r="R2" s="330"/>
      <c r="S2" s="331"/>
      <c r="T2" s="331"/>
      <c r="U2" s="331"/>
    </row>
    <row r="3" spans="2:21" ht="18" customHeight="1" thickBot="1">
      <c r="B3" s="332"/>
      <c r="C3" s="333"/>
      <c r="D3" s="333"/>
      <c r="E3" s="333"/>
      <c r="F3" s="333"/>
      <c r="G3" s="333"/>
      <c r="H3" s="333"/>
      <c r="I3" s="333"/>
      <c r="J3" s="333"/>
      <c r="K3" s="333"/>
      <c r="L3" s="333"/>
      <c r="M3" s="333"/>
      <c r="N3" s="333"/>
      <c r="O3" s="333"/>
      <c r="P3" s="333"/>
      <c r="Q3" s="334"/>
      <c r="R3" s="330"/>
    </row>
    <row r="4" spans="2:21" ht="24" customHeight="1">
      <c r="B4" s="335"/>
      <c r="C4" s="336" t="s">
        <v>17</v>
      </c>
      <c r="D4" s="336"/>
      <c r="E4" s="336"/>
      <c r="F4" s="336" t="s">
        <v>154</v>
      </c>
      <c r="G4" s="336"/>
      <c r="H4" s="336"/>
      <c r="I4" s="336" t="s">
        <v>155</v>
      </c>
      <c r="J4" s="336"/>
      <c r="K4" s="336"/>
      <c r="L4" s="336" t="s">
        <v>156</v>
      </c>
      <c r="M4" s="336" t="s">
        <v>157</v>
      </c>
      <c r="N4" s="336" t="s">
        <v>158</v>
      </c>
      <c r="O4" s="336"/>
      <c r="P4" s="336"/>
      <c r="Q4" s="337" t="s">
        <v>90</v>
      </c>
    </row>
    <row r="5" spans="2:21" ht="30" customHeight="1">
      <c r="B5" s="338"/>
      <c r="C5" s="339"/>
      <c r="D5" s="339"/>
      <c r="E5" s="339"/>
      <c r="F5" s="339"/>
      <c r="G5" s="339"/>
      <c r="H5" s="339"/>
      <c r="I5" s="339"/>
      <c r="J5" s="339"/>
      <c r="K5" s="339"/>
      <c r="L5" s="339"/>
      <c r="M5" s="339"/>
      <c r="N5" s="339"/>
      <c r="O5" s="339"/>
      <c r="P5" s="339"/>
      <c r="Q5" s="340"/>
    </row>
    <row r="6" spans="2:21" ht="30" customHeight="1">
      <c r="B6" s="338"/>
      <c r="C6" s="341" t="s">
        <v>159</v>
      </c>
      <c r="D6" s="341" t="s">
        <v>160</v>
      </c>
      <c r="E6" s="341" t="s">
        <v>161</v>
      </c>
      <c r="F6" s="341" t="s">
        <v>159</v>
      </c>
      <c r="G6" s="341" t="s">
        <v>160</v>
      </c>
      <c r="H6" s="341" t="s">
        <v>161</v>
      </c>
      <c r="I6" s="341" t="s">
        <v>159</v>
      </c>
      <c r="J6" s="341" t="s">
        <v>160</v>
      </c>
      <c r="K6" s="341" t="s">
        <v>161</v>
      </c>
      <c r="L6" s="339"/>
      <c r="M6" s="339"/>
      <c r="N6" s="341" t="s">
        <v>162</v>
      </c>
      <c r="O6" s="341" t="s">
        <v>163</v>
      </c>
      <c r="P6" s="341" t="s">
        <v>161</v>
      </c>
      <c r="Q6" s="340"/>
    </row>
    <row r="7" spans="2:21" ht="30" customHeight="1">
      <c r="B7" s="342" t="s">
        <v>164</v>
      </c>
      <c r="C7" s="343">
        <f>EINSTELLUNG!C6</f>
        <v>0</v>
      </c>
      <c r="D7" s="343">
        <f>EINSTELLUNG!C22</f>
        <v>0</v>
      </c>
      <c r="E7" s="343">
        <f>D7-C7</f>
        <v>0</v>
      </c>
      <c r="F7" s="343">
        <f>EINSTELLUNG!D6</f>
        <v>0</v>
      </c>
      <c r="G7" s="343">
        <v>4881</v>
      </c>
      <c r="H7" s="343">
        <f t="shared" ref="H7:H23" si="0">G7-F7</f>
        <v>4881</v>
      </c>
      <c r="I7" s="344">
        <f>EINSTELLUNG!E6</f>
        <v>0</v>
      </c>
      <c r="J7" s="344">
        <v>7.8661988741392068E-3</v>
      </c>
      <c r="K7" s="344">
        <f t="shared" ref="K7:K23" si="1">J7-I7</f>
        <v>7.8661988741392068E-3</v>
      </c>
      <c r="L7" s="345">
        <f>Januar!S40</f>
        <v>0</v>
      </c>
      <c r="M7" s="345">
        <f>Januar!S41</f>
        <v>0</v>
      </c>
      <c r="N7" s="345">
        <f>Januar!O5</f>
        <v>0</v>
      </c>
      <c r="O7" s="345">
        <f>Januar!P5</f>
        <v>0</v>
      </c>
      <c r="P7" s="345">
        <f>O7-N7</f>
        <v>0</v>
      </c>
      <c r="Q7" s="346">
        <v>0</v>
      </c>
    </row>
    <row r="8" spans="2:21" ht="30" customHeight="1">
      <c r="B8" s="347" t="s">
        <v>243</v>
      </c>
      <c r="C8" s="348">
        <f>EINSTELLUNG!C7</f>
        <v>0</v>
      </c>
      <c r="D8" s="348">
        <f>EINSTELLUNG!C23</f>
        <v>0</v>
      </c>
      <c r="E8" s="348">
        <f>D8-C8</f>
        <v>0</v>
      </c>
      <c r="F8" s="348">
        <f>EINSTELLUNG!D7</f>
        <v>0</v>
      </c>
      <c r="G8" s="348">
        <v>4881</v>
      </c>
      <c r="H8" s="348">
        <f t="shared" si="0"/>
        <v>4881</v>
      </c>
      <c r="I8" s="349">
        <f>EINSTELLUNG!E7</f>
        <v>0</v>
      </c>
      <c r="J8" s="349">
        <v>8.9225976988801508E-3</v>
      </c>
      <c r="K8" s="349">
        <f t="shared" si="1"/>
        <v>8.9225976988801508E-3</v>
      </c>
      <c r="L8" s="350">
        <f>Februar!S40</f>
        <v>0</v>
      </c>
      <c r="M8" s="350">
        <f>Februar!S41</f>
        <v>0</v>
      </c>
      <c r="N8" s="350">
        <f>Februar!O5</f>
        <v>0</v>
      </c>
      <c r="O8" s="350">
        <f>Februar!P5</f>
        <v>0</v>
      </c>
      <c r="P8" s="350">
        <f t="shared" ref="P8:P23" si="2">O8-N8</f>
        <v>0</v>
      </c>
      <c r="Q8" s="351">
        <v>0</v>
      </c>
    </row>
    <row r="9" spans="2:21" ht="30" customHeight="1">
      <c r="B9" s="342" t="s">
        <v>165</v>
      </c>
      <c r="C9" s="343">
        <f>EINSTELLUNG!C8</f>
        <v>0</v>
      </c>
      <c r="D9" s="343">
        <f>EINSTELLUNG!C24</f>
        <v>0</v>
      </c>
      <c r="E9" s="343">
        <f>D9-C9</f>
        <v>0</v>
      </c>
      <c r="F9" s="343">
        <f>EINSTELLUNG!D8</f>
        <v>0</v>
      </c>
      <c r="G9" s="343">
        <v>4621</v>
      </c>
      <c r="H9" s="343">
        <f t="shared" si="0"/>
        <v>4621</v>
      </c>
      <c r="I9" s="344">
        <f>EINSTELLUNG!E8</f>
        <v>0</v>
      </c>
      <c r="J9" s="344">
        <v>7.5480142564528091E-3</v>
      </c>
      <c r="K9" s="344">
        <f t="shared" si="1"/>
        <v>7.5480142564528091E-3</v>
      </c>
      <c r="L9" s="345">
        <f>Marz!S40</f>
        <v>0</v>
      </c>
      <c r="M9" s="345">
        <f>Marz!S41</f>
        <v>0</v>
      </c>
      <c r="N9" s="345">
        <f>Marz!O5</f>
        <v>0</v>
      </c>
      <c r="O9" s="345">
        <f>Marz!P5</f>
        <v>0</v>
      </c>
      <c r="P9" s="345">
        <f t="shared" si="2"/>
        <v>0</v>
      </c>
      <c r="Q9" s="346">
        <v>0</v>
      </c>
    </row>
    <row r="10" spans="2:21" ht="30" customHeight="1">
      <c r="B10" s="352" t="s">
        <v>166</v>
      </c>
      <c r="C10" s="353">
        <f>SUM(C7:C9)</f>
        <v>0</v>
      </c>
      <c r="D10" s="353">
        <f>SUM(D7:D9)</f>
        <v>0</v>
      </c>
      <c r="E10" s="353">
        <f>D10-C10</f>
        <v>0</v>
      </c>
      <c r="F10" s="353">
        <f>SUM(F7:F9)</f>
        <v>0</v>
      </c>
      <c r="G10" s="353">
        <f>SUM(G7:G9)</f>
        <v>14383</v>
      </c>
      <c r="H10" s="353">
        <f t="shared" si="0"/>
        <v>14383</v>
      </c>
      <c r="I10" s="354">
        <f>AVERAGE(I7:I9)</f>
        <v>0</v>
      </c>
      <c r="J10" s="354">
        <f>AVERAGE(J7:J9)</f>
        <v>8.1122702764907222E-3</v>
      </c>
      <c r="K10" s="354">
        <f t="shared" si="1"/>
        <v>8.1122702764907222E-3</v>
      </c>
      <c r="L10" s="355">
        <f>AVERAGE(L7:L9)</f>
        <v>0</v>
      </c>
      <c r="M10" s="355">
        <f>AVERAGE(M7:M9)</f>
        <v>0</v>
      </c>
      <c r="N10" s="355">
        <f>SUM(N7:N9)</f>
        <v>0</v>
      </c>
      <c r="O10" s="355">
        <f>SUM(O7:O9)</f>
        <v>0</v>
      </c>
      <c r="P10" s="355">
        <f t="shared" si="2"/>
        <v>0</v>
      </c>
      <c r="Q10" s="356">
        <v>0</v>
      </c>
    </row>
    <row r="11" spans="2:21" ht="30" customHeight="1">
      <c r="B11" s="342" t="s">
        <v>167</v>
      </c>
      <c r="C11" s="343">
        <f>EINSTELLUNG!C9</f>
        <v>0</v>
      </c>
      <c r="D11" s="343">
        <f>EINSTELLUNG!C25</f>
        <v>0</v>
      </c>
      <c r="E11" s="343">
        <f t="shared" ref="E11:E21" si="3">D11-C11</f>
        <v>0</v>
      </c>
      <c r="F11" s="343">
        <f>EINSTELLUNG!D9</f>
        <v>0</v>
      </c>
      <c r="G11" s="343">
        <v>4551</v>
      </c>
      <c r="H11" s="343">
        <f t="shared" si="0"/>
        <v>4551</v>
      </c>
      <c r="I11" s="344">
        <f>EINSTELLUNG!E9</f>
        <v>0</v>
      </c>
      <c r="J11" s="344">
        <v>7.5124547288352144E-3</v>
      </c>
      <c r="K11" s="344">
        <f t="shared" si="1"/>
        <v>7.5124547288352144E-3</v>
      </c>
      <c r="L11" s="345">
        <f>April!S40</f>
        <v>0</v>
      </c>
      <c r="M11" s="345">
        <f>April!S41</f>
        <v>0</v>
      </c>
      <c r="N11" s="345">
        <f>April!O5</f>
        <v>0</v>
      </c>
      <c r="O11" s="345">
        <f>April!P5</f>
        <v>0</v>
      </c>
      <c r="P11" s="345">
        <f t="shared" si="2"/>
        <v>0</v>
      </c>
      <c r="Q11" s="346">
        <v>0</v>
      </c>
    </row>
    <row r="12" spans="2:21" ht="30" customHeight="1">
      <c r="B12" s="347" t="s">
        <v>168</v>
      </c>
      <c r="C12" s="348">
        <f>EINSTELLUNG!C10</f>
        <v>0</v>
      </c>
      <c r="D12" s="348">
        <f>EINSTELLUNG!C26</f>
        <v>0</v>
      </c>
      <c r="E12" s="348">
        <f t="shared" si="3"/>
        <v>0</v>
      </c>
      <c r="F12" s="348">
        <f>EINSTELLUNG!D10</f>
        <v>0</v>
      </c>
      <c r="G12" s="348">
        <v>4612</v>
      </c>
      <c r="H12" s="348">
        <f t="shared" si="0"/>
        <v>4612</v>
      </c>
      <c r="I12" s="349">
        <f>EINSTELLUNG!E10</f>
        <v>0</v>
      </c>
      <c r="J12" s="349">
        <v>7.1090997092852978E-3</v>
      </c>
      <c r="K12" s="349">
        <f t="shared" si="1"/>
        <v>7.1090997092852978E-3</v>
      </c>
      <c r="L12" s="350">
        <f>Mai!S40</f>
        <v>0</v>
      </c>
      <c r="M12" s="350">
        <f>Mai!S41</f>
        <v>0</v>
      </c>
      <c r="N12" s="350">
        <f>Mai!O5</f>
        <v>0</v>
      </c>
      <c r="O12" s="350">
        <f>Mai!P5</f>
        <v>0</v>
      </c>
      <c r="P12" s="350">
        <f t="shared" si="2"/>
        <v>0</v>
      </c>
      <c r="Q12" s="351">
        <v>0</v>
      </c>
    </row>
    <row r="13" spans="2:21" ht="30" customHeight="1">
      <c r="B13" s="342" t="s">
        <v>169</v>
      </c>
      <c r="C13" s="343">
        <f>EINSTELLUNG!C11</f>
        <v>0</v>
      </c>
      <c r="D13" s="343">
        <f>EINSTELLUNG!C27</f>
        <v>0</v>
      </c>
      <c r="E13" s="343">
        <f t="shared" si="3"/>
        <v>0</v>
      </c>
      <c r="F13" s="343">
        <f>EINSTELLUNG!D11</f>
        <v>0</v>
      </c>
      <c r="G13" s="343">
        <v>4612</v>
      </c>
      <c r="H13" s="343">
        <f t="shared" si="0"/>
        <v>4612</v>
      </c>
      <c r="I13" s="344">
        <f>EINSTELLUNG!E11</f>
        <v>0</v>
      </c>
      <c r="J13" s="344">
        <v>7.3978900293702006E-3</v>
      </c>
      <c r="K13" s="344">
        <f t="shared" si="1"/>
        <v>7.3978900293702006E-3</v>
      </c>
      <c r="L13" s="345">
        <f>Juni!S40</f>
        <v>0</v>
      </c>
      <c r="M13" s="345">
        <f>Juni!S41</f>
        <v>0</v>
      </c>
      <c r="N13" s="345">
        <f>Juni!O5</f>
        <v>0</v>
      </c>
      <c r="O13" s="345">
        <f>Juni!P5</f>
        <v>0</v>
      </c>
      <c r="P13" s="345">
        <f t="shared" si="2"/>
        <v>0</v>
      </c>
      <c r="Q13" s="346">
        <v>0</v>
      </c>
    </row>
    <row r="14" spans="2:21" ht="30" customHeight="1">
      <c r="B14" s="352" t="s">
        <v>170</v>
      </c>
      <c r="C14" s="353">
        <f>SUM(C11:C13)</f>
        <v>0</v>
      </c>
      <c r="D14" s="353">
        <f>SUM(D11:D13)</f>
        <v>0</v>
      </c>
      <c r="E14" s="353">
        <f t="shared" si="3"/>
        <v>0</v>
      </c>
      <c r="F14" s="353">
        <f>SUM(F11:F13)</f>
        <v>0</v>
      </c>
      <c r="G14" s="353">
        <f>SUM(G11:G13)</f>
        <v>13775</v>
      </c>
      <c r="H14" s="353">
        <f t="shared" si="0"/>
        <v>13775</v>
      </c>
      <c r="I14" s="354">
        <f>AVERAGE(I11:I13)</f>
        <v>0</v>
      </c>
      <c r="J14" s="354">
        <f>AVERAGE(J11:J13)</f>
        <v>7.339814822496904E-3</v>
      </c>
      <c r="K14" s="354">
        <f t="shared" si="1"/>
        <v>7.339814822496904E-3</v>
      </c>
      <c r="L14" s="355">
        <f>AVERAGE(L11:L13)</f>
        <v>0</v>
      </c>
      <c r="M14" s="355">
        <f>AVERAGE(M11:M13)</f>
        <v>0</v>
      </c>
      <c r="N14" s="355">
        <f>SUM(N11:N13)</f>
        <v>0</v>
      </c>
      <c r="O14" s="355">
        <f>SUM(O11:O13)</f>
        <v>0</v>
      </c>
      <c r="P14" s="355">
        <f t="shared" si="2"/>
        <v>0</v>
      </c>
      <c r="Q14" s="356">
        <v>0</v>
      </c>
    </row>
    <row r="15" spans="2:21" ht="30" customHeight="1">
      <c r="B15" s="342" t="s">
        <v>171</v>
      </c>
      <c r="C15" s="343">
        <f>EINSTELLUNG!C12</f>
        <v>0</v>
      </c>
      <c r="D15" s="343">
        <f>EINSTELLUNG!C28</f>
        <v>0</v>
      </c>
      <c r="E15" s="343">
        <f t="shared" si="3"/>
        <v>0</v>
      </c>
      <c r="F15" s="343">
        <f>EINSTELLUNG!D12</f>
        <v>0</v>
      </c>
      <c r="G15" s="343">
        <v>4612</v>
      </c>
      <c r="H15" s="343">
        <f t="shared" si="0"/>
        <v>4612</v>
      </c>
      <c r="I15" s="344">
        <f>EINSTELLUNG!E12</f>
        <v>0</v>
      </c>
      <c r="J15" s="344">
        <v>7.321755265408866E-3</v>
      </c>
      <c r="K15" s="344">
        <f t="shared" si="1"/>
        <v>7.321755265408866E-3</v>
      </c>
      <c r="L15" s="345">
        <f>Juli!S40</f>
        <v>0</v>
      </c>
      <c r="M15" s="345">
        <f>Juli!S41</f>
        <v>0</v>
      </c>
      <c r="N15" s="345">
        <f>Juli!O5</f>
        <v>0</v>
      </c>
      <c r="O15" s="345">
        <f>Juli!P5</f>
        <v>0</v>
      </c>
      <c r="P15" s="345">
        <f t="shared" si="2"/>
        <v>0</v>
      </c>
      <c r="Q15" s="346">
        <v>0</v>
      </c>
    </row>
    <row r="16" spans="2:21" ht="30" customHeight="1">
      <c r="B16" s="347" t="s">
        <v>172</v>
      </c>
      <c r="C16" s="348">
        <f>EINSTELLUNG!C13</f>
        <v>0</v>
      </c>
      <c r="D16" s="348">
        <f>EINSTELLUNG!C29</f>
        <v>0</v>
      </c>
      <c r="E16" s="348">
        <f t="shared" si="3"/>
        <v>0</v>
      </c>
      <c r="F16" s="348">
        <f>EINSTELLUNG!D13</f>
        <v>0</v>
      </c>
      <c r="G16" s="348">
        <v>4612</v>
      </c>
      <c r="H16" s="348">
        <f t="shared" si="0"/>
        <v>4612</v>
      </c>
      <c r="I16" s="349">
        <f>EINSTELLUNG!E13</f>
        <v>0</v>
      </c>
      <c r="J16" s="349">
        <v>7.897260273972603E-3</v>
      </c>
      <c r="K16" s="349">
        <f t="shared" si="1"/>
        <v>7.897260273972603E-3</v>
      </c>
      <c r="L16" s="350">
        <f>August!S40</f>
        <v>0</v>
      </c>
      <c r="M16" s="350">
        <f>August!S41</f>
        <v>0</v>
      </c>
      <c r="N16" s="350">
        <f>August!O5</f>
        <v>0</v>
      </c>
      <c r="O16" s="350">
        <f>August!P5</f>
        <v>0</v>
      </c>
      <c r="P16" s="350">
        <f t="shared" si="2"/>
        <v>0</v>
      </c>
      <c r="Q16" s="351">
        <v>0</v>
      </c>
    </row>
    <row r="17" spans="2:17" ht="30" customHeight="1">
      <c r="B17" s="342" t="s">
        <v>173</v>
      </c>
      <c r="C17" s="343">
        <f>EINSTELLUNG!C14</f>
        <v>0</v>
      </c>
      <c r="D17" s="343">
        <f>EINSTELLUNG!C30</f>
        <v>0</v>
      </c>
      <c r="E17" s="343">
        <f t="shared" si="3"/>
        <v>0</v>
      </c>
      <c r="F17" s="343">
        <f>EINSTELLUNG!D14</f>
        <v>0</v>
      </c>
      <c r="G17" s="343">
        <v>4612</v>
      </c>
      <c r="H17" s="343">
        <f t="shared" si="0"/>
        <v>4612</v>
      </c>
      <c r="I17" s="344">
        <f>EINSTELLUNG!E14</f>
        <v>0</v>
      </c>
      <c r="J17" s="344">
        <v>7.9243986254295528E-3</v>
      </c>
      <c r="K17" s="344">
        <f t="shared" si="1"/>
        <v>7.9243986254295528E-3</v>
      </c>
      <c r="L17" s="345">
        <f>September!S40</f>
        <v>0</v>
      </c>
      <c r="M17" s="345">
        <f>September!S41</f>
        <v>0</v>
      </c>
      <c r="N17" s="345">
        <f>September!O5</f>
        <v>0</v>
      </c>
      <c r="O17" s="345">
        <f>September!P5</f>
        <v>0</v>
      </c>
      <c r="P17" s="345">
        <f t="shared" si="2"/>
        <v>0</v>
      </c>
      <c r="Q17" s="346">
        <v>0</v>
      </c>
    </row>
    <row r="18" spans="2:17" ht="30" customHeight="1">
      <c r="B18" s="352" t="s">
        <v>174</v>
      </c>
      <c r="C18" s="353">
        <f>SUM(C15:C17)</f>
        <v>0</v>
      </c>
      <c r="D18" s="353">
        <f>SUM(D15:D17)</f>
        <v>0</v>
      </c>
      <c r="E18" s="353">
        <f>D18-C18</f>
        <v>0</v>
      </c>
      <c r="F18" s="353">
        <f>SUM(F15:F17)</f>
        <v>0</v>
      </c>
      <c r="G18" s="353">
        <f>SUM(G15:G17)</f>
        <v>13836</v>
      </c>
      <c r="H18" s="353">
        <f t="shared" si="0"/>
        <v>13836</v>
      </c>
      <c r="I18" s="354">
        <f>AVERAGE(I15:I17)</f>
        <v>0</v>
      </c>
      <c r="J18" s="354">
        <f>AVERAGE(J15:J17)</f>
        <v>7.71447138827034E-3</v>
      </c>
      <c r="K18" s="354">
        <f t="shared" si="1"/>
        <v>7.71447138827034E-3</v>
      </c>
      <c r="L18" s="355">
        <f>AVERAGE(L15:L17)</f>
        <v>0</v>
      </c>
      <c r="M18" s="355">
        <f>AVERAGE(M15:M17)</f>
        <v>0</v>
      </c>
      <c r="N18" s="355">
        <f>SUM(N15:N17)</f>
        <v>0</v>
      </c>
      <c r="O18" s="355">
        <f>SUM(O15:O17)</f>
        <v>0</v>
      </c>
      <c r="P18" s="355">
        <f t="shared" si="2"/>
        <v>0</v>
      </c>
      <c r="Q18" s="356">
        <v>0</v>
      </c>
    </row>
    <row r="19" spans="2:17" ht="30" customHeight="1">
      <c r="B19" s="342" t="s">
        <v>175</v>
      </c>
      <c r="C19" s="343">
        <f>EINSTELLUNG!C15</f>
        <v>0</v>
      </c>
      <c r="D19" s="343">
        <f>EINSTELLUNG!C31</f>
        <v>0</v>
      </c>
      <c r="E19" s="343">
        <f>D19-C19</f>
        <v>0</v>
      </c>
      <c r="F19" s="343">
        <f>EINSTELLUNG!D15</f>
        <v>0</v>
      </c>
      <c r="G19" s="343">
        <v>4612</v>
      </c>
      <c r="H19" s="343">
        <f t="shared" si="0"/>
        <v>4612</v>
      </c>
      <c r="I19" s="344">
        <f>EINSTELLUNG!E15</f>
        <v>0</v>
      </c>
      <c r="J19" s="344">
        <v>7.1614906832298134E-3</v>
      </c>
      <c r="K19" s="344">
        <f t="shared" si="1"/>
        <v>7.1614906832298134E-3</v>
      </c>
      <c r="L19" s="345">
        <f>Oktober!S40</f>
        <v>0</v>
      </c>
      <c r="M19" s="345">
        <f>Oktober!S41</f>
        <v>0</v>
      </c>
      <c r="N19" s="345">
        <f>Oktober!O5</f>
        <v>0</v>
      </c>
      <c r="O19" s="345">
        <f>Oktober!P5</f>
        <v>0</v>
      </c>
      <c r="P19" s="345">
        <f t="shared" si="2"/>
        <v>0</v>
      </c>
      <c r="Q19" s="346">
        <v>0</v>
      </c>
    </row>
    <row r="20" spans="2:17" ht="30" customHeight="1">
      <c r="B20" s="347" t="s">
        <v>176</v>
      </c>
      <c r="C20" s="348">
        <f>EINSTELLUNG!C16</f>
        <v>0</v>
      </c>
      <c r="D20" s="348">
        <f>EINSTELLUNG!C32</f>
        <v>0</v>
      </c>
      <c r="E20" s="348">
        <f>D20-C20</f>
        <v>0</v>
      </c>
      <c r="F20" s="348">
        <f>EINSTELLUNG!D16</f>
        <v>0</v>
      </c>
      <c r="G20" s="348">
        <v>4612</v>
      </c>
      <c r="H20" s="348">
        <f t="shared" si="0"/>
        <v>4612</v>
      </c>
      <c r="I20" s="349">
        <f>EINSTELLUNG!E16</f>
        <v>0</v>
      </c>
      <c r="J20" s="349">
        <v>7.5114006514657976E-3</v>
      </c>
      <c r="K20" s="349">
        <f t="shared" si="1"/>
        <v>7.5114006514657976E-3</v>
      </c>
      <c r="L20" s="350">
        <f>November!S40</f>
        <v>0</v>
      </c>
      <c r="M20" s="350">
        <f>November!S41</f>
        <v>0</v>
      </c>
      <c r="N20" s="350">
        <f>November!O5</f>
        <v>0</v>
      </c>
      <c r="O20" s="350">
        <f>November!P5</f>
        <v>0</v>
      </c>
      <c r="P20" s="350">
        <f t="shared" si="2"/>
        <v>0</v>
      </c>
      <c r="Q20" s="351">
        <v>0</v>
      </c>
    </row>
    <row r="21" spans="2:17" ht="30" customHeight="1">
      <c r="B21" s="342" t="s">
        <v>177</v>
      </c>
      <c r="C21" s="343">
        <f>EINSTELLUNG!C17</f>
        <v>0</v>
      </c>
      <c r="D21" s="343">
        <f>EINSTELLUNG!C33</f>
        <v>0</v>
      </c>
      <c r="E21" s="343">
        <f t="shared" si="3"/>
        <v>0</v>
      </c>
      <c r="F21" s="343">
        <f>EINSTELLUNG!D17</f>
        <v>0</v>
      </c>
      <c r="G21" s="343">
        <v>2530</v>
      </c>
      <c r="H21" s="343">
        <f t="shared" si="0"/>
        <v>2530</v>
      </c>
      <c r="I21" s="344">
        <f>EINSTELLUNG!E17</f>
        <v>0</v>
      </c>
      <c r="J21" s="344">
        <v>4.1205211726384368E-3</v>
      </c>
      <c r="K21" s="344">
        <f t="shared" si="1"/>
        <v>4.1205211726384368E-3</v>
      </c>
      <c r="L21" s="345">
        <f>Dezember!S40</f>
        <v>0</v>
      </c>
      <c r="M21" s="345">
        <f>Dezember!S41</f>
        <v>0</v>
      </c>
      <c r="N21" s="345">
        <f>Dezember!O5</f>
        <v>0</v>
      </c>
      <c r="O21" s="345">
        <f>Dezember!P5</f>
        <v>0</v>
      </c>
      <c r="P21" s="345">
        <f t="shared" si="2"/>
        <v>0</v>
      </c>
      <c r="Q21" s="346">
        <v>0</v>
      </c>
    </row>
    <row r="22" spans="2:17" ht="30" customHeight="1">
      <c r="B22" s="352" t="s">
        <v>178</v>
      </c>
      <c r="C22" s="353">
        <f>SUM(C19:C21)</f>
        <v>0</v>
      </c>
      <c r="D22" s="353">
        <f>SUM(D19:D21)</f>
        <v>0</v>
      </c>
      <c r="E22" s="353">
        <f>D22-C22</f>
        <v>0</v>
      </c>
      <c r="F22" s="353">
        <f>SUM(F19:F21)</f>
        <v>0</v>
      </c>
      <c r="G22" s="353">
        <f>SUM(G19:G21)</f>
        <v>11754</v>
      </c>
      <c r="H22" s="353">
        <f t="shared" si="0"/>
        <v>11754</v>
      </c>
      <c r="I22" s="354">
        <f>AVERAGE(I19:I21)</f>
        <v>0</v>
      </c>
      <c r="J22" s="354">
        <f>AVERAGE(J19:J21)</f>
        <v>6.2644708357780165E-3</v>
      </c>
      <c r="K22" s="354">
        <f t="shared" si="1"/>
        <v>6.2644708357780165E-3</v>
      </c>
      <c r="L22" s="355">
        <f>AVERAGE(L19:L21)</f>
        <v>0</v>
      </c>
      <c r="M22" s="355">
        <f>AVERAGE(M19:M21)</f>
        <v>0</v>
      </c>
      <c r="N22" s="355">
        <f>SUM(N19:N21)</f>
        <v>0</v>
      </c>
      <c r="O22" s="355">
        <f>SUM(O19:O21)</f>
        <v>0</v>
      </c>
      <c r="P22" s="355">
        <f>O22-N22</f>
        <v>0</v>
      </c>
      <c r="Q22" s="356">
        <v>0</v>
      </c>
    </row>
    <row r="23" spans="2:17" ht="32.15" customHeight="1" thickBot="1">
      <c r="B23" s="357" t="str">
        <f xml:space="preserve"> "GESAMT " &amp; EINSTELLUNG!C35</f>
        <v>GESAMT 2026</v>
      </c>
      <c r="C23" s="358">
        <f>SUM(C10,C14,C18,C22)</f>
        <v>0</v>
      </c>
      <c r="D23" s="358">
        <f>SUM(D10,D14,D18,D22)</f>
        <v>0</v>
      </c>
      <c r="E23" s="358">
        <f>D23-C23</f>
        <v>0</v>
      </c>
      <c r="F23" s="358">
        <f>SUM(F10,F14,F18,F22)</f>
        <v>0</v>
      </c>
      <c r="G23" s="358">
        <f>SUM(G10,G14,G18,G22)</f>
        <v>53748</v>
      </c>
      <c r="H23" s="358">
        <f t="shared" si="0"/>
        <v>53748</v>
      </c>
      <c r="I23" s="359">
        <f>AVERAGE(I10,I14,I18,I22)</f>
        <v>0</v>
      </c>
      <c r="J23" s="359">
        <f>AVERAGE(J10,J14,J18,J22)</f>
        <v>7.3577568307589963E-3</v>
      </c>
      <c r="K23" s="359">
        <f t="shared" si="1"/>
        <v>7.3577568307589963E-3</v>
      </c>
      <c r="L23" s="360">
        <f>AVERAGE(L22,L18,L14,L10)</f>
        <v>0</v>
      </c>
      <c r="M23" s="360">
        <f>AVERAGE(M10,M14,M18,M22)</f>
        <v>0</v>
      </c>
      <c r="N23" s="360">
        <f>SUM(N10,N14,N18,N22)</f>
        <v>0</v>
      </c>
      <c r="O23" s="360">
        <f>SUM(O10,O14,O18,O22)</f>
        <v>0</v>
      </c>
      <c r="P23" s="360">
        <f t="shared" si="2"/>
        <v>0</v>
      </c>
      <c r="Q23" s="361">
        <v>0</v>
      </c>
    </row>
    <row r="24" spans="2:17">
      <c r="B24" s="362" t="s">
        <v>289</v>
      </c>
      <c r="O24" s="363"/>
    </row>
    <row r="25" spans="2:17">
      <c r="B25" s="362"/>
      <c r="C25" s="362"/>
      <c r="D25" s="362"/>
      <c r="E25" s="362"/>
      <c r="F25" s="362"/>
      <c r="G25" s="362"/>
      <c r="H25" s="362"/>
    </row>
    <row r="26" spans="2:17">
      <c r="B26" s="364"/>
      <c r="C26" s="364"/>
      <c r="D26" s="364"/>
      <c r="E26" s="364"/>
    </row>
    <row r="27" spans="2:17" ht="14.5" thickBot="1">
      <c r="B27" s="364"/>
      <c r="C27" s="364"/>
      <c r="D27" s="364"/>
      <c r="E27" s="364"/>
    </row>
    <row r="28" spans="2:17" ht="28" customHeight="1">
      <c r="B28" s="365" t="str">
        <f xml:space="preserve"> "DURCHRECHNUNGSSTUNDEN - " &amp; EINSTELLUNG!C35</f>
        <v>DURCHRECHNUNGSSTUNDEN - 2026</v>
      </c>
      <c r="C28" s="366"/>
      <c r="D28" s="366"/>
      <c r="E28" s="366"/>
      <c r="F28" s="366"/>
      <c r="G28" s="366"/>
      <c r="H28" s="366"/>
      <c r="I28" s="366"/>
      <c r="J28" s="366"/>
      <c r="K28" s="366"/>
      <c r="L28" s="366"/>
      <c r="M28" s="366"/>
      <c r="N28" s="366"/>
      <c r="O28" s="366"/>
      <c r="P28" s="366"/>
      <c r="Q28" s="367"/>
    </row>
    <row r="29" spans="2:17" ht="48" customHeight="1" thickBot="1">
      <c r="B29" s="368" t="s">
        <v>271</v>
      </c>
      <c r="C29" s="369"/>
      <c r="D29" s="369"/>
      <c r="E29" s="369"/>
      <c r="F29" s="369"/>
      <c r="G29" s="369"/>
      <c r="H29" s="369"/>
      <c r="I29" s="369"/>
      <c r="J29" s="369"/>
      <c r="K29" s="369"/>
      <c r="L29" s="369"/>
      <c r="M29" s="369"/>
      <c r="N29" s="369"/>
      <c r="O29" s="369"/>
      <c r="P29" s="369"/>
      <c r="Q29" s="370"/>
    </row>
    <row r="30" spans="2:17" ht="40" customHeight="1" thickBot="1">
      <c r="B30" s="371" t="s">
        <v>263</v>
      </c>
      <c r="C30" s="372"/>
      <c r="D30" s="372"/>
      <c r="E30" s="21">
        <v>7000</v>
      </c>
      <c r="F30" s="372" t="s">
        <v>264</v>
      </c>
      <c r="G30" s="372"/>
      <c r="H30" s="372"/>
      <c r="I30" s="21">
        <v>5600</v>
      </c>
      <c r="J30" s="373"/>
      <c r="K30" s="373"/>
      <c r="L30" s="373"/>
      <c r="M30" s="373"/>
      <c r="N30" s="373"/>
      <c r="O30" s="373"/>
      <c r="P30" s="373"/>
      <c r="Q30" s="374"/>
    </row>
    <row r="31" spans="2:17" s="382" customFormat="1" ht="30" customHeight="1">
      <c r="B31" s="375" t="s">
        <v>254</v>
      </c>
      <c r="C31" s="376" t="s">
        <v>257</v>
      </c>
      <c r="D31" s="376" t="s">
        <v>265</v>
      </c>
      <c r="E31" s="377" t="s">
        <v>258</v>
      </c>
      <c r="F31" s="376" t="s">
        <v>95</v>
      </c>
      <c r="G31" s="376" t="s">
        <v>259</v>
      </c>
      <c r="H31" s="376" t="s">
        <v>260</v>
      </c>
      <c r="I31" s="378" t="s">
        <v>261</v>
      </c>
      <c r="J31" s="379" t="s">
        <v>262</v>
      </c>
      <c r="K31" s="380"/>
      <c r="L31" s="380"/>
      <c r="M31" s="380"/>
      <c r="N31" s="380"/>
      <c r="O31" s="380"/>
      <c r="P31" s="380"/>
      <c r="Q31" s="381"/>
    </row>
    <row r="32" spans="2:17" ht="42" customHeight="1">
      <c r="B32" s="383" t="s">
        <v>266</v>
      </c>
      <c r="C32" s="384" t="s">
        <v>167</v>
      </c>
      <c r="D32" s="385">
        <f>Februar!Q12+Marz!Q13+April!Q13</f>
        <v>0</v>
      </c>
      <c r="E32" s="385">
        <f>EINSTELLUNG!L7+EINSTELLUNG!L8+EINSTELLUNG!L9</f>
        <v>0</v>
      </c>
      <c r="F32" s="385">
        <f>April!Q15</f>
        <v>0</v>
      </c>
      <c r="G32" s="386">
        <f>April!Q42</f>
        <v>0</v>
      </c>
      <c r="H32" s="385">
        <f>MAX(0,-F32)</f>
        <v>0</v>
      </c>
      <c r="I32" s="387" t="str">
        <f>IF(OR(G32=0,H32=0),"",H32*G32*3/2)</f>
        <v/>
      </c>
      <c r="J32" s="388" t="str">
        <f>IF(F32&lt;0,"ACHTUNG: Überstunden",IF(F32&gt;0,"Reserve möglich","OK"))</f>
        <v>OK</v>
      </c>
      <c r="K32" s="389"/>
      <c r="L32" s="389"/>
      <c r="M32" s="389"/>
      <c r="N32" s="389"/>
      <c r="O32" s="389"/>
      <c r="P32" s="389"/>
      <c r="Q32" s="390"/>
    </row>
    <row r="33" spans="2:17" ht="42" customHeight="1">
      <c r="B33" s="391" t="s">
        <v>255</v>
      </c>
      <c r="C33" s="392" t="s">
        <v>171</v>
      </c>
      <c r="D33" s="393">
        <f>Mai!Q12+Juni!Q13+Juli!Q13</f>
        <v>0</v>
      </c>
      <c r="E33" s="393">
        <f>EINSTELLUNG!L10+EINSTELLUNG!L11+EINSTELLUNG!L12</f>
        <v>0</v>
      </c>
      <c r="F33" s="393">
        <f>Juli!Q15</f>
        <v>0</v>
      </c>
      <c r="G33" s="394">
        <f>Juli!Q42</f>
        <v>0</v>
      </c>
      <c r="H33" s="393">
        <f>MAX(0,-F33)</f>
        <v>0</v>
      </c>
      <c r="I33" s="395" t="str">
        <f>IF(OR(G33=0,H33=0),"",H33*G33*3/2)</f>
        <v/>
      </c>
      <c r="J33" s="396" t="str">
        <f>IF(F33&lt;0,"ACHTUNG: Überstunden",IF(F33&gt;0,"Reserve möglich","OK"))</f>
        <v>OK</v>
      </c>
      <c r="K33" s="397"/>
      <c r="L33" s="397"/>
      <c r="M33" s="397"/>
      <c r="N33" s="397"/>
      <c r="O33" s="397"/>
      <c r="P33" s="397"/>
      <c r="Q33" s="398"/>
    </row>
    <row r="34" spans="2:17" ht="42" customHeight="1">
      <c r="B34" s="383" t="s">
        <v>256</v>
      </c>
      <c r="C34" s="384" t="s">
        <v>175</v>
      </c>
      <c r="D34" s="385">
        <f>August!Q12+September!Q13+Oktober!Q13</f>
        <v>0</v>
      </c>
      <c r="E34" s="385">
        <f>EINSTELLUNG!L13+EINSTELLUNG!L14+EINSTELLUNG!L15</f>
        <v>0</v>
      </c>
      <c r="F34" s="385">
        <f>Oktober!Q15</f>
        <v>0</v>
      </c>
      <c r="G34" s="386">
        <f>Oktober!Q42</f>
        <v>0</v>
      </c>
      <c r="H34" s="385">
        <f>MAX(0,-F34)</f>
        <v>0</v>
      </c>
      <c r="I34" s="387" t="str">
        <f>IF(OR(G34=0,H34=0),"",H34*G34*3/2)</f>
        <v/>
      </c>
      <c r="J34" s="388" t="str">
        <f>IF(F34&lt;0,"ACHTUNG: Überstunden",IF(F34&gt;0,"Reserve möglich","OK"))</f>
        <v>OK</v>
      </c>
      <c r="K34" s="389"/>
      <c r="L34" s="389"/>
      <c r="M34" s="389"/>
      <c r="N34" s="389"/>
      <c r="O34" s="389"/>
      <c r="P34" s="389"/>
      <c r="Q34" s="390"/>
    </row>
    <row r="35" spans="2:17" ht="42" customHeight="1" thickBot="1">
      <c r="B35" s="399" t="s">
        <v>267</v>
      </c>
      <c r="C35" s="400" t="s">
        <v>268</v>
      </c>
      <c r="D35" s="401">
        <f>November!Q12+Dezember!Q13+E30</f>
        <v>7303</v>
      </c>
      <c r="E35" s="401">
        <f>EINSTELLUNG!L16+EINSTELLUNG!L17+I30</f>
        <v>5600</v>
      </c>
      <c r="F35" s="401">
        <f>D35-E35</f>
        <v>1703</v>
      </c>
      <c r="G35" s="402">
        <f>Dezember!Q42</f>
        <v>0</v>
      </c>
      <c r="H35" s="401">
        <f>MAX(0,-F35)</f>
        <v>0</v>
      </c>
      <c r="I35" s="403" t="str">
        <f>IF(OR(G35=0,H35=0),"",H35*G35*3/2)</f>
        <v/>
      </c>
      <c r="J35" s="404" t="str">
        <f>IF(F35&lt;0,"ACHTUNG: Überstunden",IF(F35&gt;0,"Reserve möglich","OK"))</f>
        <v>Reserve möglich</v>
      </c>
      <c r="K35" s="405"/>
      <c r="L35" s="405"/>
      <c r="M35" s="405"/>
      <c r="N35" s="405"/>
      <c r="O35" s="405"/>
      <c r="P35" s="405"/>
      <c r="Q35" s="406"/>
    </row>
    <row r="36" spans="2:17" ht="40" customHeight="1" thickBot="1">
      <c r="B36" s="407" t="s">
        <v>269</v>
      </c>
      <c r="C36" s="408"/>
      <c r="D36" s="408"/>
      <c r="E36" s="408"/>
      <c r="F36" s="408"/>
      <c r="G36" s="408"/>
      <c r="H36" s="408"/>
      <c r="I36" s="408"/>
      <c r="J36" s="408"/>
      <c r="K36" s="408"/>
      <c r="L36" s="408"/>
      <c r="M36" s="408"/>
      <c r="N36" s="408"/>
      <c r="O36" s="408"/>
      <c r="P36" s="408"/>
      <c r="Q36" s="409"/>
    </row>
    <row r="37" spans="2:17">
      <c r="B37" s="410"/>
      <c r="C37" s="410"/>
      <c r="D37" s="410"/>
      <c r="E37" s="410"/>
      <c r="F37" s="410"/>
      <c r="G37" s="410"/>
      <c r="H37" s="410"/>
      <c r="I37" s="410"/>
      <c r="J37" s="410"/>
      <c r="K37" s="410"/>
      <c r="L37" s="410"/>
      <c r="M37" s="410"/>
      <c r="N37" s="410"/>
      <c r="O37" s="410"/>
      <c r="P37" s="410"/>
      <c r="Q37" s="410"/>
    </row>
    <row r="38" spans="2:17" ht="40" customHeight="1">
      <c r="B38" s="410"/>
      <c r="C38" s="410"/>
      <c r="D38" s="410"/>
      <c r="E38" s="410"/>
      <c r="F38" s="410"/>
      <c r="G38" s="410"/>
      <c r="H38" s="410"/>
      <c r="I38" s="410"/>
      <c r="J38" s="410"/>
      <c r="K38" s="410"/>
      <c r="L38" s="410"/>
      <c r="M38" s="410"/>
      <c r="N38" s="410"/>
      <c r="O38" s="410"/>
      <c r="P38" s="410"/>
      <c r="Q38" s="410"/>
    </row>
    <row r="100" spans="26:26">
      <c r="Z100" s="308"/>
    </row>
  </sheetData>
  <sheetProtection algorithmName="SHA-512" hashValue="ODuNYixYwliql5bRDDxdpqa0fE+HyFVMlyMd5RFy60qivVHEbkkXh2NAgK6L0AarwHMV6yGWnvCS9apG4nraRg==" saltValue="VX5bJDpbDrBwrhXkVfgEgQ=="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50"/>
  <sheetViews>
    <sheetView showGridLines="0" workbookViewId="0">
      <selection activeCell="I13" sqref="I13"/>
    </sheetView>
  </sheetViews>
  <sheetFormatPr baseColWidth="10" defaultColWidth="10.81640625" defaultRowHeight="15" customHeight="1"/>
  <cols>
    <col min="1" max="1" width="26" style="152" customWidth="1"/>
    <col min="2" max="2" width="20.6328125" style="152" customWidth="1"/>
    <col min="3" max="4" width="26.6328125" style="152" customWidth="1"/>
    <col min="5" max="5" width="31.453125" style="152" customWidth="1"/>
    <col min="6" max="6" width="14.26953125" style="152" customWidth="1"/>
    <col min="7" max="7" width="11.81640625" style="152" customWidth="1"/>
    <col min="8" max="8" width="16.26953125" style="152" customWidth="1"/>
    <col min="9" max="9" width="22" style="152" customWidth="1"/>
    <col min="10" max="10" width="15.1796875" style="152" customWidth="1"/>
    <col min="11" max="12" width="37.453125" style="152" customWidth="1"/>
    <col min="13" max="14" width="31.453125" style="152" customWidth="1"/>
    <col min="15" max="15" width="10.81640625" style="152"/>
    <col min="16" max="19" width="2.6328125" style="152" customWidth="1"/>
    <col min="20" max="26" width="10.81640625" style="152" hidden="1" customWidth="1"/>
    <col min="27" max="16384" width="10.81640625" style="152"/>
  </cols>
  <sheetData>
    <row r="1" spans="1:17" ht="28" customHeight="1">
      <c r="A1" s="173" t="s">
        <v>277</v>
      </c>
      <c r="B1" s="173"/>
      <c r="C1" s="173"/>
      <c r="D1" s="173"/>
      <c r="E1" s="173"/>
      <c r="P1" s="152" t="s">
        <v>205</v>
      </c>
      <c r="Q1" s="152" t="s">
        <v>216</v>
      </c>
    </row>
    <row r="2" spans="1:17" ht="18" customHeight="1">
      <c r="A2" s="8" t="s">
        <v>245</v>
      </c>
      <c r="B2" s="8">
        <v>2026</v>
      </c>
      <c r="C2" s="8" t="s">
        <v>246</v>
      </c>
      <c r="D2" s="8" t="s">
        <v>359</v>
      </c>
      <c r="E2" s="8"/>
    </row>
    <row r="4" spans="1:17" ht="22" customHeight="1" thickBot="1">
      <c r="A4" s="207" t="s">
        <v>247</v>
      </c>
      <c r="B4" s="207"/>
      <c r="C4" s="207"/>
      <c r="D4" s="207"/>
      <c r="E4" s="207"/>
    </row>
    <row r="5" spans="1:17" ht="24" customHeight="1">
      <c r="A5" s="218" t="s">
        <v>231</v>
      </c>
      <c r="B5" s="220" t="s">
        <v>319</v>
      </c>
      <c r="C5" s="214" t="s">
        <v>360</v>
      </c>
      <c r="D5" s="214"/>
      <c r="E5" s="215"/>
    </row>
    <row r="6" spans="1:17" ht="24" customHeight="1" thickBot="1">
      <c r="A6" s="219"/>
      <c r="B6" s="221"/>
      <c r="C6" s="216"/>
      <c r="D6" s="216"/>
      <c r="E6" s="217"/>
    </row>
    <row r="7" spans="1:17" ht="15" customHeight="1" thickBot="1">
      <c r="A7" s="154" t="s">
        <v>289</v>
      </c>
    </row>
    <row r="8" spans="1:17" ht="24" customHeight="1">
      <c r="A8" s="9" t="s">
        <v>211</v>
      </c>
      <c r="B8" s="10" t="s">
        <v>248</v>
      </c>
      <c r="C8" s="10" t="s">
        <v>298</v>
      </c>
      <c r="D8" s="10" t="s">
        <v>249</v>
      </c>
      <c r="E8" s="11" t="s">
        <v>250</v>
      </c>
    </row>
    <row r="9" spans="1:17" ht="22" customHeight="1" thickBot="1">
      <c r="A9" s="98">
        <v>0</v>
      </c>
      <c r="B9" s="153">
        <v>0</v>
      </c>
      <c r="C9" s="99">
        <v>0</v>
      </c>
      <c r="D9" s="100">
        <v>0</v>
      </c>
      <c r="E9" s="101">
        <v>0</v>
      </c>
    </row>
    <row r="10" spans="1:17" ht="22" customHeight="1" thickBot="1">
      <c r="A10" s="102" t="s">
        <v>295</v>
      </c>
      <c r="B10" s="222" t="s">
        <v>296</v>
      </c>
      <c r="C10" s="222"/>
      <c r="D10" s="222"/>
      <c r="E10" s="223"/>
    </row>
    <row r="11" spans="1:17" ht="22" customHeight="1" thickBot="1">
      <c r="A11" s="213" t="s">
        <v>278</v>
      </c>
      <c r="B11" s="213"/>
      <c r="C11" s="213"/>
      <c r="D11" s="213"/>
      <c r="E11" s="213"/>
    </row>
    <row r="12" spans="1:17" ht="28" customHeight="1" thickBot="1">
      <c r="A12" s="203" t="s">
        <v>320</v>
      </c>
      <c r="B12" s="204"/>
      <c r="C12" s="204"/>
      <c r="D12" s="204"/>
      <c r="E12" s="205"/>
    </row>
    <row r="15" spans="1:17" ht="22" customHeight="1" thickBot="1">
      <c r="A15" s="207" t="s">
        <v>251</v>
      </c>
      <c r="B15" s="207"/>
      <c r="C15" s="207"/>
      <c r="D15" s="207"/>
      <c r="E15" s="207"/>
    </row>
    <row r="16" spans="1:17" ht="28" customHeight="1" thickBot="1">
      <c r="A16" s="102">
        <v>1</v>
      </c>
      <c r="B16" s="204" t="s">
        <v>361</v>
      </c>
      <c r="C16" s="204"/>
      <c r="D16" s="204"/>
      <c r="E16" s="205"/>
    </row>
    <row r="18" spans="1:17" ht="15" customHeight="1">
      <c r="A18" s="206" t="s">
        <v>253</v>
      </c>
      <c r="B18" s="206"/>
      <c r="C18" s="206"/>
      <c r="D18" s="206"/>
      <c r="E18" s="206"/>
    </row>
    <row r="19" spans="1:17" ht="18" customHeight="1"/>
    <row r="20" spans="1:17" ht="18" customHeight="1">
      <c r="P20" s="152" t="s">
        <v>210</v>
      </c>
      <c r="Q20" s="152" t="s">
        <v>252</v>
      </c>
    </row>
    <row r="21" spans="1:17" ht="18" customHeight="1">
      <c r="A21" s="173" t="s">
        <v>279</v>
      </c>
      <c r="B21" s="173"/>
      <c r="C21" s="173"/>
      <c r="D21" s="173"/>
      <c r="E21" s="173"/>
      <c r="F21" s="173"/>
      <c r="G21" s="173"/>
      <c r="H21" s="173"/>
      <c r="I21" s="173"/>
    </row>
    <row r="22" spans="1:17" ht="18" customHeight="1" thickBot="1"/>
    <row r="23" spans="1:17" ht="18" customHeight="1">
      <c r="A23" s="9" t="s">
        <v>205</v>
      </c>
      <c r="B23" s="10" t="s">
        <v>216</v>
      </c>
      <c r="C23" s="10" t="s">
        <v>220</v>
      </c>
      <c r="D23" s="10" t="s">
        <v>213</v>
      </c>
      <c r="E23" s="10" t="s">
        <v>297</v>
      </c>
      <c r="F23" s="10" t="s">
        <v>280</v>
      </c>
      <c r="G23" s="10" t="s">
        <v>237</v>
      </c>
      <c r="H23" s="10"/>
      <c r="I23" s="11"/>
    </row>
    <row r="24" spans="1:17" ht="18" customHeight="1" thickBot="1">
      <c r="A24" s="208" t="s">
        <v>362</v>
      </c>
      <c r="B24" s="209"/>
      <c r="C24" s="210"/>
      <c r="D24" s="211"/>
      <c r="E24" s="211"/>
      <c r="F24" s="209"/>
      <c r="G24" s="209"/>
      <c r="H24" s="209"/>
      <c r="I24" s="212"/>
    </row>
    <row r="25" spans="1:17" ht="18" customHeight="1"/>
    <row r="26" spans="1:17" ht="18" customHeight="1"/>
    <row r="27" spans="1:17" ht="18" customHeight="1" thickBot="1"/>
    <row r="28" spans="1:17" ht="18" customHeight="1">
      <c r="A28" s="196" t="s">
        <v>281</v>
      </c>
      <c r="B28" s="197"/>
      <c r="C28" s="197"/>
      <c r="D28" s="197"/>
      <c r="E28" s="198"/>
    </row>
    <row r="29" spans="1:17" ht="41.5" customHeight="1">
      <c r="A29" s="22" t="s">
        <v>219</v>
      </c>
      <c r="B29" s="199" t="s">
        <v>221</v>
      </c>
      <c r="C29" s="199"/>
      <c r="D29" s="199"/>
      <c r="E29" s="200"/>
    </row>
    <row r="30" spans="1:17" ht="57.25" customHeight="1">
      <c r="A30" s="22" t="s">
        <v>298</v>
      </c>
      <c r="B30" s="199" t="s">
        <v>299</v>
      </c>
      <c r="C30" s="199"/>
      <c r="D30" s="199"/>
      <c r="E30" s="200"/>
    </row>
    <row r="31" spans="1:17" ht="41.5" customHeight="1">
      <c r="A31" s="22" t="s">
        <v>222</v>
      </c>
      <c r="B31" s="199" t="s">
        <v>282</v>
      </c>
      <c r="C31" s="199"/>
      <c r="D31" s="199"/>
      <c r="E31" s="200"/>
    </row>
    <row r="32" spans="1:17" ht="41.5" customHeight="1">
      <c r="A32" s="22" t="s">
        <v>217</v>
      </c>
      <c r="B32" s="199" t="s">
        <v>283</v>
      </c>
      <c r="C32" s="199"/>
      <c r="D32" s="199"/>
      <c r="E32" s="200"/>
    </row>
    <row r="33" spans="1:5" ht="41.5" customHeight="1">
      <c r="A33" s="22" t="s">
        <v>214</v>
      </c>
      <c r="B33" s="199" t="s">
        <v>284</v>
      </c>
      <c r="C33" s="199"/>
      <c r="D33" s="199"/>
      <c r="E33" s="200"/>
    </row>
    <row r="34" spans="1:5" ht="41.5" customHeight="1">
      <c r="A34" s="22" t="s">
        <v>218</v>
      </c>
      <c r="B34" s="199" t="s">
        <v>285</v>
      </c>
      <c r="C34" s="199"/>
      <c r="D34" s="199"/>
      <c r="E34" s="200"/>
    </row>
    <row r="35" spans="1:5" ht="28" customHeight="1">
      <c r="A35" s="22" t="s">
        <v>215</v>
      </c>
      <c r="B35" s="199" t="s">
        <v>286</v>
      </c>
      <c r="C35" s="199"/>
      <c r="D35" s="199"/>
      <c r="E35" s="200"/>
    </row>
    <row r="36" spans="1:5" ht="28" customHeight="1" thickBot="1">
      <c r="A36" s="23" t="s">
        <v>287</v>
      </c>
      <c r="B36" s="201" t="s">
        <v>288</v>
      </c>
      <c r="C36" s="201"/>
      <c r="D36" s="201"/>
      <c r="E36" s="202"/>
    </row>
    <row r="37" spans="1:5" ht="18" customHeight="1" thickBot="1"/>
    <row r="38" spans="1:5" ht="22" customHeight="1">
      <c r="A38" s="196" t="s">
        <v>300</v>
      </c>
      <c r="B38" s="197"/>
      <c r="C38" s="197"/>
      <c r="D38" s="197"/>
      <c r="E38" s="198"/>
    </row>
    <row r="39" spans="1:5" ht="18" customHeight="1">
      <c r="A39" s="22" t="s">
        <v>301</v>
      </c>
      <c r="B39" s="190" t="s">
        <v>302</v>
      </c>
      <c r="C39" s="191"/>
      <c r="D39" s="191"/>
      <c r="E39" s="192"/>
    </row>
    <row r="40" spans="1:5" ht="18" customHeight="1">
      <c r="A40" s="22" t="s">
        <v>303</v>
      </c>
      <c r="B40" s="190" t="s">
        <v>304</v>
      </c>
      <c r="C40" s="191"/>
      <c r="D40" s="191"/>
      <c r="E40" s="192"/>
    </row>
    <row r="41" spans="1:5" ht="18" customHeight="1">
      <c r="A41" s="22" t="s">
        <v>305</v>
      </c>
      <c r="B41" s="190" t="s">
        <v>296</v>
      </c>
      <c r="C41" s="191"/>
      <c r="D41" s="191"/>
      <c r="E41" s="192"/>
    </row>
    <row r="42" spans="1:5" ht="18" customHeight="1">
      <c r="A42" s="22" t="s">
        <v>306</v>
      </c>
      <c r="B42" s="190" t="s">
        <v>307</v>
      </c>
      <c r="C42" s="191"/>
      <c r="D42" s="191"/>
      <c r="E42" s="192"/>
    </row>
    <row r="43" spans="1:5" ht="18" customHeight="1">
      <c r="A43" s="22" t="s">
        <v>308</v>
      </c>
      <c r="B43" s="190" t="s">
        <v>309</v>
      </c>
      <c r="C43" s="191"/>
      <c r="D43" s="191"/>
      <c r="E43" s="192"/>
    </row>
    <row r="44" spans="1:5" ht="18" customHeight="1">
      <c r="A44" s="22" t="s">
        <v>310</v>
      </c>
      <c r="B44" s="190" t="s">
        <v>311</v>
      </c>
      <c r="C44" s="191"/>
      <c r="D44" s="191"/>
      <c r="E44" s="192"/>
    </row>
    <row r="45" spans="1:5" ht="18" customHeight="1">
      <c r="A45" s="22" t="s">
        <v>312</v>
      </c>
      <c r="B45" s="190" t="s">
        <v>313</v>
      </c>
      <c r="C45" s="191"/>
      <c r="D45" s="191"/>
      <c r="E45" s="192"/>
    </row>
    <row r="46" spans="1:5" ht="18" customHeight="1">
      <c r="A46" s="22" t="s">
        <v>314</v>
      </c>
      <c r="B46" s="190" t="s">
        <v>315</v>
      </c>
      <c r="C46" s="191"/>
      <c r="D46" s="191"/>
      <c r="E46" s="192"/>
    </row>
    <row r="47" spans="1:5" ht="40" customHeight="1" thickBot="1">
      <c r="A47" s="23" t="s">
        <v>316</v>
      </c>
      <c r="B47" s="193" t="s">
        <v>317</v>
      </c>
      <c r="C47" s="194"/>
      <c r="D47" s="194"/>
      <c r="E47" s="195"/>
    </row>
    <row r="48" spans="1:5" ht="18" customHeight="1"/>
    <row r="49" ht="18" customHeight="1"/>
    <row r="50" ht="18" customHeight="1"/>
  </sheetData>
  <sheetProtection algorithmName="SHA-512" hashValue="ASnz0ezGnd/DQ7d+dhvtMYpMOm663ZTU2VRwPtWAkgCU7LOHNkwwPlN/yx98zokf450tV7P+UCFBxXjqYHkWhA==" saltValue="LqcENwv3JuUFp0ac2thIeQ==" spinCount="100000" sheet="1" objects="1" scenarios="1" sort="0" autoFilter="0"/>
  <mergeCells count="32">
    <mergeCell ref="A1:E1"/>
    <mergeCell ref="A4:E4"/>
    <mergeCell ref="A11:E11"/>
    <mergeCell ref="C5:E6"/>
    <mergeCell ref="A5:A6"/>
    <mergeCell ref="B5:B6"/>
    <mergeCell ref="B10:E10"/>
    <mergeCell ref="A12:E12"/>
    <mergeCell ref="B16:E16"/>
    <mergeCell ref="A18:E18"/>
    <mergeCell ref="A15:E15"/>
    <mergeCell ref="A24:I24"/>
    <mergeCell ref="B34:E34"/>
    <mergeCell ref="B35:E35"/>
    <mergeCell ref="B36:E36"/>
    <mergeCell ref="A21:I21"/>
    <mergeCell ref="A28:E28"/>
    <mergeCell ref="B29:E29"/>
    <mergeCell ref="B30:E30"/>
    <mergeCell ref="B31:E31"/>
    <mergeCell ref="B32:E32"/>
    <mergeCell ref="B33:E33"/>
    <mergeCell ref="A38:E38"/>
    <mergeCell ref="B39:E39"/>
    <mergeCell ref="B40:E40"/>
    <mergeCell ref="B41:E41"/>
    <mergeCell ref="B42:E42"/>
    <mergeCell ref="B43:E43"/>
    <mergeCell ref="B44:E44"/>
    <mergeCell ref="B45:E45"/>
    <mergeCell ref="B46:E46"/>
    <mergeCell ref="B47:E47"/>
  </mergeCells>
  <pageMargins left="0.4" right="0.4" top="0.5" bottom="0.5" header="0.3" footer="0.3"/>
  <pageSetup paperSize="9" scale="32" orientation="portrait" r:id="rId1"/>
  <headerFooter>
    <oddFooter>&amp;R&amp;"Calibri"&amp;7© Adam Nagy ¬∑ McOpCo ¬∑ Personalsheet 2026</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3B1F-64FB-4397-BF50-E45ADD9315CF}">
  <sheetPr codeName="Tabelle23"/>
  <dimension ref="A1:D13"/>
  <sheetViews>
    <sheetView workbookViewId="0"/>
  </sheetViews>
  <sheetFormatPr baseColWidth="10" defaultRowHeight="14.5"/>
  <sheetData>
    <row r="1" spans="1:4">
      <c r="A1" t="s">
        <v>321</v>
      </c>
      <c r="B1" t="s">
        <v>322</v>
      </c>
      <c r="C1" t="s">
        <v>323</v>
      </c>
      <c r="D1" t="s">
        <v>324</v>
      </c>
    </row>
    <row r="2" spans="1:4">
      <c r="A2" t="s">
        <v>325</v>
      </c>
      <c r="B2" t="s">
        <v>326</v>
      </c>
      <c r="C2" t="s">
        <v>327</v>
      </c>
      <c r="D2" t="s">
        <v>328</v>
      </c>
    </row>
    <row r="3" spans="1:4">
      <c r="A3" t="s">
        <v>329</v>
      </c>
      <c r="B3" t="s">
        <v>330</v>
      </c>
      <c r="C3" t="s">
        <v>327</v>
      </c>
      <c r="D3" t="s">
        <v>331</v>
      </c>
    </row>
    <row r="4" spans="1:4">
      <c r="A4" t="s">
        <v>332</v>
      </c>
      <c r="B4" t="s">
        <v>333</v>
      </c>
      <c r="C4" t="s">
        <v>327</v>
      </c>
      <c r="D4" t="s">
        <v>334</v>
      </c>
    </row>
    <row r="5" spans="1:4">
      <c r="A5" t="s">
        <v>335</v>
      </c>
      <c r="B5" t="s">
        <v>330</v>
      </c>
      <c r="C5" t="s">
        <v>327</v>
      </c>
      <c r="D5" t="s">
        <v>331</v>
      </c>
    </row>
    <row r="6" spans="1:4">
      <c r="A6" t="s">
        <v>336</v>
      </c>
      <c r="B6" t="s">
        <v>337</v>
      </c>
      <c r="C6" t="s">
        <v>176</v>
      </c>
      <c r="D6" t="s">
        <v>338</v>
      </c>
    </row>
    <row r="7" spans="1:4">
      <c r="A7" t="s">
        <v>339</v>
      </c>
      <c r="B7" t="s">
        <v>340</v>
      </c>
      <c r="C7" t="s">
        <v>176</v>
      </c>
      <c r="D7" t="s">
        <v>341</v>
      </c>
    </row>
    <row r="8" spans="1:4">
      <c r="A8" t="s">
        <v>342</v>
      </c>
      <c r="B8" t="s">
        <v>340</v>
      </c>
      <c r="C8" t="s">
        <v>343</v>
      </c>
      <c r="D8" t="s">
        <v>341</v>
      </c>
    </row>
    <row r="9" spans="1:4">
      <c r="A9" t="s">
        <v>348</v>
      </c>
      <c r="B9" t="s">
        <v>337</v>
      </c>
      <c r="C9" t="s">
        <v>176</v>
      </c>
      <c r="D9" t="s">
        <v>349</v>
      </c>
    </row>
    <row r="10" spans="1:4">
      <c r="A10" t="s">
        <v>350</v>
      </c>
      <c r="B10" t="s">
        <v>333</v>
      </c>
      <c r="C10" t="s">
        <v>327</v>
      </c>
      <c r="D10" t="s">
        <v>351</v>
      </c>
    </row>
    <row r="11" spans="1:4">
      <c r="A11" t="s">
        <v>352</v>
      </c>
      <c r="B11" t="s">
        <v>353</v>
      </c>
      <c r="C11" t="s">
        <v>327</v>
      </c>
      <c r="D11" t="s">
        <v>354</v>
      </c>
    </row>
    <row r="12" spans="1:4">
      <c r="A12" t="s">
        <v>355</v>
      </c>
      <c r="B12" t="s">
        <v>333</v>
      </c>
      <c r="C12" t="s">
        <v>327</v>
      </c>
      <c r="D12" t="s">
        <v>334</v>
      </c>
    </row>
    <row r="13" spans="1:4">
      <c r="A13" t="s">
        <v>356</v>
      </c>
      <c r="B13" t="s">
        <v>333</v>
      </c>
      <c r="C13" t="s">
        <v>327</v>
      </c>
      <c r="D13" t="s">
        <v>334</v>
      </c>
    </row>
  </sheetData>
  <sheetProtection algorithmName="SHA-512" hashValue="bZWVeoRGaScqJvz8KyklFmhDhBXxaX02DcRR8vRx1DkumxOWK7N3HzeohugG/ybCvBAFahziIMFfOkiH8ye6PQ==" saltValue="HNqcuxCbMCOsDBBJvmIKTw=="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995A9-F643-4FEE-94AC-6A0E691A1580}">
  <sheetPr codeName="Tabelle16"/>
  <dimension ref="A1:B3"/>
  <sheetViews>
    <sheetView workbookViewId="0"/>
  </sheetViews>
  <sheetFormatPr baseColWidth="10" defaultRowHeight="14.5"/>
  <sheetData>
    <row r="1" spans="1:2">
      <c r="A1" t="s">
        <v>344</v>
      </c>
    </row>
    <row r="2" spans="1:2">
      <c r="A2" t="s">
        <v>345</v>
      </c>
      <c r="B2" t="s">
        <v>346</v>
      </c>
    </row>
    <row r="3" spans="1:2" ht="409.5">
      <c r="A3" s="112">
        <v>46246.818923611114</v>
      </c>
      <c r="B3" s="113" t="s">
        <v>347</v>
      </c>
    </row>
  </sheetData>
  <sheetProtection algorithmName="SHA-512" hashValue="tpKDf56VHr4ENI/YHB+3cNUIkj5jQxpLzHhOX87FXFAtek0fDoSHewe/xetFXah75FanrideYBqzXfk0cVmAbA==" saltValue="I+BXH20FWL9HDM1zKswCEA=="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2026-08-18T21:28:53Z</dcterms:modified>
  <cp:category/>
  <cp:contentStatus/>
</cp:coreProperties>
</file>