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125CBEF8-9C95-4864-8905-F6526762CF52}" xr6:coauthVersionLast="47" xr6:coauthVersionMax="47" xr10:uidLastSave="{00000000-0000-0000-0000-000000000000}"/>
  <bookViews>
    <workbookView xWindow="-110" yWindow="-110" windowWidth="38620" windowHeight="21100" tabRatio="677" firstSheet="1" activeTab="2"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 i="26" l="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4" i="31"/>
  <c r="G3" i="31"/>
  <c r="G73" i="35"/>
  <c r="G72" i="35"/>
  <c r="G71" i="35"/>
  <c r="G70" i="35"/>
  <c r="G69" i="35"/>
  <c r="G68" i="35"/>
  <c r="G67" i="35"/>
  <c r="G66" i="35"/>
  <c r="G65" i="35"/>
  <c r="G64" i="35"/>
  <c r="G63" i="35"/>
  <c r="G62" i="35"/>
  <c r="G61" i="35"/>
  <c r="G60" i="35"/>
  <c r="G59" i="35"/>
  <c r="G58" i="35"/>
  <c r="G57" i="35"/>
  <c r="G56" i="35"/>
  <c r="G55" i="35"/>
  <c r="G54" i="35"/>
  <c r="G53" i="35"/>
  <c r="G52" i="35"/>
  <c r="G51" i="35"/>
  <c r="G50" i="35"/>
  <c r="G49" i="35"/>
  <c r="G48" i="35"/>
  <c r="G47" i="35"/>
  <c r="G46" i="35"/>
  <c r="G45" i="35"/>
  <c r="G44" i="35"/>
  <c r="G43" i="35"/>
  <c r="G42" i="35"/>
  <c r="G41" i="35"/>
  <c r="G40" i="35"/>
  <c r="G39" i="35"/>
  <c r="G38" i="35"/>
  <c r="G37" i="35"/>
  <c r="G36" i="35"/>
  <c r="G35" i="35"/>
  <c r="G34" i="35"/>
  <c r="G33" i="35"/>
  <c r="G32" i="35"/>
  <c r="G31" i="35"/>
  <c r="G30" i="35"/>
  <c r="G29" i="35"/>
  <c r="G28" i="35"/>
  <c r="G27" i="35"/>
  <c r="G26" i="35"/>
  <c r="G25" i="35"/>
  <c r="G24" i="35"/>
  <c r="G23" i="35"/>
  <c r="G22" i="35"/>
  <c r="G21" i="35"/>
  <c r="G20" i="35"/>
  <c r="G19" i="35"/>
  <c r="G18" i="35"/>
  <c r="G17" i="35"/>
  <c r="G16" i="35"/>
  <c r="G15" i="35"/>
  <c r="G14" i="35"/>
  <c r="G13" i="35"/>
  <c r="G12" i="35"/>
  <c r="G11" i="35"/>
  <c r="G10" i="35"/>
  <c r="G9" i="35"/>
  <c r="G8" i="35"/>
  <c r="G7" i="35"/>
  <c r="G6" i="35"/>
  <c r="G5" i="35"/>
  <c r="G4" i="35"/>
  <c r="G3" i="35"/>
  <c r="G68" i="36"/>
  <c r="G67" i="36"/>
  <c r="G66" i="36"/>
  <c r="G65" i="36"/>
  <c r="G64" i="36"/>
  <c r="G63" i="36"/>
  <c r="G62" i="36"/>
  <c r="G61" i="36"/>
  <c r="G60" i="36"/>
  <c r="G59" i="36"/>
  <c r="G58" i="36"/>
  <c r="G57" i="36"/>
  <c r="G56" i="36"/>
  <c r="G55" i="36"/>
  <c r="G54"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3" i="36"/>
  <c r="G12" i="36"/>
  <c r="G11" i="36"/>
  <c r="G10" i="36"/>
  <c r="G9" i="36"/>
  <c r="G8" i="36"/>
  <c r="G7" i="36"/>
  <c r="G6" i="36"/>
  <c r="G5" i="36"/>
  <c r="G4" i="36"/>
  <c r="G3" i="36"/>
  <c r="G73" i="33"/>
  <c r="G72" i="33"/>
  <c r="G71" i="33"/>
  <c r="G70" i="33"/>
  <c r="G69" i="33"/>
  <c r="G68" i="33"/>
  <c r="G67" i="33"/>
  <c r="G66" i="33"/>
  <c r="G65" i="33"/>
  <c r="G64" i="33"/>
  <c r="G63" i="33"/>
  <c r="G62" i="33"/>
  <c r="G61" i="33"/>
  <c r="G60" i="33"/>
  <c r="G59" i="33"/>
  <c r="G58" i="33"/>
  <c r="G57" i="33"/>
  <c r="G56" i="33"/>
  <c r="G55" i="33"/>
  <c r="G54" i="33"/>
  <c r="G53" i="33"/>
  <c r="G52" i="33"/>
  <c r="G51" i="33"/>
  <c r="G50" i="33"/>
  <c r="G49" i="33"/>
  <c r="G48" i="33"/>
  <c r="G47" i="33"/>
  <c r="G46" i="33"/>
  <c r="G45" i="33"/>
  <c r="G44" i="33"/>
  <c r="G43" i="33"/>
  <c r="G42" i="33"/>
  <c r="G41" i="33"/>
  <c r="G40" i="33"/>
  <c r="G39" i="33"/>
  <c r="G38" i="33"/>
  <c r="G37" i="33"/>
  <c r="G36" i="33"/>
  <c r="G35" i="33"/>
  <c r="G34" i="33"/>
  <c r="G33" i="33"/>
  <c r="G32" i="33"/>
  <c r="G31" i="33"/>
  <c r="G30" i="33"/>
  <c r="G29" i="33"/>
  <c r="G28" i="33"/>
  <c r="G27" i="33"/>
  <c r="G26" i="33"/>
  <c r="G25" i="33"/>
  <c r="G24" i="33"/>
  <c r="G23" i="33"/>
  <c r="G22" i="33"/>
  <c r="G21" i="33"/>
  <c r="G20" i="33"/>
  <c r="G19" i="33"/>
  <c r="G18" i="33"/>
  <c r="G17" i="33"/>
  <c r="G16" i="33"/>
  <c r="G15" i="33"/>
  <c r="G14" i="33"/>
  <c r="G13" i="33"/>
  <c r="G12" i="33"/>
  <c r="G11" i="33"/>
  <c r="G10" i="33"/>
  <c r="G9" i="33"/>
  <c r="G8" i="33"/>
  <c r="G7" i="33"/>
  <c r="G6" i="33"/>
  <c r="G5" i="33"/>
  <c r="G4" i="33"/>
  <c r="G3" i="33"/>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70" i="30"/>
  <c r="G69" i="30"/>
  <c r="G68" i="30"/>
  <c r="G67" i="30"/>
  <c r="G66" i="30"/>
  <c r="G65" i="30"/>
  <c r="G64" i="30"/>
  <c r="G63" i="30"/>
  <c r="G62" i="30"/>
  <c r="G61" i="30"/>
  <c r="G60" i="30"/>
  <c r="G59" i="30"/>
  <c r="G58" i="30"/>
  <c r="G57" i="30"/>
  <c r="G56" i="30"/>
  <c r="G55" i="30"/>
  <c r="G54" i="30"/>
  <c r="G53" i="30"/>
  <c r="G52" i="30"/>
  <c r="G51" i="30"/>
  <c r="G50" i="30"/>
  <c r="G49" i="30"/>
  <c r="G48" i="30"/>
  <c r="G47" i="30"/>
  <c r="G46" i="30"/>
  <c r="G45" i="30"/>
  <c r="G44" i="30"/>
  <c r="G43" i="30"/>
  <c r="G42" i="30"/>
  <c r="G41" i="30"/>
  <c r="G40" i="30"/>
  <c r="G39" i="30"/>
  <c r="G38" i="30"/>
  <c r="G37" i="30"/>
  <c r="G36" i="30"/>
  <c r="G35" i="30"/>
  <c r="G34" i="30"/>
  <c r="G33" i="30"/>
  <c r="G32" i="30"/>
  <c r="G31" i="30"/>
  <c r="G30" i="30"/>
  <c r="G29" i="30"/>
  <c r="G28" i="30"/>
  <c r="G27" i="30"/>
  <c r="G26" i="30"/>
  <c r="G25" i="30"/>
  <c r="G24" i="30"/>
  <c r="G23" i="30"/>
  <c r="G22" i="30"/>
  <c r="G21" i="30"/>
  <c r="G20" i="30"/>
  <c r="G19" i="30"/>
  <c r="G18" i="30"/>
  <c r="G17" i="30"/>
  <c r="G16" i="30"/>
  <c r="G15" i="30"/>
  <c r="G14" i="30"/>
  <c r="G13" i="30"/>
  <c r="G12" i="30"/>
  <c r="G11" i="30"/>
  <c r="G10" i="30"/>
  <c r="G9" i="30"/>
  <c r="G8" i="30"/>
  <c r="G7" i="30"/>
  <c r="G6" i="30"/>
  <c r="G5" i="30"/>
  <c r="G4" i="30"/>
  <c r="G3" i="30"/>
  <c r="G69" i="37"/>
  <c r="G68" i="37"/>
  <c r="G67" i="37"/>
  <c r="G66" i="37"/>
  <c r="G65" i="37"/>
  <c r="G64" i="37"/>
  <c r="G63" i="37"/>
  <c r="G62" i="37"/>
  <c r="G61" i="37"/>
  <c r="G60" i="37"/>
  <c r="G59" i="37"/>
  <c r="G58" i="37"/>
  <c r="G57" i="37"/>
  <c r="G56" i="37"/>
  <c r="G55" i="37"/>
  <c r="G54" i="37"/>
  <c r="G53" i="37"/>
  <c r="G52" i="37"/>
  <c r="G51" i="37"/>
  <c r="G50" i="37"/>
  <c r="G49" i="37"/>
  <c r="G48" i="37"/>
  <c r="G47" i="37"/>
  <c r="G46" i="37"/>
  <c r="G45" i="37"/>
  <c r="G44" i="37"/>
  <c r="G43" i="37"/>
  <c r="G42" i="37"/>
  <c r="G41" i="37"/>
  <c r="G40" i="37"/>
  <c r="G39" i="37"/>
  <c r="G38" i="37"/>
  <c r="G37" i="37"/>
  <c r="G36" i="37"/>
  <c r="G35" i="37"/>
  <c r="G34" i="37"/>
  <c r="G33" i="37"/>
  <c r="G32" i="37"/>
  <c r="G31" i="37"/>
  <c r="G30" i="37"/>
  <c r="G29" i="37"/>
  <c r="G28" i="37"/>
  <c r="G27" i="37"/>
  <c r="G26" i="37"/>
  <c r="G25" i="37"/>
  <c r="G24" i="37"/>
  <c r="G23" i="37"/>
  <c r="G22" i="37"/>
  <c r="G21" i="37"/>
  <c r="G20" i="37"/>
  <c r="G19" i="37"/>
  <c r="G18" i="37"/>
  <c r="G17" i="37"/>
  <c r="G16" i="37"/>
  <c r="G15" i="37"/>
  <c r="G14" i="37"/>
  <c r="G13" i="37"/>
  <c r="G12" i="37"/>
  <c r="G11" i="37"/>
  <c r="G10" i="37"/>
  <c r="G9" i="37"/>
  <c r="G8" i="37"/>
  <c r="G7" i="37"/>
  <c r="G6" i="37"/>
  <c r="G5" i="37"/>
  <c r="G4" i="37"/>
  <c r="G3" i="37"/>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7" i="28"/>
  <c r="G36" i="28"/>
  <c r="G35" i="28"/>
  <c r="G34" i="28"/>
  <c r="G33" i="28"/>
  <c r="G32" i="28"/>
  <c r="G31" i="28"/>
  <c r="G30" i="28"/>
  <c r="G29" i="28"/>
  <c r="G28" i="28"/>
  <c r="G27" i="28"/>
  <c r="G26" i="28"/>
  <c r="G25" i="28"/>
  <c r="G24" i="28"/>
  <c r="G23" i="28"/>
  <c r="G22" i="28"/>
  <c r="G21" i="28"/>
  <c r="G20" i="28"/>
  <c r="G19" i="28"/>
  <c r="G18" i="28"/>
  <c r="G17" i="28"/>
  <c r="G16" i="28"/>
  <c r="G15" i="28"/>
  <c r="G14" i="28"/>
  <c r="G13" i="28"/>
  <c r="G12" i="28"/>
  <c r="G11" i="28"/>
  <c r="G10" i="28"/>
  <c r="G9" i="28"/>
  <c r="G8" i="28"/>
  <c r="G7" i="28"/>
  <c r="G6" i="28"/>
  <c r="G5" i="28"/>
  <c r="G4" i="28"/>
  <c r="G3" i="28"/>
  <c r="G68" i="27"/>
  <c r="G67" i="27"/>
  <c r="G66" i="27"/>
  <c r="G65" i="27"/>
  <c r="G64" i="27"/>
  <c r="G63" i="27"/>
  <c r="G62" i="27"/>
  <c r="G61" i="27"/>
  <c r="G60" i="27"/>
  <c r="G59" i="27"/>
  <c r="G58" i="27"/>
  <c r="G57" i="27"/>
  <c r="G56" i="27"/>
  <c r="G55" i="27"/>
  <c r="G54" i="27"/>
  <c r="G53" i="27"/>
  <c r="G52" i="27"/>
  <c r="G51" i="27"/>
  <c r="G50" i="27"/>
  <c r="G49" i="27"/>
  <c r="G48" i="27"/>
  <c r="G47" i="27"/>
  <c r="G46" i="27"/>
  <c r="G45" i="27"/>
  <c r="G44" i="27"/>
  <c r="G43" i="27"/>
  <c r="G42" i="27"/>
  <c r="G41" i="27"/>
  <c r="G40" i="27"/>
  <c r="G39" i="27"/>
  <c r="G38" i="27"/>
  <c r="G37" i="27"/>
  <c r="G36" i="27"/>
  <c r="G35" i="27"/>
  <c r="G34" i="27"/>
  <c r="G33" i="27"/>
  <c r="G32" i="27"/>
  <c r="G31" i="27"/>
  <c r="G30" i="27"/>
  <c r="G29" i="27"/>
  <c r="G28" i="27"/>
  <c r="G27" i="27"/>
  <c r="G26" i="27"/>
  <c r="G25" i="27"/>
  <c r="G24" i="27"/>
  <c r="G23" i="27"/>
  <c r="G22" i="27"/>
  <c r="G21" i="27"/>
  <c r="G20" i="27"/>
  <c r="G19" i="27"/>
  <c r="G18" i="27"/>
  <c r="G17" i="27"/>
  <c r="G16" i="27"/>
  <c r="G15" i="27"/>
  <c r="G14" i="27"/>
  <c r="G13" i="27"/>
  <c r="G12" i="27"/>
  <c r="G11" i="27"/>
  <c r="G10" i="27"/>
  <c r="G9" i="27"/>
  <c r="G8" i="27"/>
  <c r="G7" i="27"/>
  <c r="G6" i="27"/>
  <c r="G5" i="27"/>
  <c r="G4" i="27"/>
  <c r="G3" i="27"/>
  <c r="G72" i="26"/>
  <c r="G71" i="26"/>
  <c r="G70" i="26"/>
  <c r="G69" i="26"/>
  <c r="G68" i="26"/>
  <c r="G67" i="26"/>
  <c r="G66" i="26"/>
  <c r="G65" i="26"/>
  <c r="G64" i="26"/>
  <c r="G63" i="26"/>
  <c r="G62" i="26"/>
  <c r="G61" i="26"/>
  <c r="G60" i="26"/>
  <c r="G59" i="26"/>
  <c r="G58" i="26"/>
  <c r="G57" i="26"/>
  <c r="G56" i="26"/>
  <c r="G55" i="26"/>
  <c r="G54" i="26"/>
  <c r="G53" i="26"/>
  <c r="G52" i="26"/>
  <c r="G51" i="26"/>
  <c r="G50" i="26"/>
  <c r="G49" i="26"/>
  <c r="G48" i="26"/>
  <c r="G47" i="26"/>
  <c r="G46" i="26"/>
  <c r="G45" i="26"/>
  <c r="G44" i="26"/>
  <c r="G43" i="26"/>
  <c r="G42" i="26"/>
  <c r="G41" i="26"/>
  <c r="G40" i="26"/>
  <c r="G39" i="26"/>
  <c r="G38" i="26"/>
  <c r="G37" i="26"/>
  <c r="G36" i="26"/>
  <c r="G35" i="26"/>
  <c r="G34" i="26"/>
  <c r="G33" i="26"/>
  <c r="G32" i="26"/>
  <c r="G31" i="26"/>
  <c r="G30" i="26"/>
  <c r="G29" i="26"/>
  <c r="G28" i="26"/>
  <c r="G27" i="26"/>
  <c r="G26" i="26"/>
  <c r="G25" i="26"/>
  <c r="G24" i="26"/>
  <c r="G23" i="26"/>
  <c r="G22" i="26"/>
  <c r="G21" i="26"/>
  <c r="G20" i="26"/>
  <c r="G19" i="26"/>
  <c r="G18" i="26"/>
  <c r="G17" i="26"/>
  <c r="G16" i="26"/>
  <c r="G15" i="26"/>
  <c r="G14" i="26"/>
  <c r="G13" i="26"/>
  <c r="G12" i="26"/>
  <c r="G11" i="26"/>
  <c r="G10" i="26"/>
  <c r="G9" i="26"/>
  <c r="G8" i="26"/>
  <c r="G7" i="26"/>
  <c r="G6" i="26"/>
  <c r="G5" i="26"/>
  <c r="G4" i="26"/>
  <c r="G3" i="26"/>
  <c r="G68" i="25"/>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G26" i="25"/>
  <c r="G25" i="25"/>
  <c r="G24" i="25"/>
  <c r="G23" i="25"/>
  <c r="G22" i="25"/>
  <c r="G21" i="25"/>
  <c r="G20" i="25"/>
  <c r="G19" i="25"/>
  <c r="G18" i="25"/>
  <c r="G17" i="25"/>
  <c r="G16" i="25"/>
  <c r="G15" i="25"/>
  <c r="G14" i="25"/>
  <c r="G13" i="25"/>
  <c r="G12" i="25"/>
  <c r="G11" i="25"/>
  <c r="G10" i="25"/>
  <c r="G9" i="25"/>
  <c r="G8" i="25"/>
  <c r="G7" i="25"/>
  <c r="G6" i="25"/>
  <c r="G5" i="25"/>
  <c r="G4" i="25"/>
  <c r="G3" i="25"/>
  <c r="K69" i="35"/>
  <c r="K70" i="35"/>
  <c r="K71" i="35"/>
  <c r="K72" i="35"/>
  <c r="K73" i="35"/>
  <c r="K74" i="35"/>
  <c r="K75" i="35"/>
  <c r="K76" i="35"/>
  <c r="K77" i="35"/>
  <c r="K78" i="35"/>
  <c r="K79" i="35"/>
  <c r="K80" i="35"/>
  <c r="K81" i="35"/>
  <c r="K82"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69" i="36"/>
  <c r="K70" i="36"/>
  <c r="K71" i="36"/>
  <c r="K72" i="36"/>
  <c r="K73" i="36"/>
  <c r="K74" i="36"/>
  <c r="K75" i="36"/>
  <c r="K76" i="36"/>
  <c r="K77" i="36"/>
  <c r="K78" i="36"/>
  <c r="K79" i="36"/>
  <c r="K80" i="36"/>
  <c r="K81" i="36"/>
  <c r="K82"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69" i="33"/>
  <c r="K70" i="33"/>
  <c r="K71" i="33"/>
  <c r="K72" i="33"/>
  <c r="K73" i="33"/>
  <c r="K74" i="33"/>
  <c r="K75" i="33"/>
  <c r="K76" i="33"/>
  <c r="K77" i="33"/>
  <c r="K78" i="33"/>
  <c r="K79" i="33"/>
  <c r="K80" i="33"/>
  <c r="K81" i="33"/>
  <c r="K82"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9" i="32"/>
  <c r="K70" i="32"/>
  <c r="K71" i="32"/>
  <c r="K72" i="32"/>
  <c r="K73" i="32"/>
  <c r="K74" i="32"/>
  <c r="K75" i="32"/>
  <c r="K76" i="32"/>
  <c r="K77" i="32"/>
  <c r="K78" i="32"/>
  <c r="K79" i="32"/>
  <c r="K80" i="32"/>
  <c r="K81" i="32"/>
  <c r="K82"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9" i="31"/>
  <c r="K70" i="31"/>
  <c r="K71" i="31"/>
  <c r="K72" i="31"/>
  <c r="K73" i="31"/>
  <c r="K74" i="31"/>
  <c r="K75" i="31"/>
  <c r="K76" i="31"/>
  <c r="K77" i="31"/>
  <c r="K78" i="31"/>
  <c r="K79" i="31"/>
  <c r="K80" i="31"/>
  <c r="K81" i="31"/>
  <c r="K82"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9" i="30"/>
  <c r="K70" i="30"/>
  <c r="K71" i="30"/>
  <c r="K72" i="30"/>
  <c r="K73" i="30"/>
  <c r="K74" i="30"/>
  <c r="K75" i="30"/>
  <c r="K76" i="30"/>
  <c r="K77" i="30"/>
  <c r="K78" i="30"/>
  <c r="K79" i="30"/>
  <c r="K80" i="30"/>
  <c r="K81" i="30"/>
  <c r="K82"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9" i="37"/>
  <c r="K70" i="37"/>
  <c r="K71" i="37"/>
  <c r="K72" i="37"/>
  <c r="K73" i="37"/>
  <c r="K74" i="37"/>
  <c r="K75" i="37"/>
  <c r="K76" i="37"/>
  <c r="K77" i="37"/>
  <c r="K78" i="37"/>
  <c r="K79" i="37"/>
  <c r="K80" i="37"/>
  <c r="K81" i="37"/>
  <c r="K82"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69" i="28"/>
  <c r="K70" i="28"/>
  <c r="K71" i="28"/>
  <c r="K72" i="28"/>
  <c r="K73" i="28"/>
  <c r="K74" i="28"/>
  <c r="K75" i="28"/>
  <c r="K76" i="28"/>
  <c r="K77" i="28"/>
  <c r="K78" i="28"/>
  <c r="K79" i="28"/>
  <c r="K80" i="28"/>
  <c r="K81" i="28"/>
  <c r="K82"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7" i="27"/>
  <c r="K68" i="27"/>
  <c r="K69" i="27"/>
  <c r="K70" i="27"/>
  <c r="K71" i="27"/>
  <c r="K72" i="27"/>
  <c r="K73" i="27"/>
  <c r="K74" i="27"/>
  <c r="K75" i="27"/>
  <c r="K76" i="27"/>
  <c r="K77" i="27"/>
  <c r="K78" i="27"/>
  <c r="K79" i="27"/>
  <c r="K80" i="27"/>
  <c r="K81" i="27"/>
  <c r="K82"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6" i="26"/>
  <c r="K67" i="26"/>
  <c r="K68" i="26"/>
  <c r="K69" i="26"/>
  <c r="K70" i="26"/>
  <c r="K71" i="26"/>
  <c r="K72" i="26"/>
  <c r="K73" i="26"/>
  <c r="K74" i="26"/>
  <c r="K75" i="26"/>
  <c r="K76" i="26"/>
  <c r="K77" i="26"/>
  <c r="K78" i="26"/>
  <c r="K79" i="26"/>
  <c r="K80" i="26"/>
  <c r="K81" i="26"/>
  <c r="K8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K65" i="25"/>
  <c r="K66" i="25"/>
  <c r="K67" i="25"/>
  <c r="K68" i="25"/>
  <c r="K69" i="25"/>
  <c r="K70" i="25"/>
  <c r="K71" i="25"/>
  <c r="K72" i="25"/>
  <c r="K73" i="25"/>
  <c r="K74" i="25"/>
  <c r="K75" i="25"/>
  <c r="K76" i="25"/>
  <c r="K77" i="25"/>
  <c r="K78" i="25"/>
  <c r="K79" i="25"/>
  <c r="K80" i="25"/>
  <c r="K81" i="25"/>
  <c r="K82"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G7" i="3"/>
  <c r="G6" i="3"/>
  <c r="G5" i="3"/>
  <c r="G4" i="3"/>
  <c r="G3"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10" i="3"/>
  <c r="G9" i="3"/>
  <c r="G8"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K56" i="3"/>
  <c r="K57" i="3"/>
  <c r="K58" i="3"/>
  <c r="K59" i="3"/>
  <c r="K60" i="3"/>
  <c r="K61" i="3"/>
  <c r="K62" i="3"/>
  <c r="K63" i="3"/>
  <c r="K64" i="3"/>
  <c r="K65" i="3"/>
  <c r="K66" i="3"/>
  <c r="K67" i="3"/>
  <c r="K68" i="3"/>
  <c r="K69" i="3"/>
  <c r="K70" i="3"/>
  <c r="K71" i="3"/>
  <c r="K72" i="3"/>
  <c r="K73" i="3"/>
  <c r="K74" i="3"/>
  <c r="K75" i="3"/>
  <c r="K76" i="3"/>
  <c r="K77" i="3"/>
  <c r="K78" i="3"/>
  <c r="K79" i="3"/>
  <c r="K80" i="3"/>
  <c r="K81" i="3"/>
  <c r="K82" i="3"/>
  <c r="G66" i="3"/>
  <c r="G67" i="3"/>
  <c r="G68" i="3"/>
  <c r="G69" i="3"/>
  <c r="G70" i="3"/>
  <c r="G71" i="3"/>
  <c r="G72" i="3"/>
  <c r="G73" i="3"/>
  <c r="G74" i="3"/>
  <c r="G75" i="3"/>
  <c r="G76" i="3"/>
  <c r="G77" i="3"/>
  <c r="G78" i="3"/>
  <c r="G79" i="3"/>
  <c r="G80" i="3"/>
  <c r="G81" i="3"/>
  <c r="G82" i="3"/>
  <c r="D25" i="2"/>
  <c r="D24" i="2"/>
  <c r="K3" i="35" l="1"/>
  <c r="K4" i="35"/>
  <c r="K5" i="35"/>
  <c r="K6" i="35"/>
  <c r="K7" i="35"/>
  <c r="K8" i="35"/>
  <c r="K9" i="35"/>
  <c r="K10" i="35"/>
  <c r="K11" i="35"/>
  <c r="K12" i="35"/>
  <c r="K13" i="35"/>
  <c r="K14" i="35"/>
  <c r="K15" i="35"/>
  <c r="K16" i="35"/>
  <c r="K17" i="35"/>
  <c r="K18" i="35"/>
  <c r="K22" i="35"/>
  <c r="K24" i="35"/>
  <c r="K25" i="35"/>
  <c r="K28" i="35"/>
  <c r="K33" i="35"/>
  <c r="K35" i="35"/>
  <c r="K38" i="35"/>
  <c r="K42" i="35"/>
  <c r="K45" i="35"/>
  <c r="K49" i="35"/>
  <c r="K52" i="35"/>
  <c r="K54" i="35"/>
  <c r="K59" i="35"/>
  <c r="K63" i="35"/>
  <c r="K66" i="35"/>
  <c r="K8" i="36"/>
  <c r="K12" i="36"/>
  <c r="K16" i="36"/>
  <c r="K22" i="36"/>
  <c r="K27" i="36"/>
  <c r="K32" i="36"/>
  <c r="K37" i="36"/>
  <c r="K44" i="36"/>
  <c r="K49" i="36"/>
  <c r="K54" i="36"/>
  <c r="K12" i="32"/>
  <c r="K18" i="32"/>
  <c r="K28" i="32"/>
  <c r="K36" i="32"/>
  <c r="K43" i="32"/>
  <c r="K51" i="32"/>
  <c r="K57" i="32"/>
  <c r="K64" i="32"/>
  <c r="K10" i="31"/>
  <c r="K18" i="31"/>
  <c r="K28" i="31"/>
  <c r="K65" i="26"/>
  <c r="K42" i="25"/>
  <c r="K57" i="25"/>
  <c r="K11" i="36"/>
  <c r="K19" i="36"/>
  <c r="K24" i="36"/>
  <c r="K30" i="36"/>
  <c r="K35" i="36"/>
  <c r="K40" i="36"/>
  <c r="K45" i="36"/>
  <c r="K51" i="36"/>
  <c r="K56" i="36"/>
  <c r="K4" i="33"/>
  <c r="K12" i="33"/>
  <c r="K33" i="33"/>
  <c r="K36" i="33"/>
  <c r="K44" i="33"/>
  <c r="K48" i="33"/>
  <c r="K54" i="33"/>
  <c r="K66" i="33"/>
  <c r="K10" i="32"/>
  <c r="K16" i="32"/>
  <c r="K21" i="32"/>
  <c r="K27" i="32"/>
  <c r="K33" i="32"/>
  <c r="K41" i="32"/>
  <c r="K44" i="32"/>
  <c r="K52" i="32"/>
  <c r="K60" i="32"/>
  <c r="K67" i="32"/>
  <c r="K13" i="31"/>
  <c r="K25" i="31"/>
  <c r="K31" i="31"/>
  <c r="K55" i="26"/>
  <c r="K45" i="25"/>
  <c r="K3" i="36"/>
  <c r="K4" i="36"/>
  <c r="K5" i="36"/>
  <c r="K6" i="36"/>
  <c r="K7" i="36"/>
  <c r="K14" i="36"/>
  <c r="K21" i="36"/>
  <c r="K23" i="36"/>
  <c r="K31" i="36"/>
  <c r="K39" i="36"/>
  <c r="K46" i="36"/>
  <c r="K53" i="36"/>
  <c r="K58" i="36"/>
  <c r="K5" i="33"/>
  <c r="K10" i="33"/>
  <c r="K14" i="33"/>
  <c r="K37" i="33"/>
  <c r="K45" i="33"/>
  <c r="K52" i="33"/>
  <c r="K57" i="33"/>
  <c r="K62" i="33"/>
  <c r="K9" i="32"/>
  <c r="K14" i="32"/>
  <c r="K22" i="32"/>
  <c r="K32" i="32"/>
  <c r="K39" i="32"/>
  <c r="K47" i="32"/>
  <c r="K56" i="32"/>
  <c r="K63" i="32"/>
  <c r="K7" i="31"/>
  <c r="K22" i="31"/>
  <c r="K30" i="31"/>
  <c r="K54" i="26"/>
  <c r="K38" i="25"/>
  <c r="K53" i="25"/>
  <c r="K59" i="36"/>
  <c r="K60" i="36"/>
  <c r="K61" i="36"/>
  <c r="K62" i="36"/>
  <c r="K63" i="36"/>
  <c r="K64" i="36"/>
  <c r="K65" i="36"/>
  <c r="K66" i="36"/>
  <c r="K67" i="36"/>
  <c r="K68" i="36"/>
  <c r="K3" i="33"/>
  <c r="K16" i="33"/>
  <c r="K40" i="33"/>
  <c r="K49" i="33"/>
  <c r="K56" i="33"/>
  <c r="K4" i="32"/>
  <c r="K20" i="32"/>
  <c r="K38" i="32"/>
  <c r="K50" i="32"/>
  <c r="K62" i="32"/>
  <c r="K11" i="31"/>
  <c r="K46" i="25"/>
  <c r="K8" i="33"/>
  <c r="K32" i="33"/>
  <c r="K41" i="33"/>
  <c r="K50" i="33"/>
  <c r="K59" i="33"/>
  <c r="K65" i="33"/>
  <c r="K5" i="32"/>
  <c r="K13" i="32"/>
  <c r="K23" i="32"/>
  <c r="K37" i="32"/>
  <c r="K55" i="32"/>
  <c r="K68" i="32"/>
  <c r="K20" i="31"/>
  <c r="K17" i="33"/>
  <c r="K18" i="33"/>
  <c r="K19" i="33"/>
  <c r="K20" i="33"/>
  <c r="K21" i="33"/>
  <c r="K22" i="33"/>
  <c r="K23" i="33"/>
  <c r="K24" i="33"/>
  <c r="K25" i="33"/>
  <c r="K26" i="33"/>
  <c r="K27" i="33"/>
  <c r="K28" i="33"/>
  <c r="K29" i="33"/>
  <c r="K30" i="33"/>
  <c r="K31" i="33"/>
  <c r="K55" i="33"/>
  <c r="K67" i="33"/>
  <c r="K31" i="32"/>
  <c r="K59" i="32"/>
  <c r="K19" i="31"/>
  <c r="K52" i="25"/>
  <c r="K6" i="32"/>
  <c r="K34" i="32"/>
  <c r="K49" i="32"/>
  <c r="K66" i="32"/>
  <c r="K14" i="31"/>
  <c r="K56" i="25"/>
  <c r="K3" i="32"/>
  <c r="K8" i="32"/>
  <c r="K29" i="32"/>
  <c r="K48" i="32"/>
  <c r="K12" i="31"/>
  <c r="K48" i="25"/>
  <c r="K3" i="31"/>
  <c r="K5" i="31"/>
  <c r="K6" i="31"/>
  <c r="K21" i="31"/>
  <c r="K26" i="31"/>
  <c r="K40" i="25"/>
  <c r="K4" i="31"/>
  <c r="K23"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56" i="26"/>
  <c r="K64" i="25"/>
  <c r="K3"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63" i="30"/>
  <c r="K64" i="30"/>
  <c r="K65" i="30"/>
  <c r="K66" i="30"/>
  <c r="K67" i="30"/>
  <c r="K68" i="30"/>
  <c r="K7" i="26"/>
  <c r="K38" i="26"/>
  <c r="K45" i="26"/>
  <c r="K58" i="26"/>
  <c r="K47" i="25"/>
  <c r="K4" i="37"/>
  <c r="K6" i="37"/>
  <c r="K8" i="37"/>
  <c r="K9" i="37"/>
  <c r="K11" i="37"/>
  <c r="K13" i="37"/>
  <c r="K15" i="37"/>
  <c r="K17" i="37"/>
  <c r="K20" i="37"/>
  <c r="K22" i="37"/>
  <c r="K23" i="37"/>
  <c r="K25" i="37"/>
  <c r="K27" i="37"/>
  <c r="K29" i="37"/>
  <c r="K30" i="37"/>
  <c r="K32" i="37"/>
  <c r="K34" i="37"/>
  <c r="K36" i="37"/>
  <c r="K37" i="37"/>
  <c r="K39" i="37"/>
  <c r="K42" i="37"/>
  <c r="K43" i="37"/>
  <c r="K45" i="37"/>
  <c r="K31" i="27"/>
  <c r="K41" i="27"/>
  <c r="K43" i="27"/>
  <c r="K49" i="27"/>
  <c r="K55" i="27"/>
  <c r="K60" i="27"/>
  <c r="K8" i="26"/>
  <c r="K13" i="26"/>
  <c r="K41" i="26"/>
  <c r="K47" i="26"/>
  <c r="K60" i="26"/>
  <c r="K32" i="25"/>
  <c r="K51" i="25"/>
  <c r="K3" i="37"/>
  <c r="K5" i="37"/>
  <c r="K7" i="37"/>
  <c r="K10" i="37"/>
  <c r="K12" i="37"/>
  <c r="K14" i="37"/>
  <c r="K16" i="37"/>
  <c r="K18" i="37"/>
  <c r="K19" i="37"/>
  <c r="K21" i="37"/>
  <c r="K24" i="37"/>
  <c r="K26" i="37"/>
  <c r="K28" i="37"/>
  <c r="K31" i="37"/>
  <c r="K33" i="37"/>
  <c r="K35" i="37"/>
  <c r="K38" i="37"/>
  <c r="K40" i="37"/>
  <c r="K41" i="37"/>
  <c r="K44" i="37"/>
  <c r="K36" i="27"/>
  <c r="K46" i="27"/>
  <c r="K52" i="27"/>
  <c r="K58" i="27"/>
  <c r="K6" i="26"/>
  <c r="K17" i="26"/>
  <c r="K46" i="26"/>
  <c r="K61" i="26"/>
  <c r="K36" i="25"/>
  <c r="K60" i="25"/>
  <c r="K46" i="37"/>
  <c r="K47" i="37"/>
  <c r="K48" i="37"/>
  <c r="K49" i="37"/>
  <c r="K50" i="37"/>
  <c r="K51" i="37"/>
  <c r="K52" i="37"/>
  <c r="K53" i="37"/>
  <c r="K54" i="37"/>
  <c r="K55" i="37"/>
  <c r="K56" i="37"/>
  <c r="K57" i="37"/>
  <c r="K58" i="37"/>
  <c r="K59" i="37"/>
  <c r="K60" i="37"/>
  <c r="K61" i="37"/>
  <c r="K62" i="37"/>
  <c r="K63" i="37"/>
  <c r="K64" i="37"/>
  <c r="K65" i="37"/>
  <c r="K66" i="37"/>
  <c r="K67" i="37"/>
  <c r="K68" i="37"/>
  <c r="K3" i="28"/>
  <c r="K61" i="28"/>
  <c r="K65" i="28"/>
  <c r="K68" i="28"/>
  <c r="K33" i="27"/>
  <c r="K39" i="27"/>
  <c r="K47" i="27"/>
  <c r="K54" i="27"/>
  <c r="K4" i="26"/>
  <c r="K16" i="26"/>
  <c r="K43" i="26"/>
  <c r="K51" i="26"/>
  <c r="K35" i="25"/>
  <c r="K59" i="25"/>
  <c r="K59" i="28"/>
  <c r="K62" i="28"/>
  <c r="K64" i="28"/>
  <c r="K67" i="28"/>
  <c r="K32" i="27"/>
  <c r="K40" i="27"/>
  <c r="K44" i="27"/>
  <c r="K51" i="27"/>
  <c r="K56" i="27"/>
  <c r="K3" i="26"/>
  <c r="K39" i="26"/>
  <c r="K49" i="26"/>
  <c r="K43" i="25"/>
  <c r="K62" i="25"/>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6" i="28"/>
  <c r="K47" i="28"/>
  <c r="K48" i="28"/>
  <c r="K49" i="28"/>
  <c r="K50" i="28"/>
  <c r="K51" i="28"/>
  <c r="K52" i="28"/>
  <c r="K53" i="28"/>
  <c r="K54" i="28"/>
  <c r="K55" i="28"/>
  <c r="K56" i="28"/>
  <c r="K57" i="28"/>
  <c r="K58" i="28"/>
  <c r="K60" i="28"/>
  <c r="K63" i="28"/>
  <c r="K66" i="28"/>
  <c r="K37" i="27"/>
  <c r="K45" i="27"/>
  <c r="K53" i="27"/>
  <c r="K59" i="27"/>
  <c r="K9" i="26"/>
  <c r="K14" i="26"/>
  <c r="K44" i="26"/>
  <c r="K52" i="26"/>
  <c r="K62" i="26"/>
  <c r="K49" i="25"/>
  <c r="K18" i="27"/>
  <c r="K20" i="27"/>
  <c r="K21" i="27"/>
  <c r="K22" i="27"/>
  <c r="K24" i="27"/>
  <c r="K25" i="27"/>
  <c r="K27" i="27"/>
  <c r="K28" i="27"/>
  <c r="K30" i="27"/>
  <c r="K34" i="27"/>
  <c r="K38" i="27"/>
  <c r="K42" i="27"/>
  <c r="K48" i="27"/>
  <c r="K57" i="27"/>
  <c r="K5" i="26"/>
  <c r="K11" i="26"/>
  <c r="K42" i="26"/>
  <c r="K48" i="26"/>
  <c r="K64" i="26"/>
  <c r="K41" i="25"/>
  <c r="K55" i="25"/>
  <c r="K3" i="27"/>
  <c r="K4" i="27"/>
  <c r="K5" i="27"/>
  <c r="K6" i="27"/>
  <c r="K7" i="27"/>
  <c r="K8" i="27"/>
  <c r="K9" i="27"/>
  <c r="K10" i="27"/>
  <c r="K11" i="27"/>
  <c r="K12" i="27"/>
  <c r="K13" i="27"/>
  <c r="K14" i="27"/>
  <c r="K15" i="27"/>
  <c r="K16" i="27"/>
  <c r="K17" i="27"/>
  <c r="K19" i="27"/>
  <c r="K23" i="27"/>
  <c r="K26" i="27"/>
  <c r="K29" i="27"/>
  <c r="K35" i="27"/>
  <c r="K50" i="27"/>
  <c r="K10" i="26"/>
  <c r="K40" i="26"/>
  <c r="K59" i="26"/>
  <c r="K34" i="25"/>
  <c r="K61" i="27"/>
  <c r="K62" i="27"/>
  <c r="K63" i="27"/>
  <c r="K64" i="27"/>
  <c r="K65" i="27"/>
  <c r="K66" i="27"/>
  <c r="K12" i="26"/>
  <c r="K63" i="26"/>
  <c r="K15" i="26"/>
  <c r="K50" i="26"/>
  <c r="K39" i="25"/>
  <c r="K18" i="26"/>
  <c r="K19" i="26"/>
  <c r="K20" i="26"/>
  <c r="K21" i="26"/>
  <c r="K22" i="26"/>
  <c r="K23" i="26"/>
  <c r="K24" i="26"/>
  <c r="K25" i="26"/>
  <c r="K26" i="26"/>
  <c r="K27" i="26"/>
  <c r="K28" i="26"/>
  <c r="K29" i="26"/>
  <c r="K30" i="26"/>
  <c r="K31" i="26"/>
  <c r="K32" i="26"/>
  <c r="K33" i="26"/>
  <c r="K34" i="26"/>
  <c r="K35" i="26"/>
  <c r="K36" i="26"/>
  <c r="K37" i="26"/>
  <c r="K53" i="26"/>
  <c r="K54" i="25"/>
  <c r="K50" i="25"/>
  <c r="K3"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3" i="25"/>
  <c r="K61" i="25"/>
  <c r="K20" i="35"/>
  <c r="K30" i="35"/>
  <c r="K39" i="35"/>
  <c r="K48" i="35"/>
  <c r="K56" i="35"/>
  <c r="K62" i="35"/>
  <c r="K67" i="35"/>
  <c r="K9" i="36"/>
  <c r="K17" i="36"/>
  <c r="K28" i="36"/>
  <c r="K41" i="36"/>
  <c r="K50" i="36"/>
  <c r="K9" i="33"/>
  <c r="K15" i="33"/>
  <c r="K39" i="33"/>
  <c r="K51" i="33"/>
  <c r="K60" i="33"/>
  <c r="K68" i="33"/>
  <c r="K15" i="32"/>
  <c r="K25" i="32"/>
  <c r="K40" i="32"/>
  <c r="K54" i="32"/>
  <c r="K15" i="31"/>
  <c r="K21" i="35"/>
  <c r="K23" i="35"/>
  <c r="K27" i="35"/>
  <c r="K29" i="35"/>
  <c r="K32" i="35"/>
  <c r="K34" i="35"/>
  <c r="K37" i="35"/>
  <c r="K41" i="35"/>
  <c r="K44" i="35"/>
  <c r="K46" i="35"/>
  <c r="K50" i="35"/>
  <c r="K53" i="35"/>
  <c r="K57" i="35"/>
  <c r="K60" i="35"/>
  <c r="K64" i="35"/>
  <c r="K68" i="35"/>
  <c r="K13" i="36"/>
  <c r="K20" i="36"/>
  <c r="K25" i="36"/>
  <c r="K29" i="36"/>
  <c r="K34" i="36"/>
  <c r="K38" i="36"/>
  <c r="K42" i="36"/>
  <c r="K47" i="36"/>
  <c r="K52" i="36"/>
  <c r="K57" i="36"/>
  <c r="K6" i="33"/>
  <c r="K11" i="33"/>
  <c r="K35" i="33"/>
  <c r="K42" i="33"/>
  <c r="K46" i="33"/>
  <c r="K61" i="33"/>
  <c r="K63" i="33"/>
  <c r="K11" i="32"/>
  <c r="K19" i="32"/>
  <c r="K26" i="32"/>
  <c r="K35" i="32"/>
  <c r="K46" i="32"/>
  <c r="K58" i="32"/>
  <c r="K65" i="32"/>
  <c r="K9" i="31"/>
  <c r="K17" i="31"/>
  <c r="K27" i="31"/>
  <c r="K57" i="26"/>
  <c r="K37" i="25"/>
  <c r="K63" i="25"/>
  <c r="K19" i="35"/>
  <c r="K26" i="35"/>
  <c r="K31" i="35"/>
  <c r="K36" i="35"/>
  <c r="K40" i="35"/>
  <c r="K43" i="35"/>
  <c r="K47" i="35"/>
  <c r="K51" i="35"/>
  <c r="K55" i="35"/>
  <c r="K58" i="35"/>
  <c r="K61" i="35"/>
  <c r="K65" i="35"/>
  <c r="K10" i="36"/>
  <c r="K15" i="36"/>
  <c r="K18" i="36"/>
  <c r="K26" i="36"/>
  <c r="K33" i="36"/>
  <c r="K36" i="36"/>
  <c r="K43" i="36"/>
  <c r="K48" i="36"/>
  <c r="K55" i="36"/>
  <c r="K7" i="33"/>
  <c r="K13" i="33"/>
  <c r="K34" i="33"/>
  <c r="K38" i="33"/>
  <c r="K43" i="33"/>
  <c r="K47" i="33"/>
  <c r="K53" i="33"/>
  <c r="K58" i="33"/>
  <c r="K64" i="33"/>
  <c r="K7" i="32"/>
  <c r="K17" i="32"/>
  <c r="K24" i="32"/>
  <c r="K30" i="32"/>
  <c r="K42" i="32"/>
  <c r="K45" i="32"/>
  <c r="K53" i="32"/>
  <c r="K61" i="32"/>
  <c r="K8" i="31"/>
  <c r="K16" i="31"/>
  <c r="K24" i="31"/>
  <c r="K29" i="31"/>
  <c r="K44" i="25"/>
  <c r="K58" i="25"/>
  <c r="J23" i="15"/>
  <c r="G23" i="15"/>
  <c r="F22" i="15"/>
  <c r="F18" i="15"/>
  <c r="F14" i="15"/>
  <c r="F10" i="15"/>
  <c r="F23" i="15" s="1"/>
  <c r="H21" i="15"/>
  <c r="H20" i="15"/>
  <c r="H19" i="15"/>
  <c r="H17" i="15"/>
  <c r="H16" i="15"/>
  <c r="H15" i="15"/>
  <c r="H13" i="15"/>
  <c r="H12" i="15"/>
  <c r="H11" i="15"/>
  <c r="H9" i="15"/>
  <c r="H8" i="15"/>
  <c r="H7" i="15"/>
  <c r="K4" i="3"/>
  <c r="K16" i="3"/>
  <c r="K25" i="3"/>
  <c r="K9" i="3"/>
  <c r="K15" i="3"/>
  <c r="K24" i="3"/>
  <c r="K3" i="3"/>
  <c r="K13" i="3"/>
  <c r="K17" i="3"/>
  <c r="K27" i="3"/>
  <c r="K6" i="3"/>
  <c r="K11" i="3"/>
  <c r="K21" i="3"/>
  <c r="K5" i="3"/>
  <c r="K12" i="3"/>
  <c r="K19" i="3"/>
  <c r="K23" i="3"/>
  <c r="K7" i="3"/>
  <c r="K14" i="3"/>
  <c r="K18" i="3"/>
  <c r="K26" i="3"/>
  <c r="K8" i="3"/>
  <c r="K20" i="3"/>
  <c r="K10" i="3"/>
  <c r="K22"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58" i="27"/>
  <c r="L71" i="26"/>
  <c r="L72" i="26"/>
  <c r="L76" i="26"/>
  <c r="L77" i="26"/>
  <c r="L82" i="26"/>
  <c r="L22" i="26"/>
  <c r="L19" i="26"/>
  <c r="L38" i="26"/>
  <c r="L35" i="26"/>
  <c r="L17" i="26"/>
  <c r="L61" i="26"/>
  <c r="L25" i="26"/>
  <c r="L41" i="26"/>
  <c r="L37" i="26"/>
  <c r="L69" i="26"/>
  <c r="L75" i="26"/>
  <c r="L78" i="26"/>
  <c r="L81" i="26"/>
  <c r="L79" i="26"/>
  <c r="L74" i="26"/>
  <c r="L73" i="26"/>
  <c r="L70" i="26"/>
  <c r="L80" i="26"/>
  <c r="L73" i="3"/>
  <c r="L57" i="3"/>
  <c r="L82" i="28"/>
  <c r="L81" i="28"/>
  <c r="L15" i="26"/>
  <c r="L48" i="26"/>
  <c r="L68" i="27"/>
  <c r="L67" i="27"/>
  <c r="L69" i="28"/>
  <c r="L62" i="28"/>
  <c r="L80" i="28"/>
  <c r="L72" i="27"/>
  <c r="L69" i="27"/>
  <c r="L77" i="27"/>
  <c r="L74" i="27"/>
  <c r="L71" i="27"/>
  <c r="L70" i="27"/>
  <c r="L73" i="27"/>
  <c r="L76" i="27"/>
  <c r="L35" i="37"/>
  <c r="L44" i="37"/>
  <c r="L48" i="37"/>
  <c r="L64" i="37"/>
  <c r="L29" i="37"/>
  <c r="L49" i="26"/>
  <c r="L55" i="26"/>
  <c r="L64" i="26"/>
  <c r="L21" i="26"/>
  <c r="L53" i="26"/>
  <c r="L52" i="26"/>
  <c r="L24" i="26"/>
  <c r="L5" i="26"/>
  <c r="L40" i="26"/>
  <c r="L23" i="26"/>
  <c r="L39" i="26"/>
  <c r="L34" i="26"/>
  <c r="L28" i="26"/>
  <c r="L58" i="26"/>
  <c r="L32" i="26"/>
  <c r="L54" i="26"/>
  <c r="L65" i="26"/>
  <c r="L57" i="26"/>
  <c r="L10" i="26"/>
  <c r="L26" i="26"/>
  <c r="L20" i="26"/>
  <c r="L44" i="26"/>
  <c r="L43" i="26"/>
  <c r="L9" i="26"/>
  <c r="L11" i="26"/>
  <c r="L36" i="26"/>
  <c r="L4" i="26"/>
  <c r="L50" i="26"/>
  <c r="L62" i="26"/>
  <c r="L6" i="26"/>
  <c r="L8" i="26"/>
  <c r="L14" i="26"/>
  <c r="L7" i="26"/>
  <c r="L51" i="26"/>
  <c r="L3" i="26"/>
  <c r="L42" i="26"/>
  <c r="L31" i="26"/>
  <c r="L45" i="26"/>
  <c r="L13" i="26"/>
  <c r="L33" i="26"/>
  <c r="L56" i="26"/>
  <c r="L63" i="26"/>
  <c r="L30" i="26"/>
  <c r="L12" i="26"/>
  <c r="L29" i="26"/>
  <c r="L18" i="26"/>
  <c r="L47" i="26"/>
  <c r="L60" i="26"/>
  <c r="L27" i="26"/>
  <c r="L16" i="26"/>
  <c r="L59" i="26"/>
  <c r="L46" i="26"/>
  <c r="L22" i="37"/>
  <c r="L82" i="27"/>
  <c r="L80" i="27"/>
  <c r="L78" i="30"/>
  <c r="L80" i="30"/>
  <c r="L81" i="30"/>
  <c r="L82" i="30"/>
  <c r="L79" i="30"/>
  <c r="L28" i="27"/>
  <c r="L81" i="27"/>
  <c r="L78" i="27"/>
  <c r="L79" i="27"/>
  <c r="L48" i="27"/>
  <c r="L39" i="37"/>
  <c r="L23" i="37"/>
  <c r="L19" i="37"/>
  <c r="L25" i="37"/>
  <c r="L32" i="37"/>
  <c r="L11" i="37"/>
  <c r="L42" i="37"/>
  <c r="L62" i="37"/>
  <c r="L38" i="37"/>
  <c r="L76" i="30"/>
  <c r="L21" i="30"/>
  <c r="L36" i="30"/>
  <c r="L73" i="28"/>
  <c r="L78" i="28"/>
  <c r="L74" i="28"/>
  <c r="L72" i="28"/>
  <c r="L79" i="28"/>
  <c r="L71" i="28"/>
  <c r="L77" i="28"/>
  <c r="L70" i="28"/>
  <c r="L76" i="28"/>
  <c r="L75" i="28"/>
  <c r="L58" i="28"/>
  <c r="L75" i="27"/>
  <c r="L50" i="37"/>
  <c r="L43" i="37"/>
  <c r="L37" i="37"/>
  <c r="L28" i="37"/>
  <c r="L66" i="37"/>
  <c r="L18" i="37"/>
  <c r="L31" i="37"/>
  <c r="L41" i="37"/>
  <c r="L54" i="37"/>
  <c r="L68" i="37"/>
  <c r="L65" i="37"/>
  <c r="L61" i="37"/>
  <c r="L19" i="30"/>
  <c r="L46" i="30"/>
  <c r="L70" i="30"/>
  <c r="L73" i="30"/>
  <c r="L55" i="30"/>
  <c r="L69" i="30"/>
  <c r="L72" i="30"/>
  <c r="L77" i="30"/>
  <c r="L75" i="30"/>
  <c r="L74" i="30"/>
  <c r="L71" i="30"/>
  <c r="L21" i="37"/>
  <c r="L36" i="37"/>
  <c r="L79" i="37"/>
  <c r="L55" i="37"/>
  <c r="L78" i="37"/>
  <c r="L46" i="37"/>
  <c r="L80" i="37"/>
  <c r="L70" i="37"/>
  <c r="L69" i="37"/>
  <c r="L34" i="28"/>
  <c r="L57" i="37"/>
  <c r="L63" i="37"/>
  <c r="L56" i="37"/>
  <c r="L9" i="37"/>
  <c r="L67" i="37"/>
  <c r="L60" i="37"/>
  <c r="L17" i="37"/>
  <c r="L3" i="37"/>
  <c r="L5" i="37"/>
  <c r="L4" i="37"/>
  <c r="L6" i="37"/>
  <c r="L20" i="37"/>
  <c r="L45" i="37"/>
  <c r="L52" i="37"/>
  <c r="L12" i="37"/>
  <c r="L24" i="37"/>
  <c r="L30" i="37"/>
  <c r="L26" i="37"/>
  <c r="L13" i="37"/>
  <c r="L27" i="37"/>
  <c r="L34" i="37"/>
  <c r="L53" i="37"/>
  <c r="L10" i="37"/>
  <c r="L49" i="37"/>
  <c r="L33" i="37"/>
  <c r="L47" i="37"/>
  <c r="L58" i="37"/>
  <c r="L51" i="37"/>
  <c r="L40" i="37"/>
  <c r="L16" i="37"/>
  <c r="L59" i="37"/>
  <c r="L15" i="37"/>
  <c r="L7" i="37"/>
  <c r="L14" i="37"/>
  <c r="L8" i="37"/>
  <c r="L76" i="37"/>
  <c r="L77" i="37"/>
  <c r="L82" i="37"/>
  <c r="L71" i="37"/>
  <c r="L72" i="37"/>
  <c r="L73" i="37"/>
  <c r="L74" i="37"/>
  <c r="L75" i="37"/>
  <c r="L81" i="37"/>
  <c r="L17" i="28"/>
  <c r="L27" i="28"/>
  <c r="L64" i="28"/>
  <c r="L16" i="28"/>
  <c r="L33" i="28"/>
  <c r="L8" i="28"/>
  <c r="L39" i="28"/>
  <c r="L50" i="28"/>
  <c r="L46" i="28"/>
  <c r="L24" i="28"/>
  <c r="L38" i="28"/>
  <c r="L57" i="28"/>
  <c r="L5" i="28"/>
  <c r="L47" i="28"/>
  <c r="L53" i="28"/>
  <c r="L31" i="28"/>
  <c r="L42" i="28"/>
  <c r="L19" i="28"/>
  <c r="L23" i="28"/>
  <c r="L28" i="28"/>
  <c r="L41" i="28"/>
  <c r="L52" i="28"/>
  <c r="L26" i="28"/>
  <c r="L35" i="28"/>
  <c r="L67" i="28"/>
  <c r="L60" i="28"/>
  <c r="L37" i="28"/>
  <c r="L11" i="28"/>
  <c r="L48" i="28"/>
  <c r="L14" i="28"/>
  <c r="L18" i="28"/>
  <c r="L43" i="28"/>
  <c r="L51" i="28"/>
  <c r="L68" i="28"/>
  <c r="L32" i="28"/>
  <c r="L55" i="28"/>
  <c r="L29" i="28"/>
  <c r="L4" i="28"/>
  <c r="L66" i="28"/>
  <c r="L36" i="28"/>
  <c r="L59" i="28"/>
  <c r="L12" i="28"/>
  <c r="L9" i="28"/>
  <c r="L56" i="28"/>
  <c r="L10" i="28"/>
  <c r="L25" i="28"/>
  <c r="L22" i="28"/>
  <c r="L7" i="28"/>
  <c r="L63" i="28"/>
  <c r="L13" i="28"/>
  <c r="L61" i="28"/>
  <c r="L54" i="28"/>
  <c r="L3" i="28"/>
  <c r="L15" i="28"/>
  <c r="L44" i="28"/>
  <c r="L21" i="28"/>
  <c r="L49" i="28"/>
  <c r="L40" i="28"/>
  <c r="L65" i="28"/>
  <c r="L6" i="28"/>
  <c r="L45" i="28"/>
  <c r="L30" i="28"/>
  <c r="L20" i="28"/>
  <c r="L30" i="27"/>
  <c r="L44" i="27"/>
  <c r="L65" i="27"/>
  <c r="L15" i="27"/>
  <c r="L56" i="27"/>
  <c r="L59" i="27"/>
  <c r="L26" i="27"/>
  <c r="L45" i="27"/>
  <c r="L60" i="27"/>
  <c r="L27" i="27"/>
  <c r="L32" i="27"/>
  <c r="L35" i="27"/>
  <c r="L33" i="27"/>
  <c r="L23" i="27"/>
  <c r="L47" i="27"/>
  <c r="L61" i="27"/>
  <c r="L8" i="27"/>
  <c r="L42" i="27"/>
  <c r="L41" i="27"/>
  <c r="L66" i="27"/>
  <c r="L14" i="27"/>
  <c r="L53" i="27"/>
  <c r="L22" i="27"/>
  <c r="L49" i="27"/>
  <c r="L10" i="27"/>
  <c r="L39" i="27"/>
  <c r="L52" i="27"/>
  <c r="L16" i="27"/>
  <c r="L43" i="27"/>
  <c r="L6" i="27"/>
  <c r="L13" i="27"/>
  <c r="L12" i="27"/>
  <c r="L64" i="27"/>
  <c r="L31" i="27"/>
  <c r="L37" i="27"/>
  <c r="L19" i="27"/>
  <c r="L38" i="27"/>
  <c r="L63" i="27"/>
  <c r="L21" i="27"/>
  <c r="L36" i="27"/>
  <c r="L17" i="27"/>
  <c r="L50" i="27"/>
  <c r="L51" i="27"/>
  <c r="L11" i="27"/>
  <c r="L55" i="27"/>
  <c r="L18" i="27"/>
  <c r="L4" i="27"/>
  <c r="L24" i="27"/>
  <c r="L62" i="27"/>
  <c r="L9" i="27"/>
  <c r="L7" i="27"/>
  <c r="L29" i="27"/>
  <c r="L57" i="27"/>
  <c r="L40" i="27"/>
  <c r="L34" i="27"/>
  <c r="L25" i="27"/>
  <c r="L20" i="27"/>
  <c r="L5" i="27"/>
  <c r="L46" i="27"/>
  <c r="L54" i="27"/>
  <c r="L3" i="27"/>
  <c r="L26" i="30"/>
  <c r="L35" i="30"/>
  <c r="L49" i="30"/>
  <c r="L39" i="30"/>
  <c r="L7" i="30"/>
  <c r="L61" i="30"/>
  <c r="L62" i="30"/>
  <c r="L31" i="30"/>
  <c r="L10" i="30"/>
  <c r="L14" i="30"/>
  <c r="L33" i="30"/>
  <c r="L52" i="30"/>
  <c r="L43" i="30"/>
  <c r="L17" i="30"/>
  <c r="L53" i="30"/>
  <c r="L3" i="30"/>
  <c r="L64" i="30"/>
  <c r="L22" i="30"/>
  <c r="L20" i="30"/>
  <c r="L42" i="30"/>
  <c r="L8" i="30"/>
  <c r="L27" i="30"/>
  <c r="L45" i="30"/>
  <c r="L37" i="30"/>
  <c r="L44" i="30"/>
  <c r="L48" i="30"/>
  <c r="L50" i="30"/>
  <c r="L4" i="30"/>
  <c r="L38" i="30"/>
  <c r="L12" i="30"/>
  <c r="L40" i="30"/>
  <c r="L56" i="30"/>
  <c r="L5" i="30"/>
  <c r="L32" i="30"/>
  <c r="L23" i="30"/>
  <c r="L18" i="30"/>
  <c r="L13" i="30"/>
  <c r="L47" i="30"/>
  <c r="L28" i="30"/>
  <c r="L63" i="30"/>
  <c r="L29" i="30"/>
  <c r="L16" i="30"/>
  <c r="L51" i="30"/>
  <c r="L54" i="30"/>
  <c r="L11" i="30"/>
  <c r="L41" i="30"/>
  <c r="L59" i="30"/>
  <c r="L58" i="30"/>
  <c r="L30" i="30"/>
  <c r="L24" i="30"/>
  <c r="L68" i="30"/>
  <c r="L60" i="30"/>
  <c r="L6" i="30"/>
  <c r="L25" i="30"/>
  <c r="L57" i="30"/>
  <c r="L66" i="30"/>
  <c r="L9" i="30"/>
  <c r="L15" i="30"/>
  <c r="L67" i="30"/>
  <c r="L34" i="30"/>
  <c r="L65" i="30"/>
  <c r="L15" i="35"/>
  <c r="L18" i="35"/>
  <c r="L21" i="35"/>
  <c r="L22" i="35"/>
  <c r="L46" i="35"/>
  <c r="L55" i="35"/>
  <c r="L60" i="35"/>
  <c r="L58" i="35"/>
  <c r="L69" i="35"/>
  <c r="L70" i="35"/>
  <c r="L71" i="35"/>
  <c r="L72" i="35"/>
  <c r="L73" i="35"/>
  <c r="L74" i="35"/>
  <c r="L75" i="35"/>
  <c r="L77" i="35"/>
  <c r="L79" i="35"/>
  <c r="L81" i="35"/>
  <c r="L82" i="35"/>
  <c r="L18" i="32"/>
  <c r="L19" i="32"/>
  <c r="L21" i="32"/>
  <c r="L36" i="32"/>
  <c r="L46" i="32"/>
  <c r="L55" i="32"/>
  <c r="L69" i="32"/>
  <c r="L70" i="32"/>
  <c r="L71" i="32"/>
  <c r="L73" i="32"/>
  <c r="L74" i="32"/>
  <c r="L75" i="32"/>
  <c r="L76" i="32"/>
  <c r="L77" i="32"/>
  <c r="L78" i="32"/>
  <c r="L79" i="32"/>
  <c r="L81" i="32"/>
  <c r="L82" i="32"/>
  <c r="L19" i="31"/>
  <c r="L21" i="31"/>
  <c r="L36" i="31"/>
  <c r="L55" i="31"/>
  <c r="L69" i="31"/>
  <c r="L70" i="31"/>
  <c r="L72" i="31"/>
  <c r="L73" i="31"/>
  <c r="L74" i="31"/>
  <c r="L76" i="31"/>
  <c r="L77" i="31"/>
  <c r="L78" i="31"/>
  <c r="L79" i="31"/>
  <c r="L80" i="31"/>
  <c r="L81" i="31"/>
  <c r="L82" i="31"/>
  <c r="L78" i="35"/>
  <c r="L80" i="35"/>
  <c r="L72" i="32"/>
  <c r="L80" i="32"/>
  <c r="L18" i="31"/>
  <c r="L46" i="31"/>
  <c r="L75" i="31"/>
  <c r="L65" i="35"/>
  <c r="L36"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25" i="35" l="1"/>
  <c r="L27" i="35"/>
  <c r="L11" i="35"/>
  <c r="L66" i="35"/>
  <c r="L45" i="35"/>
  <c r="L42" i="35"/>
  <c r="L59" i="35"/>
  <c r="L26" i="35"/>
  <c r="L40" i="35"/>
  <c r="L17" i="35"/>
  <c r="L51" i="35"/>
  <c r="L49" i="35"/>
  <c r="L20" i="35"/>
  <c r="L37" i="35"/>
  <c r="L30" i="35"/>
  <c r="L67" i="35"/>
  <c r="L10" i="35"/>
  <c r="L24" i="35"/>
  <c r="L52" i="35"/>
  <c r="L57" i="35"/>
  <c r="L31" i="35"/>
  <c r="L48" i="35"/>
  <c r="L19" i="35"/>
  <c r="L32" i="35"/>
  <c r="L63" i="35"/>
  <c r="L44" i="35"/>
  <c r="L4" i="35"/>
  <c r="L68" i="35"/>
  <c r="L33" i="35"/>
  <c r="L28" i="35"/>
  <c r="L34" i="35"/>
  <c r="L53" i="35"/>
  <c r="L29" i="35"/>
  <c r="L61" i="35"/>
  <c r="L47" i="35"/>
  <c r="L35" i="35"/>
  <c r="L23" i="35"/>
  <c r="L62" i="35"/>
  <c r="L12" i="35"/>
  <c r="L38" i="35"/>
  <c r="L64" i="35"/>
  <c r="L16" i="35"/>
  <c r="L43" i="35"/>
  <c r="L54" i="35"/>
  <c r="L8" i="35"/>
  <c r="L56" i="35"/>
  <c r="L9" i="35"/>
  <c r="L41" i="35"/>
  <c r="L39" i="35"/>
  <c r="L13" i="35"/>
  <c r="L14" i="35"/>
  <c r="L7" i="35"/>
  <c r="L50" i="35"/>
  <c r="L6" i="35"/>
  <c r="L5" i="35"/>
  <c r="L3" i="35"/>
  <c r="L18" i="36"/>
  <c r="L65" i="36"/>
  <c r="L28" i="36"/>
  <c r="L34" i="36"/>
  <c r="L53" i="36"/>
  <c r="L51" i="36"/>
  <c r="L60" i="36"/>
  <c r="L59" i="36"/>
  <c r="L64" i="36"/>
  <c r="L48" i="36"/>
  <c r="L61" i="36"/>
  <c r="L47" i="36"/>
  <c r="L35" i="36"/>
  <c r="L23" i="36"/>
  <c r="L57" i="36"/>
  <c r="L12" i="36"/>
  <c r="L38" i="36"/>
  <c r="L62" i="36"/>
  <c r="L54" i="36"/>
  <c r="L8" i="36"/>
  <c r="L56" i="36"/>
  <c r="L9" i="36"/>
  <c r="L4" i="36"/>
  <c r="L25" i="36"/>
  <c r="L39" i="36"/>
  <c r="L13" i="36"/>
  <c r="L14" i="36"/>
  <c r="L7" i="36"/>
  <c r="L50" i="36"/>
  <c r="L66" i="36"/>
  <c r="L49" i="36"/>
  <c r="L63" i="36"/>
  <c r="L20" i="36"/>
  <c r="L27" i="36"/>
  <c r="L37" i="36"/>
  <c r="L11" i="36"/>
  <c r="L30" i="36"/>
  <c r="L5" i="36"/>
  <c r="L32" i="36"/>
  <c r="L15" i="36"/>
  <c r="L10" i="36"/>
  <c r="L45" i="36"/>
  <c r="L24" i="36"/>
  <c r="L42" i="36"/>
  <c r="L52" i="36"/>
  <c r="L3" i="36"/>
  <c r="L65" i="31"/>
  <c r="L31" i="31"/>
  <c r="L58" i="31"/>
  <c r="L25" i="31"/>
  <c r="L65" i="32"/>
  <c r="L31" i="32"/>
  <c r="L58" i="32"/>
  <c r="L25" i="32"/>
  <c r="L10" i="31"/>
  <c r="L35" i="31"/>
  <c r="L57" i="31"/>
  <c r="L38" i="31"/>
  <c r="L10" i="32"/>
  <c r="L35" i="32"/>
  <c r="L57" i="32"/>
  <c r="L38" i="32"/>
  <c r="L62" i="31"/>
  <c r="L43" i="31"/>
  <c r="L30" i="31"/>
  <c r="L20" i="31"/>
  <c r="L62" i="32"/>
  <c r="L43" i="32"/>
  <c r="L30" i="32"/>
  <c r="L20" i="32"/>
  <c r="L59" i="31"/>
  <c r="L32" i="31"/>
  <c r="L63" i="31"/>
  <c r="L48" i="31"/>
  <c r="L59" i="32"/>
  <c r="L32" i="32"/>
  <c r="L63" i="32"/>
  <c r="L48" i="32"/>
  <c r="L60" i="31"/>
  <c r="L26" i="31"/>
  <c r="L11" i="31"/>
  <c r="L60" i="32"/>
  <c r="L26" i="32"/>
  <c r="L11" i="32"/>
  <c r="L47" i="31"/>
  <c r="L44" i="31"/>
  <c r="L22" i="31"/>
  <c r="L47" i="32"/>
  <c r="L44" i="32"/>
  <c r="L22" i="32"/>
  <c r="L9" i="31"/>
  <c r="L54" i="31"/>
  <c r="L49" i="31"/>
  <c r="L9" i="32"/>
  <c r="L54" i="32"/>
  <c r="L49" i="32"/>
  <c r="L4" i="31"/>
  <c r="L51" i="31"/>
  <c r="L50" i="31"/>
  <c r="L4" i="32"/>
  <c r="L51" i="32"/>
  <c r="L50" i="32"/>
  <c r="L64" i="31"/>
  <c r="L15" i="31"/>
  <c r="L39" i="31"/>
  <c r="L8" i="31"/>
  <c r="L40" i="31"/>
  <c r="L12" i="31"/>
  <c r="L53" i="31"/>
  <c r="L14" i="31"/>
  <c r="L64" i="32"/>
  <c r="L15" i="32"/>
  <c r="L39" i="32"/>
  <c r="L8" i="32"/>
  <c r="L40" i="32"/>
  <c r="L12" i="32"/>
  <c r="L53" i="32"/>
  <c r="L14" i="32"/>
  <c r="L17" i="31"/>
  <c r="L66" i="31"/>
  <c r="L16" i="31"/>
  <c r="L27" i="31"/>
  <c r="L34" i="31"/>
  <c r="L37" i="31"/>
  <c r="L13" i="31"/>
  <c r="L6" i="31"/>
  <c r="L17" i="32"/>
  <c r="L66" i="32"/>
  <c r="L16" i="32"/>
  <c r="L27" i="32"/>
  <c r="L34" i="32"/>
  <c r="L37" i="32"/>
  <c r="L13" i="32"/>
  <c r="L6" i="32"/>
  <c r="L67" i="31"/>
  <c r="L61" i="31"/>
  <c r="L56" i="31"/>
  <c r="L52" i="31"/>
  <c r="L24" i="31"/>
  <c r="L42" i="31"/>
  <c r="L7" i="31"/>
  <c r="L5" i="31"/>
  <c r="L67" i="32"/>
  <c r="L61" i="32"/>
  <c r="L56" i="32"/>
  <c r="L52" i="32"/>
  <c r="L24" i="32"/>
  <c r="L42" i="32"/>
  <c r="L7" i="32"/>
  <c r="L5" i="32"/>
  <c r="L41" i="31"/>
  <c r="L68" i="31"/>
  <c r="L23" i="31"/>
  <c r="L28" i="31"/>
  <c r="L45" i="31"/>
  <c r="L33" i="31"/>
  <c r="L29" i="31"/>
  <c r="L3" i="31"/>
  <c r="L41" i="32"/>
  <c r="L68" i="32"/>
  <c r="L23" i="32"/>
  <c r="L28" i="32"/>
  <c r="L45" i="32"/>
  <c r="L33" i="32"/>
  <c r="L29" i="32"/>
  <c r="L3" i="32"/>
  <c r="L68" i="33"/>
  <c r="L28" i="33"/>
  <c r="L53" i="33"/>
  <c r="L41" i="36"/>
  <c r="L47" i="33"/>
  <c r="L23" i="33"/>
  <c r="L12" i="33"/>
  <c r="L4" i="33"/>
  <c r="L51" i="33"/>
  <c r="L49" i="33"/>
  <c r="L64" i="33"/>
  <c r="L39" i="33"/>
  <c r="L14" i="33"/>
  <c r="L50" i="33"/>
  <c r="L25" i="33"/>
  <c r="L35" i="33"/>
  <c r="L57" i="33"/>
  <c r="L38" i="33"/>
  <c r="L68" i="36"/>
  <c r="L59" i="33"/>
  <c r="L32" i="33"/>
  <c r="L63" i="33"/>
  <c r="L44" i="33"/>
  <c r="L33" i="36"/>
  <c r="L29" i="36"/>
  <c r="L41" i="33"/>
  <c r="L33" i="33"/>
  <c r="L34" i="33"/>
  <c r="L29" i="33"/>
  <c r="L15" i="33"/>
  <c r="L13" i="33"/>
  <c r="L7" i="33"/>
  <c r="L6" i="33"/>
  <c r="L65" i="33"/>
  <c r="L60" i="33"/>
  <c r="L31" i="33"/>
  <c r="L26" i="33"/>
  <c r="L58" i="33"/>
  <c r="L40" i="33"/>
  <c r="L48" i="33"/>
  <c r="L31" i="36"/>
  <c r="L62" i="33"/>
  <c r="L16" i="33"/>
  <c r="L43" i="33"/>
  <c r="L54" i="33"/>
  <c r="L8" i="33"/>
  <c r="L56" i="33"/>
  <c r="L9" i="33"/>
  <c r="L16" i="36"/>
  <c r="L43" i="36"/>
  <c r="L17" i="33"/>
  <c r="L66" i="33"/>
  <c r="L20" i="33"/>
  <c r="L27" i="33"/>
  <c r="L37" i="33"/>
  <c r="L11" i="33"/>
  <c r="L30" i="33"/>
  <c r="L5" i="33"/>
  <c r="L67" i="36"/>
  <c r="L67" i="33"/>
  <c r="L61" i="33"/>
  <c r="L10" i="33"/>
  <c r="L45" i="33"/>
  <c r="L24" i="33"/>
  <c r="L42" i="33"/>
  <c r="L52" i="33"/>
  <c r="L3" i="33"/>
  <c r="L17" i="36"/>
  <c r="L76" i="36"/>
  <c r="L58" i="36"/>
  <c r="L70" i="36"/>
  <c r="L78" i="33"/>
  <c r="L70" i="33"/>
  <c r="L18" i="33"/>
  <c r="L75" i="36"/>
  <c r="L55" i="36"/>
  <c r="L80" i="33"/>
  <c r="L19" i="36"/>
  <c r="L77" i="33"/>
  <c r="L69" i="33"/>
  <c r="L82" i="36"/>
  <c r="L74" i="36"/>
  <c r="L46" i="36"/>
  <c r="L79" i="33"/>
  <c r="L76" i="33"/>
  <c r="L55" i="33"/>
  <c r="L81" i="36"/>
  <c r="L73" i="36"/>
  <c r="L36" i="36"/>
  <c r="L72" i="33"/>
  <c r="L75" i="33"/>
  <c r="L46" i="33"/>
  <c r="L22" i="36"/>
  <c r="L71" i="33"/>
  <c r="L82" i="33"/>
  <c r="L74" i="33"/>
  <c r="L36" i="33"/>
  <c r="L71" i="36"/>
  <c r="L21" i="36"/>
  <c r="L21" i="33"/>
  <c r="L80" i="36"/>
  <c r="L81" i="33"/>
  <c r="L73" i="33"/>
  <c r="L22" i="33"/>
  <c r="L78" i="36"/>
  <c r="L19" i="33"/>
  <c r="L79" i="36"/>
  <c r="L77" i="36"/>
  <c r="L69" i="36"/>
  <c r="L72" i="36"/>
  <c r="L26" i="36"/>
  <c r="L40" i="36"/>
  <c r="L44" i="36"/>
  <c r="L6"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S36" i="26" s="1"/>
  <c r="S37" i="26" s="1"/>
  <c r="Q17" i="31"/>
  <c r="S36" i="31" s="1"/>
  <c r="S37" i="31" s="1"/>
  <c r="Q17" i="32"/>
  <c r="S36" i="32" s="1"/>
  <c r="S37" i="32" s="1"/>
  <c r="Q17" i="36"/>
  <c r="S36" i="36" s="1"/>
  <c r="S37" i="36" s="1"/>
  <c r="Q17" i="37"/>
  <c r="S36" i="37" s="1"/>
  <c r="S37" i="37" s="1"/>
  <c r="Q17" i="28"/>
  <c r="S36" i="28" s="1"/>
  <c r="S37" i="28" s="1"/>
  <c r="Q17" i="27"/>
  <c r="S36" i="27" s="1"/>
  <c r="S37" i="27" s="1"/>
  <c r="Q17" i="30"/>
  <c r="S36" i="30" s="1"/>
  <c r="S37" i="30" s="1"/>
  <c r="Q17" i="33"/>
  <c r="S36" i="33" s="1"/>
  <c r="S37" i="33" s="1"/>
  <c r="Q17" i="35"/>
  <c r="S36" i="35" s="1"/>
  <c r="S37" i="35" s="1"/>
  <c r="Q17" i="25"/>
  <c r="S36" i="25" s="1"/>
  <c r="S37" i="25" s="1"/>
  <c r="Q37" i="37"/>
  <c r="E11" i="2" s="1"/>
  <c r="I13" i="15" s="1"/>
  <c r="K13" i="15" s="1"/>
  <c r="Q39" i="37"/>
  <c r="U35" i="37"/>
  <c r="Q8" i="37"/>
  <c r="Q11" i="37"/>
  <c r="O13" i="15"/>
  <c r="S39" i="37"/>
  <c r="U38" i="37"/>
  <c r="Q40" i="37"/>
  <c r="S40" i="37"/>
  <c r="Q41" i="37"/>
  <c r="S41" i="37"/>
  <c r="Q9" i="30"/>
  <c r="U39" i="37" l="1"/>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K10" i="15" l="1"/>
  <c r="I23" i="15"/>
  <c r="K23" i="15" s="1"/>
  <c r="Q15" i="26"/>
  <c r="Q41" i="26"/>
  <c r="S9" i="3"/>
  <c r="Q13" i="27"/>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S36" i="3" s="1"/>
  <c r="S37" i="3" s="1"/>
  <c r="D26" i="2"/>
  <c r="D30" i="2"/>
  <c r="D29" i="2"/>
  <c r="D28" i="2"/>
  <c r="D31" i="2"/>
  <c r="D33" i="2"/>
  <c r="D32" i="2"/>
  <c r="O7" i="15"/>
  <c r="Q11" i="3"/>
  <c r="Q13" i="3" s="1"/>
  <c r="U37" i="35"/>
  <c r="U37" i="36"/>
  <c r="U37" i="33"/>
  <c r="U37" i="32"/>
  <c r="U37" i="31"/>
  <c r="U37" i="30"/>
  <c r="U37" i="28"/>
  <c r="O14" i="15"/>
  <c r="Q42" i="3" l="1"/>
  <c r="Q15" i="3"/>
  <c r="O16" i="3" s="1"/>
  <c r="S41" i="3"/>
  <c r="Q41" i="3"/>
  <c r="Q40" i="3"/>
  <c r="S40" i="3"/>
  <c r="O10" i="15"/>
  <c r="O18" i="15"/>
  <c r="O22" i="15"/>
  <c r="D22" i="2" l="1"/>
  <c r="U36" i="3"/>
  <c r="L7" i="15"/>
  <c r="U40" i="3"/>
  <c r="M7" i="15"/>
  <c r="U41" i="3"/>
  <c r="O23" i="15"/>
  <c r="U37" i="3" l="1"/>
  <c r="M18" i="15"/>
  <c r="M22" i="15"/>
  <c r="L18" i="15"/>
  <c r="L22" i="15"/>
  <c r="L14" i="15" l="1"/>
  <c r="M14" i="15"/>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 r="Q12" i="25" l="1"/>
  <c r="Q14" i="25"/>
  <c r="O15" i="25"/>
  <c r="Q40" i="25"/>
  <c r="S41" i="25"/>
  <c r="S40" i="25"/>
  <c r="L8" i="15"/>
  <c r="U40" i="25"/>
  <c r="M8" i="15"/>
  <c r="U41" i="25"/>
  <c r="L10" i="15"/>
  <c r="L23" i="15"/>
  <c r="D32" i="15"/>
  <c r="Q41" i="25"/>
  <c r="M10" i="15"/>
  <c r="M23"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<sst xmlns="http://schemas.openxmlformats.org/spreadsheetml/2006/main" count="2398" uniqueCount="333">
  <si>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</si>
  <si>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</si>
  <si>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</si>
  <si>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</si>
  <si>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</si>
  <si>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</si>
  <si>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</si>
  <si>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</si>
  <si>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</si>
  <si>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</si>
  <si>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</si>
  <si>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</si>
  <si>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</si>
  <si>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</si>
  <si>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</si>
  <si>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</si>
  <si>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</si>
  <si>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</si>
  <si>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</si>
  <si>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</si>
  <si>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</si>
  <si>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</si>
  <si>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</si>
  <si>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</si>
  <si>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</si>
  <si>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</si>
  <si>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</si>
  <si>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</si>
  <si>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</si>
  <si>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</si>
  <si>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</si>
  <si>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</si>
  <si>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</si>
  <si>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</si>
  <si>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</si>
  <si>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</si>
  <si>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</si>
  <si>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</si>
  <si>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</si>
  <si>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</si>
  <si>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</si>
  <si>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</si>
  <si>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</si>
  <si>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</si>
  <si>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</si>
  <si>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</si>
  <si>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</si>
  <si>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</si>
  <si>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</si>
  <si>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</si>
  <si>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</si>
  <si>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</si>
  <si>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</si>
  <si>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</si>
  <si>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</si>
  <si>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</si>
  <si>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</si>
  <si>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</si>
  <si>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</si>
  <si>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</si>
  <si>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</si>
  <si>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</si>
  <si>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</si>
  <si>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</si>
  <si>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</si>
  <si>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</si>
  <si>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</si>
  <si>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</si>
  <si>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</si>
  <si>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</si>
  <si>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</si>
  <si>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</si>
  <si>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</si>
  <si>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</si>
  <si>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</si>
  <si>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</si>
  <si>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</si>
  <si>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</si>
  <si>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</si>
  <si>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</si>
  <si>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</si>
  <si>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</si>
  <si>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</si>
  <si>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</si>
  <si>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</si>
  <si>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</si>
  <si>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</si>
  <si>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</si>
  <si>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</si>
  <si>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</si>
  <si>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</si>
  <si>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</si>
  <si>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</si>
  <si>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</si>
  <si>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</si>
  <si>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</si>
  <si>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</si>
  <si>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</si>
  <si>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</si>
  <si>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</si>
  <si>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</si>
  <si>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</si>
  <si>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</si>
  <si>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</si>
  <si>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</si>
  <si>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</si>
  <si>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</si>
  <si>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</si>
  <si>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</si>
  <si>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</si>
  <si>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</si>
  <si>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</si>
  <si>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</si>
  <si>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</si>
  <si>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</si>
  <si>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</si>
  <si>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</si>
  <si>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</si>
  <si>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</si>
  <si>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</si>
  <si>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</si>
  <si>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</si>
  <si>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</si>
  <si>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</si>
  <si>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</si>
  <si>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</si>
  <si>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</si>
  <si>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</si>
  <si>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</si>
  <si>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</si>
  <si>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</si>
  <si>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</si>
  <si>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</si>
  <si>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</si>
  <si>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</si>
  <si>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</si>
  <si>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</si>
  <si>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</si>
  <si>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</si>
  <si>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</si>
  <si>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</si>
  <si>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</si>
  <si>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</si>
  <si>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</si>
  <si>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</si>
  <si>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</si>
  <si>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</si>
  <si>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</si>
  <si>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</si>
  <si>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</si>
  <si>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</si>
  <si>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</si>
  <si>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</si>
  <si>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</si>
  <si>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</si>
  <si>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</si>
  <si>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</si>
  <si>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</si>
  <si>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</si>
  <si>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</si>
  <si>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</si>
  <si>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</si>
  <si>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</si>
  <si>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</si>
  <si>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</si>
  <si>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</si>
  <si>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</si>
  <si>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</si>
  <si>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</si>
  <si>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</si>
  <si>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</si>
  <si>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</si>
  <si>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</si>
  <si>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</si>
  <si>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</si>
  <si>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</si>
  <si>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</si>
  <si>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</si>
  <si>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</si>
  <si>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</si>
  <si>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</si>
  <si>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</si>
  <si>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</si>
  <si>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</si>
  <si>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</si>
  <si>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</si>
  <si>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</si>
  <si>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</si>
  <si>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</si>
  <si>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</si>
  <si>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</si>
  <si>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</si>
  <si>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</si>
  <si>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</si>
  <si>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</si>
  <si>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</si>
  <si>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</si>
  <si>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</si>
  <si>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</si>
  <si>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</si>
  <si>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</si>
  <si>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</si>
  <si>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</si>
  <si>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</si>
  <si>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</si>
  <si>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</si>
  <si>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</si>
  <si>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</si>
  <si>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</si>
  <si>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</si>
  <si>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</si>
  <si>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</si>
  <si>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</si>
  <si>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</si>
  <si>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</si>
  <si>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</si>
  <si>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</si>
  <si>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</si>
  <si>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</si>
  <si>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</si>
  <si>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</si>
  <si>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</si>
  <si>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Durchschnittlicher Verlust-Score</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</si>
  <si>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</si>
  <si>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</si>
  <si>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</si>
  <si>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</si>
  <si>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</si>
  <si>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</si>
  <si>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</si>
  <si>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</si>
  <si>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</si>
  <si>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</si>
  <si>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</si>
  <si>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</si>
  <si>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</si>
  <si>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</si>
  <si>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</si>
  <si>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Year</t>
  </si>
  <si>
    <t>Month</t>
  </si>
  <si>
    <t>EmployeeKey</t>
  </si>
  <si>
    <t>Field</t>
  </si>
  <si>
    <t>Value</t>
  </si>
  <si>
    <t>Februar</t>
  </si>
  <si>
    <t>AKTUELLES JAHR</t>
  </si>
  <si>
    <t>F</t>
  </si>
  <si>
    <t>Jahr</t>
  </si>
  <si>
    <t>Stand</t>
  </si>
  <si>
    <t>Auf einen Blick</t>
  </si>
  <si>
    <t>Jahresfluktuation</t>
  </si>
  <si>
    <t>Kritische Austritte</t>
  </si>
  <si>
    <t>Daten offen</t>
  </si>
  <si>
    <t>Empfehlungen</t>
  </si>
  <si>
    <t>Anzahl</t>
  </si>
  <si>
    <t>Diagramme</t>
  </si>
  <si>
    <t>Zeitraum</t>
  </si>
  <si>
    <t>Mai-Jun-Jul</t>
  </si>
  <si>
    <t>Aug-Sep-Okt</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</si>
  <si>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</si>
  <si>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</si>
  <si>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</si>
  <si>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</si>
  <si>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</si>
  <si>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</si>
  <si>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</si>
  <si>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</si>
  <si>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</si>
  <si>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</si>
  <si>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</si>
  <si>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</si>
  <si>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</si>
  <si>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</si>
  <si>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</si>
  <si>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</si>
  <si>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</si>
  <si>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</si>
  <si>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</si>
  <si>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</si>
  <si>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</si>
  <si>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Fluktuation - Übersicht für die Restaurantleitung</t>
  </si>
  <si>
    <t>Sofort prüfen</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</si>
  <si>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</si>
  <si>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</si>
  <si>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</si>
  <si>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</si>
  <si>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</si>
  <si>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</si>
  <si>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</si>
  <si>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</si>
  <si>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</si>
  <si>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</si>
  <si>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 Adam Nagy · McOpCo · Personalsheet 2026</t>
  </si>
  <si>
    <t>1.</t>
  </si>
  <si>
    <t>PID_EIGEN</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</si>
  <si>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</si>
  <si>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</si>
  <si>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</si>
  <si>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</si>
  <si>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</si>
  <si>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</si>
  <si>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</si>
  <si>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</si>
  <si>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</si>
  <si>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</si>
  <si>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</si>
  <si>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</si>
  <si>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</si>
  <si>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</si>
  <si>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</si>
  <si>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</si>
  <si>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</si>
  <si>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</si>
  <si>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</si>
  <si>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</si>
  <si>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</si>
  <si>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</si>
  <si>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</si>
  <si>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</si>
  <si>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</si>
  <si>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</si>
  <si>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</si>
  <si>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</si>
  <si>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400002|JA</t>
  </si>
  <si>
    <t>401010|KNEISSL ERNA</t>
  </si>
  <si>
    <t>19.06.2026</t>
  </si>
  <si>
    <t>401049|SUN SOVANMEALY</t>
  </si>
  <si>
    <t>Sehr gut</t>
  </si>
  <si>
    <t>401276|SAHBAZ REFIKAS</t>
  </si>
  <si>
    <t>401307|MINEVA KREMENA</t>
  </si>
  <si>
    <t>Im Jahr 2026 sind bisher keine Austritte erfasst. Jahresfluktuation (YTD): 0,00% - Bewertung: Sehr gut / stabil. Ziel: unter 20 % Jahresfluktuation (Sehr gut / stabil). Handlungsbedarf: kein akuter Handlungsbedarf.</t>
  </si>
  <si>
    <t>Keine offenen Datenprobleme oder kritischen Einzelfälle. Die erfassten Austritte sind vollständig und aktuell bewertbar.</t>
  </si>
  <si>
    <t>Keine Maßnahmen nötig: Keine Austritte erfasst. Monatsblätter weiter aktuell pflegen.</t>
  </si>
  <si>
    <t>Keine Austritte erfasst.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</si>
</sst>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19">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33" fillId="7" borderId="21" xfId="0" applyFont="1" applyFill="1" applyBorder="1" applyAlignment="1">
      <alignment horizontal="left" vertical="center"/>
    </xf>
    <xf numFmtId="0" fontId="33" fillId="7" borderId="24" xfId="0" applyFont="1" applyFill="1" applyBorder="1" applyAlignment="1">
      <alignment horizontal="left" vertical="center"/>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169" fontId="47" fillId="4" borderId="51" xfId="0" applyNumberFormat="1" applyFont="1" applyFill="1" applyBorder="1" applyAlignment="1">
      <alignment horizontal="center" vertical="center" wrapText="1"/>
    </xf>
    <xf numFmtId="0" fontId="47" fillId="4" borderId="51" xfId="0" applyFont="1" applyFill="1" applyBorder="1" applyAlignment="1">
      <alignment horizontal="center" vertical="center" wrapText="1"/>
    </xf>
    <xf numFmtId="0" fontId="47" fillId="4" borderId="51"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1" xfId="0" applyNumberFormat="1" applyFont="1" applyFill="1" applyBorder="1" applyAlignment="1">
      <alignment horizontal="center" vertical="center" wrapText="1"/>
    </xf>
    <xf numFmtId="0" fontId="47" fillId="2" borderId="51" xfId="0" applyFont="1" applyFill="1" applyBorder="1" applyAlignment="1">
      <alignment horizontal="center" vertical="center" wrapText="1"/>
    </xf>
    <xf numFmtId="0" fontId="47" fillId="2" borderId="51"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1" xfId="0" applyNumberFormat="1" applyFont="1" applyFill="1" applyBorder="1" applyAlignment="1">
      <alignment horizontal="center" vertical="center" wrapText="1"/>
    </xf>
    <xf numFmtId="0" fontId="47" fillId="7" borderId="51" xfId="0" applyFont="1" applyFill="1" applyBorder="1" applyAlignment="1">
      <alignment horizontal="center" vertical="center" wrapText="1"/>
    </xf>
    <xf numFmtId="0" fontId="47" fillId="7" borderId="51"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2"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2"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2"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3"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3"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3"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49" fontId="44" fillId="4" borderId="52"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3"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0" fontId="35" fillId="7" borderId="21" xfId="0" applyFont="1" applyFill="1" applyBorder="1" applyAlignment="1" applyProtection="1">
      <alignment horizontal="left" vertical="center" indent="1"/>
      <protection locked="0"/>
    </xf>
    <xf numFmtId="0" fontId="35" fillId="7" borderId="19" xfId="0" applyFont="1" applyFill="1" applyBorder="1" applyAlignment="1" applyProtection="1">
      <alignment horizontal="left" vertical="center" indent="1"/>
      <protection locked="0"/>
    </xf>
    <xf numFmtId="166" fontId="20" fillId="2" borderId="20" xfId="0" applyNumberFormat="1" applyFont="1" applyFill="1" applyBorder="1" applyAlignment="1" applyProtection="1">
      <alignment horizontal="center" vertical="center"/>
      <protection locked="0"/>
    </xf>
    <xf numFmtId="166" fontId="20" fillId="2" borderId="31" xfId="0" applyNumberFormat="1" applyFont="1" applyFill="1" applyBorder="1" applyAlignment="1" applyProtection="1">
      <alignment horizontal="center" vertical="center"/>
      <protection locked="0"/>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5" fillId="7" borderId="57" xfId="0" applyFont="1" applyFill="1" applyBorder="1" applyAlignment="1" applyProtection="1">
      <alignment horizontal="left" vertical="center" indent="1"/>
      <protection locked="0"/>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6" fillId="7" borderId="25" xfId="0" applyFont="1" applyFill="1" applyBorder="1" applyAlignment="1">
      <alignment horizontal="center"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46"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43" fillId="7" borderId="56" xfId="0"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43" fillId="7" borderId="59" xfId="0" applyFont="1" applyFill="1" applyBorder="1" applyAlignment="1" applyProtection="1">
      <alignment horizontal="center" vertical="center"/>
    </xf>
    <xf numFmtId="10" fontId="43" fillId="7" borderId="60"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57" xfId="0" applyFont="1" applyFill="1" applyBorder="1" applyAlignment="1" applyProtection="1">
      <alignment vertical="center"/>
    </xf>
    <xf numFmtId="0" fontId="43" fillId="7" borderId="58" xfId="0" applyFont="1" applyFill="1" applyBorder="1" applyAlignment="1" applyProtection="1">
      <alignment horizontal="center" vertical="center"/>
    </xf>
    <xf numFmtId="0" fontId="3" fillId="3" borderId="0" xfId="0" applyFont="1" applyFill="1" applyProtection="1"/>
    <xf numFmtId="0" fontId="35" fillId="2" borderId="58" xfId="0" applyFont="1" applyFill="1" applyBorder="1" applyAlignment="1" applyProtection="1">
      <alignment horizontal="left" vertical="center" wrapText="1"/>
    </xf>
    <xf numFmtId="16" fontId="4" fillId="0" borderId="0" xfId="0" applyNumberFormat="1" applyFont="1" applyAlignment="1" applyProtection="1">
      <alignment horizontal="right"/>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35" fillId="7" borderId="57" xfId="0" applyNumberFormat="1" applyFont="1" applyFill="1" applyBorder="1" applyAlignment="1" applyProtection="1">
      <alignment horizontal="left" vertical="center" indent="1"/>
      <protection locked="0"/>
    </xf>
    <xf numFmtId="11" fontId="20" fillId="8" borderId="19" xfId="0" applyNumberFormat="1" applyFont="1" applyFill="1" applyBorder="1" applyAlignment="1" applyProtection="1">
      <alignment horizontal="left"/>
      <protection locked="0"/>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0" fontId="26" fillId="7" borderId="44" xfId="0" applyFont="1" applyFill="1" applyBorder="1" applyAlignment="1">
      <alignment horizontal="left" vertical="center" wrapText="1"/>
    </xf>
    <xf numFmtId="0" fontId="26" fillId="7" borderId="49" xfId="0" applyFont="1" applyFill="1" applyBorder="1" applyAlignment="1">
      <alignment horizontal="left" vertical="center" wrapText="1"/>
    </xf>
    <xf numFmtId="0" fontId="26" fillId="7" borderId="45" xfId="0" applyFont="1" applyFill="1" applyBorder="1" applyAlignment="1">
      <alignment horizontal="left" vertical="center" wrapText="1"/>
    </xf>
    <xf numFmtId="0" fontId="33" fillId="7" borderId="28" xfId="0" applyFont="1" applyFill="1" applyBorder="1" applyAlignment="1">
      <alignment horizontal="left" vertical="center" wrapText="1"/>
    </xf>
    <xf numFmtId="0" fontId="17" fillId="7" borderId="32" xfId="0" applyFont="1" applyFill="1" applyBorder="1" applyAlignment="1">
      <alignment horizontal="left" vertical="center" wrapText="1"/>
    </xf>
    <xf numFmtId="10" fontId="17" fillId="7" borderId="32" xfId="0" applyNumberFormat="1" applyFont="1" applyFill="1" applyBorder="1" applyAlignment="1">
      <alignment horizontal="left" vertical="center" wrapText="1"/>
    </xf>
    <xf numFmtId="2" fontId="17" fillId="7" borderId="32" xfId="0" applyNumberFormat="1" applyFont="1" applyFill="1" applyBorder="1" applyAlignment="1">
      <alignment horizontal="left" vertical="center" wrapText="1"/>
    </xf>
    <xf numFmtId="0" fontId="17" fillId="7" borderId="43" xfId="0" applyFont="1" applyFill="1" applyBorder="1" applyAlignment="1">
      <alignment horizontal="left" vertical="center" wrapText="1"/>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16" name="btn_Admin_Smoke">
          <a:extLst>
            <a:ext uri="{FF2B5EF4-FFF2-40B4-BE49-F238E27FC236}">
              <a16:creationId xmlns:a16="http://schemas.microsoft.com/office/drawing/2014/main" id="{2489F08B-2B05-EE85-5349-F5A16EB41FD3}"/>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17" name="btn_Admin_Refresh">
          <a:extLst>
            <a:ext uri="{FF2B5EF4-FFF2-40B4-BE49-F238E27FC236}">
              <a16:creationId xmlns:a16="http://schemas.microsoft.com/office/drawing/2014/main" id="{D69A949A-8F35-C81E-11D4-F65830A60157}"/>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18" name="btn_Admin_Quick">
          <a:extLst>
            <a:ext uri="{FF2B5EF4-FFF2-40B4-BE49-F238E27FC236}">
              <a16:creationId xmlns:a16="http://schemas.microsoft.com/office/drawing/2014/main" id="{75D9B779-19FE-D5EC-FC34-210B806D14F3}"/>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19" name="btn_Admin_Format">
          <a:extLst>
            <a:ext uri="{FF2B5EF4-FFF2-40B4-BE49-F238E27FC236}">
              <a16:creationId xmlns:a16="http://schemas.microsoft.com/office/drawing/2014/main" id="{A256ABA9-5E4A-B1E3-CED6-AD0248AEECE2}"/>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20" name="btn_Admin_Import">
          <a:extLst>
            <a:ext uri="{FF2B5EF4-FFF2-40B4-BE49-F238E27FC236}">
              <a16:creationId xmlns:a16="http://schemas.microsoft.com/office/drawing/2014/main" id="{E695E320-20E6-F63B-E25B-07C3E886DDF5}"/>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21" name="btn_Admin_Perf">
          <a:extLst>
            <a:ext uri="{FF2B5EF4-FFF2-40B4-BE49-F238E27FC236}">
              <a16:creationId xmlns:a16="http://schemas.microsoft.com/office/drawing/2014/main" id="{20E39828-DC0D-9505-E45D-E95A6F7EF830}"/>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22" name="btn_Admin_Protect">
          <a:extLst>
            <a:ext uri="{FF2B5EF4-FFF2-40B4-BE49-F238E27FC236}">
              <a16:creationId xmlns:a16="http://schemas.microsoft.com/office/drawing/2014/main" id="{6783E1BC-9EE1-F8B8-0535-AA3A25C59C07}"/>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23" name="btn_Admin_Unprotect">
          <a:extLst>
            <a:ext uri="{FF2B5EF4-FFF2-40B4-BE49-F238E27FC236}">
              <a16:creationId xmlns:a16="http://schemas.microsoft.com/office/drawing/2014/main" id="{D87A8444-A808-58FA-5ECE-9FF17BF06B61}"/>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24" name="btn_Admin_ShowTech">
          <a:extLst>
            <a:ext uri="{FF2B5EF4-FFF2-40B4-BE49-F238E27FC236}">
              <a16:creationId xmlns:a16="http://schemas.microsoft.com/office/drawing/2014/main" id="{E9189439-55A9-6117-8ADB-5BE0B822D59D}"/>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25" name="btn_Admin_HideTech">
          <a:extLst>
            <a:ext uri="{FF2B5EF4-FFF2-40B4-BE49-F238E27FC236}">
              <a16:creationId xmlns:a16="http://schemas.microsoft.com/office/drawing/2014/main" id="{3CC0E833-E409-65DF-7FD8-4E057D8BAB19}"/>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26" name="btn_Admin_Lohn">
          <a:extLst>
            <a:ext uri="{FF2B5EF4-FFF2-40B4-BE49-F238E27FC236}">
              <a16:creationId xmlns:a16="http://schemas.microsoft.com/office/drawing/2014/main" id="{FF266E3B-80CD-C491-9BFA-7D6343837AC1}"/>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27" name="btn_Admin_ResetHours">
          <a:extLst>
            <a:ext uri="{FF2B5EF4-FFF2-40B4-BE49-F238E27FC236}">
              <a16:creationId xmlns:a16="http://schemas.microsoft.com/office/drawing/2014/main" id="{50831A79-7F07-5F68-187E-1CE69E6B4726}"/>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28" name="btn_Admin_SmokeSheet">
          <a:extLst>
            <a:ext uri="{FF2B5EF4-FFF2-40B4-BE49-F238E27FC236}">
              <a16:creationId xmlns:a16="http://schemas.microsoft.com/office/drawing/2014/main" id="{084F4A15-D06C-E54B-5580-13CA1FBA969E}"/>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29" name="btn_Admin_Hide">
          <a:extLst>
            <a:ext uri="{FF2B5EF4-FFF2-40B4-BE49-F238E27FC236}">
              <a16:creationId xmlns:a16="http://schemas.microsoft.com/office/drawing/2014/main" id="{D16C67BA-8061-917B-D0F5-36C187F9D617}"/>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RowHeight="14.5"/>
  <cols>
    <col min="1" max="1" width="2.6328125" style="288" customWidth="1"/>
    <col min="2" max="5" width="22.6328125" style="288" customWidth="1"/>
    <col min="6" max="16384" width="10.90625" style="288"/>
  </cols>
  <sheetData>
    <row r="1" spans="2:5" ht="21">
      <c r="B1" s="152" t="s">
        <v>294</v>
      </c>
      <c r="C1" s="153"/>
      <c r="D1" s="153"/>
      <c r="E1" s="153"/>
    </row>
    <row r="2" spans="2:5">
      <c r="B2" s="154" t="s">
        <v>295</v>
      </c>
      <c r="C2" s="155"/>
      <c r="D2" s="155"/>
      <c r="E2" s="155"/>
    </row>
    <row r="3" spans="2:5">
      <c r="B3" s="81" t="s">
        <v>296</v>
      </c>
      <c r="C3" s="81">
        <v>2026</v>
      </c>
      <c r="D3" s="81" t="s">
        <v>297</v>
      </c>
      <c r="E3" s="81">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zoomScale="120" zoomScaleNormal="120" workbookViewId="0">
      <pane ySplit="3" topLeftCell="A4" activePane="bottomLeft" state="frozen"/>
      <selection pane="bottomLeft" activeCell="M13" sqref="M13"/>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56" t="s">
        <v>223</v>
      </c>
      <c r="B1" s="156"/>
      <c r="C1" s="156"/>
      <c r="D1" s="156"/>
      <c r="E1" s="156"/>
      <c r="F1" s="156"/>
      <c r="G1" s="156"/>
      <c r="H1" s="156"/>
      <c r="I1" s="156"/>
      <c r="J1" s="156"/>
    </row>
    <row r="2" spans="1:15" ht="24" customHeight="1">
      <c r="A2" s="398"/>
      <c r="B2" s="398"/>
      <c r="C2" s="398"/>
      <c r="D2" s="398"/>
      <c r="E2" s="398"/>
      <c r="F2" s="398"/>
      <c r="G2" s="398"/>
      <c r="H2" s="399"/>
      <c r="I2" s="400"/>
      <c r="J2" s="400"/>
      <c r="L2" s="157" t="s">
        <v>291</v>
      </c>
      <c r="M2" s="157"/>
      <c r="N2" s="157"/>
      <c r="O2" s="62"/>
    </row>
    <row r="3" spans="1:15" ht="18" customHeight="1" thickBot="1">
      <c r="A3" s="54" t="s">
        <v>228</v>
      </c>
      <c r="B3" s="54" t="s">
        <v>273</v>
      </c>
      <c r="C3" s="54" t="s">
        <v>274</v>
      </c>
      <c r="D3" s="54" t="s">
        <v>232</v>
      </c>
      <c r="E3" s="54" t="s">
        <v>229</v>
      </c>
      <c r="F3" s="54" t="s">
        <v>275</v>
      </c>
      <c r="G3" s="54" t="s">
        <v>230</v>
      </c>
      <c r="H3" s="55" t="s">
        <v>1</v>
      </c>
      <c r="I3" s="54" t="s">
        <v>231</v>
      </c>
      <c r="J3" s="54" t="s">
        <v>276</v>
      </c>
    </row>
    <row r="4" spans="1:15" ht="24" customHeight="1" thickBot="1">
      <c r="A4" s="158" t="s">
        <v>277</v>
      </c>
      <c r="B4" s="159"/>
      <c r="C4" s="159"/>
      <c r="D4" s="160"/>
      <c r="E4" s="160"/>
      <c r="F4" s="160"/>
      <c r="G4" s="161"/>
      <c r="H4" s="162"/>
      <c r="I4" s="160"/>
      <c r="J4" s="163"/>
    </row>
    <row r="5" spans="1:15" ht="24" customHeight="1">
      <c r="A5" s="135" t="s">
        <v>236</v>
      </c>
      <c r="B5" s="117">
        <v>45778</v>
      </c>
      <c r="C5" s="117">
        <v>46142</v>
      </c>
      <c r="D5" s="118" t="s">
        <v>233</v>
      </c>
      <c r="E5" s="118" t="s">
        <v>2</v>
      </c>
      <c r="F5" s="118" t="s">
        <v>224</v>
      </c>
      <c r="G5" s="63">
        <v>173</v>
      </c>
      <c r="H5" s="64">
        <v>2021</v>
      </c>
      <c r="I5" s="119" t="str">
        <f t="shared" ref="I5:I36" si="0">IF($A5="","",IF(OR($B5="",$C5="",$D5="",$E5="",$F5=""),"Stammdaten fehlen",IF(AND($G5="",$H5=""),"Werte fehlen",IF($G5="","Monatsstunden fehlen",IF($H5="","Monatslohn fehlt","OK")))))</f>
        <v>OK</v>
      </c>
      <c r="J5" s="141" t="str">
        <f t="shared" ref="J5:J36" si="1">IF($G5="","",IF(COUNTIFS($A:$A,$A5,$D:$D,$D5,$G:$G,$G5)&gt;1,"Doppelte Monatsstunden",""))</f>
        <v/>
      </c>
    </row>
    <row r="6" spans="1:15" ht="24" customHeight="1">
      <c r="A6" s="136" t="s">
        <v>236</v>
      </c>
      <c r="B6" s="120">
        <v>45778</v>
      </c>
      <c r="C6" s="120">
        <v>46142</v>
      </c>
      <c r="D6" s="121" t="s">
        <v>233</v>
      </c>
      <c r="E6" s="121" t="s">
        <v>2</v>
      </c>
      <c r="F6" s="121" t="s">
        <v>224</v>
      </c>
      <c r="G6" s="65">
        <v>171</v>
      </c>
      <c r="H6" s="66">
        <v>2500</v>
      </c>
      <c r="I6" s="122" t="str">
        <f t="shared" si="0"/>
        <v>OK</v>
      </c>
      <c r="J6" s="142" t="str">
        <f t="shared" si="1"/>
        <v/>
      </c>
      <c r="K6" t="s">
        <v>293</v>
      </c>
    </row>
    <row r="7" spans="1:15" ht="24" customHeight="1">
      <c r="A7" s="136" t="s">
        <v>236</v>
      </c>
      <c r="B7" s="120">
        <v>45778</v>
      </c>
      <c r="C7" s="120">
        <v>46142</v>
      </c>
      <c r="D7" s="121" t="s">
        <v>233</v>
      </c>
      <c r="E7" s="121" t="s">
        <v>2</v>
      </c>
      <c r="F7" s="121" t="s">
        <v>224</v>
      </c>
      <c r="G7" s="65">
        <v>169</v>
      </c>
      <c r="H7" s="66">
        <v>2000</v>
      </c>
      <c r="I7" s="122" t="str">
        <f t="shared" si="0"/>
        <v>OK</v>
      </c>
      <c r="J7" s="142" t="str">
        <f t="shared" si="1"/>
        <v/>
      </c>
      <c r="K7" t="s">
        <v>293</v>
      </c>
    </row>
    <row r="8" spans="1:15" ht="24" customHeight="1">
      <c r="A8" s="136" t="s">
        <v>236</v>
      </c>
      <c r="B8" s="120">
        <v>45778</v>
      </c>
      <c r="C8" s="120">
        <v>46142</v>
      </c>
      <c r="D8" s="121" t="s">
        <v>233</v>
      </c>
      <c r="E8" s="121" t="s">
        <v>2</v>
      </c>
      <c r="F8" s="121" t="s">
        <v>224</v>
      </c>
      <c r="G8" s="65">
        <v>151.38</v>
      </c>
      <c r="H8" s="66">
        <v>1768.38</v>
      </c>
      <c r="I8" s="122" t="str">
        <f t="shared" si="0"/>
        <v>OK</v>
      </c>
      <c r="J8" s="142" t="str">
        <f t="shared" si="1"/>
        <v/>
      </c>
    </row>
    <row r="9" spans="1:15" ht="24" customHeight="1">
      <c r="A9" s="136" t="s">
        <v>236</v>
      </c>
      <c r="B9" s="120">
        <v>45778</v>
      </c>
      <c r="C9" s="120">
        <v>46142</v>
      </c>
      <c r="D9" s="121" t="s">
        <v>233</v>
      </c>
      <c r="E9" s="121" t="s">
        <v>2</v>
      </c>
      <c r="F9" s="121" t="s">
        <v>224</v>
      </c>
      <c r="G9" s="65">
        <v>138.4</v>
      </c>
      <c r="H9" s="66">
        <v>1616.8</v>
      </c>
      <c r="I9" s="122" t="str">
        <f t="shared" si="0"/>
        <v>OK</v>
      </c>
      <c r="J9" s="142" t="str">
        <f t="shared" si="1"/>
        <v/>
      </c>
    </row>
    <row r="10" spans="1:15" ht="24" customHeight="1">
      <c r="A10" s="136" t="s">
        <v>236</v>
      </c>
      <c r="B10" s="120">
        <v>45778</v>
      </c>
      <c r="C10" s="120">
        <v>46142</v>
      </c>
      <c r="D10" s="121" t="s">
        <v>233</v>
      </c>
      <c r="E10" s="121" t="s">
        <v>2</v>
      </c>
      <c r="F10" s="121" t="s">
        <v>224</v>
      </c>
      <c r="G10" s="65">
        <v>129.75</v>
      </c>
      <c r="H10" s="66">
        <v>1515.75</v>
      </c>
      <c r="I10" s="122" t="str">
        <f t="shared" si="0"/>
        <v>OK</v>
      </c>
      <c r="J10" s="142" t="str">
        <f t="shared" si="1"/>
        <v/>
      </c>
    </row>
    <row r="11" spans="1:15" ht="24" customHeight="1">
      <c r="A11" s="136" t="s">
        <v>236</v>
      </c>
      <c r="B11" s="120">
        <v>45778</v>
      </c>
      <c r="C11" s="120">
        <v>46142</v>
      </c>
      <c r="D11" s="121" t="s">
        <v>233</v>
      </c>
      <c r="E11" s="121" t="s">
        <v>2</v>
      </c>
      <c r="F11" s="121" t="s">
        <v>224</v>
      </c>
      <c r="G11" s="65">
        <v>108.13</v>
      </c>
      <c r="H11" s="66">
        <v>1263.1300000000001</v>
      </c>
      <c r="I11" s="122" t="str">
        <f t="shared" si="0"/>
        <v>OK</v>
      </c>
      <c r="J11" s="142" t="str">
        <f t="shared" si="1"/>
        <v/>
      </c>
    </row>
    <row r="12" spans="1:15" ht="24" customHeight="1">
      <c r="A12" s="136" t="s">
        <v>236</v>
      </c>
      <c r="B12" s="120">
        <v>45778</v>
      </c>
      <c r="C12" s="120">
        <v>46142</v>
      </c>
      <c r="D12" s="121" t="s">
        <v>233</v>
      </c>
      <c r="E12" s="121" t="s">
        <v>2</v>
      </c>
      <c r="F12" s="121" t="s">
        <v>224</v>
      </c>
      <c r="G12" s="65">
        <v>103.8</v>
      </c>
      <c r="H12" s="66">
        <v>1212.5999999999999</v>
      </c>
      <c r="I12" s="122" t="str">
        <f t="shared" si="0"/>
        <v>OK</v>
      </c>
      <c r="J12" s="142" t="str">
        <f t="shared" si="1"/>
        <v/>
      </c>
    </row>
    <row r="13" spans="1:15" ht="24" customHeight="1">
      <c r="A13" s="136" t="s">
        <v>236</v>
      </c>
      <c r="B13" s="120">
        <v>45778</v>
      </c>
      <c r="C13" s="120">
        <v>46142</v>
      </c>
      <c r="D13" s="121" t="s">
        <v>233</v>
      </c>
      <c r="E13" s="121" t="s">
        <v>2</v>
      </c>
      <c r="F13" s="121" t="s">
        <v>224</v>
      </c>
      <c r="G13" s="65">
        <v>86.5</v>
      </c>
      <c r="H13" s="66">
        <v>1010.5</v>
      </c>
      <c r="I13" s="122" t="str">
        <f t="shared" si="0"/>
        <v>OK</v>
      </c>
      <c r="J13" s="142" t="str">
        <f t="shared" si="1"/>
        <v/>
      </c>
    </row>
    <row r="14" spans="1:15" ht="24" customHeight="1">
      <c r="A14" s="136" t="s">
        <v>236</v>
      </c>
      <c r="B14" s="120">
        <v>45778</v>
      </c>
      <c r="C14" s="120">
        <v>46142</v>
      </c>
      <c r="D14" s="121" t="s">
        <v>233</v>
      </c>
      <c r="E14" s="121" t="s">
        <v>2</v>
      </c>
      <c r="F14" s="121" t="s">
        <v>224</v>
      </c>
      <c r="G14" s="65">
        <v>69.2</v>
      </c>
      <c r="H14" s="66">
        <v>808.4</v>
      </c>
      <c r="I14" s="122" t="str">
        <f t="shared" si="0"/>
        <v>OK</v>
      </c>
      <c r="J14" s="142" t="str">
        <f t="shared" si="1"/>
        <v/>
      </c>
    </row>
    <row r="15" spans="1:15" ht="24" customHeight="1">
      <c r="A15" s="136" t="s">
        <v>236</v>
      </c>
      <c r="B15" s="120">
        <v>45778</v>
      </c>
      <c r="C15" s="120">
        <v>46142</v>
      </c>
      <c r="D15" s="121" t="s">
        <v>233</v>
      </c>
      <c r="E15" s="121" t="s">
        <v>2</v>
      </c>
      <c r="F15" s="121" t="s">
        <v>224</v>
      </c>
      <c r="G15" s="65">
        <v>51.9</v>
      </c>
      <c r="H15" s="66">
        <v>606.29999999999995</v>
      </c>
      <c r="I15" s="122" t="str">
        <f t="shared" si="0"/>
        <v>OK</v>
      </c>
      <c r="J15" s="142" t="str">
        <f t="shared" si="1"/>
        <v/>
      </c>
    </row>
    <row r="16" spans="1:15" ht="24" customHeight="1">
      <c r="A16" s="136" t="s">
        <v>236</v>
      </c>
      <c r="B16" s="120">
        <v>45778</v>
      </c>
      <c r="C16" s="120">
        <v>46142</v>
      </c>
      <c r="D16" s="121" t="s">
        <v>233</v>
      </c>
      <c r="E16" s="121" t="s">
        <v>2</v>
      </c>
      <c r="F16" s="121" t="s">
        <v>224</v>
      </c>
      <c r="G16" s="65">
        <v>47.58</v>
      </c>
      <c r="H16" s="66">
        <v>555.78</v>
      </c>
      <c r="I16" s="122" t="str">
        <f t="shared" si="0"/>
        <v>OK</v>
      </c>
      <c r="J16" s="142" t="str">
        <f t="shared" si="1"/>
        <v/>
      </c>
    </row>
    <row r="17" spans="1:10" ht="24" customHeight="1">
      <c r="A17" s="136" t="s">
        <v>236</v>
      </c>
      <c r="B17" s="120">
        <v>45778</v>
      </c>
      <c r="C17" s="120">
        <v>46142</v>
      </c>
      <c r="D17" s="121" t="s">
        <v>233</v>
      </c>
      <c r="E17" s="121" t="s">
        <v>2</v>
      </c>
      <c r="F17" s="121" t="s">
        <v>224</v>
      </c>
      <c r="G17" s="65">
        <v>43.25</v>
      </c>
      <c r="H17" s="66">
        <v>505.25</v>
      </c>
      <c r="I17" s="122" t="str">
        <f t="shared" si="0"/>
        <v>OK</v>
      </c>
      <c r="J17" s="142" t="str">
        <f t="shared" si="1"/>
        <v/>
      </c>
    </row>
    <row r="18" spans="1:10" ht="24" customHeight="1">
      <c r="A18" s="136" t="s">
        <v>236</v>
      </c>
      <c r="B18" s="120">
        <v>45778</v>
      </c>
      <c r="C18" s="120">
        <v>46142</v>
      </c>
      <c r="D18" s="121" t="s">
        <v>233</v>
      </c>
      <c r="E18" s="121" t="s">
        <v>2</v>
      </c>
      <c r="F18" s="121" t="s">
        <v>224</v>
      </c>
      <c r="G18" s="65">
        <v>34.6</v>
      </c>
      <c r="H18" s="66">
        <v>404.2</v>
      </c>
      <c r="I18" s="122" t="str">
        <f t="shared" si="0"/>
        <v>OK</v>
      </c>
      <c r="J18" s="142" t="str">
        <f t="shared" si="1"/>
        <v/>
      </c>
    </row>
    <row r="19" spans="1:10" ht="24" customHeight="1" thickBot="1">
      <c r="A19" s="136" t="s">
        <v>236</v>
      </c>
      <c r="B19" s="120">
        <v>45778</v>
      </c>
      <c r="C19" s="120">
        <v>46142</v>
      </c>
      <c r="D19" s="121" t="s">
        <v>233</v>
      </c>
      <c r="E19" s="121" t="s">
        <v>2</v>
      </c>
      <c r="F19" s="121" t="s">
        <v>224</v>
      </c>
      <c r="G19" s="65">
        <v>32.01</v>
      </c>
      <c r="H19" s="66">
        <v>373.89</v>
      </c>
      <c r="I19" s="122" t="str">
        <f t="shared" si="0"/>
        <v>OK</v>
      </c>
      <c r="J19" s="142" t="str">
        <f t="shared" si="1"/>
        <v/>
      </c>
    </row>
    <row r="20" spans="1:10" ht="24" customHeight="1">
      <c r="A20" s="135" t="s">
        <v>236</v>
      </c>
      <c r="B20" s="117">
        <v>45778</v>
      </c>
      <c r="C20" s="117">
        <v>46142</v>
      </c>
      <c r="D20" s="118" t="s">
        <v>3</v>
      </c>
      <c r="E20" s="118" t="s">
        <v>2</v>
      </c>
      <c r="F20" s="118" t="s">
        <v>225</v>
      </c>
      <c r="G20" s="63">
        <v>173</v>
      </c>
      <c r="H20" s="64">
        <v>2082</v>
      </c>
      <c r="I20" s="119" t="str">
        <f t="shared" si="0"/>
        <v>OK</v>
      </c>
      <c r="J20" s="141" t="str">
        <f t="shared" si="1"/>
        <v/>
      </c>
    </row>
    <row r="21" spans="1:10" ht="24" customHeight="1">
      <c r="A21" s="136" t="s">
        <v>236</v>
      </c>
      <c r="B21" s="120">
        <v>45778</v>
      </c>
      <c r="C21" s="120">
        <v>46142</v>
      </c>
      <c r="D21" s="121" t="s">
        <v>3</v>
      </c>
      <c r="E21" s="121" t="s">
        <v>2</v>
      </c>
      <c r="F21" s="121" t="s">
        <v>225</v>
      </c>
      <c r="G21" s="65">
        <v>151.38</v>
      </c>
      <c r="H21" s="66">
        <v>1821.75</v>
      </c>
      <c r="I21" s="122" t="str">
        <f t="shared" si="0"/>
        <v>OK</v>
      </c>
      <c r="J21" s="142" t="str">
        <f t="shared" si="1"/>
        <v/>
      </c>
    </row>
    <row r="22" spans="1:10" ht="24" customHeight="1">
      <c r="A22" s="136" t="s">
        <v>236</v>
      </c>
      <c r="B22" s="120">
        <v>45778</v>
      </c>
      <c r="C22" s="120">
        <v>46142</v>
      </c>
      <c r="D22" s="121" t="s">
        <v>3</v>
      </c>
      <c r="E22" s="121" t="s">
        <v>2</v>
      </c>
      <c r="F22" s="121" t="s">
        <v>225</v>
      </c>
      <c r="G22" s="65">
        <v>138.4</v>
      </c>
      <c r="H22" s="66">
        <v>1665.6</v>
      </c>
      <c r="I22" s="122" t="str">
        <f t="shared" si="0"/>
        <v>OK</v>
      </c>
      <c r="J22" s="142" t="str">
        <f t="shared" si="1"/>
        <v/>
      </c>
    </row>
    <row r="23" spans="1:10" ht="24" customHeight="1">
      <c r="A23" s="136" t="s">
        <v>236</v>
      </c>
      <c r="B23" s="120">
        <v>45778</v>
      </c>
      <c r="C23" s="120">
        <v>46142</v>
      </c>
      <c r="D23" s="121" t="s">
        <v>3</v>
      </c>
      <c r="E23" s="121" t="s">
        <v>2</v>
      </c>
      <c r="F23" s="121" t="s">
        <v>225</v>
      </c>
      <c r="G23" s="65">
        <v>129.75</v>
      </c>
      <c r="H23" s="66">
        <v>1561.5</v>
      </c>
      <c r="I23" s="122" t="str">
        <f t="shared" si="0"/>
        <v>OK</v>
      </c>
      <c r="J23" s="142" t="str">
        <f t="shared" si="1"/>
        <v/>
      </c>
    </row>
    <row r="24" spans="1:10" ht="24" customHeight="1">
      <c r="A24" s="136" t="s">
        <v>236</v>
      </c>
      <c r="B24" s="120">
        <v>45778</v>
      </c>
      <c r="C24" s="120">
        <v>46142</v>
      </c>
      <c r="D24" s="121" t="s">
        <v>3</v>
      </c>
      <c r="E24" s="121" t="s">
        <v>2</v>
      </c>
      <c r="F24" s="121" t="s">
        <v>225</v>
      </c>
      <c r="G24" s="65">
        <v>108.13</v>
      </c>
      <c r="H24" s="66">
        <v>1301.25</v>
      </c>
      <c r="I24" s="122" t="str">
        <f t="shared" si="0"/>
        <v>OK</v>
      </c>
      <c r="J24" s="142" t="str">
        <f t="shared" si="1"/>
        <v/>
      </c>
    </row>
    <row r="25" spans="1:10" ht="24" customHeight="1">
      <c r="A25" s="136" t="s">
        <v>236</v>
      </c>
      <c r="B25" s="120">
        <v>45778</v>
      </c>
      <c r="C25" s="120">
        <v>46142</v>
      </c>
      <c r="D25" s="121" t="s">
        <v>3</v>
      </c>
      <c r="E25" s="121" t="s">
        <v>2</v>
      </c>
      <c r="F25" s="121" t="s">
        <v>225</v>
      </c>
      <c r="G25" s="65">
        <v>103.8</v>
      </c>
      <c r="H25" s="66">
        <v>1249.2</v>
      </c>
      <c r="I25" s="122" t="str">
        <f t="shared" si="0"/>
        <v>OK</v>
      </c>
      <c r="J25" s="142" t="str">
        <f t="shared" si="1"/>
        <v/>
      </c>
    </row>
    <row r="26" spans="1:10" ht="24" customHeight="1">
      <c r="A26" s="136" t="s">
        <v>236</v>
      </c>
      <c r="B26" s="120">
        <v>45778</v>
      </c>
      <c r="C26" s="120">
        <v>46142</v>
      </c>
      <c r="D26" s="121" t="s">
        <v>3</v>
      </c>
      <c r="E26" s="121" t="s">
        <v>2</v>
      </c>
      <c r="F26" s="121" t="s">
        <v>225</v>
      </c>
      <c r="G26" s="65">
        <v>86.5</v>
      </c>
      <c r="H26" s="66">
        <v>1041.2</v>
      </c>
      <c r="I26" s="122" t="str">
        <f t="shared" si="0"/>
        <v>OK</v>
      </c>
      <c r="J26" s="142" t="str">
        <f t="shared" si="1"/>
        <v/>
      </c>
    </row>
    <row r="27" spans="1:10" ht="24" customHeight="1">
      <c r="A27" s="136" t="s">
        <v>236</v>
      </c>
      <c r="B27" s="120">
        <v>45778</v>
      </c>
      <c r="C27" s="120">
        <v>46142</v>
      </c>
      <c r="D27" s="121" t="s">
        <v>3</v>
      </c>
      <c r="E27" s="121" t="s">
        <v>2</v>
      </c>
      <c r="F27" s="121" t="s">
        <v>225</v>
      </c>
      <c r="G27" s="65">
        <v>69.2</v>
      </c>
      <c r="H27" s="66">
        <v>832.8</v>
      </c>
      <c r="I27" s="122" t="str">
        <f t="shared" si="0"/>
        <v>OK</v>
      </c>
      <c r="J27" s="142" t="str">
        <f t="shared" si="1"/>
        <v/>
      </c>
    </row>
    <row r="28" spans="1:10" ht="24" customHeight="1">
      <c r="A28" s="136" t="s">
        <v>236</v>
      </c>
      <c r="B28" s="120">
        <v>45778</v>
      </c>
      <c r="C28" s="120">
        <v>46142</v>
      </c>
      <c r="D28" s="121" t="s">
        <v>3</v>
      </c>
      <c r="E28" s="121" t="s">
        <v>2</v>
      </c>
      <c r="F28" s="121" t="s">
        <v>225</v>
      </c>
      <c r="G28" s="65">
        <v>51.9</v>
      </c>
      <c r="H28" s="66">
        <v>624.6</v>
      </c>
      <c r="I28" s="122" t="str">
        <f t="shared" si="0"/>
        <v>OK</v>
      </c>
      <c r="J28" s="142" t="str">
        <f t="shared" si="1"/>
        <v/>
      </c>
    </row>
    <row r="29" spans="1:10" ht="24" customHeight="1">
      <c r="A29" s="136" t="s">
        <v>236</v>
      </c>
      <c r="B29" s="120">
        <v>45778</v>
      </c>
      <c r="C29" s="120">
        <v>46142</v>
      </c>
      <c r="D29" s="121" t="s">
        <v>3</v>
      </c>
      <c r="E29" s="121" t="s">
        <v>2</v>
      </c>
      <c r="F29" s="121" t="s">
        <v>225</v>
      </c>
      <c r="G29" s="65">
        <v>47.58</v>
      </c>
      <c r="H29" s="66">
        <v>575.54999999999995</v>
      </c>
      <c r="I29" s="122" t="str">
        <f t="shared" si="0"/>
        <v>OK</v>
      </c>
      <c r="J29" s="142" t="str">
        <f t="shared" si="1"/>
        <v/>
      </c>
    </row>
    <row r="30" spans="1:10" ht="24" customHeight="1">
      <c r="A30" s="136" t="s">
        <v>236</v>
      </c>
      <c r="B30" s="120">
        <v>45778</v>
      </c>
      <c r="C30" s="120">
        <v>46142</v>
      </c>
      <c r="D30" s="121" t="s">
        <v>3</v>
      </c>
      <c r="E30" s="121" t="s">
        <v>2</v>
      </c>
      <c r="F30" s="121" t="s">
        <v>225</v>
      </c>
      <c r="G30" s="65">
        <v>43.25</v>
      </c>
      <c r="H30" s="66">
        <v>520.5</v>
      </c>
      <c r="I30" s="122" t="str">
        <f t="shared" si="0"/>
        <v>OK</v>
      </c>
      <c r="J30" s="142" t="str">
        <f t="shared" si="1"/>
        <v/>
      </c>
    </row>
    <row r="31" spans="1:10" ht="24" customHeight="1">
      <c r="A31" s="136" t="s">
        <v>236</v>
      </c>
      <c r="B31" s="120">
        <v>45778</v>
      </c>
      <c r="C31" s="120">
        <v>46142</v>
      </c>
      <c r="D31" s="121" t="s">
        <v>3</v>
      </c>
      <c r="E31" s="121" t="s">
        <v>2</v>
      </c>
      <c r="F31" s="121" t="s">
        <v>225</v>
      </c>
      <c r="G31" s="65">
        <v>34.6</v>
      </c>
      <c r="H31" s="66">
        <v>416.4</v>
      </c>
      <c r="I31" s="122" t="str">
        <f t="shared" si="0"/>
        <v>OK</v>
      </c>
      <c r="J31" s="142" t="str">
        <f t="shared" si="1"/>
        <v/>
      </c>
    </row>
    <row r="32" spans="1:10" ht="24" customHeight="1" thickBot="1">
      <c r="A32" s="136" t="s">
        <v>236</v>
      </c>
      <c r="B32" s="120">
        <v>45778</v>
      </c>
      <c r="C32" s="120">
        <v>46142</v>
      </c>
      <c r="D32" s="121" t="s">
        <v>3</v>
      </c>
      <c r="E32" s="121" t="s">
        <v>2</v>
      </c>
      <c r="F32" s="121" t="s">
        <v>225</v>
      </c>
      <c r="G32" s="65">
        <v>32.01</v>
      </c>
      <c r="H32" s="66">
        <v>385.17</v>
      </c>
      <c r="I32" s="122" t="str">
        <f t="shared" si="0"/>
        <v>OK</v>
      </c>
      <c r="J32" s="142" t="str">
        <f t="shared" si="1"/>
        <v/>
      </c>
    </row>
    <row r="33" spans="1:10" ht="24" customHeight="1">
      <c r="A33" s="135" t="s">
        <v>236</v>
      </c>
      <c r="B33" s="117">
        <v>45778</v>
      </c>
      <c r="C33" s="117">
        <v>46142</v>
      </c>
      <c r="D33" s="118" t="s">
        <v>4</v>
      </c>
      <c r="E33" s="118" t="s">
        <v>2</v>
      </c>
      <c r="F33" s="118" t="s">
        <v>226</v>
      </c>
      <c r="G33" s="63">
        <v>173</v>
      </c>
      <c r="H33" s="64">
        <v>2123</v>
      </c>
      <c r="I33" s="119" t="str">
        <f t="shared" si="0"/>
        <v>OK</v>
      </c>
      <c r="J33" s="141" t="str">
        <f t="shared" si="1"/>
        <v/>
      </c>
    </row>
    <row r="34" spans="1:10" ht="24" customHeight="1">
      <c r="A34" s="136" t="s">
        <v>236</v>
      </c>
      <c r="B34" s="120">
        <v>45778</v>
      </c>
      <c r="C34" s="120">
        <v>46142</v>
      </c>
      <c r="D34" s="121" t="s">
        <v>4</v>
      </c>
      <c r="E34" s="121" t="s">
        <v>2</v>
      </c>
      <c r="F34" s="121" t="s">
        <v>226</v>
      </c>
      <c r="G34" s="65">
        <v>151.38</v>
      </c>
      <c r="H34" s="66">
        <v>1857.63</v>
      </c>
      <c r="I34" s="122" t="str">
        <f t="shared" si="0"/>
        <v>OK</v>
      </c>
      <c r="J34" s="142" t="str">
        <f t="shared" si="1"/>
        <v/>
      </c>
    </row>
    <row r="35" spans="1:10" ht="24" customHeight="1">
      <c r="A35" s="136" t="s">
        <v>236</v>
      </c>
      <c r="B35" s="120">
        <v>45778</v>
      </c>
      <c r="C35" s="120">
        <v>46142</v>
      </c>
      <c r="D35" s="121" t="s">
        <v>4</v>
      </c>
      <c r="E35" s="121" t="s">
        <v>2</v>
      </c>
      <c r="F35" s="121" t="s">
        <v>226</v>
      </c>
      <c r="G35" s="65">
        <v>138.4</v>
      </c>
      <c r="H35" s="66">
        <v>1698.4</v>
      </c>
      <c r="I35" s="122" t="str">
        <f t="shared" si="0"/>
        <v>OK</v>
      </c>
      <c r="J35" s="142" t="str">
        <f t="shared" si="1"/>
        <v/>
      </c>
    </row>
    <row r="36" spans="1:10" ht="24" customHeight="1">
      <c r="A36" s="136" t="s">
        <v>236</v>
      </c>
      <c r="B36" s="120">
        <v>45778</v>
      </c>
      <c r="C36" s="120">
        <v>46142</v>
      </c>
      <c r="D36" s="121" t="s">
        <v>4</v>
      </c>
      <c r="E36" s="121" t="s">
        <v>2</v>
      </c>
      <c r="F36" s="121" t="s">
        <v>226</v>
      </c>
      <c r="G36" s="65">
        <v>129.75</v>
      </c>
      <c r="H36" s="66">
        <v>1592.25</v>
      </c>
      <c r="I36" s="122" t="str">
        <f t="shared" si="0"/>
        <v>OK</v>
      </c>
      <c r="J36" s="142" t="str">
        <f t="shared" si="1"/>
        <v/>
      </c>
    </row>
    <row r="37" spans="1:10" ht="24" customHeight="1">
      <c r="A37" s="136" t="s">
        <v>236</v>
      </c>
      <c r="B37" s="120">
        <v>45778</v>
      </c>
      <c r="C37" s="120">
        <v>46142</v>
      </c>
      <c r="D37" s="121" t="s">
        <v>4</v>
      </c>
      <c r="E37" s="121" t="s">
        <v>2</v>
      </c>
      <c r="F37" s="121" t="s">
        <v>226</v>
      </c>
      <c r="G37" s="65">
        <v>108.13</v>
      </c>
      <c r="H37" s="66">
        <v>1326.88</v>
      </c>
      <c r="I37" s="122" t="str">
        <f t="shared" ref="I37:I68" si="2">IF($A37="","",IF(OR($B37="",$C37="",$D37="",$E37="",$F37=""),"Stammdaten fehlen",IF(AND($G37="",$H37=""),"Werte fehlen",IF($G37="","Monatsstunden fehlen",IF($H37="","Monatslohn fehlt","OK")))))</f>
        <v>OK</v>
      </c>
      <c r="J37" s="142" t="str">
        <f t="shared" ref="J37:J68" si="3">IF($G37="","",IF(COUNTIFS($A:$A,$A37,$D:$D,$D37,$G:$G,$G37)&gt;1,"Doppelte Monatsstunden",""))</f>
        <v/>
      </c>
    </row>
    <row r="38" spans="1:10" ht="24" customHeight="1">
      <c r="A38" s="136" t="s">
        <v>236</v>
      </c>
      <c r="B38" s="120">
        <v>45778</v>
      </c>
      <c r="C38" s="120">
        <v>46142</v>
      </c>
      <c r="D38" s="121" t="s">
        <v>4</v>
      </c>
      <c r="E38" s="121" t="s">
        <v>2</v>
      </c>
      <c r="F38" s="121" t="s">
        <v>226</v>
      </c>
      <c r="G38" s="65">
        <v>103.8</v>
      </c>
      <c r="H38" s="66">
        <v>1273.8</v>
      </c>
      <c r="I38" s="122" t="str">
        <f t="shared" si="2"/>
        <v>OK</v>
      </c>
      <c r="J38" s="142" t="str">
        <f t="shared" si="3"/>
        <v/>
      </c>
    </row>
    <row r="39" spans="1:10" ht="24" customHeight="1">
      <c r="A39" s="136" t="s">
        <v>236</v>
      </c>
      <c r="B39" s="120">
        <v>45778</v>
      </c>
      <c r="C39" s="120">
        <v>46142</v>
      </c>
      <c r="D39" s="121" t="s">
        <v>4</v>
      </c>
      <c r="E39" s="121" t="s">
        <v>2</v>
      </c>
      <c r="F39" s="121" t="s">
        <v>226</v>
      </c>
      <c r="G39" s="65">
        <v>86.5</v>
      </c>
      <c r="H39" s="66">
        <v>1061.5</v>
      </c>
      <c r="I39" s="122" t="str">
        <f t="shared" si="2"/>
        <v>OK</v>
      </c>
      <c r="J39" s="142" t="str">
        <f t="shared" si="3"/>
        <v/>
      </c>
    </row>
    <row r="40" spans="1:10" ht="24" customHeight="1">
      <c r="A40" s="136" t="s">
        <v>236</v>
      </c>
      <c r="B40" s="120">
        <v>45778</v>
      </c>
      <c r="C40" s="120">
        <v>46142</v>
      </c>
      <c r="D40" s="121" t="s">
        <v>4</v>
      </c>
      <c r="E40" s="121" t="s">
        <v>2</v>
      </c>
      <c r="F40" s="121" t="s">
        <v>226</v>
      </c>
      <c r="G40" s="65">
        <v>69.2</v>
      </c>
      <c r="H40" s="66">
        <v>849.2</v>
      </c>
      <c r="I40" s="122" t="str">
        <f t="shared" si="2"/>
        <v>OK</v>
      </c>
      <c r="J40" s="142" t="str">
        <f t="shared" si="3"/>
        <v/>
      </c>
    </row>
    <row r="41" spans="1:10" ht="24" customHeight="1">
      <c r="A41" s="136" t="s">
        <v>236</v>
      </c>
      <c r="B41" s="120">
        <v>45778</v>
      </c>
      <c r="C41" s="120">
        <v>46142</v>
      </c>
      <c r="D41" s="121" t="s">
        <v>4</v>
      </c>
      <c r="E41" s="121" t="s">
        <v>2</v>
      </c>
      <c r="F41" s="121" t="s">
        <v>226</v>
      </c>
      <c r="G41" s="65">
        <v>51.9</v>
      </c>
      <c r="H41" s="66">
        <v>636.9</v>
      </c>
      <c r="I41" s="122" t="str">
        <f t="shared" si="2"/>
        <v>OK</v>
      </c>
      <c r="J41" s="142" t="str">
        <f t="shared" si="3"/>
        <v/>
      </c>
    </row>
    <row r="42" spans="1:10" ht="24" customHeight="1">
      <c r="A42" s="136" t="s">
        <v>236</v>
      </c>
      <c r="B42" s="120">
        <v>45778</v>
      </c>
      <c r="C42" s="120">
        <v>46142</v>
      </c>
      <c r="D42" s="121" t="s">
        <v>4</v>
      </c>
      <c r="E42" s="121" t="s">
        <v>2</v>
      </c>
      <c r="F42" s="121" t="s">
        <v>226</v>
      </c>
      <c r="G42" s="65">
        <v>47.58</v>
      </c>
      <c r="H42" s="66">
        <v>583.83000000000004</v>
      </c>
      <c r="I42" s="122" t="str">
        <f t="shared" si="2"/>
        <v>OK</v>
      </c>
      <c r="J42" s="142" t="str">
        <f t="shared" si="3"/>
        <v/>
      </c>
    </row>
    <row r="43" spans="1:10" ht="24" customHeight="1">
      <c r="A43" s="136" t="s">
        <v>236</v>
      </c>
      <c r="B43" s="120">
        <v>45778</v>
      </c>
      <c r="C43" s="120">
        <v>46142</v>
      </c>
      <c r="D43" s="121" t="s">
        <v>4</v>
      </c>
      <c r="E43" s="121" t="s">
        <v>2</v>
      </c>
      <c r="F43" s="121" t="s">
        <v>226</v>
      </c>
      <c r="G43" s="65">
        <v>43.25</v>
      </c>
      <c r="H43" s="66">
        <v>530.75</v>
      </c>
      <c r="I43" s="122" t="str">
        <f t="shared" si="2"/>
        <v>OK</v>
      </c>
      <c r="J43" s="142" t="str">
        <f t="shared" si="3"/>
        <v/>
      </c>
    </row>
    <row r="44" spans="1:10" ht="24" customHeight="1">
      <c r="A44" s="136" t="s">
        <v>236</v>
      </c>
      <c r="B44" s="120">
        <v>45778</v>
      </c>
      <c r="C44" s="120">
        <v>46142</v>
      </c>
      <c r="D44" s="121" t="s">
        <v>4</v>
      </c>
      <c r="E44" s="121" t="s">
        <v>2</v>
      </c>
      <c r="F44" s="121" t="s">
        <v>226</v>
      </c>
      <c r="G44" s="65">
        <v>34.6</v>
      </c>
      <c r="H44" s="66">
        <v>424.6</v>
      </c>
      <c r="I44" s="122" t="str">
        <f t="shared" si="2"/>
        <v>OK</v>
      </c>
      <c r="J44" s="142" t="str">
        <f t="shared" si="3"/>
        <v/>
      </c>
    </row>
    <row r="45" spans="1:10" ht="24" customHeight="1" thickBot="1">
      <c r="A45" s="136" t="s">
        <v>236</v>
      </c>
      <c r="B45" s="120">
        <v>45778</v>
      </c>
      <c r="C45" s="120">
        <v>46142</v>
      </c>
      <c r="D45" s="121" t="s">
        <v>4</v>
      </c>
      <c r="E45" s="121" t="s">
        <v>2</v>
      </c>
      <c r="F45" s="121" t="s">
        <v>226</v>
      </c>
      <c r="G45" s="65">
        <v>32.01</v>
      </c>
      <c r="H45" s="66">
        <v>392.76</v>
      </c>
      <c r="I45" s="122" t="str">
        <f t="shared" si="2"/>
        <v>OK</v>
      </c>
      <c r="J45" s="142" t="str">
        <f t="shared" si="3"/>
        <v/>
      </c>
    </row>
    <row r="46" spans="1:10" ht="24" customHeight="1">
      <c r="A46" s="135" t="s">
        <v>236</v>
      </c>
      <c r="B46" s="117">
        <v>45778</v>
      </c>
      <c r="C46" s="117">
        <v>46142</v>
      </c>
      <c r="D46" s="118" t="s">
        <v>5</v>
      </c>
      <c r="E46" s="118" t="s">
        <v>2</v>
      </c>
      <c r="F46" s="118" t="s">
        <v>227</v>
      </c>
      <c r="G46" s="63">
        <v>173</v>
      </c>
      <c r="H46" s="64">
        <v>2183</v>
      </c>
      <c r="I46" s="119" t="str">
        <f t="shared" si="2"/>
        <v>OK</v>
      </c>
      <c r="J46" s="141" t="str">
        <f t="shared" si="3"/>
        <v/>
      </c>
    </row>
    <row r="47" spans="1:10" ht="24" customHeight="1">
      <c r="A47" s="136" t="s">
        <v>236</v>
      </c>
      <c r="B47" s="120">
        <v>45778</v>
      </c>
      <c r="C47" s="120">
        <v>46142</v>
      </c>
      <c r="D47" s="121" t="s">
        <v>5</v>
      </c>
      <c r="E47" s="121" t="s">
        <v>2</v>
      </c>
      <c r="F47" s="121" t="s">
        <v>227</v>
      </c>
      <c r="G47" s="65">
        <v>151.38</v>
      </c>
      <c r="H47" s="66">
        <v>1910.13</v>
      </c>
      <c r="I47" s="122" t="str">
        <f t="shared" si="2"/>
        <v>OK</v>
      </c>
      <c r="J47" s="142" t="str">
        <f t="shared" si="3"/>
        <v/>
      </c>
    </row>
    <row r="48" spans="1:10" ht="24" customHeight="1">
      <c r="A48" s="136" t="s">
        <v>236</v>
      </c>
      <c r="B48" s="120">
        <v>45778</v>
      </c>
      <c r="C48" s="120">
        <v>46142</v>
      </c>
      <c r="D48" s="121" t="s">
        <v>5</v>
      </c>
      <c r="E48" s="121" t="s">
        <v>2</v>
      </c>
      <c r="F48" s="121" t="s">
        <v>227</v>
      </c>
      <c r="G48" s="65">
        <v>138.4</v>
      </c>
      <c r="H48" s="66">
        <v>1746.4</v>
      </c>
      <c r="I48" s="122" t="str">
        <f t="shared" si="2"/>
        <v>OK</v>
      </c>
      <c r="J48" s="142" t="str">
        <f t="shared" si="3"/>
        <v/>
      </c>
    </row>
    <row r="49" spans="1:10" ht="24" customHeight="1">
      <c r="A49" s="136" t="s">
        <v>236</v>
      </c>
      <c r="B49" s="120">
        <v>45778</v>
      </c>
      <c r="C49" s="120">
        <v>46142</v>
      </c>
      <c r="D49" s="121" t="s">
        <v>5</v>
      </c>
      <c r="E49" s="121" t="s">
        <v>2</v>
      </c>
      <c r="F49" s="121" t="s">
        <v>227</v>
      </c>
      <c r="G49" s="65">
        <v>129.75</v>
      </c>
      <c r="H49" s="66">
        <v>1637.25</v>
      </c>
      <c r="I49" s="122" t="str">
        <f t="shared" si="2"/>
        <v>OK</v>
      </c>
      <c r="J49" s="142" t="str">
        <f t="shared" si="3"/>
        <v/>
      </c>
    </row>
    <row r="50" spans="1:10" ht="24" customHeight="1">
      <c r="A50" s="136" t="s">
        <v>236</v>
      </c>
      <c r="B50" s="120">
        <v>45778</v>
      </c>
      <c r="C50" s="120">
        <v>46142</v>
      </c>
      <c r="D50" s="121" t="s">
        <v>5</v>
      </c>
      <c r="E50" s="121" t="s">
        <v>2</v>
      </c>
      <c r="F50" s="121" t="s">
        <v>227</v>
      </c>
      <c r="G50" s="65">
        <v>108.13</v>
      </c>
      <c r="H50" s="66">
        <v>1364.38</v>
      </c>
      <c r="I50" s="122" t="str">
        <f t="shared" si="2"/>
        <v>OK</v>
      </c>
      <c r="J50" s="142" t="str">
        <f t="shared" si="3"/>
        <v/>
      </c>
    </row>
    <row r="51" spans="1:10" ht="24" customHeight="1">
      <c r="A51" s="136" t="s">
        <v>236</v>
      </c>
      <c r="B51" s="120">
        <v>45778</v>
      </c>
      <c r="C51" s="120">
        <v>46142</v>
      </c>
      <c r="D51" s="121" t="s">
        <v>5</v>
      </c>
      <c r="E51" s="121" t="s">
        <v>2</v>
      </c>
      <c r="F51" s="121" t="s">
        <v>227</v>
      </c>
      <c r="G51" s="65">
        <v>103.8</v>
      </c>
      <c r="H51" s="66">
        <v>1309.8</v>
      </c>
      <c r="I51" s="122" t="str">
        <f t="shared" si="2"/>
        <v>OK</v>
      </c>
      <c r="J51" s="142" t="str">
        <f t="shared" si="3"/>
        <v/>
      </c>
    </row>
    <row r="52" spans="1:10" ht="24" customHeight="1">
      <c r="A52" s="136" t="s">
        <v>236</v>
      </c>
      <c r="B52" s="120">
        <v>45778</v>
      </c>
      <c r="C52" s="120">
        <v>46142</v>
      </c>
      <c r="D52" s="121" t="s">
        <v>5</v>
      </c>
      <c r="E52" s="121" t="s">
        <v>2</v>
      </c>
      <c r="F52" s="121" t="s">
        <v>227</v>
      </c>
      <c r="G52" s="65">
        <v>86.5</v>
      </c>
      <c r="H52" s="66">
        <v>1091.5</v>
      </c>
      <c r="I52" s="122" t="str">
        <f t="shared" si="2"/>
        <v>OK</v>
      </c>
      <c r="J52" s="142" t="str">
        <f t="shared" si="3"/>
        <v/>
      </c>
    </row>
    <row r="53" spans="1:10" ht="24" customHeight="1">
      <c r="A53" s="136" t="s">
        <v>236</v>
      </c>
      <c r="B53" s="120">
        <v>45778</v>
      </c>
      <c r="C53" s="120">
        <v>46142</v>
      </c>
      <c r="D53" s="121" t="s">
        <v>5</v>
      </c>
      <c r="E53" s="121" t="s">
        <v>2</v>
      </c>
      <c r="F53" s="121" t="s">
        <v>227</v>
      </c>
      <c r="G53" s="65">
        <v>69.2</v>
      </c>
      <c r="H53" s="66">
        <v>873.2</v>
      </c>
      <c r="I53" s="122" t="str">
        <f t="shared" si="2"/>
        <v>OK</v>
      </c>
      <c r="J53" s="142" t="str">
        <f t="shared" si="3"/>
        <v/>
      </c>
    </row>
    <row r="54" spans="1:10" ht="24" customHeight="1">
      <c r="A54" s="136" t="s">
        <v>236</v>
      </c>
      <c r="B54" s="120">
        <v>45778</v>
      </c>
      <c r="C54" s="120">
        <v>46142</v>
      </c>
      <c r="D54" s="121" t="s">
        <v>5</v>
      </c>
      <c r="E54" s="121" t="s">
        <v>2</v>
      </c>
      <c r="F54" s="121" t="s">
        <v>227</v>
      </c>
      <c r="G54" s="65">
        <v>51.9</v>
      </c>
      <c r="H54" s="66">
        <v>654.9</v>
      </c>
      <c r="I54" s="122" t="str">
        <f t="shared" si="2"/>
        <v>OK</v>
      </c>
      <c r="J54" s="142" t="str">
        <f t="shared" si="3"/>
        <v/>
      </c>
    </row>
    <row r="55" spans="1:10" ht="24" customHeight="1">
      <c r="A55" s="136" t="s">
        <v>236</v>
      </c>
      <c r="B55" s="120">
        <v>45778</v>
      </c>
      <c r="C55" s="120">
        <v>46142</v>
      </c>
      <c r="D55" s="121" t="s">
        <v>5</v>
      </c>
      <c r="E55" s="121" t="s">
        <v>2</v>
      </c>
      <c r="F55" s="121" t="s">
        <v>227</v>
      </c>
      <c r="G55" s="65">
        <v>47.58</v>
      </c>
      <c r="H55" s="66">
        <v>600.33000000000004</v>
      </c>
      <c r="I55" s="122" t="str">
        <f t="shared" si="2"/>
        <v>OK</v>
      </c>
      <c r="J55" s="142" t="str">
        <f t="shared" si="3"/>
        <v/>
      </c>
    </row>
    <row r="56" spans="1:10" ht="24" customHeight="1">
      <c r="A56" s="136" t="s">
        <v>236</v>
      </c>
      <c r="B56" s="120">
        <v>45778</v>
      </c>
      <c r="C56" s="120">
        <v>46142</v>
      </c>
      <c r="D56" s="121" t="s">
        <v>5</v>
      </c>
      <c r="E56" s="121" t="s">
        <v>2</v>
      </c>
      <c r="F56" s="121" t="s">
        <v>227</v>
      </c>
      <c r="G56" s="65">
        <v>43.25</v>
      </c>
      <c r="H56" s="66">
        <v>545.75</v>
      </c>
      <c r="I56" s="122" t="str">
        <f t="shared" si="2"/>
        <v>OK</v>
      </c>
      <c r="J56" s="142" t="str">
        <f t="shared" si="3"/>
        <v/>
      </c>
    </row>
    <row r="57" spans="1:10" ht="24" customHeight="1">
      <c r="A57" s="136" t="s">
        <v>236</v>
      </c>
      <c r="B57" s="120">
        <v>45778</v>
      </c>
      <c r="C57" s="120">
        <v>46142</v>
      </c>
      <c r="D57" s="121" t="s">
        <v>5</v>
      </c>
      <c r="E57" s="121" t="s">
        <v>2</v>
      </c>
      <c r="F57" s="121" t="s">
        <v>227</v>
      </c>
      <c r="G57" s="65">
        <v>34.6</v>
      </c>
      <c r="H57" s="66">
        <v>436.6</v>
      </c>
      <c r="I57" s="122" t="str">
        <f t="shared" si="2"/>
        <v>OK</v>
      </c>
      <c r="J57" s="142" t="str">
        <f t="shared" si="3"/>
        <v/>
      </c>
    </row>
    <row r="58" spans="1:10" ht="24" customHeight="1" thickBot="1">
      <c r="A58" s="136" t="s">
        <v>236</v>
      </c>
      <c r="B58" s="120">
        <v>45778</v>
      </c>
      <c r="C58" s="120">
        <v>46142</v>
      </c>
      <c r="D58" s="121" t="s">
        <v>5</v>
      </c>
      <c r="E58" s="121" t="s">
        <v>2</v>
      </c>
      <c r="F58" s="121" t="s">
        <v>227</v>
      </c>
      <c r="G58" s="65">
        <v>32.01</v>
      </c>
      <c r="H58" s="66">
        <v>403.86</v>
      </c>
      <c r="I58" s="122" t="str">
        <f t="shared" si="2"/>
        <v>OK</v>
      </c>
      <c r="J58" s="142" t="str">
        <f t="shared" si="3"/>
        <v/>
      </c>
    </row>
    <row r="59" spans="1:10" ht="24" customHeight="1">
      <c r="A59" s="137" t="s">
        <v>236</v>
      </c>
      <c r="B59" s="123">
        <v>45778</v>
      </c>
      <c r="C59" s="123">
        <v>46142</v>
      </c>
      <c r="D59" s="124" t="s">
        <v>234</v>
      </c>
      <c r="E59" s="124" t="s">
        <v>6</v>
      </c>
      <c r="F59" s="124" t="s">
        <v>224</v>
      </c>
      <c r="G59" s="67">
        <v>173</v>
      </c>
      <c r="H59" s="68">
        <v>2160</v>
      </c>
      <c r="I59" s="125" t="str">
        <f t="shared" si="2"/>
        <v>OK</v>
      </c>
      <c r="J59" s="143" t="str">
        <f t="shared" si="3"/>
        <v/>
      </c>
    </row>
    <row r="60" spans="1:10" ht="24" customHeight="1">
      <c r="A60" s="138" t="s">
        <v>236</v>
      </c>
      <c r="B60" s="126">
        <v>45778</v>
      </c>
      <c r="C60" s="126">
        <v>46142</v>
      </c>
      <c r="D60" s="127" t="s">
        <v>234</v>
      </c>
      <c r="E60" s="127" t="s">
        <v>6</v>
      </c>
      <c r="F60" s="127" t="s">
        <v>224</v>
      </c>
      <c r="G60" s="69">
        <v>151.38</v>
      </c>
      <c r="H60" s="70">
        <v>1890</v>
      </c>
      <c r="I60" s="128" t="str">
        <f t="shared" si="2"/>
        <v>OK</v>
      </c>
      <c r="J60" s="144" t="str">
        <f t="shared" si="3"/>
        <v/>
      </c>
    </row>
    <row r="61" spans="1:10" ht="24" customHeight="1">
      <c r="A61" s="138" t="s">
        <v>236</v>
      </c>
      <c r="B61" s="126">
        <v>45778</v>
      </c>
      <c r="C61" s="126">
        <v>46142</v>
      </c>
      <c r="D61" s="127" t="s">
        <v>234</v>
      </c>
      <c r="E61" s="127" t="s">
        <v>6</v>
      </c>
      <c r="F61" s="127" t="s">
        <v>224</v>
      </c>
      <c r="G61" s="69">
        <v>138.4</v>
      </c>
      <c r="H61" s="70">
        <v>1728</v>
      </c>
      <c r="I61" s="128" t="str">
        <f t="shared" si="2"/>
        <v>OK</v>
      </c>
      <c r="J61" s="144" t="str">
        <f t="shared" si="3"/>
        <v/>
      </c>
    </row>
    <row r="62" spans="1:10" ht="24" customHeight="1">
      <c r="A62" s="138" t="s">
        <v>236</v>
      </c>
      <c r="B62" s="126">
        <v>45778</v>
      </c>
      <c r="C62" s="126">
        <v>46142</v>
      </c>
      <c r="D62" s="127" t="s">
        <v>234</v>
      </c>
      <c r="E62" s="127" t="s">
        <v>6</v>
      </c>
      <c r="F62" s="127" t="s">
        <v>224</v>
      </c>
      <c r="G62" s="69">
        <v>129.75</v>
      </c>
      <c r="H62" s="70">
        <v>1620</v>
      </c>
      <c r="I62" s="128" t="str">
        <f t="shared" si="2"/>
        <v>OK</v>
      </c>
      <c r="J62" s="144" t="str">
        <f t="shared" si="3"/>
        <v/>
      </c>
    </row>
    <row r="63" spans="1:10" ht="24" customHeight="1">
      <c r="A63" s="138" t="s">
        <v>236</v>
      </c>
      <c r="B63" s="126">
        <v>45778</v>
      </c>
      <c r="C63" s="126">
        <v>46142</v>
      </c>
      <c r="D63" s="127" t="s">
        <v>234</v>
      </c>
      <c r="E63" s="127" t="s">
        <v>6</v>
      </c>
      <c r="F63" s="127" t="s">
        <v>224</v>
      </c>
      <c r="G63" s="69">
        <v>108.13</v>
      </c>
      <c r="H63" s="70">
        <v>1350</v>
      </c>
      <c r="I63" s="128" t="str">
        <f t="shared" si="2"/>
        <v>OK</v>
      </c>
      <c r="J63" s="144" t="str">
        <f t="shared" si="3"/>
        <v/>
      </c>
    </row>
    <row r="64" spans="1:10" ht="24" customHeight="1">
      <c r="A64" s="138" t="s">
        <v>236</v>
      </c>
      <c r="B64" s="126">
        <v>45778</v>
      </c>
      <c r="C64" s="126">
        <v>46142</v>
      </c>
      <c r="D64" s="127" t="s">
        <v>234</v>
      </c>
      <c r="E64" s="127" t="s">
        <v>6</v>
      </c>
      <c r="F64" s="127" t="s">
        <v>224</v>
      </c>
      <c r="G64" s="69">
        <v>103.8</v>
      </c>
      <c r="H64" s="70">
        <v>1296</v>
      </c>
      <c r="I64" s="128" t="str">
        <f t="shared" si="2"/>
        <v>OK</v>
      </c>
      <c r="J64" s="144" t="str">
        <f t="shared" si="3"/>
        <v/>
      </c>
    </row>
    <row r="65" spans="1:10" ht="24" customHeight="1">
      <c r="A65" s="138" t="s">
        <v>236</v>
      </c>
      <c r="B65" s="126">
        <v>45778</v>
      </c>
      <c r="C65" s="126">
        <v>46142</v>
      </c>
      <c r="D65" s="127" t="s">
        <v>234</v>
      </c>
      <c r="E65" s="127" t="s">
        <v>6</v>
      </c>
      <c r="F65" s="127" t="s">
        <v>224</v>
      </c>
      <c r="G65" s="69">
        <v>86.5</v>
      </c>
      <c r="H65" s="70">
        <v>1080</v>
      </c>
      <c r="I65" s="128" t="str">
        <f t="shared" si="2"/>
        <v>OK</v>
      </c>
      <c r="J65" s="144" t="str">
        <f t="shared" si="3"/>
        <v/>
      </c>
    </row>
    <row r="66" spans="1:10" ht="24" customHeight="1">
      <c r="A66" s="138" t="s">
        <v>236</v>
      </c>
      <c r="B66" s="126">
        <v>45778</v>
      </c>
      <c r="C66" s="126">
        <v>46142</v>
      </c>
      <c r="D66" s="127" t="s">
        <v>234</v>
      </c>
      <c r="E66" s="127" t="s">
        <v>6</v>
      </c>
      <c r="F66" s="127" t="s">
        <v>224</v>
      </c>
      <c r="G66" s="69">
        <v>69.2</v>
      </c>
      <c r="H66" s="70">
        <v>864</v>
      </c>
      <c r="I66" s="128" t="str">
        <f t="shared" si="2"/>
        <v>OK</v>
      </c>
      <c r="J66" s="144" t="str">
        <f t="shared" si="3"/>
        <v/>
      </c>
    </row>
    <row r="67" spans="1:10" ht="24" customHeight="1">
      <c r="A67" s="138" t="s">
        <v>236</v>
      </c>
      <c r="B67" s="126">
        <v>45778</v>
      </c>
      <c r="C67" s="126">
        <v>46142</v>
      </c>
      <c r="D67" s="127" t="s">
        <v>234</v>
      </c>
      <c r="E67" s="127" t="s">
        <v>6</v>
      </c>
      <c r="F67" s="127" t="s">
        <v>224</v>
      </c>
      <c r="G67" s="69">
        <v>51.9</v>
      </c>
      <c r="H67" s="70">
        <v>648</v>
      </c>
      <c r="I67" s="128" t="str">
        <f t="shared" si="2"/>
        <v>OK</v>
      </c>
      <c r="J67" s="144" t="str">
        <f t="shared" si="3"/>
        <v/>
      </c>
    </row>
    <row r="68" spans="1:10" ht="24" customHeight="1">
      <c r="A68" s="138" t="s">
        <v>236</v>
      </c>
      <c r="B68" s="126">
        <v>45778</v>
      </c>
      <c r="C68" s="126">
        <v>46142</v>
      </c>
      <c r="D68" s="127" t="s">
        <v>234</v>
      </c>
      <c r="E68" s="127" t="s">
        <v>6</v>
      </c>
      <c r="F68" s="127" t="s">
        <v>224</v>
      </c>
      <c r="G68" s="69">
        <v>47.58</v>
      </c>
      <c r="H68" s="70">
        <v>594</v>
      </c>
      <c r="I68" s="128" t="str">
        <f t="shared" si="2"/>
        <v>OK</v>
      </c>
      <c r="J68" s="144" t="str">
        <f t="shared" si="3"/>
        <v/>
      </c>
    </row>
    <row r="69" spans="1:10" ht="24" customHeight="1">
      <c r="A69" s="138" t="s">
        <v>236</v>
      </c>
      <c r="B69" s="126">
        <v>45778</v>
      </c>
      <c r="C69" s="126">
        <v>46142</v>
      </c>
      <c r="D69" s="127" t="s">
        <v>234</v>
      </c>
      <c r="E69" s="127" t="s">
        <v>6</v>
      </c>
      <c r="F69" s="127" t="s">
        <v>224</v>
      </c>
      <c r="G69" s="69">
        <v>43.25</v>
      </c>
      <c r="H69" s="70">
        <v>540</v>
      </c>
      <c r="I69" s="128" t="str">
        <f t="shared" ref="I69:I100" si="4">IF($A69="","",IF(OR($B69="",$C69="",$D69="",$E69="",$F69=""),"Stammdaten fehlen",IF(AND($G69="",$H69=""),"Werte fehlen",IF($G69="","Monatsstunden fehlen",IF($H69="","Monatslohn fehlt","OK")))))</f>
        <v>OK</v>
      </c>
      <c r="J69" s="144" t="str">
        <f t="shared" ref="J69:J100" si="5">IF($G69="","",IF(COUNTIFS($A:$A,$A69,$D:$D,$D69,$G:$G,$G69)&gt;1,"Doppelte Monatsstunden",""))</f>
        <v/>
      </c>
    </row>
    <row r="70" spans="1:10" ht="24" customHeight="1">
      <c r="A70" s="138" t="s">
        <v>236</v>
      </c>
      <c r="B70" s="126">
        <v>45778</v>
      </c>
      <c r="C70" s="126">
        <v>46142</v>
      </c>
      <c r="D70" s="127" t="s">
        <v>234</v>
      </c>
      <c r="E70" s="127" t="s">
        <v>6</v>
      </c>
      <c r="F70" s="127" t="s">
        <v>224</v>
      </c>
      <c r="G70" s="69">
        <v>34.6</v>
      </c>
      <c r="H70" s="70">
        <v>432</v>
      </c>
      <c r="I70" s="128" t="str">
        <f t="shared" si="4"/>
        <v>OK</v>
      </c>
      <c r="J70" s="144" t="str">
        <f t="shared" si="5"/>
        <v/>
      </c>
    </row>
    <row r="71" spans="1:10" ht="24" customHeight="1" thickBot="1">
      <c r="A71" s="138" t="s">
        <v>236</v>
      </c>
      <c r="B71" s="126">
        <v>45778</v>
      </c>
      <c r="C71" s="126">
        <v>46142</v>
      </c>
      <c r="D71" s="127" t="s">
        <v>234</v>
      </c>
      <c r="E71" s="127" t="s">
        <v>6</v>
      </c>
      <c r="F71" s="127" t="s">
        <v>224</v>
      </c>
      <c r="G71" s="69">
        <v>32.01</v>
      </c>
      <c r="H71" s="70">
        <v>399.6</v>
      </c>
      <c r="I71" s="128" t="str">
        <f t="shared" si="4"/>
        <v>OK</v>
      </c>
      <c r="J71" s="144" t="str">
        <f t="shared" si="5"/>
        <v/>
      </c>
    </row>
    <row r="72" spans="1:10" ht="24" customHeight="1">
      <c r="A72" s="137" t="s">
        <v>236</v>
      </c>
      <c r="B72" s="123">
        <v>45778</v>
      </c>
      <c r="C72" s="123">
        <v>46142</v>
      </c>
      <c r="D72" s="124" t="s">
        <v>7</v>
      </c>
      <c r="E72" s="124" t="s">
        <v>6</v>
      </c>
      <c r="F72" s="124" t="s">
        <v>225</v>
      </c>
      <c r="G72" s="67">
        <v>173</v>
      </c>
      <c r="H72" s="68">
        <v>2160</v>
      </c>
      <c r="I72" s="125" t="str">
        <f t="shared" si="4"/>
        <v>OK</v>
      </c>
      <c r="J72" s="143" t="str">
        <f t="shared" si="5"/>
        <v/>
      </c>
    </row>
    <row r="73" spans="1:10" ht="24" customHeight="1">
      <c r="A73" s="138" t="s">
        <v>236</v>
      </c>
      <c r="B73" s="126">
        <v>45778</v>
      </c>
      <c r="C73" s="126">
        <v>46142</v>
      </c>
      <c r="D73" s="127" t="s">
        <v>7</v>
      </c>
      <c r="E73" s="127" t="s">
        <v>6</v>
      </c>
      <c r="F73" s="127" t="s">
        <v>225</v>
      </c>
      <c r="G73" s="69">
        <v>151.38</v>
      </c>
      <c r="H73" s="70">
        <v>1890</v>
      </c>
      <c r="I73" s="128" t="str">
        <f t="shared" si="4"/>
        <v>OK</v>
      </c>
      <c r="J73" s="144" t="str">
        <f t="shared" si="5"/>
        <v/>
      </c>
    </row>
    <row r="74" spans="1:10" ht="24" customHeight="1">
      <c r="A74" s="138" t="s">
        <v>236</v>
      </c>
      <c r="B74" s="126">
        <v>45778</v>
      </c>
      <c r="C74" s="126">
        <v>46142</v>
      </c>
      <c r="D74" s="127" t="s">
        <v>7</v>
      </c>
      <c r="E74" s="127" t="s">
        <v>6</v>
      </c>
      <c r="F74" s="127" t="s">
        <v>225</v>
      </c>
      <c r="G74" s="69">
        <v>138.4</v>
      </c>
      <c r="H74" s="70">
        <v>1728</v>
      </c>
      <c r="I74" s="128" t="str">
        <f t="shared" si="4"/>
        <v>OK</v>
      </c>
      <c r="J74" s="144" t="str">
        <f t="shared" si="5"/>
        <v/>
      </c>
    </row>
    <row r="75" spans="1:10" ht="24" customHeight="1">
      <c r="A75" s="138" t="s">
        <v>236</v>
      </c>
      <c r="B75" s="126">
        <v>45778</v>
      </c>
      <c r="C75" s="126">
        <v>46142</v>
      </c>
      <c r="D75" s="127" t="s">
        <v>7</v>
      </c>
      <c r="E75" s="127" t="s">
        <v>6</v>
      </c>
      <c r="F75" s="127" t="s">
        <v>225</v>
      </c>
      <c r="G75" s="69">
        <v>129.75</v>
      </c>
      <c r="H75" s="70">
        <v>1620</v>
      </c>
      <c r="I75" s="128" t="str">
        <f t="shared" si="4"/>
        <v>OK</v>
      </c>
      <c r="J75" s="144" t="str">
        <f t="shared" si="5"/>
        <v/>
      </c>
    </row>
    <row r="76" spans="1:10" ht="24" customHeight="1">
      <c r="A76" s="138" t="s">
        <v>236</v>
      </c>
      <c r="B76" s="126">
        <v>45778</v>
      </c>
      <c r="C76" s="126">
        <v>46142</v>
      </c>
      <c r="D76" s="127" t="s">
        <v>7</v>
      </c>
      <c r="E76" s="127" t="s">
        <v>6</v>
      </c>
      <c r="F76" s="127" t="s">
        <v>225</v>
      </c>
      <c r="G76" s="69">
        <v>108.13</v>
      </c>
      <c r="H76" s="70">
        <v>1350</v>
      </c>
      <c r="I76" s="128" t="str">
        <f t="shared" si="4"/>
        <v>OK</v>
      </c>
      <c r="J76" s="144" t="str">
        <f t="shared" si="5"/>
        <v/>
      </c>
    </row>
    <row r="77" spans="1:10" ht="24" customHeight="1">
      <c r="A77" s="138" t="s">
        <v>236</v>
      </c>
      <c r="B77" s="126">
        <v>45778</v>
      </c>
      <c r="C77" s="126">
        <v>46142</v>
      </c>
      <c r="D77" s="127" t="s">
        <v>7</v>
      </c>
      <c r="E77" s="127" t="s">
        <v>6</v>
      </c>
      <c r="F77" s="127" t="s">
        <v>225</v>
      </c>
      <c r="G77" s="69">
        <v>103.8</v>
      </c>
      <c r="H77" s="70">
        <v>1296</v>
      </c>
      <c r="I77" s="128" t="str">
        <f t="shared" si="4"/>
        <v>OK</v>
      </c>
      <c r="J77" s="144" t="str">
        <f t="shared" si="5"/>
        <v/>
      </c>
    </row>
    <row r="78" spans="1:10" ht="24" customHeight="1">
      <c r="A78" s="138" t="s">
        <v>236</v>
      </c>
      <c r="B78" s="126">
        <v>45778</v>
      </c>
      <c r="C78" s="126">
        <v>46142</v>
      </c>
      <c r="D78" s="127" t="s">
        <v>7</v>
      </c>
      <c r="E78" s="127" t="s">
        <v>6</v>
      </c>
      <c r="F78" s="127" t="s">
        <v>225</v>
      </c>
      <c r="G78" s="69">
        <v>86.5</v>
      </c>
      <c r="H78" s="70">
        <v>1080</v>
      </c>
      <c r="I78" s="128" t="str">
        <f t="shared" si="4"/>
        <v>OK</v>
      </c>
      <c r="J78" s="144" t="str">
        <f t="shared" si="5"/>
        <v/>
      </c>
    </row>
    <row r="79" spans="1:10" ht="24" customHeight="1">
      <c r="A79" s="138" t="s">
        <v>236</v>
      </c>
      <c r="B79" s="126">
        <v>45778</v>
      </c>
      <c r="C79" s="126">
        <v>46142</v>
      </c>
      <c r="D79" s="127" t="s">
        <v>7</v>
      </c>
      <c r="E79" s="127" t="s">
        <v>6</v>
      </c>
      <c r="F79" s="127" t="s">
        <v>225</v>
      </c>
      <c r="G79" s="69">
        <v>69.2</v>
      </c>
      <c r="H79" s="70">
        <v>864</v>
      </c>
      <c r="I79" s="128" t="str">
        <f t="shared" si="4"/>
        <v>OK</v>
      </c>
      <c r="J79" s="144" t="str">
        <f t="shared" si="5"/>
        <v/>
      </c>
    </row>
    <row r="80" spans="1:10" ht="24" customHeight="1">
      <c r="A80" s="138" t="s">
        <v>236</v>
      </c>
      <c r="B80" s="126">
        <v>45778</v>
      </c>
      <c r="C80" s="126">
        <v>46142</v>
      </c>
      <c r="D80" s="127" t="s">
        <v>7</v>
      </c>
      <c r="E80" s="127" t="s">
        <v>6</v>
      </c>
      <c r="F80" s="127" t="s">
        <v>225</v>
      </c>
      <c r="G80" s="69">
        <v>51.9</v>
      </c>
      <c r="H80" s="70">
        <v>648</v>
      </c>
      <c r="I80" s="128" t="str">
        <f t="shared" si="4"/>
        <v>OK</v>
      </c>
      <c r="J80" s="144" t="str">
        <f t="shared" si="5"/>
        <v/>
      </c>
    </row>
    <row r="81" spans="1:10" ht="24" customHeight="1">
      <c r="A81" s="138" t="s">
        <v>236</v>
      </c>
      <c r="B81" s="126">
        <v>45778</v>
      </c>
      <c r="C81" s="126">
        <v>46142</v>
      </c>
      <c r="D81" s="127" t="s">
        <v>7</v>
      </c>
      <c r="E81" s="127" t="s">
        <v>6</v>
      </c>
      <c r="F81" s="127" t="s">
        <v>225</v>
      </c>
      <c r="G81" s="69">
        <v>47.58</v>
      </c>
      <c r="H81" s="70">
        <v>594</v>
      </c>
      <c r="I81" s="128" t="str">
        <f t="shared" si="4"/>
        <v>OK</v>
      </c>
      <c r="J81" s="144" t="str">
        <f t="shared" si="5"/>
        <v/>
      </c>
    </row>
    <row r="82" spans="1:10" ht="24" customHeight="1">
      <c r="A82" s="138" t="s">
        <v>236</v>
      </c>
      <c r="B82" s="126">
        <v>45778</v>
      </c>
      <c r="C82" s="126">
        <v>46142</v>
      </c>
      <c r="D82" s="127" t="s">
        <v>7</v>
      </c>
      <c r="E82" s="127" t="s">
        <v>6</v>
      </c>
      <c r="F82" s="127" t="s">
        <v>225</v>
      </c>
      <c r="G82" s="69">
        <v>43.25</v>
      </c>
      <c r="H82" s="70">
        <v>540</v>
      </c>
      <c r="I82" s="128" t="str">
        <f t="shared" si="4"/>
        <v>OK</v>
      </c>
      <c r="J82" s="144" t="str">
        <f t="shared" si="5"/>
        <v/>
      </c>
    </row>
    <row r="83" spans="1:10" ht="24" customHeight="1">
      <c r="A83" s="138" t="s">
        <v>236</v>
      </c>
      <c r="B83" s="126">
        <v>45778</v>
      </c>
      <c r="C83" s="126">
        <v>46142</v>
      </c>
      <c r="D83" s="127" t="s">
        <v>7</v>
      </c>
      <c r="E83" s="127" t="s">
        <v>6</v>
      </c>
      <c r="F83" s="127" t="s">
        <v>225</v>
      </c>
      <c r="G83" s="69">
        <v>34.6</v>
      </c>
      <c r="H83" s="70">
        <v>432</v>
      </c>
      <c r="I83" s="128" t="str">
        <f t="shared" si="4"/>
        <v>OK</v>
      </c>
      <c r="J83" s="144" t="str">
        <f t="shared" si="5"/>
        <v/>
      </c>
    </row>
    <row r="84" spans="1:10" ht="24" customHeight="1" thickBot="1">
      <c r="A84" s="138" t="s">
        <v>236</v>
      </c>
      <c r="B84" s="126">
        <v>45778</v>
      </c>
      <c r="C84" s="126">
        <v>46142</v>
      </c>
      <c r="D84" s="127" t="s">
        <v>7</v>
      </c>
      <c r="E84" s="127" t="s">
        <v>6</v>
      </c>
      <c r="F84" s="127" t="s">
        <v>225</v>
      </c>
      <c r="G84" s="69">
        <v>32.01</v>
      </c>
      <c r="H84" s="70">
        <v>399.6</v>
      </c>
      <c r="I84" s="128" t="str">
        <f t="shared" si="4"/>
        <v>OK</v>
      </c>
      <c r="J84" s="144" t="str">
        <f t="shared" si="5"/>
        <v/>
      </c>
    </row>
    <row r="85" spans="1:10" ht="24" customHeight="1">
      <c r="A85" s="137" t="s">
        <v>236</v>
      </c>
      <c r="B85" s="123">
        <v>45778</v>
      </c>
      <c r="C85" s="123">
        <v>46142</v>
      </c>
      <c r="D85" s="124" t="s">
        <v>8</v>
      </c>
      <c r="E85" s="124" t="s">
        <v>6</v>
      </c>
      <c r="F85" s="124" t="s">
        <v>226</v>
      </c>
      <c r="G85" s="67">
        <v>173</v>
      </c>
      <c r="H85" s="68">
        <v>2163</v>
      </c>
      <c r="I85" s="125" t="str">
        <f t="shared" si="4"/>
        <v>OK</v>
      </c>
      <c r="J85" s="143" t="str">
        <f t="shared" si="5"/>
        <v/>
      </c>
    </row>
    <row r="86" spans="1:10" ht="24" customHeight="1">
      <c r="A86" s="138" t="s">
        <v>236</v>
      </c>
      <c r="B86" s="126">
        <v>45778</v>
      </c>
      <c r="C86" s="126">
        <v>46142</v>
      </c>
      <c r="D86" s="127" t="s">
        <v>8</v>
      </c>
      <c r="E86" s="127" t="s">
        <v>6</v>
      </c>
      <c r="F86" s="127" t="s">
        <v>226</v>
      </c>
      <c r="G86" s="69">
        <v>151.38</v>
      </c>
      <c r="H86" s="70">
        <v>1892.63</v>
      </c>
      <c r="I86" s="128" t="str">
        <f t="shared" si="4"/>
        <v>OK</v>
      </c>
      <c r="J86" s="144" t="str">
        <f t="shared" si="5"/>
        <v/>
      </c>
    </row>
    <row r="87" spans="1:10" ht="24" customHeight="1">
      <c r="A87" s="138" t="s">
        <v>236</v>
      </c>
      <c r="B87" s="126">
        <v>45778</v>
      </c>
      <c r="C87" s="126">
        <v>46142</v>
      </c>
      <c r="D87" s="127" t="s">
        <v>8</v>
      </c>
      <c r="E87" s="127" t="s">
        <v>6</v>
      </c>
      <c r="F87" s="127" t="s">
        <v>226</v>
      </c>
      <c r="G87" s="69">
        <v>138.4</v>
      </c>
      <c r="H87" s="70">
        <v>1730.4</v>
      </c>
      <c r="I87" s="128" t="str">
        <f t="shared" si="4"/>
        <v>OK</v>
      </c>
      <c r="J87" s="144" t="str">
        <f t="shared" si="5"/>
        <v/>
      </c>
    </row>
    <row r="88" spans="1:10" ht="24" customHeight="1">
      <c r="A88" s="138" t="s">
        <v>236</v>
      </c>
      <c r="B88" s="126">
        <v>45778</v>
      </c>
      <c r="C88" s="126">
        <v>46142</v>
      </c>
      <c r="D88" s="127" t="s">
        <v>8</v>
      </c>
      <c r="E88" s="127" t="s">
        <v>6</v>
      </c>
      <c r="F88" s="127" t="s">
        <v>226</v>
      </c>
      <c r="G88" s="69">
        <v>129.75</v>
      </c>
      <c r="H88" s="70">
        <v>1622.25</v>
      </c>
      <c r="I88" s="128" t="str">
        <f t="shared" si="4"/>
        <v>OK</v>
      </c>
      <c r="J88" s="144" t="str">
        <f t="shared" si="5"/>
        <v/>
      </c>
    </row>
    <row r="89" spans="1:10" ht="24" customHeight="1">
      <c r="A89" s="138" t="s">
        <v>236</v>
      </c>
      <c r="B89" s="126">
        <v>45778</v>
      </c>
      <c r="C89" s="126">
        <v>46142</v>
      </c>
      <c r="D89" s="127" t="s">
        <v>8</v>
      </c>
      <c r="E89" s="127" t="s">
        <v>6</v>
      </c>
      <c r="F89" s="127" t="s">
        <v>226</v>
      </c>
      <c r="G89" s="69">
        <v>108.13</v>
      </c>
      <c r="H89" s="70">
        <v>1351.88</v>
      </c>
      <c r="I89" s="128" t="str">
        <f t="shared" si="4"/>
        <v>OK</v>
      </c>
      <c r="J89" s="144" t="str">
        <f t="shared" si="5"/>
        <v/>
      </c>
    </row>
    <row r="90" spans="1:10" ht="24" customHeight="1">
      <c r="A90" s="138" t="s">
        <v>236</v>
      </c>
      <c r="B90" s="126">
        <v>45778</v>
      </c>
      <c r="C90" s="126">
        <v>46142</v>
      </c>
      <c r="D90" s="127" t="s">
        <v>8</v>
      </c>
      <c r="E90" s="127" t="s">
        <v>6</v>
      </c>
      <c r="F90" s="127" t="s">
        <v>226</v>
      </c>
      <c r="G90" s="69">
        <v>103.8</v>
      </c>
      <c r="H90" s="70">
        <v>1297.8</v>
      </c>
      <c r="I90" s="128" t="str">
        <f t="shared" si="4"/>
        <v>OK</v>
      </c>
      <c r="J90" s="144" t="str">
        <f t="shared" si="5"/>
        <v/>
      </c>
    </row>
    <row r="91" spans="1:10" ht="24" customHeight="1">
      <c r="A91" s="138" t="s">
        <v>236</v>
      </c>
      <c r="B91" s="126">
        <v>45778</v>
      </c>
      <c r="C91" s="126">
        <v>46142</v>
      </c>
      <c r="D91" s="127" t="s">
        <v>8</v>
      </c>
      <c r="E91" s="127" t="s">
        <v>6</v>
      </c>
      <c r="F91" s="127" t="s">
        <v>226</v>
      </c>
      <c r="G91" s="69">
        <v>86.5</v>
      </c>
      <c r="H91" s="70">
        <v>1081.5</v>
      </c>
      <c r="I91" s="128" t="str">
        <f t="shared" si="4"/>
        <v>OK</v>
      </c>
      <c r="J91" s="144" t="str">
        <f t="shared" si="5"/>
        <v/>
      </c>
    </row>
    <row r="92" spans="1:10" ht="24" customHeight="1">
      <c r="A92" s="138" t="s">
        <v>236</v>
      </c>
      <c r="B92" s="126">
        <v>45778</v>
      </c>
      <c r="C92" s="126">
        <v>46142</v>
      </c>
      <c r="D92" s="127" t="s">
        <v>8</v>
      </c>
      <c r="E92" s="127" t="s">
        <v>6</v>
      </c>
      <c r="F92" s="127" t="s">
        <v>226</v>
      </c>
      <c r="G92" s="69">
        <v>69.2</v>
      </c>
      <c r="H92" s="70">
        <v>865.2</v>
      </c>
      <c r="I92" s="128" t="str">
        <f t="shared" si="4"/>
        <v>OK</v>
      </c>
      <c r="J92" s="144" t="str">
        <f t="shared" si="5"/>
        <v/>
      </c>
    </row>
    <row r="93" spans="1:10" ht="24" customHeight="1">
      <c r="A93" s="138" t="s">
        <v>236</v>
      </c>
      <c r="B93" s="126">
        <v>45778</v>
      </c>
      <c r="C93" s="126">
        <v>46142</v>
      </c>
      <c r="D93" s="127" t="s">
        <v>8</v>
      </c>
      <c r="E93" s="127" t="s">
        <v>6</v>
      </c>
      <c r="F93" s="127" t="s">
        <v>226</v>
      </c>
      <c r="G93" s="69">
        <v>51.9</v>
      </c>
      <c r="H93" s="70">
        <v>648.9</v>
      </c>
      <c r="I93" s="128" t="str">
        <f t="shared" si="4"/>
        <v>OK</v>
      </c>
      <c r="J93" s="144" t="str">
        <f t="shared" si="5"/>
        <v/>
      </c>
    </row>
    <row r="94" spans="1:10" ht="24" customHeight="1">
      <c r="A94" s="138" t="s">
        <v>236</v>
      </c>
      <c r="B94" s="126">
        <v>45778</v>
      </c>
      <c r="C94" s="126">
        <v>46142</v>
      </c>
      <c r="D94" s="127" t="s">
        <v>8</v>
      </c>
      <c r="E94" s="127" t="s">
        <v>6</v>
      </c>
      <c r="F94" s="127" t="s">
        <v>226</v>
      </c>
      <c r="G94" s="69">
        <v>47.58</v>
      </c>
      <c r="H94" s="70">
        <v>594.83000000000004</v>
      </c>
      <c r="I94" s="128" t="str">
        <f t="shared" si="4"/>
        <v>OK</v>
      </c>
      <c r="J94" s="144" t="str">
        <f t="shared" si="5"/>
        <v/>
      </c>
    </row>
    <row r="95" spans="1:10" ht="24" customHeight="1">
      <c r="A95" s="138" t="s">
        <v>236</v>
      </c>
      <c r="B95" s="126">
        <v>45778</v>
      </c>
      <c r="C95" s="126">
        <v>46142</v>
      </c>
      <c r="D95" s="127" t="s">
        <v>8</v>
      </c>
      <c r="E95" s="127" t="s">
        <v>6</v>
      </c>
      <c r="F95" s="127" t="s">
        <v>226</v>
      </c>
      <c r="G95" s="69">
        <v>43.25</v>
      </c>
      <c r="H95" s="70">
        <v>540.75</v>
      </c>
      <c r="I95" s="128" t="str">
        <f t="shared" si="4"/>
        <v>OK</v>
      </c>
      <c r="J95" s="144" t="str">
        <f t="shared" si="5"/>
        <v/>
      </c>
    </row>
    <row r="96" spans="1:10" ht="24" customHeight="1">
      <c r="A96" s="138" t="s">
        <v>236</v>
      </c>
      <c r="B96" s="126">
        <v>45778</v>
      </c>
      <c r="C96" s="126">
        <v>46142</v>
      </c>
      <c r="D96" s="127" t="s">
        <v>8</v>
      </c>
      <c r="E96" s="127" t="s">
        <v>6</v>
      </c>
      <c r="F96" s="127" t="s">
        <v>226</v>
      </c>
      <c r="G96" s="69">
        <v>34.6</v>
      </c>
      <c r="H96" s="70">
        <v>432.6</v>
      </c>
      <c r="I96" s="128" t="str">
        <f t="shared" si="4"/>
        <v>OK</v>
      </c>
      <c r="J96" s="144" t="str">
        <f t="shared" si="5"/>
        <v/>
      </c>
    </row>
    <row r="97" spans="1:10" ht="24" customHeight="1" thickBot="1">
      <c r="A97" s="138" t="s">
        <v>236</v>
      </c>
      <c r="B97" s="126">
        <v>45778</v>
      </c>
      <c r="C97" s="126">
        <v>46142</v>
      </c>
      <c r="D97" s="127" t="s">
        <v>8</v>
      </c>
      <c r="E97" s="127" t="s">
        <v>6</v>
      </c>
      <c r="F97" s="127" t="s">
        <v>226</v>
      </c>
      <c r="G97" s="69">
        <v>32.01</v>
      </c>
      <c r="H97" s="70">
        <v>400.16</v>
      </c>
      <c r="I97" s="128" t="str">
        <f t="shared" si="4"/>
        <v>OK</v>
      </c>
      <c r="J97" s="144" t="str">
        <f t="shared" si="5"/>
        <v/>
      </c>
    </row>
    <row r="98" spans="1:10" ht="24" customHeight="1">
      <c r="A98" s="137" t="s">
        <v>236</v>
      </c>
      <c r="B98" s="123">
        <v>45778</v>
      </c>
      <c r="C98" s="123">
        <v>46142</v>
      </c>
      <c r="D98" s="124" t="s">
        <v>9</v>
      </c>
      <c r="E98" s="124" t="s">
        <v>6</v>
      </c>
      <c r="F98" s="124" t="s">
        <v>227</v>
      </c>
      <c r="G98" s="67">
        <v>173</v>
      </c>
      <c r="H98" s="68">
        <v>2225</v>
      </c>
      <c r="I98" s="125" t="str">
        <f t="shared" si="4"/>
        <v>OK</v>
      </c>
      <c r="J98" s="143" t="str">
        <f t="shared" si="5"/>
        <v/>
      </c>
    </row>
    <row r="99" spans="1:10" ht="24" customHeight="1">
      <c r="A99" s="138" t="s">
        <v>236</v>
      </c>
      <c r="B99" s="126">
        <v>45778</v>
      </c>
      <c r="C99" s="126">
        <v>46142</v>
      </c>
      <c r="D99" s="127" t="s">
        <v>9</v>
      </c>
      <c r="E99" s="127" t="s">
        <v>6</v>
      </c>
      <c r="F99" s="127" t="s">
        <v>227</v>
      </c>
      <c r="G99" s="69">
        <v>151.38</v>
      </c>
      <c r="H99" s="70">
        <v>1946.88</v>
      </c>
      <c r="I99" s="128" t="str">
        <f t="shared" si="4"/>
        <v>OK</v>
      </c>
      <c r="J99" s="144" t="str">
        <f t="shared" si="5"/>
        <v/>
      </c>
    </row>
    <row r="100" spans="1:10" ht="24" customHeight="1">
      <c r="A100" s="138" t="s">
        <v>236</v>
      </c>
      <c r="B100" s="126">
        <v>45778</v>
      </c>
      <c r="C100" s="126">
        <v>46142</v>
      </c>
      <c r="D100" s="127" t="s">
        <v>9</v>
      </c>
      <c r="E100" s="127" t="s">
        <v>6</v>
      </c>
      <c r="F100" s="127" t="s">
        <v>227</v>
      </c>
      <c r="G100" s="69">
        <v>138.4</v>
      </c>
      <c r="H100" s="70">
        <v>1780</v>
      </c>
      <c r="I100" s="128" t="str">
        <f t="shared" si="4"/>
        <v>OK</v>
      </c>
      <c r="J100" s="144" t="str">
        <f t="shared" si="5"/>
        <v/>
      </c>
    </row>
    <row r="101" spans="1:10" ht="24" customHeight="1">
      <c r="A101" s="138" t="s">
        <v>236</v>
      </c>
      <c r="B101" s="126">
        <v>45778</v>
      </c>
      <c r="C101" s="126">
        <v>46142</v>
      </c>
      <c r="D101" s="127" t="s">
        <v>9</v>
      </c>
      <c r="E101" s="127" t="s">
        <v>6</v>
      </c>
      <c r="F101" s="127" t="s">
        <v>227</v>
      </c>
      <c r="G101" s="69">
        <v>129.75</v>
      </c>
      <c r="H101" s="70">
        <v>1668.75</v>
      </c>
      <c r="I101" s="128" t="str">
        <f t="shared" ref="I101:I132" si="6">IF($A101="","",IF(OR($B101="",$C101="",$D101="",$E101="",$F101=""),"Stammdaten fehlen",IF(AND($G101="",$H101=""),"Werte fehlen",IF($G101="","Monatsstunden fehlen",IF($H101="","Monatslohn fehlt","OK")))))</f>
        <v>OK</v>
      </c>
      <c r="J101" s="144" t="str">
        <f t="shared" ref="J101:J132" si="7">IF($G101="","",IF(COUNTIFS($A:$A,$A101,$D:$D,$D101,$G:$G,$G101)&gt;1,"Doppelte Monatsstunden",""))</f>
        <v/>
      </c>
    </row>
    <row r="102" spans="1:10" ht="24" customHeight="1">
      <c r="A102" s="138" t="s">
        <v>236</v>
      </c>
      <c r="B102" s="126">
        <v>45778</v>
      </c>
      <c r="C102" s="126">
        <v>46142</v>
      </c>
      <c r="D102" s="127" t="s">
        <v>9</v>
      </c>
      <c r="E102" s="127" t="s">
        <v>6</v>
      </c>
      <c r="F102" s="127" t="s">
        <v>227</v>
      </c>
      <c r="G102" s="69">
        <v>108.13</v>
      </c>
      <c r="H102" s="70">
        <v>1390.63</v>
      </c>
      <c r="I102" s="128" t="str">
        <f t="shared" si="6"/>
        <v>OK</v>
      </c>
      <c r="J102" s="144" t="str">
        <f t="shared" si="7"/>
        <v/>
      </c>
    </row>
    <row r="103" spans="1:10" ht="24" customHeight="1">
      <c r="A103" s="138" t="s">
        <v>236</v>
      </c>
      <c r="B103" s="126">
        <v>45778</v>
      </c>
      <c r="C103" s="126">
        <v>46142</v>
      </c>
      <c r="D103" s="127" t="s">
        <v>9</v>
      </c>
      <c r="E103" s="127" t="s">
        <v>6</v>
      </c>
      <c r="F103" s="127" t="s">
        <v>227</v>
      </c>
      <c r="G103" s="69">
        <v>103.8</v>
      </c>
      <c r="H103" s="70">
        <v>1335</v>
      </c>
      <c r="I103" s="128" t="str">
        <f t="shared" si="6"/>
        <v>OK</v>
      </c>
      <c r="J103" s="144" t="str">
        <f t="shared" si="7"/>
        <v/>
      </c>
    </row>
    <row r="104" spans="1:10" ht="24" customHeight="1">
      <c r="A104" s="138" t="s">
        <v>236</v>
      </c>
      <c r="B104" s="126">
        <v>45778</v>
      </c>
      <c r="C104" s="126">
        <v>46142</v>
      </c>
      <c r="D104" s="127" t="s">
        <v>9</v>
      </c>
      <c r="E104" s="127" t="s">
        <v>6</v>
      </c>
      <c r="F104" s="127" t="s">
        <v>227</v>
      </c>
      <c r="G104" s="69">
        <v>86.5</v>
      </c>
      <c r="H104" s="70">
        <v>1112.5</v>
      </c>
      <c r="I104" s="128" t="str">
        <f t="shared" si="6"/>
        <v>OK</v>
      </c>
      <c r="J104" s="144" t="str">
        <f t="shared" si="7"/>
        <v/>
      </c>
    </row>
    <row r="105" spans="1:10" ht="24" customHeight="1">
      <c r="A105" s="138" t="s">
        <v>236</v>
      </c>
      <c r="B105" s="126">
        <v>45778</v>
      </c>
      <c r="C105" s="126">
        <v>46142</v>
      </c>
      <c r="D105" s="127" t="s">
        <v>9</v>
      </c>
      <c r="E105" s="127" t="s">
        <v>6</v>
      </c>
      <c r="F105" s="127" t="s">
        <v>227</v>
      </c>
      <c r="G105" s="69">
        <v>69.2</v>
      </c>
      <c r="H105" s="70">
        <v>890</v>
      </c>
      <c r="I105" s="128" t="str">
        <f t="shared" si="6"/>
        <v>OK</v>
      </c>
      <c r="J105" s="144" t="str">
        <f t="shared" si="7"/>
        <v/>
      </c>
    </row>
    <row r="106" spans="1:10" ht="24" customHeight="1">
      <c r="A106" s="138" t="s">
        <v>236</v>
      </c>
      <c r="B106" s="126">
        <v>45778</v>
      </c>
      <c r="C106" s="126">
        <v>46142</v>
      </c>
      <c r="D106" s="127" t="s">
        <v>9</v>
      </c>
      <c r="E106" s="127" t="s">
        <v>6</v>
      </c>
      <c r="F106" s="127" t="s">
        <v>227</v>
      </c>
      <c r="G106" s="69">
        <v>51.9</v>
      </c>
      <c r="H106" s="70">
        <v>667.5</v>
      </c>
      <c r="I106" s="128" t="str">
        <f t="shared" si="6"/>
        <v>OK</v>
      </c>
      <c r="J106" s="144" t="str">
        <f t="shared" si="7"/>
        <v/>
      </c>
    </row>
    <row r="107" spans="1:10" ht="24" customHeight="1">
      <c r="A107" s="138" t="s">
        <v>236</v>
      </c>
      <c r="B107" s="126">
        <v>45778</v>
      </c>
      <c r="C107" s="126">
        <v>46142</v>
      </c>
      <c r="D107" s="127" t="s">
        <v>9</v>
      </c>
      <c r="E107" s="127" t="s">
        <v>6</v>
      </c>
      <c r="F107" s="127" t="s">
        <v>227</v>
      </c>
      <c r="G107" s="69">
        <v>47.58</v>
      </c>
      <c r="H107" s="70">
        <v>611.88</v>
      </c>
      <c r="I107" s="128" t="str">
        <f t="shared" si="6"/>
        <v>OK</v>
      </c>
      <c r="J107" s="144" t="str">
        <f t="shared" si="7"/>
        <v/>
      </c>
    </row>
    <row r="108" spans="1:10" ht="24" customHeight="1">
      <c r="A108" s="138" t="s">
        <v>236</v>
      </c>
      <c r="B108" s="126">
        <v>45778</v>
      </c>
      <c r="C108" s="126">
        <v>46142</v>
      </c>
      <c r="D108" s="127" t="s">
        <v>9</v>
      </c>
      <c r="E108" s="127" t="s">
        <v>6</v>
      </c>
      <c r="F108" s="127" t="s">
        <v>227</v>
      </c>
      <c r="G108" s="69">
        <v>43.25</v>
      </c>
      <c r="H108" s="70">
        <v>556.25</v>
      </c>
      <c r="I108" s="128" t="str">
        <f t="shared" si="6"/>
        <v>OK</v>
      </c>
      <c r="J108" s="144" t="str">
        <f t="shared" si="7"/>
        <v/>
      </c>
    </row>
    <row r="109" spans="1:10" ht="24" customHeight="1">
      <c r="A109" s="138" t="s">
        <v>236</v>
      </c>
      <c r="B109" s="126">
        <v>45778</v>
      </c>
      <c r="C109" s="126">
        <v>46142</v>
      </c>
      <c r="D109" s="127" t="s">
        <v>9</v>
      </c>
      <c r="E109" s="127" t="s">
        <v>6</v>
      </c>
      <c r="F109" s="127" t="s">
        <v>227</v>
      </c>
      <c r="G109" s="69">
        <v>34.6</v>
      </c>
      <c r="H109" s="70">
        <v>445</v>
      </c>
      <c r="I109" s="128" t="str">
        <f t="shared" si="6"/>
        <v>OK</v>
      </c>
      <c r="J109" s="144" t="str">
        <f t="shared" si="7"/>
        <v/>
      </c>
    </row>
    <row r="110" spans="1:10" ht="24" customHeight="1" thickBot="1">
      <c r="A110" s="138" t="s">
        <v>236</v>
      </c>
      <c r="B110" s="126">
        <v>45778</v>
      </c>
      <c r="C110" s="126">
        <v>46142</v>
      </c>
      <c r="D110" s="127" t="s">
        <v>9</v>
      </c>
      <c r="E110" s="127" t="s">
        <v>6</v>
      </c>
      <c r="F110" s="127" t="s">
        <v>227</v>
      </c>
      <c r="G110" s="69">
        <v>32.01</v>
      </c>
      <c r="H110" s="70">
        <v>411.63</v>
      </c>
      <c r="I110" s="128" t="str">
        <f t="shared" si="6"/>
        <v>OK</v>
      </c>
      <c r="J110" s="144" t="str">
        <f t="shared" si="7"/>
        <v/>
      </c>
    </row>
    <row r="111" spans="1:10" ht="24" customHeight="1">
      <c r="A111" s="139" t="s">
        <v>236</v>
      </c>
      <c r="B111" s="129">
        <v>45778</v>
      </c>
      <c r="C111" s="129">
        <v>46142</v>
      </c>
      <c r="D111" s="130" t="s">
        <v>235</v>
      </c>
      <c r="E111" s="130" t="s">
        <v>10</v>
      </c>
      <c r="F111" s="130" t="s">
        <v>224</v>
      </c>
      <c r="G111" s="71">
        <v>173</v>
      </c>
      <c r="H111" s="72">
        <v>2300</v>
      </c>
      <c r="I111" s="131" t="str">
        <f t="shared" si="6"/>
        <v>OK</v>
      </c>
      <c r="J111" s="145" t="str">
        <f t="shared" si="7"/>
        <v/>
      </c>
    </row>
    <row r="112" spans="1:10" ht="24" customHeight="1">
      <c r="A112" s="140" t="s">
        <v>236</v>
      </c>
      <c r="B112" s="132">
        <v>45778</v>
      </c>
      <c r="C112" s="132">
        <v>46142</v>
      </c>
      <c r="D112" s="133" t="s">
        <v>235</v>
      </c>
      <c r="E112" s="133" t="s">
        <v>10</v>
      </c>
      <c r="F112" s="133" t="s">
        <v>224</v>
      </c>
      <c r="G112" s="73">
        <v>151.38</v>
      </c>
      <c r="H112" s="74">
        <v>2012.5</v>
      </c>
      <c r="I112" s="134" t="str">
        <f t="shared" si="6"/>
        <v>OK</v>
      </c>
      <c r="J112" s="146" t="str">
        <f t="shared" si="7"/>
        <v/>
      </c>
    </row>
    <row r="113" spans="1:10" ht="24" customHeight="1">
      <c r="A113" s="140" t="s">
        <v>236</v>
      </c>
      <c r="B113" s="132">
        <v>45778</v>
      </c>
      <c r="C113" s="132">
        <v>46142</v>
      </c>
      <c r="D113" s="133" t="s">
        <v>235</v>
      </c>
      <c r="E113" s="133" t="s">
        <v>10</v>
      </c>
      <c r="F113" s="133" t="s">
        <v>224</v>
      </c>
      <c r="G113" s="73">
        <v>138.4</v>
      </c>
      <c r="H113" s="74">
        <v>1840</v>
      </c>
      <c r="I113" s="134" t="str">
        <f t="shared" si="6"/>
        <v>OK</v>
      </c>
      <c r="J113" s="146" t="str">
        <f t="shared" si="7"/>
        <v/>
      </c>
    </row>
    <row r="114" spans="1:10" ht="24" customHeight="1">
      <c r="A114" s="140" t="s">
        <v>236</v>
      </c>
      <c r="B114" s="132">
        <v>45778</v>
      </c>
      <c r="C114" s="132">
        <v>46142</v>
      </c>
      <c r="D114" s="133" t="s">
        <v>235</v>
      </c>
      <c r="E114" s="133" t="s">
        <v>10</v>
      </c>
      <c r="F114" s="133" t="s">
        <v>224</v>
      </c>
      <c r="G114" s="73">
        <v>129.75</v>
      </c>
      <c r="H114" s="74">
        <v>1725</v>
      </c>
      <c r="I114" s="134" t="str">
        <f t="shared" si="6"/>
        <v>OK</v>
      </c>
      <c r="J114" s="146" t="str">
        <f t="shared" si="7"/>
        <v/>
      </c>
    </row>
    <row r="115" spans="1:10" ht="24" customHeight="1">
      <c r="A115" s="140" t="s">
        <v>236</v>
      </c>
      <c r="B115" s="132">
        <v>45778</v>
      </c>
      <c r="C115" s="132">
        <v>46142</v>
      </c>
      <c r="D115" s="133" t="s">
        <v>235</v>
      </c>
      <c r="E115" s="133" t="s">
        <v>10</v>
      </c>
      <c r="F115" s="133" t="s">
        <v>224</v>
      </c>
      <c r="G115" s="73">
        <v>108.13</v>
      </c>
      <c r="H115" s="74">
        <v>1437.5</v>
      </c>
      <c r="I115" s="134" t="str">
        <f t="shared" si="6"/>
        <v>OK</v>
      </c>
      <c r="J115" s="146" t="str">
        <f t="shared" si="7"/>
        <v/>
      </c>
    </row>
    <row r="116" spans="1:10" ht="24" customHeight="1">
      <c r="A116" s="140" t="s">
        <v>236</v>
      </c>
      <c r="B116" s="132">
        <v>45778</v>
      </c>
      <c r="C116" s="132">
        <v>46142</v>
      </c>
      <c r="D116" s="133" t="s">
        <v>235</v>
      </c>
      <c r="E116" s="133" t="s">
        <v>10</v>
      </c>
      <c r="F116" s="133" t="s">
        <v>224</v>
      </c>
      <c r="G116" s="73">
        <v>103.8</v>
      </c>
      <c r="H116" s="74">
        <v>1380</v>
      </c>
      <c r="I116" s="134" t="str">
        <f t="shared" si="6"/>
        <v>OK</v>
      </c>
      <c r="J116" s="146" t="str">
        <f t="shared" si="7"/>
        <v/>
      </c>
    </row>
    <row r="117" spans="1:10" ht="24" customHeight="1">
      <c r="A117" s="140" t="s">
        <v>236</v>
      </c>
      <c r="B117" s="132">
        <v>45778</v>
      </c>
      <c r="C117" s="132">
        <v>46142</v>
      </c>
      <c r="D117" s="133" t="s">
        <v>235</v>
      </c>
      <c r="E117" s="133" t="s">
        <v>10</v>
      </c>
      <c r="F117" s="133" t="s">
        <v>224</v>
      </c>
      <c r="G117" s="73">
        <v>86.5</v>
      </c>
      <c r="H117" s="74">
        <v>1150</v>
      </c>
      <c r="I117" s="134" t="str">
        <f t="shared" si="6"/>
        <v>OK</v>
      </c>
      <c r="J117" s="146" t="str">
        <f t="shared" si="7"/>
        <v/>
      </c>
    </row>
    <row r="118" spans="1:10" ht="24" customHeight="1">
      <c r="A118" s="140" t="s">
        <v>236</v>
      </c>
      <c r="B118" s="132">
        <v>45778</v>
      </c>
      <c r="C118" s="132">
        <v>46142</v>
      </c>
      <c r="D118" s="133" t="s">
        <v>235</v>
      </c>
      <c r="E118" s="133" t="s">
        <v>10</v>
      </c>
      <c r="F118" s="133" t="s">
        <v>224</v>
      </c>
      <c r="G118" s="73">
        <v>69.2</v>
      </c>
      <c r="H118" s="74">
        <v>920</v>
      </c>
      <c r="I118" s="134" t="str">
        <f t="shared" si="6"/>
        <v>OK</v>
      </c>
      <c r="J118" s="146" t="str">
        <f t="shared" si="7"/>
        <v/>
      </c>
    </row>
    <row r="119" spans="1:10" ht="24" customHeight="1">
      <c r="A119" s="140" t="s">
        <v>236</v>
      </c>
      <c r="B119" s="132">
        <v>45778</v>
      </c>
      <c r="C119" s="132">
        <v>46142</v>
      </c>
      <c r="D119" s="133" t="s">
        <v>235</v>
      </c>
      <c r="E119" s="133" t="s">
        <v>10</v>
      </c>
      <c r="F119" s="133" t="s">
        <v>224</v>
      </c>
      <c r="G119" s="73">
        <v>51.9</v>
      </c>
      <c r="H119" s="74">
        <v>690</v>
      </c>
      <c r="I119" s="134" t="str">
        <f t="shared" si="6"/>
        <v>OK</v>
      </c>
      <c r="J119" s="146" t="str">
        <f t="shared" si="7"/>
        <v/>
      </c>
    </row>
    <row r="120" spans="1:10" ht="24" customHeight="1">
      <c r="A120" s="140" t="s">
        <v>236</v>
      </c>
      <c r="B120" s="132">
        <v>45778</v>
      </c>
      <c r="C120" s="132">
        <v>46142</v>
      </c>
      <c r="D120" s="133" t="s">
        <v>235</v>
      </c>
      <c r="E120" s="133" t="s">
        <v>10</v>
      </c>
      <c r="F120" s="133" t="s">
        <v>224</v>
      </c>
      <c r="G120" s="73">
        <v>47.58</v>
      </c>
      <c r="H120" s="74">
        <v>632.5</v>
      </c>
      <c r="I120" s="134" t="str">
        <f t="shared" si="6"/>
        <v>OK</v>
      </c>
      <c r="J120" s="146" t="str">
        <f t="shared" si="7"/>
        <v/>
      </c>
    </row>
    <row r="121" spans="1:10" ht="24" customHeight="1">
      <c r="A121" s="140" t="s">
        <v>236</v>
      </c>
      <c r="B121" s="132">
        <v>45778</v>
      </c>
      <c r="C121" s="132">
        <v>46142</v>
      </c>
      <c r="D121" s="133" t="s">
        <v>235</v>
      </c>
      <c r="E121" s="133" t="s">
        <v>10</v>
      </c>
      <c r="F121" s="133" t="s">
        <v>224</v>
      </c>
      <c r="G121" s="73">
        <v>43.25</v>
      </c>
      <c r="H121" s="74">
        <v>575</v>
      </c>
      <c r="I121" s="134" t="str">
        <f t="shared" si="6"/>
        <v>OK</v>
      </c>
      <c r="J121" s="146" t="str">
        <f t="shared" si="7"/>
        <v/>
      </c>
    </row>
    <row r="122" spans="1:10" ht="24" customHeight="1">
      <c r="A122" s="140" t="s">
        <v>236</v>
      </c>
      <c r="B122" s="132">
        <v>45778</v>
      </c>
      <c r="C122" s="132">
        <v>46142</v>
      </c>
      <c r="D122" s="133" t="s">
        <v>235</v>
      </c>
      <c r="E122" s="133" t="s">
        <v>10</v>
      </c>
      <c r="F122" s="133" t="s">
        <v>224</v>
      </c>
      <c r="G122" s="73">
        <v>34.6</v>
      </c>
      <c r="H122" s="74">
        <v>460</v>
      </c>
      <c r="I122" s="134" t="str">
        <f t="shared" si="6"/>
        <v>OK</v>
      </c>
      <c r="J122" s="146" t="str">
        <f t="shared" si="7"/>
        <v/>
      </c>
    </row>
    <row r="123" spans="1:10" ht="24" customHeight="1" thickBot="1">
      <c r="A123" s="140" t="s">
        <v>236</v>
      </c>
      <c r="B123" s="132">
        <v>45778</v>
      </c>
      <c r="C123" s="132">
        <v>46142</v>
      </c>
      <c r="D123" s="133" t="s">
        <v>235</v>
      </c>
      <c r="E123" s="133" t="s">
        <v>10</v>
      </c>
      <c r="F123" s="133" t="s">
        <v>224</v>
      </c>
      <c r="G123" s="73">
        <v>32.01</v>
      </c>
      <c r="H123" s="74">
        <v>425.5</v>
      </c>
      <c r="I123" s="134" t="str">
        <f t="shared" si="6"/>
        <v>OK</v>
      </c>
      <c r="J123" s="146" t="str">
        <f t="shared" si="7"/>
        <v/>
      </c>
    </row>
    <row r="124" spans="1:10" ht="24" customHeight="1">
      <c r="A124" s="139" t="s">
        <v>236</v>
      </c>
      <c r="B124" s="129">
        <v>45778</v>
      </c>
      <c r="C124" s="129">
        <v>46142</v>
      </c>
      <c r="D124" s="130" t="s">
        <v>11</v>
      </c>
      <c r="E124" s="130" t="s">
        <v>10</v>
      </c>
      <c r="F124" s="130" t="s">
        <v>225</v>
      </c>
      <c r="G124" s="71">
        <v>173</v>
      </c>
      <c r="H124" s="72">
        <v>2300</v>
      </c>
      <c r="I124" s="131" t="str">
        <f t="shared" si="6"/>
        <v>OK</v>
      </c>
      <c r="J124" s="145" t="str">
        <f t="shared" si="7"/>
        <v/>
      </c>
    </row>
    <row r="125" spans="1:10" ht="24" customHeight="1">
      <c r="A125" s="140" t="s">
        <v>236</v>
      </c>
      <c r="B125" s="132">
        <v>45778</v>
      </c>
      <c r="C125" s="132">
        <v>46142</v>
      </c>
      <c r="D125" s="133" t="s">
        <v>11</v>
      </c>
      <c r="E125" s="133" t="s">
        <v>10</v>
      </c>
      <c r="F125" s="133" t="s">
        <v>225</v>
      </c>
      <c r="G125" s="73">
        <v>151.38</v>
      </c>
      <c r="H125" s="74">
        <v>2012.5</v>
      </c>
      <c r="I125" s="134" t="str">
        <f t="shared" si="6"/>
        <v>OK</v>
      </c>
      <c r="J125" s="146" t="str">
        <f t="shared" si="7"/>
        <v/>
      </c>
    </row>
    <row r="126" spans="1:10" ht="24" customHeight="1">
      <c r="A126" s="140" t="s">
        <v>236</v>
      </c>
      <c r="B126" s="132">
        <v>45778</v>
      </c>
      <c r="C126" s="132">
        <v>46142</v>
      </c>
      <c r="D126" s="133" t="s">
        <v>11</v>
      </c>
      <c r="E126" s="133" t="s">
        <v>10</v>
      </c>
      <c r="F126" s="133" t="s">
        <v>225</v>
      </c>
      <c r="G126" s="73">
        <v>138.4</v>
      </c>
      <c r="H126" s="74">
        <v>1840</v>
      </c>
      <c r="I126" s="134" t="str">
        <f t="shared" si="6"/>
        <v>OK</v>
      </c>
      <c r="J126" s="146" t="str">
        <f t="shared" si="7"/>
        <v/>
      </c>
    </row>
    <row r="127" spans="1:10" ht="24" customHeight="1">
      <c r="A127" s="140" t="s">
        <v>236</v>
      </c>
      <c r="B127" s="132">
        <v>45778</v>
      </c>
      <c r="C127" s="132">
        <v>46142</v>
      </c>
      <c r="D127" s="133" t="s">
        <v>11</v>
      </c>
      <c r="E127" s="133" t="s">
        <v>10</v>
      </c>
      <c r="F127" s="133" t="s">
        <v>225</v>
      </c>
      <c r="G127" s="73">
        <v>129.75</v>
      </c>
      <c r="H127" s="74">
        <v>1725</v>
      </c>
      <c r="I127" s="134" t="str">
        <f t="shared" si="6"/>
        <v>OK</v>
      </c>
      <c r="J127" s="146" t="str">
        <f t="shared" si="7"/>
        <v/>
      </c>
    </row>
    <row r="128" spans="1:10" ht="24" customHeight="1">
      <c r="A128" s="140" t="s">
        <v>236</v>
      </c>
      <c r="B128" s="132">
        <v>45778</v>
      </c>
      <c r="C128" s="132">
        <v>46142</v>
      </c>
      <c r="D128" s="133" t="s">
        <v>11</v>
      </c>
      <c r="E128" s="133" t="s">
        <v>10</v>
      </c>
      <c r="F128" s="133" t="s">
        <v>225</v>
      </c>
      <c r="G128" s="73">
        <v>108.13</v>
      </c>
      <c r="H128" s="74">
        <v>1437.5</v>
      </c>
      <c r="I128" s="134" t="str">
        <f t="shared" si="6"/>
        <v>OK</v>
      </c>
      <c r="J128" s="146" t="str">
        <f t="shared" si="7"/>
        <v/>
      </c>
    </row>
    <row r="129" spans="1:10" ht="24" customHeight="1">
      <c r="A129" s="140" t="s">
        <v>236</v>
      </c>
      <c r="B129" s="132">
        <v>45778</v>
      </c>
      <c r="C129" s="132">
        <v>46142</v>
      </c>
      <c r="D129" s="133" t="s">
        <v>11</v>
      </c>
      <c r="E129" s="133" t="s">
        <v>10</v>
      </c>
      <c r="F129" s="133" t="s">
        <v>225</v>
      </c>
      <c r="G129" s="73">
        <v>103.8</v>
      </c>
      <c r="H129" s="74">
        <v>1380</v>
      </c>
      <c r="I129" s="134" t="str">
        <f t="shared" si="6"/>
        <v>OK</v>
      </c>
      <c r="J129" s="146" t="str">
        <f t="shared" si="7"/>
        <v/>
      </c>
    </row>
    <row r="130" spans="1:10" ht="24" customHeight="1">
      <c r="A130" s="140" t="s">
        <v>236</v>
      </c>
      <c r="B130" s="132">
        <v>45778</v>
      </c>
      <c r="C130" s="132">
        <v>46142</v>
      </c>
      <c r="D130" s="133" t="s">
        <v>11</v>
      </c>
      <c r="E130" s="133" t="s">
        <v>10</v>
      </c>
      <c r="F130" s="133" t="s">
        <v>225</v>
      </c>
      <c r="G130" s="73">
        <v>86.5</v>
      </c>
      <c r="H130" s="74">
        <v>1150</v>
      </c>
      <c r="I130" s="134" t="str">
        <f t="shared" si="6"/>
        <v>OK</v>
      </c>
      <c r="J130" s="146" t="str">
        <f t="shared" si="7"/>
        <v/>
      </c>
    </row>
    <row r="131" spans="1:10" ht="24" customHeight="1">
      <c r="A131" s="140" t="s">
        <v>236</v>
      </c>
      <c r="B131" s="132">
        <v>45778</v>
      </c>
      <c r="C131" s="132">
        <v>46142</v>
      </c>
      <c r="D131" s="133" t="s">
        <v>11</v>
      </c>
      <c r="E131" s="133" t="s">
        <v>10</v>
      </c>
      <c r="F131" s="133" t="s">
        <v>225</v>
      </c>
      <c r="G131" s="73">
        <v>69.2</v>
      </c>
      <c r="H131" s="74">
        <v>920</v>
      </c>
      <c r="I131" s="134" t="str">
        <f t="shared" si="6"/>
        <v>OK</v>
      </c>
      <c r="J131" s="146" t="str">
        <f t="shared" si="7"/>
        <v/>
      </c>
    </row>
    <row r="132" spans="1:10" ht="24" customHeight="1">
      <c r="A132" s="140" t="s">
        <v>236</v>
      </c>
      <c r="B132" s="132">
        <v>45778</v>
      </c>
      <c r="C132" s="132">
        <v>46142</v>
      </c>
      <c r="D132" s="133" t="s">
        <v>11</v>
      </c>
      <c r="E132" s="133" t="s">
        <v>10</v>
      </c>
      <c r="F132" s="133" t="s">
        <v>225</v>
      </c>
      <c r="G132" s="73">
        <v>51.9</v>
      </c>
      <c r="H132" s="74">
        <v>690</v>
      </c>
      <c r="I132" s="134" t="str">
        <f t="shared" si="6"/>
        <v>OK</v>
      </c>
      <c r="J132" s="146" t="str">
        <f t="shared" si="7"/>
        <v/>
      </c>
    </row>
    <row r="133" spans="1:10" ht="24" customHeight="1">
      <c r="A133" s="140" t="s">
        <v>236</v>
      </c>
      <c r="B133" s="132">
        <v>45778</v>
      </c>
      <c r="C133" s="132">
        <v>46142</v>
      </c>
      <c r="D133" s="133" t="s">
        <v>11</v>
      </c>
      <c r="E133" s="133" t="s">
        <v>10</v>
      </c>
      <c r="F133" s="133" t="s">
        <v>225</v>
      </c>
      <c r="G133" s="73">
        <v>47.58</v>
      </c>
      <c r="H133" s="74">
        <v>632.5</v>
      </c>
      <c r="I133" s="134" t="str">
        <f t="shared" ref="I133:I162" si="8">IF($A133="","",IF(OR($B133="",$C133="",$D133="",$E133="",$F133=""),"Stammdaten fehlen",IF(AND($G133="",$H133=""),"Werte fehlen",IF($G133="","Monatsstunden fehlen",IF($H133="","Monatslohn fehlt","OK")))))</f>
        <v>OK</v>
      </c>
      <c r="J133" s="146" t="str">
        <f t="shared" ref="J133:J162" si="9">IF($G133="","",IF(COUNTIFS($A:$A,$A133,$D:$D,$D133,$G:$G,$G133)&gt;1,"Doppelte Monatsstunden",""))</f>
        <v/>
      </c>
    </row>
    <row r="134" spans="1:10" ht="24" customHeight="1">
      <c r="A134" s="140" t="s">
        <v>236</v>
      </c>
      <c r="B134" s="132">
        <v>45778</v>
      </c>
      <c r="C134" s="132">
        <v>46142</v>
      </c>
      <c r="D134" s="133" t="s">
        <v>11</v>
      </c>
      <c r="E134" s="133" t="s">
        <v>10</v>
      </c>
      <c r="F134" s="133" t="s">
        <v>225</v>
      </c>
      <c r="G134" s="73">
        <v>43.25</v>
      </c>
      <c r="H134" s="74">
        <v>575</v>
      </c>
      <c r="I134" s="134" t="str">
        <f t="shared" si="8"/>
        <v>OK</v>
      </c>
      <c r="J134" s="146" t="str">
        <f t="shared" si="9"/>
        <v/>
      </c>
    </row>
    <row r="135" spans="1:10" ht="24" customHeight="1">
      <c r="A135" s="140" t="s">
        <v>236</v>
      </c>
      <c r="B135" s="132">
        <v>45778</v>
      </c>
      <c r="C135" s="132">
        <v>46142</v>
      </c>
      <c r="D135" s="133" t="s">
        <v>11</v>
      </c>
      <c r="E135" s="133" t="s">
        <v>10</v>
      </c>
      <c r="F135" s="133" t="s">
        <v>225</v>
      </c>
      <c r="G135" s="73">
        <v>34.6</v>
      </c>
      <c r="H135" s="74">
        <v>460</v>
      </c>
      <c r="I135" s="134" t="str">
        <f t="shared" si="8"/>
        <v>OK</v>
      </c>
      <c r="J135" s="146" t="str">
        <f t="shared" si="9"/>
        <v/>
      </c>
    </row>
    <row r="136" spans="1:10" ht="24" customHeight="1" thickBot="1">
      <c r="A136" s="140" t="s">
        <v>236</v>
      </c>
      <c r="B136" s="132">
        <v>45778</v>
      </c>
      <c r="C136" s="132">
        <v>46142</v>
      </c>
      <c r="D136" s="133" t="s">
        <v>11</v>
      </c>
      <c r="E136" s="133" t="s">
        <v>10</v>
      </c>
      <c r="F136" s="133" t="s">
        <v>225</v>
      </c>
      <c r="G136" s="73">
        <v>32.01</v>
      </c>
      <c r="H136" s="74">
        <v>425.5</v>
      </c>
      <c r="I136" s="134" t="str">
        <f t="shared" si="8"/>
        <v>OK</v>
      </c>
      <c r="J136" s="146" t="str">
        <f t="shared" si="9"/>
        <v/>
      </c>
    </row>
    <row r="137" spans="1:10" ht="24" customHeight="1">
      <c r="A137" s="139" t="s">
        <v>236</v>
      </c>
      <c r="B137" s="129">
        <v>45778</v>
      </c>
      <c r="C137" s="129">
        <v>46142</v>
      </c>
      <c r="D137" s="130" t="s">
        <v>12</v>
      </c>
      <c r="E137" s="130" t="s">
        <v>10</v>
      </c>
      <c r="F137" s="130" t="s">
        <v>226</v>
      </c>
      <c r="G137" s="71">
        <v>173</v>
      </c>
      <c r="H137" s="72">
        <v>2300</v>
      </c>
      <c r="I137" s="131" t="str">
        <f t="shared" si="8"/>
        <v>OK</v>
      </c>
      <c r="J137" s="145" t="str">
        <f t="shared" si="9"/>
        <v/>
      </c>
    </row>
    <row r="138" spans="1:10" ht="24" customHeight="1">
      <c r="A138" s="140" t="s">
        <v>236</v>
      </c>
      <c r="B138" s="132">
        <v>45778</v>
      </c>
      <c r="C138" s="132">
        <v>46142</v>
      </c>
      <c r="D138" s="133" t="s">
        <v>12</v>
      </c>
      <c r="E138" s="133" t="s">
        <v>10</v>
      </c>
      <c r="F138" s="133" t="s">
        <v>226</v>
      </c>
      <c r="G138" s="73">
        <v>151.38</v>
      </c>
      <c r="H138" s="74">
        <v>2012.5</v>
      </c>
      <c r="I138" s="134" t="str">
        <f t="shared" si="8"/>
        <v>OK</v>
      </c>
      <c r="J138" s="146" t="str">
        <f t="shared" si="9"/>
        <v/>
      </c>
    </row>
    <row r="139" spans="1:10" ht="24" customHeight="1">
      <c r="A139" s="140" t="s">
        <v>236</v>
      </c>
      <c r="B139" s="132">
        <v>45778</v>
      </c>
      <c r="C139" s="132">
        <v>46142</v>
      </c>
      <c r="D139" s="133" t="s">
        <v>12</v>
      </c>
      <c r="E139" s="133" t="s">
        <v>10</v>
      </c>
      <c r="F139" s="133" t="s">
        <v>226</v>
      </c>
      <c r="G139" s="73">
        <v>138.4</v>
      </c>
      <c r="H139" s="74">
        <v>1840</v>
      </c>
      <c r="I139" s="134" t="str">
        <f t="shared" si="8"/>
        <v>OK</v>
      </c>
      <c r="J139" s="146" t="str">
        <f t="shared" si="9"/>
        <v/>
      </c>
    </row>
    <row r="140" spans="1:10" ht="24" customHeight="1">
      <c r="A140" s="140" t="s">
        <v>236</v>
      </c>
      <c r="B140" s="132">
        <v>45778</v>
      </c>
      <c r="C140" s="132">
        <v>46142</v>
      </c>
      <c r="D140" s="133" t="s">
        <v>12</v>
      </c>
      <c r="E140" s="133" t="s">
        <v>10</v>
      </c>
      <c r="F140" s="133" t="s">
        <v>226</v>
      </c>
      <c r="G140" s="73">
        <v>129.75</v>
      </c>
      <c r="H140" s="74">
        <v>1725</v>
      </c>
      <c r="I140" s="134" t="str">
        <f t="shared" si="8"/>
        <v>OK</v>
      </c>
      <c r="J140" s="146" t="str">
        <f t="shared" si="9"/>
        <v/>
      </c>
    </row>
    <row r="141" spans="1:10" ht="24" customHeight="1">
      <c r="A141" s="140" t="s">
        <v>236</v>
      </c>
      <c r="B141" s="132">
        <v>45778</v>
      </c>
      <c r="C141" s="132">
        <v>46142</v>
      </c>
      <c r="D141" s="133" t="s">
        <v>12</v>
      </c>
      <c r="E141" s="133" t="s">
        <v>10</v>
      </c>
      <c r="F141" s="133" t="s">
        <v>226</v>
      </c>
      <c r="G141" s="73">
        <v>108.13</v>
      </c>
      <c r="H141" s="74">
        <v>1437.5</v>
      </c>
      <c r="I141" s="134" t="str">
        <f t="shared" si="8"/>
        <v>OK</v>
      </c>
      <c r="J141" s="146" t="str">
        <f t="shared" si="9"/>
        <v/>
      </c>
    </row>
    <row r="142" spans="1:10" ht="24" customHeight="1">
      <c r="A142" s="140" t="s">
        <v>236</v>
      </c>
      <c r="B142" s="132">
        <v>45778</v>
      </c>
      <c r="C142" s="132">
        <v>46142</v>
      </c>
      <c r="D142" s="133" t="s">
        <v>12</v>
      </c>
      <c r="E142" s="133" t="s">
        <v>10</v>
      </c>
      <c r="F142" s="133" t="s">
        <v>226</v>
      </c>
      <c r="G142" s="73">
        <v>103.8</v>
      </c>
      <c r="H142" s="74">
        <v>1380</v>
      </c>
      <c r="I142" s="134" t="str">
        <f t="shared" si="8"/>
        <v>OK</v>
      </c>
      <c r="J142" s="146" t="str">
        <f t="shared" si="9"/>
        <v/>
      </c>
    </row>
    <row r="143" spans="1:10" ht="24" customHeight="1">
      <c r="A143" s="140" t="s">
        <v>236</v>
      </c>
      <c r="B143" s="132">
        <v>45778</v>
      </c>
      <c r="C143" s="132">
        <v>46142</v>
      </c>
      <c r="D143" s="133" t="s">
        <v>12</v>
      </c>
      <c r="E143" s="133" t="s">
        <v>10</v>
      </c>
      <c r="F143" s="133" t="s">
        <v>226</v>
      </c>
      <c r="G143" s="73">
        <v>86.5</v>
      </c>
      <c r="H143" s="74">
        <v>1150</v>
      </c>
      <c r="I143" s="134" t="str">
        <f t="shared" si="8"/>
        <v>OK</v>
      </c>
      <c r="J143" s="146" t="str">
        <f t="shared" si="9"/>
        <v/>
      </c>
    </row>
    <row r="144" spans="1:10" ht="24" customHeight="1">
      <c r="A144" s="140" t="s">
        <v>236</v>
      </c>
      <c r="B144" s="132">
        <v>45778</v>
      </c>
      <c r="C144" s="132">
        <v>46142</v>
      </c>
      <c r="D144" s="133" t="s">
        <v>12</v>
      </c>
      <c r="E144" s="133" t="s">
        <v>10</v>
      </c>
      <c r="F144" s="133" t="s">
        <v>226</v>
      </c>
      <c r="G144" s="73">
        <v>69.2</v>
      </c>
      <c r="H144" s="74">
        <v>920</v>
      </c>
      <c r="I144" s="134" t="str">
        <f t="shared" si="8"/>
        <v>OK</v>
      </c>
      <c r="J144" s="146" t="str">
        <f t="shared" si="9"/>
        <v/>
      </c>
    </row>
    <row r="145" spans="1:10" ht="24" customHeight="1">
      <c r="A145" s="140" t="s">
        <v>236</v>
      </c>
      <c r="B145" s="132">
        <v>45778</v>
      </c>
      <c r="C145" s="132">
        <v>46142</v>
      </c>
      <c r="D145" s="133" t="s">
        <v>12</v>
      </c>
      <c r="E145" s="133" t="s">
        <v>10</v>
      </c>
      <c r="F145" s="133" t="s">
        <v>226</v>
      </c>
      <c r="G145" s="73">
        <v>51.9</v>
      </c>
      <c r="H145" s="74">
        <v>690</v>
      </c>
      <c r="I145" s="134" t="str">
        <f t="shared" si="8"/>
        <v>OK</v>
      </c>
      <c r="J145" s="146" t="str">
        <f t="shared" si="9"/>
        <v/>
      </c>
    </row>
    <row r="146" spans="1:10" ht="24" customHeight="1">
      <c r="A146" s="140" t="s">
        <v>236</v>
      </c>
      <c r="B146" s="132">
        <v>45778</v>
      </c>
      <c r="C146" s="132">
        <v>46142</v>
      </c>
      <c r="D146" s="133" t="s">
        <v>12</v>
      </c>
      <c r="E146" s="133" t="s">
        <v>10</v>
      </c>
      <c r="F146" s="133" t="s">
        <v>226</v>
      </c>
      <c r="G146" s="73">
        <v>47.58</v>
      </c>
      <c r="H146" s="74">
        <v>632.5</v>
      </c>
      <c r="I146" s="134" t="str">
        <f t="shared" si="8"/>
        <v>OK</v>
      </c>
      <c r="J146" s="146" t="str">
        <f t="shared" si="9"/>
        <v/>
      </c>
    </row>
    <row r="147" spans="1:10" ht="24" customHeight="1">
      <c r="A147" s="140" t="s">
        <v>236</v>
      </c>
      <c r="B147" s="132">
        <v>45778</v>
      </c>
      <c r="C147" s="132">
        <v>46142</v>
      </c>
      <c r="D147" s="133" t="s">
        <v>12</v>
      </c>
      <c r="E147" s="133" t="s">
        <v>10</v>
      </c>
      <c r="F147" s="133" t="s">
        <v>226</v>
      </c>
      <c r="G147" s="73">
        <v>43.25</v>
      </c>
      <c r="H147" s="74">
        <v>575</v>
      </c>
      <c r="I147" s="134" t="str">
        <f t="shared" si="8"/>
        <v>OK</v>
      </c>
      <c r="J147" s="146" t="str">
        <f t="shared" si="9"/>
        <v/>
      </c>
    </row>
    <row r="148" spans="1:10" ht="24" customHeight="1">
      <c r="A148" s="140" t="s">
        <v>236</v>
      </c>
      <c r="B148" s="132">
        <v>45778</v>
      </c>
      <c r="C148" s="132">
        <v>46142</v>
      </c>
      <c r="D148" s="133" t="s">
        <v>12</v>
      </c>
      <c r="E148" s="133" t="s">
        <v>10</v>
      </c>
      <c r="F148" s="133" t="s">
        <v>226</v>
      </c>
      <c r="G148" s="73">
        <v>34.6</v>
      </c>
      <c r="H148" s="74">
        <v>460</v>
      </c>
      <c r="I148" s="134" t="str">
        <f t="shared" si="8"/>
        <v>OK</v>
      </c>
      <c r="J148" s="146" t="str">
        <f t="shared" si="9"/>
        <v/>
      </c>
    </row>
    <row r="149" spans="1:10" ht="24" customHeight="1" thickBot="1">
      <c r="A149" s="140" t="s">
        <v>236</v>
      </c>
      <c r="B149" s="132">
        <v>45778</v>
      </c>
      <c r="C149" s="132">
        <v>46142</v>
      </c>
      <c r="D149" s="133" t="s">
        <v>12</v>
      </c>
      <c r="E149" s="133" t="s">
        <v>10</v>
      </c>
      <c r="F149" s="133" t="s">
        <v>226</v>
      </c>
      <c r="G149" s="73">
        <v>32.01</v>
      </c>
      <c r="H149" s="74">
        <v>425.5</v>
      </c>
      <c r="I149" s="134" t="str">
        <f t="shared" si="8"/>
        <v>OK</v>
      </c>
      <c r="J149" s="146" t="str">
        <f t="shared" si="9"/>
        <v/>
      </c>
    </row>
    <row r="150" spans="1:10" ht="24" customHeight="1">
      <c r="A150" s="139" t="s">
        <v>236</v>
      </c>
      <c r="B150" s="129">
        <v>45778</v>
      </c>
      <c r="C150" s="129">
        <v>46142</v>
      </c>
      <c r="D150" s="130" t="s">
        <v>13</v>
      </c>
      <c r="E150" s="130" t="s">
        <v>10</v>
      </c>
      <c r="F150" s="130" t="s">
        <v>227</v>
      </c>
      <c r="G150" s="71">
        <v>173</v>
      </c>
      <c r="H150" s="72">
        <v>2328</v>
      </c>
      <c r="I150" s="131" t="str">
        <f t="shared" si="8"/>
        <v>OK</v>
      </c>
      <c r="J150" s="145" t="str">
        <f t="shared" si="9"/>
        <v/>
      </c>
    </row>
    <row r="151" spans="1:10" ht="24" customHeight="1">
      <c r="A151" s="140" t="s">
        <v>236</v>
      </c>
      <c r="B151" s="132">
        <v>45778</v>
      </c>
      <c r="C151" s="132">
        <v>46142</v>
      </c>
      <c r="D151" s="133" t="s">
        <v>13</v>
      </c>
      <c r="E151" s="133" t="s">
        <v>10</v>
      </c>
      <c r="F151" s="133" t="s">
        <v>227</v>
      </c>
      <c r="G151" s="73">
        <v>151.38</v>
      </c>
      <c r="H151" s="74">
        <v>2037</v>
      </c>
      <c r="I151" s="134" t="str">
        <f t="shared" si="8"/>
        <v>OK</v>
      </c>
      <c r="J151" s="146" t="str">
        <f t="shared" si="9"/>
        <v/>
      </c>
    </row>
    <row r="152" spans="1:10" ht="24" customHeight="1">
      <c r="A152" s="140" t="s">
        <v>236</v>
      </c>
      <c r="B152" s="132">
        <v>45778</v>
      </c>
      <c r="C152" s="132">
        <v>46142</v>
      </c>
      <c r="D152" s="133" t="s">
        <v>13</v>
      </c>
      <c r="E152" s="133" t="s">
        <v>10</v>
      </c>
      <c r="F152" s="133" t="s">
        <v>227</v>
      </c>
      <c r="G152" s="73">
        <v>138.4</v>
      </c>
      <c r="H152" s="74">
        <v>1862.4</v>
      </c>
      <c r="I152" s="134" t="str">
        <f t="shared" si="8"/>
        <v>OK</v>
      </c>
      <c r="J152" s="146" t="str">
        <f t="shared" si="9"/>
        <v/>
      </c>
    </row>
    <row r="153" spans="1:10" ht="24" customHeight="1">
      <c r="A153" s="140" t="s">
        <v>236</v>
      </c>
      <c r="B153" s="132">
        <v>45778</v>
      </c>
      <c r="C153" s="132">
        <v>46142</v>
      </c>
      <c r="D153" s="133" t="s">
        <v>13</v>
      </c>
      <c r="E153" s="133" t="s">
        <v>10</v>
      </c>
      <c r="F153" s="133" t="s">
        <v>227</v>
      </c>
      <c r="G153" s="73">
        <v>129.75</v>
      </c>
      <c r="H153" s="74">
        <v>1476</v>
      </c>
      <c r="I153" s="134" t="str">
        <f t="shared" si="8"/>
        <v>OK</v>
      </c>
      <c r="J153" s="146" t="str">
        <f t="shared" si="9"/>
        <v/>
      </c>
    </row>
    <row r="154" spans="1:10" ht="24" customHeight="1">
      <c r="A154" s="140" t="s">
        <v>236</v>
      </c>
      <c r="B154" s="132">
        <v>45778</v>
      </c>
      <c r="C154" s="132">
        <v>46142</v>
      </c>
      <c r="D154" s="133" t="s">
        <v>13</v>
      </c>
      <c r="E154" s="133" t="s">
        <v>10</v>
      </c>
      <c r="F154" s="133" t="s">
        <v>227</v>
      </c>
      <c r="G154" s="73">
        <v>108.13</v>
      </c>
      <c r="H154" s="74">
        <v>1455</v>
      </c>
      <c r="I154" s="134" t="str">
        <f t="shared" si="8"/>
        <v>OK</v>
      </c>
      <c r="J154" s="146" t="str">
        <f t="shared" si="9"/>
        <v/>
      </c>
    </row>
    <row r="155" spans="1:10" ht="24" customHeight="1">
      <c r="A155" s="140" t="s">
        <v>236</v>
      </c>
      <c r="B155" s="132">
        <v>45778</v>
      </c>
      <c r="C155" s="132">
        <v>46142</v>
      </c>
      <c r="D155" s="133" t="s">
        <v>13</v>
      </c>
      <c r="E155" s="133" t="s">
        <v>10</v>
      </c>
      <c r="F155" s="133" t="s">
        <v>227</v>
      </c>
      <c r="G155" s="73">
        <v>103.8</v>
      </c>
      <c r="H155" s="74">
        <v>1396.8</v>
      </c>
      <c r="I155" s="134" t="str">
        <f t="shared" si="8"/>
        <v>OK</v>
      </c>
      <c r="J155" s="146" t="str">
        <f t="shared" si="9"/>
        <v/>
      </c>
    </row>
    <row r="156" spans="1:10" ht="24" customHeight="1">
      <c r="A156" s="140" t="s">
        <v>236</v>
      </c>
      <c r="B156" s="132">
        <v>45778</v>
      </c>
      <c r="C156" s="132">
        <v>46142</v>
      </c>
      <c r="D156" s="133" t="s">
        <v>13</v>
      </c>
      <c r="E156" s="133" t="s">
        <v>10</v>
      </c>
      <c r="F156" s="133" t="s">
        <v>227</v>
      </c>
      <c r="G156" s="73">
        <v>86.5</v>
      </c>
      <c r="H156" s="74">
        <v>1164</v>
      </c>
      <c r="I156" s="134" t="str">
        <f t="shared" si="8"/>
        <v>OK</v>
      </c>
      <c r="J156" s="146" t="str">
        <f t="shared" si="9"/>
        <v/>
      </c>
    </row>
    <row r="157" spans="1:10" ht="24" customHeight="1">
      <c r="A157" s="140" t="s">
        <v>236</v>
      </c>
      <c r="B157" s="132">
        <v>45778</v>
      </c>
      <c r="C157" s="132">
        <v>46142</v>
      </c>
      <c r="D157" s="133" t="s">
        <v>13</v>
      </c>
      <c r="E157" s="133" t="s">
        <v>10</v>
      </c>
      <c r="F157" s="133" t="s">
        <v>227</v>
      </c>
      <c r="G157" s="73">
        <v>69.2</v>
      </c>
      <c r="H157" s="74">
        <v>931.2</v>
      </c>
      <c r="I157" s="134" t="str">
        <f t="shared" si="8"/>
        <v>OK</v>
      </c>
      <c r="J157" s="146" t="str">
        <f t="shared" si="9"/>
        <v/>
      </c>
    </row>
    <row r="158" spans="1:10" ht="24" customHeight="1">
      <c r="A158" s="140" t="s">
        <v>236</v>
      </c>
      <c r="B158" s="132">
        <v>45778</v>
      </c>
      <c r="C158" s="132">
        <v>46142</v>
      </c>
      <c r="D158" s="133" t="s">
        <v>13</v>
      </c>
      <c r="E158" s="133" t="s">
        <v>10</v>
      </c>
      <c r="F158" s="133" t="s">
        <v>227</v>
      </c>
      <c r="G158" s="73">
        <v>51.9</v>
      </c>
      <c r="H158" s="74">
        <v>698.4</v>
      </c>
      <c r="I158" s="134" t="str">
        <f t="shared" si="8"/>
        <v>OK</v>
      </c>
      <c r="J158" s="146" t="str">
        <f t="shared" si="9"/>
        <v/>
      </c>
    </row>
    <row r="159" spans="1:10" ht="24" customHeight="1">
      <c r="A159" s="140" t="s">
        <v>236</v>
      </c>
      <c r="B159" s="132">
        <v>45778</v>
      </c>
      <c r="C159" s="132">
        <v>46142</v>
      </c>
      <c r="D159" s="133" t="s">
        <v>13</v>
      </c>
      <c r="E159" s="133" t="s">
        <v>10</v>
      </c>
      <c r="F159" s="133" t="s">
        <v>227</v>
      </c>
      <c r="G159" s="73">
        <v>47.58</v>
      </c>
      <c r="H159" s="74">
        <v>640</v>
      </c>
      <c r="I159" s="134" t="str">
        <f t="shared" si="8"/>
        <v>OK</v>
      </c>
      <c r="J159" s="146" t="str">
        <f t="shared" si="9"/>
        <v/>
      </c>
    </row>
    <row r="160" spans="1:10" ht="24" customHeight="1">
      <c r="A160" s="140" t="s">
        <v>236</v>
      </c>
      <c r="B160" s="132">
        <v>45778</v>
      </c>
      <c r="C160" s="132">
        <v>46142</v>
      </c>
      <c r="D160" s="133" t="s">
        <v>13</v>
      </c>
      <c r="E160" s="133" t="s">
        <v>10</v>
      </c>
      <c r="F160" s="133" t="s">
        <v>227</v>
      </c>
      <c r="G160" s="73">
        <v>43.25</v>
      </c>
      <c r="H160" s="74">
        <v>582</v>
      </c>
      <c r="I160" s="134" t="str">
        <f t="shared" si="8"/>
        <v>OK</v>
      </c>
      <c r="J160" s="146" t="str">
        <f t="shared" si="9"/>
        <v/>
      </c>
    </row>
    <row r="161" spans="1:10" ht="24" customHeight="1">
      <c r="A161" s="140" t="s">
        <v>236</v>
      </c>
      <c r="B161" s="132">
        <v>45778</v>
      </c>
      <c r="C161" s="132">
        <v>46142</v>
      </c>
      <c r="D161" s="133" t="s">
        <v>13</v>
      </c>
      <c r="E161" s="133" t="s">
        <v>10</v>
      </c>
      <c r="F161" s="133" t="s">
        <v>227</v>
      </c>
      <c r="G161" s="73">
        <v>34.6</v>
      </c>
      <c r="H161" s="74">
        <v>465.6</v>
      </c>
      <c r="I161" s="134" t="str">
        <f t="shared" si="8"/>
        <v>OK</v>
      </c>
      <c r="J161" s="146" t="str">
        <f t="shared" si="9"/>
        <v/>
      </c>
    </row>
    <row r="162" spans="1:10" ht="24" customHeight="1" thickBot="1">
      <c r="A162" s="147" t="s">
        <v>236</v>
      </c>
      <c r="B162" s="148">
        <v>45778</v>
      </c>
      <c r="C162" s="148">
        <v>46142</v>
      </c>
      <c r="D162" s="149" t="s">
        <v>13</v>
      </c>
      <c r="E162" s="149" t="s">
        <v>10</v>
      </c>
      <c r="F162" s="149" t="s">
        <v>227</v>
      </c>
      <c r="G162" s="75">
        <v>32.01</v>
      </c>
      <c r="H162" s="76">
        <v>430.68</v>
      </c>
      <c r="I162" s="150" t="str">
        <f t="shared" si="8"/>
        <v>OK</v>
      </c>
      <c r="J162" s="151" t="str">
        <f t="shared" si="9"/>
        <v/>
      </c>
    </row>
  </sheetData>
  <sheetProtection algorithmName="SHA-512" hashValue="Yx0Tt4yG2cCGerZ4SQXxiVpaWFFYEnTKBVP/2/Ba2nKEJKvEym4HAD5YGECRjjZUABDFno/rApYAttvS9sYy5g==" saltValue="xfypGLDi3QT8uourHI8bnQ=="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abSelected="1" zoomScaleNormal="100" workbookViewId="0">
      <selection activeCell="R16" sqref="R16"/>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64" t="s">
        <v>271</v>
      </c>
      <c r="C1" s="164"/>
      <c r="D1" s="164"/>
      <c r="E1" s="164"/>
      <c r="F1" s="164"/>
      <c r="G1" s="164"/>
      <c r="H1" s="164"/>
      <c r="I1" s="164"/>
      <c r="J1" s="164"/>
      <c r="K1" s="164"/>
      <c r="L1" s="164"/>
      <c r="M1" s="164"/>
      <c r="N1" s="164"/>
      <c r="O1" s="164"/>
      <c r="P1" s="164"/>
      <c r="Q1" s="164"/>
      <c r="R1" s="164"/>
      <c r="S1" s="164"/>
      <c r="T1" s="164"/>
      <c r="U1" s="164"/>
    </row>
    <row r="2" spans="2:21" ht="17.25" customHeight="1">
      <c r="B2" s="84"/>
      <c r="C2" s="84"/>
      <c r="D2" s="84"/>
      <c r="E2" s="84"/>
      <c r="F2" s="84"/>
      <c r="G2" s="84"/>
      <c r="H2" s="84"/>
      <c r="I2" s="84"/>
      <c r="J2" s="84"/>
      <c r="K2" s="84"/>
      <c r="L2" s="84"/>
      <c r="M2" s="84"/>
      <c r="N2" s="84"/>
      <c r="O2" s="84"/>
      <c r="P2" s="85"/>
      <c r="Q2" s="85"/>
      <c r="R2" s="85"/>
      <c r="S2" s="169" t="s">
        <v>291</v>
      </c>
      <c r="T2" s="169"/>
      <c r="U2" s="169"/>
    </row>
    <row r="3" spans="2:21" ht="20" customHeight="1">
      <c r="B3" s="170" t="s">
        <v>93</v>
      </c>
      <c r="C3" s="171"/>
      <c r="D3" s="171"/>
      <c r="E3" s="171"/>
      <c r="F3" s="172"/>
      <c r="G3" s="85"/>
      <c r="H3" s="165" t="s">
        <v>14</v>
      </c>
      <c r="I3" s="165"/>
      <c r="J3" s="85"/>
      <c r="K3" s="165" t="s">
        <v>15</v>
      </c>
      <c r="L3" s="165"/>
      <c r="M3" s="85"/>
      <c r="N3" s="165" t="s">
        <v>16</v>
      </c>
      <c r="O3" s="165"/>
      <c r="P3" s="85"/>
      <c r="Q3" s="85"/>
      <c r="R3" s="85"/>
      <c r="S3" s="85"/>
      <c r="T3" s="85"/>
      <c r="U3" s="85"/>
    </row>
    <row r="4" spans="2:21" ht="20" customHeight="1" thickBot="1">
      <c r="B4" s="173"/>
      <c r="C4" s="164"/>
      <c r="D4" s="164"/>
      <c r="E4" s="164"/>
      <c r="F4" s="174"/>
      <c r="G4" s="85"/>
      <c r="H4" s="166"/>
      <c r="I4" s="166"/>
      <c r="J4" s="85"/>
      <c r="K4" s="166"/>
      <c r="L4" s="166"/>
      <c r="M4" s="85"/>
      <c r="N4" s="166"/>
      <c r="O4" s="166"/>
      <c r="P4" s="85"/>
      <c r="Q4" s="85"/>
      <c r="R4" s="85"/>
      <c r="S4" s="85"/>
      <c r="T4" s="85"/>
      <c r="U4" s="85"/>
    </row>
    <row r="5" spans="2:21" ht="18" customHeight="1">
      <c r="B5" s="86"/>
      <c r="C5" s="87" t="s">
        <v>17</v>
      </c>
      <c r="D5" s="88" t="s">
        <v>18</v>
      </c>
      <c r="E5" s="88" t="s">
        <v>19</v>
      </c>
      <c r="F5" s="89" t="s">
        <v>20</v>
      </c>
      <c r="G5" s="85"/>
      <c r="H5" s="167" t="s">
        <v>21</v>
      </c>
      <c r="I5" s="168"/>
      <c r="J5" s="85"/>
      <c r="K5" s="167" t="s">
        <v>21</v>
      </c>
      <c r="L5" s="168"/>
      <c r="M5" s="85"/>
      <c r="N5" s="167" t="s">
        <v>22</v>
      </c>
      <c r="O5" s="168"/>
      <c r="P5" s="85"/>
      <c r="Q5" s="85"/>
      <c r="R5" s="85"/>
      <c r="S5" s="85"/>
      <c r="T5" s="85"/>
      <c r="U5" s="85"/>
    </row>
    <row r="6" spans="2:21" ht="22" customHeight="1">
      <c r="B6" s="104" t="s">
        <v>23</v>
      </c>
      <c r="C6" s="12"/>
      <c r="D6" s="13"/>
      <c r="E6" s="90">
        <f>Januar!$Q$37</f>
        <v>0</v>
      </c>
      <c r="F6" s="14"/>
      <c r="G6" s="85"/>
      <c r="H6" s="105" t="s">
        <v>23</v>
      </c>
      <c r="I6" s="15"/>
      <c r="J6" s="85"/>
      <c r="K6" s="105" t="s">
        <v>23</v>
      </c>
      <c r="L6" s="15"/>
      <c r="M6" s="85"/>
      <c r="N6" s="105" t="s">
        <v>23</v>
      </c>
      <c r="O6" s="15"/>
      <c r="P6" s="85"/>
      <c r="Q6" s="85"/>
      <c r="R6" s="85"/>
      <c r="S6" s="85"/>
      <c r="T6" s="85"/>
      <c r="U6" s="85"/>
    </row>
    <row r="7" spans="2:21" ht="22" customHeight="1">
      <c r="B7" s="104" t="s">
        <v>24</v>
      </c>
      <c r="C7" s="12"/>
      <c r="D7" s="13"/>
      <c r="E7" s="90">
        <f>Februar!$Q$37</f>
        <v>0</v>
      </c>
      <c r="F7" s="14"/>
      <c r="G7" s="85"/>
      <c r="H7" s="105" t="s">
        <v>25</v>
      </c>
      <c r="I7" s="15"/>
      <c r="J7" s="85"/>
      <c r="K7" s="105" t="s">
        <v>25</v>
      </c>
      <c r="L7" s="15"/>
      <c r="M7" s="85"/>
      <c r="N7" s="105" t="s">
        <v>25</v>
      </c>
      <c r="O7" s="15"/>
      <c r="P7" s="85"/>
      <c r="Q7" s="85"/>
      <c r="R7" s="85"/>
      <c r="S7" s="85"/>
      <c r="T7" s="85"/>
      <c r="U7" s="85"/>
    </row>
    <row r="8" spans="2:21" ht="22" customHeight="1">
      <c r="B8" s="104" t="s">
        <v>26</v>
      </c>
      <c r="C8" s="12"/>
      <c r="D8" s="13"/>
      <c r="E8" s="90">
        <f>Marz!$Q$37</f>
        <v>0</v>
      </c>
      <c r="F8" s="14"/>
      <c r="G8" s="85"/>
      <c r="H8" s="105" t="s">
        <v>26</v>
      </c>
      <c r="I8" s="15"/>
      <c r="J8" s="85"/>
      <c r="K8" s="105" t="s">
        <v>26</v>
      </c>
      <c r="L8" s="15"/>
      <c r="M8" s="85"/>
      <c r="N8" s="105" t="s">
        <v>26</v>
      </c>
      <c r="O8" s="15"/>
      <c r="P8" s="85"/>
      <c r="Q8" s="85"/>
      <c r="R8" s="85"/>
      <c r="S8" s="85"/>
      <c r="T8" s="85"/>
      <c r="U8" s="85"/>
    </row>
    <row r="9" spans="2:21" ht="22" customHeight="1">
      <c r="B9" s="104" t="s">
        <v>27</v>
      </c>
      <c r="C9" s="12"/>
      <c r="D9" s="13"/>
      <c r="E9" s="90">
        <f>April!$Q$37</f>
        <v>0</v>
      </c>
      <c r="F9" s="14"/>
      <c r="G9" s="85"/>
      <c r="H9" s="105" t="s">
        <v>27</v>
      </c>
      <c r="I9" s="15"/>
      <c r="J9" s="85"/>
      <c r="K9" s="105" t="s">
        <v>27</v>
      </c>
      <c r="L9" s="15"/>
      <c r="M9" s="85"/>
      <c r="N9" s="105" t="s">
        <v>27</v>
      </c>
      <c r="O9" s="15"/>
      <c r="P9" s="85"/>
      <c r="Q9" s="85"/>
      <c r="R9" s="85"/>
      <c r="S9" s="85"/>
      <c r="T9" s="85"/>
      <c r="U9" s="85"/>
    </row>
    <row r="10" spans="2:21" ht="22" customHeight="1">
      <c r="B10" s="104" t="s">
        <v>28</v>
      </c>
      <c r="C10" s="12"/>
      <c r="D10" s="13"/>
      <c r="E10" s="90">
        <f>Mai!$Q$37</f>
        <v>0</v>
      </c>
      <c r="F10" s="14"/>
      <c r="G10" s="85"/>
      <c r="H10" s="105" t="s">
        <v>28</v>
      </c>
      <c r="I10" s="15"/>
      <c r="J10" s="85"/>
      <c r="K10" s="105" t="s">
        <v>28</v>
      </c>
      <c r="L10" s="15"/>
      <c r="M10" s="85"/>
      <c r="N10" s="105" t="s">
        <v>28</v>
      </c>
      <c r="O10" s="15"/>
      <c r="P10" s="85"/>
      <c r="Q10" s="85"/>
      <c r="R10" s="85"/>
      <c r="S10" s="85"/>
      <c r="T10" s="85"/>
      <c r="U10" s="85"/>
    </row>
    <row r="11" spans="2:21" ht="22" customHeight="1">
      <c r="B11" s="104" t="s">
        <v>29</v>
      </c>
      <c r="C11" s="12"/>
      <c r="D11" s="13"/>
      <c r="E11" s="90">
        <f>Juni!$Q$37</f>
        <v>0</v>
      </c>
      <c r="F11" s="14"/>
      <c r="G11" s="85"/>
      <c r="H11" s="105" t="s">
        <v>29</v>
      </c>
      <c r="I11" s="15"/>
      <c r="J11" s="85"/>
      <c r="K11" s="105" t="s">
        <v>29</v>
      </c>
      <c r="L11" s="15"/>
      <c r="M11" s="85"/>
      <c r="N11" s="105" t="s">
        <v>29</v>
      </c>
      <c r="O11" s="15"/>
      <c r="P11" s="85"/>
      <c r="Q11" s="85"/>
      <c r="R11" s="85"/>
      <c r="S11" s="85"/>
      <c r="T11" s="85"/>
      <c r="U11" s="85"/>
    </row>
    <row r="12" spans="2:21" ht="22" customHeight="1">
      <c r="B12" s="104" t="s">
        <v>30</v>
      </c>
      <c r="C12" s="12"/>
      <c r="D12" s="13"/>
      <c r="E12" s="90">
        <f>Juli!$Q$37</f>
        <v>0</v>
      </c>
      <c r="F12" s="14"/>
      <c r="G12" s="85"/>
      <c r="H12" s="105" t="s">
        <v>30</v>
      </c>
      <c r="I12" s="15"/>
      <c r="J12" s="85"/>
      <c r="K12" s="105" t="s">
        <v>30</v>
      </c>
      <c r="L12" s="15"/>
      <c r="M12" s="85"/>
      <c r="N12" s="105" t="s">
        <v>30</v>
      </c>
      <c r="O12" s="15"/>
      <c r="P12" s="85"/>
      <c r="Q12" s="85"/>
      <c r="R12" s="85"/>
      <c r="S12" s="85"/>
      <c r="T12" s="85"/>
      <c r="U12" s="85"/>
    </row>
    <row r="13" spans="2:21" ht="22" customHeight="1">
      <c r="B13" s="104" t="s">
        <v>31</v>
      </c>
      <c r="C13" s="12"/>
      <c r="D13" s="13"/>
      <c r="E13" s="90">
        <f>August!$Q$37</f>
        <v>0</v>
      </c>
      <c r="F13" s="14"/>
      <c r="G13" s="85"/>
      <c r="H13" s="105" t="s">
        <v>31</v>
      </c>
      <c r="I13" s="15"/>
      <c r="J13" s="85"/>
      <c r="K13" s="105" t="s">
        <v>31</v>
      </c>
      <c r="L13" s="15"/>
      <c r="M13" s="85"/>
      <c r="N13" s="105" t="s">
        <v>31</v>
      </c>
      <c r="O13" s="15"/>
      <c r="P13" s="85"/>
      <c r="Q13" s="85"/>
      <c r="R13" s="85"/>
      <c r="S13" s="85"/>
      <c r="T13" s="85"/>
      <c r="U13" s="85"/>
    </row>
    <row r="14" spans="2:21" ht="22" customHeight="1">
      <c r="B14" s="104" t="s">
        <v>32</v>
      </c>
      <c r="C14" s="12"/>
      <c r="D14" s="13"/>
      <c r="E14" s="90">
        <f>September!$Q$37</f>
        <v>0</v>
      </c>
      <c r="F14" s="14"/>
      <c r="G14" s="85"/>
      <c r="H14" s="105" t="s">
        <v>32</v>
      </c>
      <c r="I14" s="15"/>
      <c r="J14" s="85"/>
      <c r="K14" s="105" t="s">
        <v>32</v>
      </c>
      <c r="L14" s="15"/>
      <c r="M14" s="85"/>
      <c r="N14" s="105" t="s">
        <v>32</v>
      </c>
      <c r="O14" s="15"/>
      <c r="P14" s="85"/>
      <c r="Q14" s="85"/>
      <c r="R14" s="85"/>
      <c r="S14" s="85"/>
      <c r="T14" s="85"/>
      <c r="U14" s="85"/>
    </row>
    <row r="15" spans="2:21" ht="22" customHeight="1">
      <c r="B15" s="104" t="s">
        <v>33</v>
      </c>
      <c r="C15" s="12"/>
      <c r="D15" s="13"/>
      <c r="E15" s="90">
        <f>Oktober!$Q$37</f>
        <v>0</v>
      </c>
      <c r="F15" s="14"/>
      <c r="G15" s="85"/>
      <c r="H15" s="105" t="s">
        <v>33</v>
      </c>
      <c r="I15" s="15"/>
      <c r="J15" s="85"/>
      <c r="K15" s="105" t="s">
        <v>33</v>
      </c>
      <c r="L15" s="15"/>
      <c r="M15" s="85"/>
      <c r="N15" s="105" t="s">
        <v>33</v>
      </c>
      <c r="O15" s="15"/>
      <c r="P15" s="85"/>
      <c r="Q15" s="85"/>
      <c r="R15" s="85"/>
      <c r="S15" s="85"/>
      <c r="T15" s="85"/>
      <c r="U15" s="85"/>
    </row>
    <row r="16" spans="2:21" ht="22" customHeight="1">
      <c r="B16" s="104" t="s">
        <v>34</v>
      </c>
      <c r="C16" s="12"/>
      <c r="D16" s="13"/>
      <c r="E16" s="90">
        <f>November!$Q$37</f>
        <v>0</v>
      </c>
      <c r="F16" s="14"/>
      <c r="G16" s="85"/>
      <c r="H16" s="105" t="s">
        <v>34</v>
      </c>
      <c r="I16" s="15"/>
      <c r="J16" s="85"/>
      <c r="K16" s="105" t="s">
        <v>34</v>
      </c>
      <c r="L16" s="15"/>
      <c r="M16" s="85"/>
      <c r="N16" s="105" t="s">
        <v>34</v>
      </c>
      <c r="O16" s="15"/>
      <c r="P16" s="85"/>
      <c r="Q16" s="85"/>
      <c r="R16" s="85"/>
      <c r="S16" s="85"/>
      <c r="T16" s="85"/>
      <c r="U16" s="85"/>
    </row>
    <row r="17" spans="2:21" ht="22" customHeight="1" thickBot="1">
      <c r="B17" s="104" t="s">
        <v>35</v>
      </c>
      <c r="C17" s="17"/>
      <c r="D17" s="18"/>
      <c r="E17" s="91">
        <f>Dezember!$Q$37</f>
        <v>0</v>
      </c>
      <c r="F17" s="19"/>
      <c r="G17" s="85"/>
      <c r="H17" s="106" t="s">
        <v>35</v>
      </c>
      <c r="I17" s="20"/>
      <c r="J17" s="85"/>
      <c r="K17" s="106" t="s">
        <v>35</v>
      </c>
      <c r="L17" s="20"/>
      <c r="M17" s="85"/>
      <c r="N17" s="106" t="s">
        <v>35</v>
      </c>
      <c r="O17" s="20"/>
      <c r="P17" s="85"/>
      <c r="Q17" s="85"/>
      <c r="R17" s="85"/>
      <c r="S17" s="85"/>
      <c r="T17" s="85"/>
      <c r="U17" s="85"/>
    </row>
    <row r="18" spans="2:21">
      <c r="B18" s="85"/>
      <c r="C18" s="85"/>
      <c r="D18" s="85"/>
      <c r="E18" s="85"/>
      <c r="F18" s="85"/>
      <c r="G18" s="85"/>
      <c r="H18" s="85"/>
      <c r="I18" s="85"/>
      <c r="J18" s="85"/>
      <c r="K18" s="85"/>
      <c r="L18" s="85"/>
      <c r="M18" s="85"/>
      <c r="N18" s="85"/>
      <c r="O18" s="85"/>
      <c r="P18" s="85"/>
      <c r="Q18" s="85"/>
      <c r="R18" s="85"/>
      <c r="S18" s="85"/>
      <c r="T18" s="85"/>
      <c r="U18" s="85"/>
    </row>
    <row r="19" spans="2:21" ht="20" customHeight="1">
      <c r="B19" s="165" t="s">
        <v>36</v>
      </c>
      <c r="C19" s="165"/>
      <c r="D19" s="165"/>
      <c r="E19" s="165"/>
      <c r="F19" s="165"/>
      <c r="G19" s="85"/>
      <c r="H19" s="165" t="s">
        <v>37</v>
      </c>
      <c r="I19" s="165"/>
      <c r="J19" s="85"/>
      <c r="K19" s="165" t="s">
        <v>38</v>
      </c>
      <c r="L19" s="165"/>
      <c r="M19" s="85"/>
      <c r="N19" s="92"/>
      <c r="O19" s="92"/>
      <c r="P19" s="92"/>
      <c r="Q19" s="92"/>
      <c r="R19" s="92"/>
      <c r="S19" s="92"/>
      <c r="T19" s="92"/>
      <c r="U19" s="92"/>
    </row>
    <row r="20" spans="2:21" ht="20" customHeight="1" thickBot="1">
      <c r="B20" s="165"/>
      <c r="C20" s="166"/>
      <c r="D20" s="166"/>
      <c r="E20" s="166"/>
      <c r="F20" s="166"/>
      <c r="G20" s="85"/>
      <c r="H20" s="166"/>
      <c r="I20" s="166"/>
      <c r="J20" s="85"/>
      <c r="K20" s="166"/>
      <c r="L20" s="166"/>
      <c r="M20" s="85"/>
      <c r="N20" s="92"/>
      <c r="O20" s="92"/>
      <c r="P20" s="92"/>
      <c r="Q20" s="92"/>
      <c r="R20" s="92"/>
      <c r="S20" s="92"/>
      <c r="T20" s="92"/>
      <c r="U20" s="92"/>
    </row>
    <row r="21" spans="2:21" ht="18" customHeight="1">
      <c r="B21" s="86"/>
      <c r="C21" s="87" t="s">
        <v>17</v>
      </c>
      <c r="D21" s="88" t="s">
        <v>18</v>
      </c>
      <c r="E21" s="88" t="s">
        <v>19</v>
      </c>
      <c r="F21" s="89" t="s">
        <v>20</v>
      </c>
      <c r="G21" s="85"/>
      <c r="H21" s="167" t="s">
        <v>21</v>
      </c>
      <c r="I21" s="168"/>
      <c r="J21" s="85"/>
      <c r="K21" s="167" t="s">
        <v>21</v>
      </c>
      <c r="L21" s="168"/>
      <c r="M21" s="85"/>
      <c r="N21" s="92"/>
      <c r="O21" s="92"/>
      <c r="P21" s="92"/>
      <c r="Q21" s="92"/>
      <c r="R21" s="92"/>
      <c r="S21" s="92"/>
      <c r="T21" s="92"/>
      <c r="U21" s="92"/>
    </row>
    <row r="22" spans="2:21" ht="22" customHeight="1">
      <c r="B22" s="104" t="s">
        <v>23</v>
      </c>
      <c r="C22" s="12"/>
      <c r="D22" s="93">
        <f>UBERSICHT!G7</f>
        <v>0</v>
      </c>
      <c r="E22" s="90">
        <v>0</v>
      </c>
      <c r="F22" s="14"/>
      <c r="G22" s="85"/>
      <c r="H22" s="105" t="s">
        <v>23</v>
      </c>
      <c r="I22" s="15"/>
      <c r="J22" s="85"/>
      <c r="K22" s="105" t="s">
        <v>23</v>
      </c>
      <c r="L22" s="15"/>
      <c r="M22" s="85"/>
      <c r="N22" s="92"/>
      <c r="O22" s="92"/>
      <c r="P22" s="92"/>
      <c r="Q22" s="92"/>
      <c r="R22" s="92"/>
      <c r="S22" s="92"/>
      <c r="T22" s="92"/>
      <c r="U22" s="92"/>
    </row>
    <row r="23" spans="2:21" ht="22" customHeight="1">
      <c r="B23" s="104" t="s">
        <v>24</v>
      </c>
      <c r="C23" s="12"/>
      <c r="D23" s="93">
        <f>UBERSICHT!G8</f>
        <v>0</v>
      </c>
      <c r="E23" s="90">
        <v>0</v>
      </c>
      <c r="F23" s="14"/>
      <c r="G23" s="85"/>
      <c r="H23" s="105" t="s">
        <v>25</v>
      </c>
      <c r="I23" s="15"/>
      <c r="J23" s="85"/>
      <c r="K23" s="105" t="s">
        <v>25</v>
      </c>
      <c r="L23" s="15"/>
      <c r="M23" s="85"/>
      <c r="N23" s="92"/>
      <c r="O23" s="92"/>
      <c r="P23" s="92"/>
      <c r="Q23" s="92"/>
      <c r="R23" s="92"/>
      <c r="S23" s="92"/>
      <c r="T23" s="92"/>
      <c r="U23" s="92"/>
    </row>
    <row r="24" spans="2:21" ht="22" customHeight="1">
      <c r="B24" s="104" t="s">
        <v>26</v>
      </c>
      <c r="C24" s="12"/>
      <c r="D24" s="93">
        <f>UBERSICHT!G9</f>
        <v>0</v>
      </c>
      <c r="E24" s="90">
        <v>0</v>
      </c>
      <c r="F24" s="14"/>
      <c r="G24" s="85"/>
      <c r="H24" s="105" t="s">
        <v>26</v>
      </c>
      <c r="I24" s="15"/>
      <c r="J24" s="85"/>
      <c r="K24" s="105" t="s">
        <v>26</v>
      </c>
      <c r="L24" s="15"/>
      <c r="M24" s="85"/>
      <c r="N24" s="92"/>
      <c r="O24" s="92"/>
      <c r="P24" s="92"/>
      <c r="Q24" s="92"/>
      <c r="R24" s="92"/>
      <c r="S24" s="92"/>
      <c r="T24" s="92"/>
      <c r="U24" s="92"/>
    </row>
    <row r="25" spans="2:21" ht="22" customHeight="1">
      <c r="B25" s="104" t="s">
        <v>27</v>
      </c>
      <c r="C25" s="12"/>
      <c r="D25" s="93">
        <f>UBERSICHT!G11</f>
        <v>0</v>
      </c>
      <c r="E25" s="90">
        <v>0</v>
      </c>
      <c r="F25" s="14"/>
      <c r="G25" s="85"/>
      <c r="H25" s="105" t="s">
        <v>27</v>
      </c>
      <c r="I25" s="15"/>
      <c r="J25" s="85"/>
      <c r="K25" s="105" t="s">
        <v>27</v>
      </c>
      <c r="L25" s="15"/>
      <c r="M25" s="85"/>
      <c r="N25" s="92"/>
      <c r="O25" s="92"/>
      <c r="P25" s="92"/>
      <c r="Q25" s="92"/>
      <c r="R25" s="92"/>
      <c r="S25" s="92"/>
      <c r="T25" s="92"/>
      <c r="U25" s="92"/>
    </row>
    <row r="26" spans="2:21" ht="22" customHeight="1">
      <c r="B26" s="104" t="s">
        <v>28</v>
      </c>
      <c r="C26" s="12"/>
      <c r="D26" s="93">
        <f>UBERSICHT!G12</f>
        <v>0</v>
      </c>
      <c r="E26" s="90">
        <v>0</v>
      </c>
      <c r="F26" s="14"/>
      <c r="G26" s="85"/>
      <c r="H26" s="105" t="s">
        <v>28</v>
      </c>
      <c r="I26" s="15"/>
      <c r="J26" s="85"/>
      <c r="K26" s="105" t="s">
        <v>28</v>
      </c>
      <c r="L26" s="15"/>
      <c r="M26" s="94"/>
      <c r="N26" s="92"/>
      <c r="O26" s="92"/>
      <c r="P26" s="92"/>
      <c r="Q26" s="92"/>
      <c r="R26" s="92"/>
      <c r="S26" s="92"/>
      <c r="T26" s="92"/>
      <c r="U26" s="92"/>
    </row>
    <row r="27" spans="2:21" ht="22" customHeight="1">
      <c r="B27" s="104" t="s">
        <v>29</v>
      </c>
      <c r="C27" s="12"/>
      <c r="D27" s="93">
        <f>UBERSICHT!G13</f>
        <v>0</v>
      </c>
      <c r="E27" s="90">
        <v>0</v>
      </c>
      <c r="F27" s="14"/>
      <c r="G27" s="85"/>
      <c r="H27" s="105" t="s">
        <v>29</v>
      </c>
      <c r="I27" s="15"/>
      <c r="J27" s="85"/>
      <c r="K27" s="105" t="s">
        <v>29</v>
      </c>
      <c r="L27" s="15"/>
      <c r="M27" s="94"/>
      <c r="N27" s="92"/>
      <c r="O27" s="92"/>
      <c r="P27" s="92"/>
      <c r="Q27" s="92"/>
      <c r="R27" s="92"/>
      <c r="S27" s="92"/>
      <c r="T27" s="92"/>
      <c r="U27" s="92"/>
    </row>
    <row r="28" spans="2:21" ht="22" customHeight="1">
      <c r="B28" s="104" t="s">
        <v>30</v>
      </c>
      <c r="C28" s="12"/>
      <c r="D28" s="93">
        <f>UBERSICHT!G15</f>
        <v>0</v>
      </c>
      <c r="E28" s="90">
        <v>0</v>
      </c>
      <c r="F28" s="14"/>
      <c r="G28" s="85"/>
      <c r="H28" s="105" t="s">
        <v>30</v>
      </c>
      <c r="I28" s="15"/>
      <c r="J28" s="85"/>
      <c r="K28" s="105" t="s">
        <v>30</v>
      </c>
      <c r="L28" s="15"/>
      <c r="M28" s="94"/>
      <c r="N28" s="92"/>
      <c r="O28" s="92"/>
      <c r="P28" s="92"/>
      <c r="Q28" s="92"/>
      <c r="R28" s="92"/>
      <c r="S28" s="92"/>
      <c r="T28" s="92"/>
      <c r="U28" s="92"/>
    </row>
    <row r="29" spans="2:21" ht="22" customHeight="1">
      <c r="B29" s="104" t="s">
        <v>31</v>
      </c>
      <c r="C29" s="12"/>
      <c r="D29" s="93">
        <f>UBERSICHT!G16</f>
        <v>0</v>
      </c>
      <c r="E29" s="90">
        <v>0</v>
      </c>
      <c r="F29" s="14"/>
      <c r="G29" s="85"/>
      <c r="H29" s="105" t="s">
        <v>31</v>
      </c>
      <c r="I29" s="15"/>
      <c r="J29" s="85"/>
      <c r="K29" s="105" t="s">
        <v>31</v>
      </c>
      <c r="L29" s="15"/>
      <c r="M29" s="94"/>
      <c r="N29" s="92"/>
      <c r="O29" s="92"/>
      <c r="P29" s="92"/>
      <c r="Q29" s="92"/>
      <c r="R29" s="92"/>
      <c r="S29" s="92"/>
      <c r="T29" s="92"/>
      <c r="U29" s="92"/>
    </row>
    <row r="30" spans="2:21" ht="22" customHeight="1">
      <c r="B30" s="104" t="s">
        <v>32</v>
      </c>
      <c r="C30" s="12"/>
      <c r="D30" s="93">
        <f>UBERSICHT!G17</f>
        <v>0</v>
      </c>
      <c r="E30" s="90">
        <v>0</v>
      </c>
      <c r="F30" s="14"/>
      <c r="G30" s="85"/>
      <c r="H30" s="105" t="s">
        <v>32</v>
      </c>
      <c r="I30" s="15"/>
      <c r="J30" s="85"/>
      <c r="K30" s="105" t="s">
        <v>32</v>
      </c>
      <c r="L30" s="15"/>
      <c r="M30" s="85"/>
      <c r="N30" s="92"/>
      <c r="O30" s="92"/>
      <c r="P30" s="92"/>
      <c r="Q30" s="92"/>
      <c r="R30" s="92"/>
      <c r="S30" s="92"/>
      <c r="T30" s="92"/>
      <c r="U30" s="92"/>
    </row>
    <row r="31" spans="2:21" ht="22" customHeight="1">
      <c r="B31" s="104" t="s">
        <v>33</v>
      </c>
      <c r="C31" s="12"/>
      <c r="D31" s="93">
        <f>UBERSICHT!G19</f>
        <v>0</v>
      </c>
      <c r="E31" s="90">
        <v>0</v>
      </c>
      <c r="F31" s="14"/>
      <c r="G31" s="85"/>
      <c r="H31" s="105" t="s">
        <v>33</v>
      </c>
      <c r="I31" s="15"/>
      <c r="J31" s="85"/>
      <c r="K31" s="105" t="s">
        <v>33</v>
      </c>
      <c r="L31" s="15"/>
      <c r="M31" s="85"/>
      <c r="N31" s="92"/>
      <c r="O31" s="92"/>
      <c r="P31" s="92"/>
      <c r="Q31" s="92"/>
      <c r="R31" s="92"/>
      <c r="S31" s="92"/>
      <c r="T31" s="92"/>
      <c r="U31" s="92"/>
    </row>
    <row r="32" spans="2:21" ht="22" customHeight="1">
      <c r="B32" s="104" t="s">
        <v>34</v>
      </c>
      <c r="C32" s="12"/>
      <c r="D32" s="93">
        <f>UBERSICHT!G20</f>
        <v>0</v>
      </c>
      <c r="E32" s="90">
        <v>0</v>
      </c>
      <c r="F32" s="14"/>
      <c r="G32" s="85"/>
      <c r="H32" s="105" t="s">
        <v>34</v>
      </c>
      <c r="I32" s="15"/>
      <c r="J32" s="85"/>
      <c r="K32" s="105" t="s">
        <v>34</v>
      </c>
      <c r="L32" s="15"/>
      <c r="M32" s="85"/>
      <c r="N32" s="92"/>
      <c r="O32" s="92"/>
      <c r="P32" s="92"/>
      <c r="Q32" s="92"/>
      <c r="R32" s="92"/>
      <c r="S32" s="92"/>
      <c r="T32" s="92"/>
      <c r="U32" s="92"/>
    </row>
    <row r="33" spans="2:21" ht="22" customHeight="1" thickBot="1">
      <c r="B33" s="104" t="s">
        <v>35</v>
      </c>
      <c r="C33" s="17"/>
      <c r="D33" s="95">
        <f>UBERSICHT!G21</f>
        <v>0</v>
      </c>
      <c r="E33" s="91">
        <v>0</v>
      </c>
      <c r="F33" s="19"/>
      <c r="G33" s="85"/>
      <c r="H33" s="106" t="s">
        <v>35</v>
      </c>
      <c r="I33" s="20"/>
      <c r="J33" s="85"/>
      <c r="K33" s="106" t="s">
        <v>35</v>
      </c>
      <c r="L33" s="20"/>
      <c r="M33" s="85"/>
      <c r="N33" s="92"/>
      <c r="O33" s="92"/>
      <c r="P33" s="92"/>
      <c r="Q33" s="92"/>
      <c r="R33" s="92"/>
      <c r="S33" s="92"/>
      <c r="T33" s="92"/>
      <c r="U33" s="92"/>
    </row>
    <row r="34" spans="2:21" ht="15" thickBot="1">
      <c r="B34" s="85"/>
      <c r="C34" s="85"/>
      <c r="D34" s="85"/>
      <c r="E34" s="85"/>
      <c r="F34" s="85"/>
      <c r="G34" s="85"/>
      <c r="H34" s="85"/>
      <c r="I34" s="85"/>
      <c r="J34" s="85"/>
      <c r="K34" s="85"/>
      <c r="L34" s="85"/>
      <c r="M34" s="85"/>
      <c r="N34" s="92"/>
      <c r="O34" s="92"/>
      <c r="P34" s="92"/>
      <c r="Q34" s="92"/>
      <c r="R34" s="92"/>
      <c r="S34" s="92"/>
      <c r="T34" s="92"/>
      <c r="U34" s="92"/>
    </row>
    <row r="35" spans="2:21" ht="24" customHeight="1" thickBot="1">
      <c r="B35" s="107" t="s">
        <v>244</v>
      </c>
      <c r="C35" s="16">
        <v>2026</v>
      </c>
      <c r="D35" s="96"/>
      <c r="E35" s="96"/>
      <c r="F35" s="85"/>
      <c r="G35" s="85"/>
      <c r="H35" s="85"/>
      <c r="I35" s="85"/>
      <c r="J35" s="85"/>
      <c r="K35" s="85"/>
      <c r="L35" s="85"/>
      <c r="M35" s="85"/>
      <c r="N35" s="92"/>
      <c r="O35" s="92"/>
      <c r="P35" s="92"/>
      <c r="Q35" s="92"/>
      <c r="R35" s="92"/>
      <c r="S35" s="92"/>
      <c r="T35" s="92"/>
      <c r="U35" s="92"/>
    </row>
    <row r="36" spans="2:21">
      <c r="B36" s="96"/>
      <c r="C36" s="96"/>
      <c r="D36" s="96"/>
      <c r="E36" s="85"/>
      <c r="F36" s="85"/>
      <c r="G36" s="85"/>
      <c r="H36" s="85"/>
      <c r="I36" s="85"/>
      <c r="J36" s="85"/>
      <c r="K36" s="85"/>
      <c r="L36" s="85"/>
      <c r="M36" s="85"/>
      <c r="N36" s="92"/>
      <c r="O36" s="92"/>
      <c r="P36" s="92"/>
      <c r="Q36" s="92"/>
      <c r="R36" s="92"/>
      <c r="S36" s="92"/>
      <c r="T36" s="92"/>
      <c r="U36" s="92"/>
    </row>
    <row r="37" spans="2:21" ht="18" hidden="1" customHeight="1">
      <c r="B37" s="97" t="s">
        <v>182</v>
      </c>
      <c r="C37" s="98" t="s">
        <v>186</v>
      </c>
      <c r="D37" s="85"/>
      <c r="E37" s="85"/>
      <c r="F37" s="85"/>
      <c r="G37" s="85"/>
      <c r="H37" s="85"/>
      <c r="I37" s="85"/>
      <c r="J37" s="85"/>
      <c r="K37" s="85"/>
      <c r="L37" s="85"/>
      <c r="M37" s="85"/>
      <c r="N37" s="92"/>
      <c r="O37" s="92"/>
      <c r="P37" s="92"/>
      <c r="Q37" s="92"/>
      <c r="R37" s="92"/>
      <c r="S37" s="92"/>
      <c r="T37" s="92"/>
      <c r="U37" s="92"/>
    </row>
    <row r="38" spans="2:21" ht="22" hidden="1" customHeight="1">
      <c r="B38" s="99" t="s">
        <v>187</v>
      </c>
      <c r="C38" s="100">
        <v>0</v>
      </c>
      <c r="D38" s="85"/>
      <c r="E38" s="85"/>
      <c r="F38" s="85"/>
      <c r="G38" s="85"/>
      <c r="H38" s="85"/>
      <c r="I38" s="85"/>
      <c r="J38" s="85"/>
      <c r="K38" s="85"/>
      <c r="L38" s="85"/>
      <c r="M38" s="85"/>
      <c r="N38" s="92"/>
      <c r="O38" s="92"/>
      <c r="P38" s="92"/>
      <c r="Q38" s="92"/>
      <c r="R38" s="92"/>
      <c r="S38" s="92"/>
      <c r="T38" s="92"/>
      <c r="U38" s="92"/>
    </row>
    <row r="39" spans="2:21" ht="22" hidden="1" customHeight="1">
      <c r="B39" s="99" t="s">
        <v>188</v>
      </c>
      <c r="C39" s="100">
        <v>0</v>
      </c>
      <c r="D39" s="85"/>
      <c r="E39" s="85"/>
      <c r="F39" s="85"/>
      <c r="G39" s="85"/>
      <c r="H39" s="85"/>
      <c r="I39" s="85"/>
      <c r="J39" s="85"/>
      <c r="K39" s="85"/>
      <c r="L39" s="85"/>
      <c r="M39" s="85"/>
      <c r="N39" s="92"/>
      <c r="O39" s="92"/>
      <c r="P39" s="92"/>
      <c r="Q39" s="92"/>
      <c r="R39" s="92"/>
      <c r="S39" s="92"/>
      <c r="T39" s="92"/>
      <c r="U39" s="92"/>
    </row>
    <row r="40" spans="2:21" ht="22" hidden="1" customHeight="1">
      <c r="B40" s="99" t="s">
        <v>184</v>
      </c>
      <c r="C40" s="100">
        <v>0</v>
      </c>
      <c r="D40" s="85"/>
      <c r="E40" s="85"/>
      <c r="F40" s="85"/>
      <c r="G40" s="85"/>
      <c r="H40" s="85"/>
      <c r="I40" s="85"/>
      <c r="J40" s="85"/>
      <c r="K40" s="85"/>
      <c r="L40" s="85"/>
      <c r="M40" s="85"/>
      <c r="N40" s="92"/>
      <c r="O40" s="92"/>
      <c r="P40" s="92"/>
      <c r="Q40" s="92"/>
      <c r="R40" s="92"/>
      <c r="S40" s="92"/>
      <c r="T40" s="92"/>
      <c r="U40" s="92"/>
    </row>
    <row r="41" spans="2:21" ht="22" hidden="1" customHeight="1">
      <c r="B41" s="99" t="s">
        <v>189</v>
      </c>
      <c r="C41" s="100">
        <v>0</v>
      </c>
      <c r="D41" s="85"/>
      <c r="E41" s="85"/>
      <c r="F41" s="85"/>
      <c r="G41" s="85"/>
      <c r="H41" s="85"/>
      <c r="I41" s="85"/>
      <c r="J41" s="85"/>
      <c r="K41" s="85"/>
      <c r="L41" s="85"/>
      <c r="M41" s="85"/>
      <c r="N41" s="92"/>
      <c r="O41" s="92"/>
      <c r="P41" s="92"/>
      <c r="Q41" s="92"/>
      <c r="R41" s="92"/>
      <c r="S41" s="92"/>
      <c r="T41" s="92"/>
      <c r="U41" s="92"/>
    </row>
    <row r="42" spans="2:21" ht="22" hidden="1" customHeight="1">
      <c r="B42" s="99" t="s">
        <v>190</v>
      </c>
      <c r="C42" s="100">
        <v>0.35</v>
      </c>
      <c r="D42" s="85"/>
      <c r="E42" s="85"/>
      <c r="F42" s="85"/>
      <c r="G42" s="85"/>
      <c r="H42" s="85"/>
      <c r="I42" s="85"/>
      <c r="J42" s="85"/>
      <c r="K42" s="85"/>
      <c r="L42" s="85"/>
      <c r="M42" s="85"/>
      <c r="N42" s="92"/>
      <c r="O42" s="92"/>
      <c r="P42" s="92"/>
      <c r="Q42" s="92"/>
      <c r="R42" s="92"/>
      <c r="S42" s="92"/>
      <c r="T42" s="92"/>
      <c r="U42" s="92"/>
    </row>
    <row r="43" spans="2:21" ht="22" hidden="1" customHeight="1">
      <c r="B43" s="99" t="s">
        <v>191</v>
      </c>
      <c r="C43" s="100">
        <v>0.35</v>
      </c>
      <c r="D43" s="85"/>
      <c r="E43" s="85"/>
      <c r="F43" s="85"/>
      <c r="G43" s="85"/>
      <c r="H43" s="85"/>
      <c r="I43" s="85"/>
      <c r="J43" s="85"/>
      <c r="K43" s="85"/>
      <c r="L43" s="85"/>
      <c r="M43" s="85"/>
      <c r="N43" s="85"/>
      <c r="O43" s="85"/>
      <c r="P43" s="85"/>
      <c r="Q43" s="85"/>
      <c r="R43" s="85"/>
      <c r="S43" s="85"/>
      <c r="T43" s="85"/>
      <c r="U43" s="85"/>
    </row>
    <row r="44" spans="2:21" ht="22" hidden="1" customHeight="1">
      <c r="B44" s="99" t="s">
        <v>185</v>
      </c>
      <c r="C44" s="100">
        <v>0.5</v>
      </c>
      <c r="D44" s="85"/>
      <c r="E44" s="85"/>
      <c r="F44" s="85"/>
      <c r="G44" s="85"/>
      <c r="H44" s="85"/>
      <c r="I44" s="85"/>
      <c r="J44" s="85"/>
      <c r="K44" s="85"/>
      <c r="L44" s="85"/>
      <c r="M44" s="85"/>
      <c r="N44" s="85"/>
      <c r="O44" s="85"/>
      <c r="P44" s="85"/>
      <c r="Q44" s="85"/>
      <c r="R44" s="85"/>
      <c r="S44" s="85"/>
      <c r="T44" s="85"/>
      <c r="U44" s="85"/>
    </row>
    <row r="45" spans="2:21" ht="22" hidden="1" customHeight="1">
      <c r="B45" s="99" t="s">
        <v>192</v>
      </c>
      <c r="C45" s="100">
        <v>0.6</v>
      </c>
      <c r="D45" s="85"/>
      <c r="E45" s="85"/>
      <c r="F45" s="85"/>
      <c r="G45" s="85"/>
      <c r="H45" s="85"/>
      <c r="I45" s="85"/>
      <c r="J45" s="85"/>
      <c r="K45" s="85"/>
      <c r="L45" s="85"/>
      <c r="M45" s="85"/>
      <c r="N45" s="85"/>
      <c r="O45" s="85"/>
      <c r="P45" s="85"/>
      <c r="Q45" s="85"/>
      <c r="R45" s="85"/>
      <c r="S45" s="85"/>
      <c r="T45" s="85"/>
      <c r="U45" s="85"/>
    </row>
    <row r="46" spans="2:21" ht="22" hidden="1" customHeight="1">
      <c r="B46" s="99" t="s">
        <v>183</v>
      </c>
      <c r="C46" s="100">
        <v>0.75</v>
      </c>
      <c r="D46" s="85"/>
      <c r="E46" s="85"/>
      <c r="F46" s="85"/>
      <c r="G46" s="85"/>
      <c r="H46" s="85"/>
      <c r="I46" s="85"/>
      <c r="J46" s="85"/>
      <c r="K46" s="85"/>
      <c r="L46" s="85"/>
      <c r="M46" s="85"/>
      <c r="N46" s="85"/>
      <c r="O46" s="85"/>
      <c r="P46" s="85"/>
      <c r="Q46" s="85"/>
      <c r="R46" s="85"/>
      <c r="S46" s="85"/>
      <c r="T46" s="85"/>
      <c r="U46" s="85"/>
    </row>
    <row r="47" spans="2:21" ht="22" hidden="1" customHeight="1">
      <c r="B47" s="99" t="s">
        <v>193</v>
      </c>
      <c r="C47" s="100">
        <v>1</v>
      </c>
      <c r="D47" s="85"/>
      <c r="E47" s="85"/>
      <c r="F47" s="85"/>
      <c r="G47" s="85"/>
      <c r="H47" s="85"/>
      <c r="I47" s="85"/>
      <c r="J47" s="85"/>
      <c r="K47" s="85"/>
      <c r="L47" s="85"/>
      <c r="M47" s="85"/>
      <c r="N47" s="85"/>
      <c r="O47" s="85"/>
      <c r="P47" s="85"/>
      <c r="Q47" s="85"/>
      <c r="R47" s="85"/>
      <c r="S47" s="85"/>
      <c r="T47" s="85"/>
      <c r="U47" s="85"/>
    </row>
    <row r="48" spans="2:21" ht="22" hidden="1" customHeight="1">
      <c r="B48" s="99" t="s">
        <v>194</v>
      </c>
      <c r="C48" s="100">
        <v>1.1000000000000001</v>
      </c>
      <c r="D48" s="85"/>
      <c r="E48" s="85"/>
      <c r="F48" s="85"/>
      <c r="G48" s="85"/>
      <c r="H48" s="85"/>
      <c r="I48" s="85"/>
      <c r="J48" s="85"/>
      <c r="K48" s="85"/>
      <c r="L48" s="85"/>
      <c r="M48" s="85"/>
      <c r="N48" s="85"/>
      <c r="O48" s="85"/>
      <c r="P48" s="85"/>
      <c r="Q48" s="85"/>
      <c r="R48" s="85"/>
      <c r="S48" s="85"/>
      <c r="T48" s="85"/>
      <c r="U48" s="85"/>
    </row>
    <row r="49" spans="2:21" ht="22" hidden="1" customHeight="1" thickBot="1">
      <c r="B49" s="101" t="s">
        <v>195</v>
      </c>
      <c r="C49" s="102">
        <v>0.7</v>
      </c>
      <c r="D49" s="85"/>
      <c r="E49" s="85"/>
      <c r="F49" s="85"/>
      <c r="G49" s="85"/>
      <c r="H49" s="85"/>
      <c r="I49" s="85"/>
      <c r="J49" s="85"/>
      <c r="K49" s="85"/>
      <c r="L49" s="85"/>
      <c r="M49" s="85"/>
      <c r="N49" s="85"/>
      <c r="O49" s="85"/>
      <c r="P49" s="85"/>
      <c r="Q49" s="85"/>
      <c r="R49" s="85"/>
      <c r="S49" s="85"/>
      <c r="T49" s="85"/>
      <c r="U49" s="85"/>
    </row>
    <row r="50" spans="2:21" ht="15.5" hidden="1">
      <c r="B50" s="103"/>
      <c r="C50" s="103"/>
      <c r="D50" s="85"/>
      <c r="E50" s="85"/>
      <c r="F50" s="85"/>
      <c r="G50" s="85"/>
      <c r="H50" s="85"/>
      <c r="I50" s="85"/>
      <c r="J50" s="85"/>
      <c r="K50" s="85"/>
      <c r="L50" s="85"/>
      <c r="M50" s="85"/>
      <c r="N50" s="85"/>
      <c r="O50" s="85"/>
      <c r="P50" s="85"/>
      <c r="Q50" s="85"/>
      <c r="R50" s="85"/>
      <c r="S50" s="85"/>
      <c r="T50" s="85"/>
      <c r="U50" s="85"/>
    </row>
    <row r="51" spans="2:21" ht="15.5" hidden="1">
      <c r="B51" s="103"/>
      <c r="C51" s="103"/>
      <c r="D51" s="85"/>
      <c r="E51" s="85"/>
      <c r="F51" s="85"/>
      <c r="G51" s="85"/>
      <c r="H51" s="85"/>
      <c r="I51" s="85"/>
      <c r="J51" s="85"/>
      <c r="K51" s="85"/>
      <c r="L51" s="85"/>
      <c r="M51" s="85"/>
      <c r="N51" s="85"/>
      <c r="O51" s="85"/>
      <c r="P51" s="85"/>
      <c r="Q51" s="85"/>
      <c r="R51" s="85"/>
      <c r="S51" s="85"/>
      <c r="T51" s="85"/>
      <c r="U51" s="85"/>
    </row>
    <row r="52" spans="2:21" ht="18" hidden="1" customHeight="1">
      <c r="B52" s="97" t="s">
        <v>196</v>
      </c>
      <c r="C52" s="98" t="s">
        <v>197</v>
      </c>
      <c r="D52" s="85"/>
      <c r="E52" s="85"/>
      <c r="F52" s="85"/>
      <c r="G52" s="85"/>
      <c r="H52" s="85"/>
      <c r="I52" s="85"/>
      <c r="J52" s="85"/>
      <c r="K52" s="85"/>
      <c r="L52" s="85"/>
      <c r="M52" s="85"/>
      <c r="N52" s="85"/>
      <c r="O52" s="85"/>
      <c r="P52" s="85"/>
      <c r="Q52" s="85"/>
      <c r="R52" s="85"/>
      <c r="S52" s="85"/>
      <c r="T52" s="85"/>
      <c r="U52" s="85"/>
    </row>
    <row r="53" spans="2:21" ht="22" hidden="1" customHeight="1">
      <c r="B53" s="99" t="s">
        <v>198</v>
      </c>
      <c r="C53" s="100">
        <v>0.3</v>
      </c>
      <c r="D53" s="85"/>
      <c r="E53" s="85"/>
      <c r="F53" s="85"/>
      <c r="G53" s="85"/>
      <c r="H53" s="85"/>
      <c r="I53" s="85"/>
      <c r="J53" s="85"/>
      <c r="K53" s="85"/>
      <c r="L53" s="85"/>
      <c r="M53" s="85"/>
      <c r="N53" s="85"/>
      <c r="O53" s="85"/>
      <c r="P53" s="85"/>
      <c r="Q53" s="85"/>
      <c r="R53" s="85"/>
      <c r="S53" s="85"/>
      <c r="T53" s="85"/>
      <c r="U53" s="85"/>
    </row>
    <row r="54" spans="2:21" ht="22" hidden="1" customHeight="1">
      <c r="B54" s="99" t="s">
        <v>199</v>
      </c>
      <c r="C54" s="100">
        <v>0.5</v>
      </c>
      <c r="D54" s="85"/>
      <c r="E54" s="85"/>
      <c r="F54" s="85"/>
      <c r="G54" s="85"/>
      <c r="H54" s="85"/>
      <c r="I54" s="85"/>
      <c r="J54" s="85"/>
      <c r="K54" s="85"/>
      <c r="L54" s="85"/>
      <c r="M54" s="85"/>
      <c r="N54" s="85"/>
      <c r="O54" s="85"/>
      <c r="P54" s="85"/>
      <c r="Q54" s="85"/>
      <c r="R54" s="85"/>
      <c r="S54" s="85"/>
      <c r="T54" s="85"/>
      <c r="U54" s="85"/>
    </row>
    <row r="55" spans="2:21" ht="22" hidden="1" customHeight="1">
      <c r="B55" s="99" t="s">
        <v>200</v>
      </c>
      <c r="C55" s="100">
        <v>0.75</v>
      </c>
      <c r="D55" s="85"/>
      <c r="E55" s="85"/>
      <c r="F55" s="85"/>
      <c r="G55" s="85"/>
      <c r="H55" s="85"/>
      <c r="I55" s="85"/>
      <c r="J55" s="85"/>
      <c r="K55" s="85"/>
      <c r="L55" s="85"/>
      <c r="M55" s="85"/>
      <c r="N55" s="85"/>
      <c r="O55" s="85"/>
      <c r="P55" s="85"/>
      <c r="Q55" s="85"/>
      <c r="R55" s="85"/>
      <c r="S55" s="85"/>
      <c r="T55" s="85"/>
      <c r="U55" s="85"/>
    </row>
    <row r="56" spans="2:21" ht="22" hidden="1" customHeight="1">
      <c r="B56" s="99" t="s">
        <v>201</v>
      </c>
      <c r="C56" s="100">
        <v>1</v>
      </c>
      <c r="D56" s="85"/>
      <c r="E56" s="85"/>
      <c r="F56" s="85"/>
      <c r="G56" s="85"/>
      <c r="H56" s="85"/>
      <c r="I56" s="85"/>
      <c r="J56" s="85"/>
      <c r="K56" s="85"/>
      <c r="L56" s="85"/>
      <c r="M56" s="85"/>
      <c r="N56" s="85"/>
      <c r="O56" s="85"/>
      <c r="P56" s="85"/>
      <c r="Q56" s="85"/>
      <c r="R56" s="85"/>
      <c r="S56" s="85"/>
      <c r="T56" s="85"/>
      <c r="U56" s="85"/>
    </row>
    <row r="57" spans="2:21" ht="22" hidden="1" customHeight="1">
      <c r="B57" s="99" t="s">
        <v>202</v>
      </c>
      <c r="C57" s="100">
        <v>1.25</v>
      </c>
      <c r="D57" s="85"/>
      <c r="E57" s="85"/>
      <c r="F57" s="85"/>
      <c r="G57" s="85"/>
      <c r="H57" s="85"/>
      <c r="I57" s="85"/>
      <c r="J57" s="85"/>
      <c r="K57" s="85"/>
      <c r="L57" s="85"/>
      <c r="M57" s="85"/>
      <c r="N57" s="85"/>
      <c r="O57" s="85"/>
      <c r="P57" s="85"/>
      <c r="Q57" s="85"/>
      <c r="R57" s="85"/>
      <c r="S57" s="85"/>
      <c r="T57" s="85"/>
      <c r="U57" s="85"/>
    </row>
    <row r="58" spans="2:21" ht="22" hidden="1" customHeight="1">
      <c r="B58" s="99" t="s">
        <v>203</v>
      </c>
      <c r="C58" s="100">
        <v>1.5</v>
      </c>
      <c r="D58" s="85"/>
      <c r="E58" s="85"/>
      <c r="F58" s="85"/>
      <c r="G58" s="85"/>
      <c r="H58" s="85"/>
      <c r="I58" s="85"/>
      <c r="J58" s="85"/>
      <c r="K58" s="85"/>
      <c r="L58" s="85"/>
      <c r="M58" s="85"/>
      <c r="N58" s="85"/>
      <c r="O58" s="85"/>
      <c r="P58" s="85"/>
      <c r="Q58" s="85"/>
      <c r="R58" s="85"/>
      <c r="S58" s="85"/>
      <c r="T58" s="85"/>
      <c r="U58" s="85"/>
    </row>
    <row r="59" spans="2:21" ht="22" hidden="1" customHeight="1" thickBot="1">
      <c r="B59" s="101" t="s">
        <v>204</v>
      </c>
      <c r="C59" s="102">
        <v>2</v>
      </c>
      <c r="D59" s="85"/>
      <c r="E59" s="85"/>
      <c r="F59" s="85"/>
      <c r="G59" s="85"/>
      <c r="H59" s="85"/>
      <c r="I59" s="85"/>
      <c r="J59" s="85"/>
      <c r="K59" s="85"/>
      <c r="L59" s="85"/>
      <c r="M59" s="85"/>
      <c r="N59" s="85"/>
      <c r="O59" s="85"/>
      <c r="P59" s="85"/>
      <c r="Q59" s="85"/>
      <c r="R59" s="85"/>
      <c r="S59" s="85"/>
      <c r="T59" s="85"/>
      <c r="U59" s="85"/>
    </row>
    <row r="100" spans="26:26">
      <c r="Z100" s="83"/>
    </row>
  </sheetData>
  <sheetProtection algorithmName="SHA-512" hashValue="g3McNtW08zRHsM9/j2nUBM6F/wyJOlnYsr328jhDWjrlKcqHxU73g23eRNIF29C+UBmqWrfNKstWxfDWKU9+7A==" saltValue="gY85P0TU0BVQEBwUnCxdUA=="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Q15" sqref="O8:R15"/>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1796875" style="207" bestFit="1" customWidth="1"/>
    <col min="29" max="16384" width="9.1796875" style="207"/>
  </cols>
  <sheetData>
    <row r="1" spans="1:28" ht="18" customHeight="1">
      <c r="A1" s="289">
        <v>1</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46023</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46053</v>
      </c>
    </row>
    <row r="3" spans="1:28" ht="18" customHeight="1">
      <c r="A3" s="300" t="s">
        <v>292</v>
      </c>
      <c r="B3" s="77"/>
      <c r="C3" s="24"/>
      <c r="D3" s="25"/>
      <c r="E3" s="26"/>
      <c r="F3" s="27"/>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2"/>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41"/>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EINSTELLUNG!I6</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9"/>
      <c r="O8" s="320"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60"/>
      <c r="O9" s="324" t="s">
        <v>58</v>
      </c>
      <c r="P9" s="325"/>
      <c r="Q9" s="326">
        <f>EINSTELLUNG!L22</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9"/>
      <c r="O10" s="324" t="s">
        <v>60</v>
      </c>
      <c r="P10" s="325"/>
      <c r="Q10" s="326">
        <f>EINSTELLUNG!I22</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60"/>
      <c r="O11" s="324"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9"/>
      <c r="O12" s="324" t="s">
        <v>64</v>
      </c>
      <c r="P12" s="325"/>
      <c r="Q12" s="179"/>
      <c r="R12" s="180"/>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60"/>
      <c r="O13" s="324" t="s">
        <v>66</v>
      </c>
      <c r="P13" s="325"/>
      <c r="Q13" s="326">
        <f>Q8-Q9-Q10-Q11-Q12</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9"/>
      <c r="O14" s="324" t="s">
        <v>68</v>
      </c>
      <c r="P14" s="325"/>
      <c r="Q14" s="326">
        <f>EINSTELLUNG!L6</f>
        <v>0</v>
      </c>
      <c r="R14" s="327"/>
      <c r="S14" s="306"/>
      <c r="T14" s="306"/>
      <c r="U14" s="306"/>
      <c r="V14" s="306"/>
    </row>
    <row r="15" spans="1:28" ht="22" customHeight="1">
      <c r="A15" s="308" t="s">
        <v>69</v>
      </c>
      <c r="B15" s="79"/>
      <c r="C15" s="38"/>
      <c r="D15" s="39"/>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60"/>
      <c r="O15" s="324" t="s">
        <v>70</v>
      </c>
      <c r="P15" s="325"/>
      <c r="Q15" s="326">
        <f>Q13-Q14</f>
        <v>0</v>
      </c>
      <c r="R15" s="327"/>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9"/>
      <c r="O16" s="330" t="str">
        <f>IF(Q15&lt;0, "Schlecht! Zu wenig Stunden für Dienstplan.", IF(Q15&gt;0, "Du hast mehr als genug Stunden für Dienstplan.", ""))</f>
        <v/>
      </c>
      <c r="P16" s="331"/>
      <c r="Q16" s="331"/>
      <c r="R16" s="332"/>
      <c r="S16" s="333"/>
      <c r="T16" s="333"/>
      <c r="U16" s="333"/>
      <c r="V16" s="333"/>
      <c r="W16" s="334"/>
    </row>
    <row r="17" spans="1:29" ht="22" customHeight="1">
      <c r="A17" s="308" t="s">
        <v>72</v>
      </c>
      <c r="B17" s="79"/>
      <c r="C17" s="38"/>
      <c r="D17" s="39"/>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60"/>
      <c r="O17" s="320" t="s">
        <v>73</v>
      </c>
      <c r="P17" s="321"/>
      <c r="Q17" s="335">
        <f>SUM(L3:L82)</f>
        <v>0</v>
      </c>
      <c r="R17" s="336"/>
      <c r="S17" s="306"/>
      <c r="T17" s="306"/>
      <c r="U17" s="306"/>
      <c r="V17" s="306"/>
      <c r="W17" s="334"/>
    </row>
    <row r="18" spans="1:29" ht="22" customHeight="1">
      <c r="A18" s="308" t="s">
        <v>74</v>
      </c>
      <c r="B18" s="78"/>
      <c r="C18" s="31"/>
      <c r="D18" s="32"/>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9"/>
      <c r="O18" s="175"/>
      <c r="P18" s="176"/>
      <c r="Q18" s="177"/>
      <c r="R18" s="178"/>
      <c r="S18" s="306"/>
      <c r="T18" s="306"/>
      <c r="U18" s="306"/>
      <c r="V18" s="306"/>
    </row>
    <row r="19" spans="1:29" ht="22" customHeight="1">
      <c r="A19" s="308" t="s">
        <v>75</v>
      </c>
      <c r="B19" s="79"/>
      <c r="C19" s="38"/>
      <c r="D19" s="39"/>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60"/>
      <c r="O19" s="175"/>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9"/>
      <c r="O20" s="175"/>
      <c r="P20" s="176"/>
      <c r="Q20" s="177"/>
      <c r="R20" s="178"/>
      <c r="S20" s="306"/>
      <c r="T20" s="306"/>
      <c r="U20" s="306"/>
      <c r="V20" s="306"/>
    </row>
    <row r="21" spans="1:29" ht="22" customHeight="1">
      <c r="A21" s="308" t="s">
        <v>77</v>
      </c>
      <c r="B21" s="79"/>
      <c r="C21" s="38"/>
      <c r="D21" s="39"/>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60"/>
      <c r="O21" s="175"/>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9"/>
      <c r="O22" s="175"/>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60"/>
      <c r="O23" s="175"/>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9"/>
      <c r="O24" s="175"/>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60"/>
      <c r="O25" s="175"/>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9"/>
      <c r="O26" s="175"/>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60"/>
      <c r="O27" s="175"/>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9"/>
      <c r="O28" s="175"/>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60"/>
      <c r="O29" s="338" t="s">
        <v>87</v>
      </c>
      <c r="P29" s="339"/>
      <c r="Q29" s="340">
        <f>EINSTELLUNG!O6</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60"/>
      <c r="O31" s="343" t="s">
        <v>321</v>
      </c>
      <c r="P31" s="344"/>
      <c r="Q31" s="345">
        <v>0</v>
      </c>
      <c r="R31" s="346"/>
      <c r="S31" s="306"/>
      <c r="T31" s="306"/>
      <c r="U31" s="306"/>
      <c r="V31" s="306"/>
    </row>
    <row r="32" spans="1:29" ht="18"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60"/>
      <c r="O33" s="347"/>
      <c r="P33" s="348"/>
      <c r="Q33" s="291" t="s">
        <v>93</v>
      </c>
      <c r="R33" s="291"/>
      <c r="S33" s="291" t="s">
        <v>94</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9"/>
      <c r="O34" s="349"/>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60"/>
      <c r="O35" s="324" t="s">
        <v>98</v>
      </c>
      <c r="P35" s="325"/>
      <c r="Q35" s="353">
        <f>EINSTELLUNG!C6</f>
        <v>0</v>
      </c>
      <c r="R35" s="353"/>
      <c r="S35" s="353">
        <f>EINSTELLUNG!C22</f>
        <v>0</v>
      </c>
      <c r="T35" s="353"/>
      <c r="U35" s="353">
        <f>S35-Q35</f>
        <v>0</v>
      </c>
      <c r="V35" s="354"/>
    </row>
    <row r="36" spans="1:22" ht="22" customHeight="1">
      <c r="A36" s="308" t="s">
        <v>99</v>
      </c>
      <c r="B36" s="78"/>
      <c r="C36" s="31"/>
      <c r="D36" s="32"/>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9"/>
      <c r="O36" s="324" t="s">
        <v>100</v>
      </c>
      <c r="P36" s="325"/>
      <c r="Q36" s="353">
        <f>EINSTELLUNG!D6</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60"/>
      <c r="O37" s="324"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9"/>
      <c r="O38" s="324" t="s">
        <v>104</v>
      </c>
      <c r="P38" s="325"/>
      <c r="Q38" s="326">
        <f>EINSTELLUNG!F6</f>
        <v>0</v>
      </c>
      <c r="R38" s="326"/>
      <c r="S38" s="326">
        <f>EINSTELLUNG!F22</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60"/>
      <c r="O39" s="324"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9"/>
      <c r="O40" s="324" t="s">
        <v>108</v>
      </c>
      <c r="P40" s="325"/>
      <c r="Q40" s="353">
        <f>IF(Q13=0, 0, Q35/Q13)</f>
        <v>0</v>
      </c>
      <c r="R40" s="353"/>
      <c r="S40" s="353">
        <f>IF(Q13=0, 0, S35/Q13)</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60"/>
      <c r="O41" s="357" t="s">
        <v>110</v>
      </c>
      <c r="P41" s="358"/>
      <c r="Q41" s="359">
        <f>IF(Q13=0, 0, Q38/Q13)</f>
        <v>0</v>
      </c>
      <c r="R41" s="359"/>
      <c r="S41" s="359">
        <f>IF(Q13=0, 0, S38/Q13)</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2"/>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5"/>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42"/>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45"/>
      <c r="D50" s="35"/>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42"/>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5"/>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42"/>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5"/>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5"/>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38"/>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82"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100" spans="26:26" ht="16" customHeight="1">
      <c r="Z100" s="287"/>
    </row>
    <row r="114" spans="11:14" ht="16" customHeight="1">
      <c r="K114" s="372"/>
      <c r="L114" s="372"/>
      <c r="M114" s="372"/>
      <c r="N114" s="373"/>
    </row>
    <row r="115" spans="11:14" ht="16" customHeight="1">
      <c r="K115" s="372"/>
      <c r="L115" s="372"/>
      <c r="M115" s="372"/>
      <c r="N115" s="373"/>
    </row>
    <row r="116" spans="11:14" ht="16" customHeight="1">
      <c r="K116" s="374"/>
      <c r="L116" s="374"/>
      <c r="M116" s="375"/>
      <c r="N116" s="375"/>
    </row>
    <row r="117" spans="11:14" ht="16" customHeight="1">
      <c r="K117" s="374"/>
      <c r="L117" s="374"/>
      <c r="M117" s="375"/>
      <c r="N117" s="375"/>
    </row>
    <row r="118" spans="11:14" ht="16" customHeight="1">
      <c r="K118" s="376"/>
      <c r="L118" s="376"/>
      <c r="M118" s="377"/>
      <c r="N118" s="377"/>
    </row>
    <row r="119" spans="11:14" ht="16" customHeight="1">
      <c r="K119" s="378"/>
      <c r="L119" s="378"/>
      <c r="M119" s="379"/>
      <c r="N119" s="379"/>
    </row>
    <row r="120" spans="11:14" ht="16" customHeight="1">
      <c r="K120" s="374"/>
      <c r="L120" s="374"/>
      <c r="M120" s="375"/>
      <c r="N120" s="375"/>
    </row>
    <row r="121" spans="11:14" ht="16" customHeight="1">
      <c r="K121" s="374"/>
      <c r="L121" s="374"/>
      <c r="M121" s="375"/>
      <c r="N121" s="375"/>
    </row>
    <row r="122" spans="11:14" ht="16" customHeight="1">
      <c r="K122" s="378"/>
      <c r="L122" s="378"/>
      <c r="M122" s="379"/>
      <c r="N122" s="379"/>
    </row>
    <row r="123" spans="11:14" ht="16" customHeight="1">
      <c r="K123" s="380"/>
      <c r="L123" s="380"/>
      <c r="M123" s="380"/>
      <c r="N123" s="380"/>
    </row>
  </sheetData>
  <sheetProtection algorithmName="SHA-512" hashValue="tfJ7LTzYXq+0bTWNLuF1fNyuB647D0UjT/AuOTKf1UahbZfiiVucRYcL9IXwve3Fx71R5Uldn8EzTyYUU+/11A==" saltValue="hJIVYMwuxkhCyGQCpKwfx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B1A2C133-D1BB-4F2D-83D0-8D20017CC991}">
          <x14:formula1>
            <xm:f>KV_DROPDOWN_HELPER!$A$1:$A$13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activeCell="H11" sqref="H11"/>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1796875" style="207" bestFit="1" customWidth="1"/>
    <col min="29" max="16384" width="9.1796875" style="207"/>
  </cols>
  <sheetData>
    <row r="1" spans="1:28" ht="18" customHeight="1">
      <c r="A1" s="289">
        <v>2</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46054</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46081</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2"/>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82"/>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EINSTELLUNG!I7</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EINSTELLUNG!L23</f>
        <v>0</v>
      </c>
      <c r="R9" s="327"/>
      <c r="S9" s="383">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EINSTELLUNG!I23</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66</v>
      </c>
      <c r="P12" s="325"/>
      <c r="Q12" s="326">
        <f ca="1">Q8-Q9-Q10-Q11-Q12</f>
        <v>0</v>
      </c>
      <c r="R12" s="327"/>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68</v>
      </c>
      <c r="P13" s="325"/>
      <c r="Q13" s="326">
        <f>EINSTELLUNG!L7</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70</v>
      </c>
      <c r="P14" s="325"/>
      <c r="Q14" s="326">
        <f ca="1">Q12-Q13</f>
        <v>0</v>
      </c>
      <c r="R14" s="327"/>
      <c r="S14" s="306"/>
      <c r="T14" s="306"/>
      <c r="U14" s="306"/>
      <c r="V14" s="306"/>
    </row>
    <row r="15" spans="1:28" ht="22" customHeight="1">
      <c r="A15" s="308" t="s">
        <v>69</v>
      </c>
      <c r="B15" s="79"/>
      <c r="C15" s="38"/>
      <c r="D15" s="39"/>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4" t="str">
        <f ca="1">IF(Q14&lt;0, "Schlecht! Zu wenig Stunden für Dienstplan.", IF(Q14&gt;0, "Du hast mehr als genug Stunden für Dienstplan.", ""))</f>
        <v>Du hast mehr als genug Stunden für Dienstplan.</v>
      </c>
      <c r="P15" s="385"/>
      <c r="Q15" s="385"/>
      <c r="R15" s="386"/>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87"/>
      <c r="P16" s="388"/>
      <c r="Q16" s="388"/>
      <c r="R16" s="389"/>
      <c r="S16" s="333"/>
      <c r="T16" s="333"/>
      <c r="U16" s="333"/>
      <c r="V16" s="333"/>
      <c r="W16" s="334"/>
    </row>
    <row r="17" spans="1:29" ht="22" customHeight="1">
      <c r="A17" s="308" t="s">
        <v>72</v>
      </c>
      <c r="B17" s="79"/>
      <c r="C17" s="38"/>
      <c r="D17" s="39"/>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2"/>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39"/>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39"/>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EINSTELLUNG!O7</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
        <v>93</v>
      </c>
      <c r="R33" s="291"/>
      <c r="S33" s="291" t="s">
        <v>94</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EINSTELLUNG!C7</f>
        <v>0</v>
      </c>
      <c r="R35" s="353"/>
      <c r="S35" s="353">
        <f>EINSTELLUNG!C23</f>
        <v>0</v>
      </c>
      <c r="T35" s="353"/>
      <c r="U35" s="353">
        <f>S35-Q35</f>
        <v>0</v>
      </c>
      <c r="V35" s="354"/>
    </row>
    <row r="36" spans="1:22" ht="22" customHeight="1">
      <c r="A36" s="308" t="s">
        <v>99</v>
      </c>
      <c r="B36" s="78"/>
      <c r="C36" s="31"/>
      <c r="D36" s="32"/>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EINSTELLUNG!D7</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EINSTELLUNG!F7</f>
        <v>0</v>
      </c>
      <c r="R38" s="326"/>
      <c r="S38" s="326">
        <f>EINSTELLUNG!F23</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 ca="1">IF(Q12=0, 0, Q35/Q12)</f>
        <v>0</v>
      </c>
      <c r="R40" s="353"/>
      <c r="S40" s="353">
        <f ca="1">IF(Q12=0, 0, S35/Q12)</f>
        <v>0</v>
      </c>
      <c r="T40" s="353"/>
      <c r="U40" s="353">
        <f t="shared" ca="1"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 ca="1">IF(Q12=0, 0, Q38/Q12)</f>
        <v>0</v>
      </c>
      <c r="R41" s="359"/>
      <c r="S41" s="359">
        <f ca="1">IF(Q12=0, 0, S38/Q12)</f>
        <v>0</v>
      </c>
      <c r="T41" s="359"/>
      <c r="U41" s="359">
        <f t="shared" ca="1"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2"/>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5"/>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42"/>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45"/>
      <c r="D50" s="35"/>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42"/>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5"/>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42"/>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5"/>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5"/>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18" customHeight="1">
      <c r="A63" s="308" t="s">
        <v>134</v>
      </c>
      <c r="B63" s="79"/>
      <c r="C63" s="38"/>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5"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5"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84" spans="1:15" ht="16" customHeight="1">
      <c r="O84" s="395"/>
    </row>
    <row r="85" spans="1:15" ht="16" customHeight="1">
      <c r="O85" s="395"/>
    </row>
    <row r="86" spans="1:15" ht="16" customHeight="1">
      <c r="O86" s="395"/>
    </row>
    <row r="100" spans="26:26" ht="16" customHeight="1">
      <c r="Z100" s="287"/>
    </row>
  </sheetData>
  <sheetProtection algorithmName="SHA-512" hashValue="+ukP2Sugg4PaEGuGPJbfLp9ko5thuSpPQPN5QhhRtASVFNVXtxonOGa76qMRiJG3GLpOOY1QXlxndK8ApNdByg==" saltValue="H16CMT9bAszS//RZpylLw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E64E8C3-4BA2-4569-A596-F136E4FDEEF0}">
          <x14:formula1>
            <xm:f>KV_DROPDOWN_HELPER!$AJY$1:$AJY$12</xm:f>
          </x14:formula1>
          <xm:sqref>E3:E82</xm:sqref>
        </x14:dataValidation>
        <x14:dataValidation type="list" allowBlank="1" showInputMessage="1" showErrorMessage="1" xr:uid="{59855108-09D6-4178-8B13-47DDC0D82B18}">
          <x14:formula1>
            <xm:f>KV_DROPDOWN_HELPER!$CC$1:$CC$13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Q14" sqref="Q14:R14"/>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1796875" style="207" bestFit="1" customWidth="1"/>
    <col min="29" max="16384" width="9.1796875" style="207"/>
  </cols>
  <sheetData>
    <row r="1" spans="1:28" ht="18" customHeight="1">
      <c r="A1" s="289">
        <v>3</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46082</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46112</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2"/>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82"/>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EINSTELLUNG!I8</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EINSTELLUNG!L24</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EINSTELLUNG!I24</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64</v>
      </c>
      <c r="P12" s="325"/>
      <c r="Q12" s="179"/>
      <c r="R12" s="180"/>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66</v>
      </c>
      <c r="P13" s="325"/>
      <c r="Q13" s="326">
        <f>Q8-Q9-Q10-Q11-Q12</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68</v>
      </c>
      <c r="P14" s="325"/>
      <c r="Q14" s="326">
        <f>EINSTELLUNG!L8</f>
        <v>0</v>
      </c>
      <c r="R14" s="327"/>
      <c r="S14" s="306"/>
      <c r="T14" s="306"/>
      <c r="U14" s="306"/>
      <c r="V14" s="306"/>
    </row>
    <row r="15" spans="1:28" ht="22" customHeight="1">
      <c r="A15" s="308" t="s">
        <v>69</v>
      </c>
      <c r="B15" s="79"/>
      <c r="C15" s="38"/>
      <c r="D15" s="39"/>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2" t="s">
        <v>70</v>
      </c>
      <c r="P15" s="325"/>
      <c r="Q15" s="326">
        <f>Q13-Q14</f>
        <v>0</v>
      </c>
      <c r="R15" s="327"/>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96" t="str">
        <f>IF(Q15&lt;0, "Schlecht! Zu wenig Stunden für Dienstplan.", IF(Q15&gt;0, "Du hast mehr als genug Stunden für Dienstplan.", ""))</f>
        <v/>
      </c>
      <c r="P16" s="331"/>
      <c r="Q16" s="331"/>
      <c r="R16" s="332"/>
      <c r="S16" s="333"/>
      <c r="T16" s="333"/>
      <c r="U16" s="333"/>
      <c r="V16" s="333"/>
      <c r="W16" s="334"/>
    </row>
    <row r="17" spans="1:29" ht="22" customHeight="1">
      <c r="A17" s="308" t="s">
        <v>72</v>
      </c>
      <c r="B17" s="79"/>
      <c r="C17" s="38"/>
      <c r="D17" s="39"/>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2"/>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39"/>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39"/>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EINSTELLUNG!O8</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EINSTELLUNG!C8</f>
        <v>0</v>
      </c>
      <c r="R35" s="353"/>
      <c r="S35" s="353">
        <f>EINSTELLUNG!C24</f>
        <v>0</v>
      </c>
      <c r="T35" s="353"/>
      <c r="U35" s="353">
        <f>S35-Q35</f>
        <v>0</v>
      </c>
      <c r="V35" s="354"/>
    </row>
    <row r="36" spans="1:22" ht="22" customHeight="1">
      <c r="A36" s="308" t="s">
        <v>99</v>
      </c>
      <c r="B36" s="78"/>
      <c r="C36" s="31"/>
      <c r="D36" s="32"/>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EINSTELLUNG!D8</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EINSTELLUNG!F8</f>
        <v>0</v>
      </c>
      <c r="R38" s="326"/>
      <c r="S38" s="326">
        <f>EINSTELLUNG!F24</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IF(Q13=0, 0, Q35/Q13)</f>
        <v>0</v>
      </c>
      <c r="R40" s="353"/>
      <c r="S40" s="353">
        <f>IF(Q13=0, 0, S35/Q13)</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IF(Q13=0, 0, Q38/Q13)</f>
        <v>0</v>
      </c>
      <c r="R41" s="359"/>
      <c r="S41" s="359">
        <f>IF(Q13=0, 0, S38/Q13)</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2"/>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5"/>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42"/>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45"/>
      <c r="D50" s="35"/>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42"/>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5"/>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42"/>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5"/>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18"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5"/>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38"/>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100" spans="26:26" ht="16" customHeight="1">
      <c r="Z100" s="287"/>
    </row>
  </sheetData>
  <sheetProtection algorithmName="SHA-512" hashValue="wA0tmbArFYObYBD6Wd+ym3hZ8/CdUVXVaClvSUmfeu+Bv6jc4r2qo5dtvaTu/drEMz+OBFgV+o9rqmqSRx1ZsQ==" saltValue="BV8H2GviU3eLD+MFmcJgb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BD3BE75-4AF3-42A1-B0BA-5F271452C508}">
          <x14:formula1>
            <xm:f>KV_DROPDOWN_HELPER!$AJY$1:$AJY$12</xm:f>
          </x14:formula1>
          <xm:sqref>E3:E82</xm:sqref>
        </x14:dataValidation>
        <x14:dataValidation type="list" allowBlank="1" showInputMessage="1" showErrorMessage="1" xr:uid="{D4620857-45CA-43F8-AB69-5463BDCE4B7C}">
          <x14:formula1>
            <xm:f>KV_DROPDOWN_HELPER!$FE$1:$FE$13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Q12" sqref="Q12:R12"/>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4</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46113</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46142</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2"/>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82"/>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EINSTELLUNG!I9</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EINSTELLUNG!L25</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EINSTELLUNG!I25</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64</v>
      </c>
      <c r="P12" s="325"/>
      <c r="Q12" s="179"/>
      <c r="R12" s="180"/>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66</v>
      </c>
      <c r="P13" s="325"/>
      <c r="Q13" s="326">
        <f>Q8-Q9-Q10-Q11-Q12</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68</v>
      </c>
      <c r="P14" s="325"/>
      <c r="Q14" s="326">
        <f>EINSTELLUNG!L9</f>
        <v>0</v>
      </c>
      <c r="R14" s="327"/>
      <c r="S14" s="306"/>
      <c r="T14" s="306"/>
      <c r="U14" s="306"/>
      <c r="V14" s="306"/>
    </row>
    <row r="15" spans="1:28" ht="18" customHeight="1">
      <c r="A15" s="308" t="s">
        <v>69</v>
      </c>
      <c r="B15" s="79"/>
      <c r="C15" s="38"/>
      <c r="D15" s="39"/>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2" t="s">
        <v>70</v>
      </c>
      <c r="P15" s="325"/>
      <c r="Q15" s="326">
        <f>Q13-Q14</f>
        <v>0</v>
      </c>
      <c r="R15" s="327"/>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96" t="str">
        <f>IF(Q15&lt;0, "Schlecht! Zu wenig Stunden für Dienstplan.", IF(Q15&gt;0, "Du hast mehr als genug Stunden für Dienstplan.", ""))</f>
        <v/>
      </c>
      <c r="P16" s="331"/>
      <c r="Q16" s="331"/>
      <c r="R16" s="332"/>
      <c r="S16" s="333"/>
      <c r="T16" s="333"/>
      <c r="U16" s="333"/>
      <c r="V16" s="333"/>
      <c r="W16" s="334"/>
    </row>
    <row r="17" spans="1:29" ht="18" customHeight="1">
      <c r="A17" s="308" t="s">
        <v>72</v>
      </c>
      <c r="B17" s="79"/>
      <c r="C17" s="38"/>
      <c r="D17" s="39"/>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18" customHeight="1">
      <c r="A18" s="308" t="s">
        <v>74</v>
      </c>
      <c r="B18" s="78"/>
      <c r="C18" s="31"/>
      <c r="D18" s="32"/>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18" customHeight="1">
      <c r="A19" s="308" t="s">
        <v>75</v>
      </c>
      <c r="B19" s="79"/>
      <c r="C19" s="38"/>
      <c r="D19" s="39"/>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18" customHeight="1">
      <c r="A21" s="308" t="s">
        <v>77</v>
      </c>
      <c r="B21" s="79"/>
      <c r="C21" s="38"/>
      <c r="D21" s="39"/>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EINSTELLUNG!O9</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EINSTELLUNG!C9</f>
        <v>0</v>
      </c>
      <c r="R35" s="353"/>
      <c r="S35" s="353">
        <f>EINSTELLUNG!C25</f>
        <v>0</v>
      </c>
      <c r="T35" s="353"/>
      <c r="U35" s="353">
        <f>S35-Q35</f>
        <v>0</v>
      </c>
      <c r="V35" s="354"/>
    </row>
    <row r="36" spans="1:22" ht="22" customHeight="1">
      <c r="A36" s="308" t="s">
        <v>99</v>
      </c>
      <c r="B36" s="78"/>
      <c r="C36" s="31"/>
      <c r="D36" s="32"/>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EINSTELLUNG!D9</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EINSTELLUNG!F9</f>
        <v>0</v>
      </c>
      <c r="R38" s="326"/>
      <c r="S38" s="326">
        <f>EINSTELLUNG!F25</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IF(Q13=0, 0, Q35/Q13)</f>
        <v>0</v>
      </c>
      <c r="R40" s="353"/>
      <c r="S40" s="353">
        <f>IF(Q13=0, 0, S35/Q13)</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IF(Q13=0, 0, Q38/Q13)</f>
        <v>0</v>
      </c>
      <c r="R41" s="359"/>
      <c r="S41" s="359">
        <f>IF(Q13=0, 0, S38/Q13)</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2"/>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5"/>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42"/>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45"/>
      <c r="D50" s="35"/>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42"/>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5"/>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42"/>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5"/>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5"/>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38"/>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100" spans="26:26" ht="16" customHeight="1">
      <c r="Z100" s="287"/>
    </row>
  </sheetData>
  <sheetProtection algorithmName="SHA-512" hashValue="MVHrQn0ysppm8j1M7zCf5oUiJTtujQwXawOQzrkuNa1WqLo5qBDKKZWImEW8rsMthkN59PxBfxp6XwwEsnmYIg==" saltValue="FVyD+Ic0wsnTPWZ8utrv+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D0168C0-936B-44E3-9C7E-53F030244B52}">
          <x14:formula1>
            <xm:f>KV_DROPDOWN_HELPER!$AJY$1:$AJY$12</xm:f>
          </x14:formula1>
          <xm:sqref>E3:E82</xm:sqref>
        </x14:dataValidation>
        <x14:dataValidation type="list" allowBlank="1" showInputMessage="1" showErrorMessage="1" xr:uid="{2B1F733A-734D-40F1-8550-D6E31D7EAC58}">
          <x14:formula1>
            <xm:f>KV_DROPDOWN_HELPER!$IG$1:$IG$13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W15" sqref="W15"/>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5</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46143</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46173</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2"/>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82"/>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EINSTELLUNG!I10</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EINSTELLUNG!L26</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EINSTELLUNG!I26</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66</v>
      </c>
      <c r="P12" s="325"/>
      <c r="Q12" s="326">
        <f>Q8-Q9-Q10-Q11</f>
        <v>0</v>
      </c>
      <c r="R12" s="327"/>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68</v>
      </c>
      <c r="P13" s="325"/>
      <c r="Q13" s="326">
        <f>EINSTELLUNG!L10</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70</v>
      </c>
      <c r="P14" s="325"/>
      <c r="Q14" s="326">
        <f>Q12-Q13</f>
        <v>0</v>
      </c>
      <c r="R14" s="327"/>
      <c r="S14" s="306"/>
      <c r="T14" s="306"/>
      <c r="U14" s="306"/>
      <c r="V14" s="306"/>
    </row>
    <row r="15" spans="1:28" ht="22" customHeight="1">
      <c r="A15" s="308" t="s">
        <v>69</v>
      </c>
      <c r="B15" s="79"/>
      <c r="C15" s="38"/>
      <c r="D15" s="42"/>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4" t="str">
        <f>IF(Q14&lt;0, "Schlecht! Zu wenig Stunden für Dienstplan.", IF(Q14&gt;0, "Du hast mehr als genug Stunden für Dienstplan.", ""))</f>
        <v/>
      </c>
      <c r="P15" s="385"/>
      <c r="Q15" s="385"/>
      <c r="R15" s="386"/>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87"/>
      <c r="P16" s="388"/>
      <c r="Q16" s="388"/>
      <c r="R16" s="389"/>
      <c r="S16" s="333"/>
      <c r="T16" s="333"/>
      <c r="U16" s="333"/>
      <c r="V16" s="333"/>
      <c r="W16" s="334"/>
    </row>
    <row r="17" spans="1:29" ht="22" customHeight="1">
      <c r="A17" s="308" t="s">
        <v>72</v>
      </c>
      <c r="B17" s="79"/>
      <c r="C17" s="38"/>
      <c r="D17" s="42"/>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5"/>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42"/>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42"/>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EINSTELLUNG!O10</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18"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EINSTELLUNG!C10</f>
        <v>0</v>
      </c>
      <c r="R35" s="353"/>
      <c r="S35" s="353">
        <f>EINSTELLUNG!C26</f>
        <v>0</v>
      </c>
      <c r="T35" s="353"/>
      <c r="U35" s="353">
        <f>S35-Q35</f>
        <v>0</v>
      </c>
      <c r="V35" s="354"/>
    </row>
    <row r="36" spans="1:22" ht="22" customHeight="1">
      <c r="A36" s="308" t="s">
        <v>99</v>
      </c>
      <c r="B36" s="78"/>
      <c r="C36" s="31"/>
      <c r="D36" s="32"/>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EINSTELLUNG!D10</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EINSTELLUNG!F10</f>
        <v>0</v>
      </c>
      <c r="R38" s="326"/>
      <c r="S38" s="326">
        <f>EINSTELLUNG!F26</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IF(Q12=0, 0, Q35/Q12)</f>
        <v>0</v>
      </c>
      <c r="R40" s="353"/>
      <c r="S40" s="353">
        <f>IF(Q12=0, 0, S35/Q12)</f>
        <v>0</v>
      </c>
      <c r="T40" s="353"/>
      <c r="U40" s="353">
        <f t="shared" si="2"/>
        <v>0</v>
      </c>
      <c r="V40" s="354"/>
    </row>
    <row r="41" spans="1:22" ht="18"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IF(Q12=0, 0, Q38/Q12)</f>
        <v>0</v>
      </c>
      <c r="R41" s="359"/>
      <c r="S41" s="359">
        <f>IF(Q12=0, 0, S38/Q12)</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2"/>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2"/>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39"/>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31"/>
      <c r="D50" s="32"/>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39"/>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2"/>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42"/>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5"/>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45"/>
      <c r="D56" s="35"/>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38"/>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100" spans="26:26" ht="16" customHeight="1">
      <c r="Z100" s="287"/>
    </row>
  </sheetData>
  <sheetProtection algorithmName="SHA-512" hashValue="hBhZm/lO4G70wdXQcTj7ze0Dflle9vIeU6LPCHIeKX2aFaMpxhOoMyrFnB+EW5NWxTJjYZzgH/7/h2bxkzkmmQ==" saltValue="iNjDinatsgsj8XGdQqU6V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A5233AF-1156-4743-84CD-C778AB8D3388}">
          <x14:formula1>
            <xm:f>KV_DROPDOWN_HELPER!$AJY$1:$AJY$12</xm:f>
          </x14:formula1>
          <xm:sqref>E3:E82</xm:sqref>
        </x14:dataValidation>
        <x14:dataValidation type="list" allowBlank="1" showInputMessage="1" showErrorMessage="1" xr:uid="{B002F2B0-F880-4CBE-A429-0FA7910A4045}">
          <x14:formula1>
            <xm:f>KV_DROPDOWN_HELPER!$LI$1:$LI$13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Q12" sqref="Q12:R12"/>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6</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46174</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46203</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18" customHeight="1">
      <c r="A4" s="308" t="s">
        <v>51</v>
      </c>
      <c r="B4" s="78"/>
      <c r="C4" s="31"/>
      <c r="D4" s="32"/>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82"/>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EINSTELLUNG!I11</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EINSTELLUNG!L27</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EINSTELLUNG!I27</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64</v>
      </c>
      <c r="P12" s="325"/>
      <c r="Q12" s="179"/>
      <c r="R12" s="180"/>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66</v>
      </c>
      <c r="P13" s="325"/>
      <c r="Q13" s="326">
        <f>Q8-Q9-Q10-Q11-Q12</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68</v>
      </c>
      <c r="P14" s="325"/>
      <c r="Q14" s="326">
        <f>EINSTELLUNG!L11</f>
        <v>0</v>
      </c>
      <c r="R14" s="327"/>
      <c r="S14" s="306"/>
      <c r="T14" s="306"/>
      <c r="U14" s="306"/>
      <c r="V14" s="306"/>
    </row>
    <row r="15" spans="1:28" ht="22" customHeight="1">
      <c r="A15" s="308" t="s">
        <v>69</v>
      </c>
      <c r="B15" s="79"/>
      <c r="C15" s="38"/>
      <c r="D15" s="42"/>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2" t="s">
        <v>70</v>
      </c>
      <c r="P15" s="325"/>
      <c r="Q15" s="326">
        <f>Q13-Q14</f>
        <v>0</v>
      </c>
      <c r="R15" s="327"/>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96" t="str">
        <f>IF(Q15&lt;0, "Schlecht! Zu wenig Stunden für Dienstplan.", IF(Q15&gt;0, "Du hast mehr als genug Stunden für Dienstplan.", ""))</f>
        <v/>
      </c>
      <c r="P16" s="331"/>
      <c r="Q16" s="331"/>
      <c r="R16" s="332"/>
      <c r="S16" s="333"/>
      <c r="T16" s="333"/>
      <c r="U16" s="333"/>
      <c r="V16" s="333"/>
      <c r="W16" s="334"/>
    </row>
    <row r="17" spans="1:29" ht="22" customHeight="1">
      <c r="A17" s="308" t="s">
        <v>72</v>
      </c>
      <c r="B17" s="79"/>
      <c r="C17" s="38"/>
      <c r="D17" s="42"/>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5"/>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42"/>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42"/>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EINSTELLUNG!O11</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EINSTELLUNG!C11</f>
        <v>0</v>
      </c>
      <c r="R35" s="353"/>
      <c r="S35" s="353">
        <f>EINSTELLUNG!C27</f>
        <v>0</v>
      </c>
      <c r="T35" s="353"/>
      <c r="U35" s="353">
        <f>S35-Q35</f>
        <v>0</v>
      </c>
      <c r="V35" s="354"/>
    </row>
    <row r="36" spans="1:22" ht="22" customHeight="1">
      <c r="A36" s="308" t="s">
        <v>99</v>
      </c>
      <c r="B36" s="78"/>
      <c r="C36" s="31"/>
      <c r="D36" s="35"/>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EINSTELLUNG!D11</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EINSTELLUNG!F11</f>
        <v>0</v>
      </c>
      <c r="R38" s="326"/>
      <c r="S38" s="326">
        <f>EINSTELLUNG!F27</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IF(Q12=0, 0, Q35/Q12)</f>
        <v>0</v>
      </c>
      <c r="R40" s="353"/>
      <c r="S40" s="353">
        <f>IF(Q12=0, 0, S35/Q12)</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IF(Q12=0, 0, Q38/Q12)</f>
        <v>0</v>
      </c>
      <c r="R41" s="359"/>
      <c r="S41" s="359">
        <f>IF(Q12=0, 0, S38/Q12)</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5"/>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2"/>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39"/>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31"/>
      <c r="D50" s="32"/>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39"/>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2"/>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39"/>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2"/>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5"/>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402"/>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38"/>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100" spans="26:26" ht="16" customHeight="1">
      <c r="Z100" s="287"/>
    </row>
  </sheetData>
  <sheetProtection algorithmName="SHA-512" hashValue="yo9PXPqwYKoenVTXPIp+98Mti5+6VM2Vwe4B9WzRfm7dltwe5Xi4MkfVKsFHJQuJWAvjf2j9LDUqJgFkMNlcsA==" saltValue="vg3CYowWtD+Ycwf4a+S0Ww=="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9178CDB-ADC6-482F-B26F-BD8E5385A7E4}">
          <x14:formula1>
            <xm:f>KV_DROPDOWN_HELPER!$AJY$1:$AJY$12</xm:f>
          </x14:formula1>
          <xm:sqref>E3:E82</xm:sqref>
        </x14:dataValidation>
        <x14:dataValidation type="list" allowBlank="1" showInputMessage="1" showErrorMessage="1" xr:uid="{7212EF46-C308-4D08-8BE4-2F8A0D499223}">
          <x14:formula1>
            <xm:f>KV_DROPDOWN_HELPER!$OK$1:$OK$13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Q12" sqref="Q12:R12"/>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7</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46204</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46234</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5"/>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41"/>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EINSTELLUNG!I12</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EINSTELLUNG!L28</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EINSTELLUNG!I28</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64</v>
      </c>
      <c r="P12" s="325"/>
      <c r="Q12" s="179"/>
      <c r="R12" s="180"/>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66</v>
      </c>
      <c r="P13" s="325"/>
      <c r="Q13" s="326">
        <f>Q8-Q9-Q10-Q11-Q12</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68</v>
      </c>
      <c r="P14" s="325"/>
      <c r="Q14" s="326">
        <f>EINSTELLUNG!L12</f>
        <v>0</v>
      </c>
      <c r="R14" s="327"/>
      <c r="S14" s="306"/>
      <c r="T14" s="306"/>
      <c r="U14" s="306"/>
      <c r="V14" s="306"/>
    </row>
    <row r="15" spans="1:28" ht="22" customHeight="1">
      <c r="A15" s="308" t="s">
        <v>69</v>
      </c>
      <c r="B15" s="79"/>
      <c r="C15" s="38"/>
      <c r="D15" s="42"/>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2" t="s">
        <v>70</v>
      </c>
      <c r="P15" s="325"/>
      <c r="Q15" s="326">
        <f>Q13-Q14</f>
        <v>0</v>
      </c>
      <c r="R15" s="327"/>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96" t="str">
        <f>IF(Q15&lt;0, "Schlecht! Zu wenig Stunden für Dienstplan.", IF(Q15&gt;0, "Du hast mehr als genug Stunden für Dienstplan.", ""))</f>
        <v/>
      </c>
      <c r="P16" s="331"/>
      <c r="Q16" s="331"/>
      <c r="R16" s="332"/>
      <c r="S16" s="333"/>
      <c r="T16" s="333"/>
      <c r="U16" s="333"/>
      <c r="V16" s="333"/>
      <c r="W16" s="334"/>
    </row>
    <row r="17" spans="1:29" ht="22" customHeight="1">
      <c r="A17" s="308" t="s">
        <v>72</v>
      </c>
      <c r="B17" s="79"/>
      <c r="C17" s="38"/>
      <c r="D17" s="42"/>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5"/>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42"/>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42"/>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EINSTELLUNG!O12</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EINSTELLUNG!C12</f>
        <v>0</v>
      </c>
      <c r="R35" s="353"/>
      <c r="S35" s="353">
        <f>EINSTELLUNG!C28</f>
        <v>0</v>
      </c>
      <c r="T35" s="353"/>
      <c r="U35" s="353">
        <f>S35-Q35</f>
        <v>0</v>
      </c>
      <c r="V35" s="354"/>
    </row>
    <row r="36" spans="1:22" ht="22" customHeight="1">
      <c r="A36" s="308" t="s">
        <v>99</v>
      </c>
      <c r="B36" s="78"/>
      <c r="C36" s="31"/>
      <c r="D36" s="35"/>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EINSTELLUNG!D12</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EINSTELLUNG!F12</f>
        <v>0</v>
      </c>
      <c r="R38" s="326"/>
      <c r="S38" s="326">
        <f>EINSTELLUNG!F28</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IF(Q13=0, 0, Q35/Q13)</f>
        <v>0</v>
      </c>
      <c r="R40" s="353"/>
      <c r="S40" s="353">
        <f>IF(Q13=0, 0, S35/Q13)</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IF(Q13=0, 0, Q38/Q13)</f>
        <v>0</v>
      </c>
      <c r="R41" s="359"/>
      <c r="S41" s="359">
        <f>IF(Q13=0, 0, S38/Q13)</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5"/>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2"/>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39"/>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31"/>
      <c r="D50" s="32"/>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39"/>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2"/>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39"/>
      <c r="E53" s="40"/>
      <c r="F53" s="82"/>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2"/>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2"/>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402"/>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83" spans="1:14" ht="16" customHeight="1">
      <c r="A83" s="397"/>
      <c r="B83" s="397"/>
    </row>
    <row r="100" spans="26:26" ht="16" customHeight="1">
      <c r="Z100" s="287"/>
    </row>
  </sheetData>
  <sheetProtection algorithmName="SHA-512" hashValue="GML5Oh6c/p9P4vfGXptE1rFM579FLUnRw44skMboO7NfBgFJeRKyZgNZQ5nL4pnZM6WFceoMEcqQ58UrQPTZzw==" saltValue="GOcYMWrVXIGopNMWdh4j4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041AC7D-EBC6-4C0A-8EBE-7616DF8F502B}">
          <x14:formula1>
            <xm:f>KV_DROPDOWN_HELPER!$AJY$1:$AJY$12</xm:f>
          </x14:formula1>
          <xm:sqref>E3:E82</xm:sqref>
        </x14:dataValidation>
        <x14:dataValidation type="list" allowBlank="1" showInputMessage="1" showErrorMessage="1" xr:uid="{B9D0D6D5-62CC-414F-B494-F237DF6F9663}">
          <x14:formula1>
            <xm:f>KV_DROPDOWN_HELPER!$RM$1:$RM$13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activeCell="N3" sqref="N3:N75"/>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8</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46235</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46265</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5"/>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41"/>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EINSTELLUNG!I13</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EINSTELLUNG!L29</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EINSTELLUNG!I29</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53"/>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66</v>
      </c>
      <c r="P12" s="325"/>
      <c r="Q12" s="326">
        <f>Q8-Q9-Q10-Q11</f>
        <v>0</v>
      </c>
      <c r="R12" s="327"/>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68</v>
      </c>
      <c r="P13" s="325"/>
      <c r="Q13" s="326">
        <f>EINSTELLUNG!L13</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70</v>
      </c>
      <c r="P14" s="325"/>
      <c r="Q14" s="326">
        <f>Q12-Q13</f>
        <v>0</v>
      </c>
      <c r="R14" s="327"/>
      <c r="S14" s="306"/>
      <c r="T14" s="306"/>
      <c r="U14" s="306"/>
      <c r="V14" s="306"/>
    </row>
    <row r="15" spans="1:28" ht="22" customHeight="1">
      <c r="A15" s="308" t="s">
        <v>69</v>
      </c>
      <c r="B15" s="79"/>
      <c r="C15" s="38"/>
      <c r="D15" s="42"/>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4" t="str">
        <f>IF(Q14&lt;0, "Schlecht! Zu wenig Stunden für Dienstplan.", IF(Q14&gt;0, "Du hast mehr als genug Stunden für Dienstplan.", ""))</f>
        <v/>
      </c>
      <c r="P15" s="385"/>
      <c r="Q15" s="385"/>
      <c r="R15" s="386"/>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87"/>
      <c r="P16" s="388"/>
      <c r="Q16" s="388"/>
      <c r="R16" s="389"/>
      <c r="S16" s="333"/>
      <c r="T16" s="333"/>
      <c r="U16" s="333"/>
      <c r="V16" s="333"/>
      <c r="W16" s="334"/>
    </row>
    <row r="17" spans="1:29" ht="22" customHeight="1">
      <c r="A17" s="308" t="s">
        <v>72</v>
      </c>
      <c r="B17" s="79"/>
      <c r="C17" s="38"/>
      <c r="D17" s="42"/>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5"/>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42"/>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42"/>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EINSTELLUNG!O13</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EINSTELLUNG!C13</f>
        <v>0</v>
      </c>
      <c r="R35" s="353"/>
      <c r="S35" s="353">
        <f>EINSTELLUNG!C29</f>
        <v>0</v>
      </c>
      <c r="T35" s="353"/>
      <c r="U35" s="353">
        <f>S35-Q35</f>
        <v>0</v>
      </c>
      <c r="V35" s="354"/>
    </row>
    <row r="36" spans="1:22" ht="22" customHeight="1">
      <c r="A36" s="308" t="s">
        <v>99</v>
      </c>
      <c r="B36" s="78"/>
      <c r="C36" s="31"/>
      <c r="D36" s="35"/>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EINSTELLUNG!D13</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EINSTELLUNG!F13</f>
        <v>0</v>
      </c>
      <c r="R38" s="326"/>
      <c r="S38" s="326">
        <f>EINSTELLUNG!F29</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IF(Q12=0, 0, Q35/Q12)</f>
        <v>0</v>
      </c>
      <c r="R40" s="353"/>
      <c r="S40" s="353">
        <f>IF(Q12=0, 0, S35/Q12)</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IF(Q12=0, 0, Q38/Q12)</f>
        <v>0</v>
      </c>
      <c r="R41" s="359"/>
      <c r="S41" s="359">
        <f>IF(Q12=0, 0, S38/Q12)</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5"/>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2"/>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39"/>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31"/>
      <c r="D50" s="32"/>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39"/>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2"/>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39"/>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2"/>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2"/>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402"/>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83" spans="1:14" ht="16" customHeight="1">
      <c r="A83" s="397"/>
      <c r="B83" s="397"/>
    </row>
    <row r="100" spans="26:26" ht="16" customHeight="1">
      <c r="Z100" s="287"/>
    </row>
  </sheetData>
  <sheetProtection algorithmName="SHA-512" hashValue="mxqAjtF2vi8bZd5xLMjrq63nvzrocCPXhFBIPKeEsunWekpDADlTNoma0LB8giMMce6wSPG5QK90d02V0qMESQ==" saltValue="8lJEpmnvTXrX4LZVotw5+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CC83463-2F48-42CE-9922-8884F7345F60}">
          <x14:formula1>
            <xm:f>KV_DROPDOWN_HELPER!$AJY$1:$AJY$12</xm:f>
          </x14:formula1>
          <xm:sqref>E3:E82</xm:sqref>
        </x14:dataValidation>
        <x14:dataValidation type="list" allowBlank="1" showInputMessage="1" showErrorMessage="1" xr:uid="{FAC7BD55-BA27-40A4-A1DB-E0C1EACE9F22}">
          <x14:formula1>
            <xm:f>KV_DROPDOWN_HELPER!$UO$1:$UO$13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L17" sqref="L17"/>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9</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46266</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46295</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5"/>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41"/>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EINSTELLUNG!I14</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EINSTELLUNG!L30</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EINSTELLUNG!I30</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53"/>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64</v>
      </c>
      <c r="P12" s="325"/>
      <c r="Q12" s="179"/>
      <c r="R12" s="180"/>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66</v>
      </c>
      <c r="P13" s="325"/>
      <c r="Q13" s="326">
        <f>Q8-Q9-Q10-Q11-Q12</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68</v>
      </c>
      <c r="P14" s="325"/>
      <c r="Q14" s="326">
        <f>EINSTELLUNG!L14</f>
        <v>0</v>
      </c>
      <c r="R14" s="327"/>
      <c r="S14" s="306"/>
      <c r="T14" s="306"/>
      <c r="U14" s="306"/>
      <c r="V14" s="306"/>
    </row>
    <row r="15" spans="1:28" ht="22" customHeight="1">
      <c r="A15" s="308" t="s">
        <v>69</v>
      </c>
      <c r="B15" s="79"/>
      <c r="C15" s="38"/>
      <c r="D15" s="42"/>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2" t="s">
        <v>70</v>
      </c>
      <c r="P15" s="325"/>
      <c r="Q15" s="326">
        <f>Q13-Q14</f>
        <v>0</v>
      </c>
      <c r="R15" s="327"/>
      <c r="S15" s="329"/>
      <c r="T15" s="329"/>
      <c r="U15" s="329"/>
      <c r="V15" s="306"/>
    </row>
    <row r="16" spans="1:28" ht="18"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96" t="str">
        <f>IF(Q15&lt;0, "Schlecht! Zu wenig Stunden für Dienstplan.", IF(Q15&gt;0, "Du hast mehr als genug Stunden für Dienstplan.", ""))</f>
        <v/>
      </c>
      <c r="P16" s="331"/>
      <c r="Q16" s="331"/>
      <c r="R16" s="332"/>
      <c r="S16" s="333"/>
      <c r="T16" s="333"/>
      <c r="U16" s="333"/>
      <c r="V16" s="333"/>
      <c r="W16" s="334"/>
    </row>
    <row r="17" spans="1:29" ht="22" customHeight="1">
      <c r="A17" s="308" t="s">
        <v>72</v>
      </c>
      <c r="B17" s="79"/>
      <c r="C17" s="38"/>
      <c r="D17" s="42"/>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5"/>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42"/>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42"/>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2"/>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EINSTELLUNG!O14</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EINSTELLUNG!C14</f>
        <v>0</v>
      </c>
      <c r="R35" s="353"/>
      <c r="S35" s="353">
        <f>EINSTELLUNG!C30</f>
        <v>0</v>
      </c>
      <c r="T35" s="353"/>
      <c r="U35" s="353">
        <f>S35-Q35</f>
        <v>0</v>
      </c>
      <c r="V35" s="354"/>
    </row>
    <row r="36" spans="1:22" ht="22" customHeight="1">
      <c r="A36" s="308" t="s">
        <v>99</v>
      </c>
      <c r="B36" s="78"/>
      <c r="C36" s="31"/>
      <c r="D36" s="35"/>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EINSTELLUNG!D14</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EINSTELLUNG!F14</f>
        <v>0</v>
      </c>
      <c r="R38" s="326"/>
      <c r="S38" s="326">
        <f>EINSTELLUNG!F30</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IF(Q13=0, 0, Q35/Q13)</f>
        <v>0</v>
      </c>
      <c r="R40" s="353"/>
      <c r="S40" s="353">
        <f>IF(Q13=0, 0, S35/Q13)</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IF(Q13=0, 0, Q38/Q13)</f>
        <v>0</v>
      </c>
      <c r="R41" s="359"/>
      <c r="S41" s="359">
        <f>IF(Q13=0, 0, S38/Q13)</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5"/>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22" customHeight="1">
      <c r="A48" s="308" t="s">
        <v>119</v>
      </c>
      <c r="B48" s="78"/>
      <c r="C48" s="31"/>
      <c r="D48" s="32"/>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39"/>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31"/>
      <c r="D50" s="32"/>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39"/>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2"/>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39"/>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2"/>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2"/>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402"/>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83" spans="1:14" ht="16" customHeight="1">
      <c r="A83" s="397"/>
      <c r="B83" s="397"/>
    </row>
    <row r="100" spans="26:26" ht="16" customHeight="1">
      <c r="Z100" s="287"/>
    </row>
  </sheetData>
  <sheetProtection algorithmName="SHA-512" hashValue="4MK3FAGpIsGUmLXSxG1hbAdXbLtGKosuez2GdRocTC0A8c6n2FMsTWO9sthOG1JdbhKgB3XkUlC4FZB4AxjpHg==" saltValue="cAtYnrYfgRfiY7xOX3acp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DCC9AA7-EAFA-4FEA-916C-67C5A2B0721F}">
          <x14:formula1>
            <xm:f>KV_DROPDOWN_HELPER!$AJY$1:$AJY$12</xm:f>
          </x14:formula1>
          <xm:sqref>E3:E82</xm:sqref>
        </x14:dataValidation>
        <x14:dataValidation type="list" allowBlank="1" showInputMessage="1" showErrorMessage="1" xr:uid="{D298A975-53AD-4752-AD21-6C7FA9B28EEF}">
          <x14:formula1>
            <xm:f>KV_DROPDOWN_HELPER!$XQ$1:$XQ$13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N17" sqref="N17"/>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10</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46296</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46326</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5"/>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41"/>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EINSTELLUNG!I15</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EINSTELLUNG!L31</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EINSTELLUNG!I31</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64</v>
      </c>
      <c r="P12" s="325"/>
      <c r="Q12" s="179"/>
      <c r="R12" s="180"/>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66</v>
      </c>
      <c r="P13" s="325"/>
      <c r="Q13" s="326">
        <f>Q8-Q9-Q10-Q11-Q12</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68</v>
      </c>
      <c r="P14" s="325"/>
      <c r="Q14" s="326">
        <f>EINSTELLUNG!L15</f>
        <v>0</v>
      </c>
      <c r="R14" s="327"/>
      <c r="S14" s="306"/>
      <c r="T14" s="306"/>
      <c r="U14" s="306"/>
      <c r="V14" s="306"/>
    </row>
    <row r="15" spans="1:28" ht="22" customHeight="1">
      <c r="A15" s="308" t="s">
        <v>69</v>
      </c>
      <c r="B15" s="79"/>
      <c r="C15" s="38"/>
      <c r="D15" s="42"/>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2" t="s">
        <v>70</v>
      </c>
      <c r="P15" s="325"/>
      <c r="Q15" s="326">
        <f>Q13-Q14</f>
        <v>0</v>
      </c>
      <c r="R15" s="327"/>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96" t="str">
        <f>IF(Q15&lt;0, "Schlecht! Zu wenig Stunden für Dienstplan.", IF(Q15&gt;0, "Du hast mehr als genug Stunden für Dienstplan.", ""))</f>
        <v/>
      </c>
      <c r="P16" s="331"/>
      <c r="Q16" s="331"/>
      <c r="R16" s="332"/>
      <c r="S16" s="333"/>
      <c r="T16" s="333"/>
      <c r="U16" s="333"/>
      <c r="V16" s="333"/>
      <c r="W16" s="334"/>
    </row>
    <row r="17" spans="1:29" ht="22" customHeight="1">
      <c r="A17" s="308" t="s">
        <v>72</v>
      </c>
      <c r="B17" s="79"/>
      <c r="C17" s="38"/>
      <c r="D17" s="42"/>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5"/>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42"/>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42"/>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5"/>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EINSTELLUNG!O15</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EINSTELLUNG!C15</f>
        <v>0</v>
      </c>
      <c r="R35" s="353"/>
      <c r="S35" s="353">
        <f>EINSTELLUNG!C31</f>
        <v>0</v>
      </c>
      <c r="T35" s="353"/>
      <c r="U35" s="353">
        <f>S35-Q35</f>
        <v>0</v>
      </c>
      <c r="V35" s="354"/>
    </row>
    <row r="36" spans="1:22" ht="22" customHeight="1">
      <c r="A36" s="308" t="s">
        <v>99</v>
      </c>
      <c r="B36" s="78"/>
      <c r="C36" s="31"/>
      <c r="D36" s="35"/>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EINSTELLUNG!D15</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EINSTELLUNG!F15</f>
        <v>0</v>
      </c>
      <c r="R38" s="326"/>
      <c r="S38" s="326">
        <f>EINSTELLUNG!F31</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IF(Q13=0, 0, Q35/Q13)</f>
        <v>0</v>
      </c>
      <c r="R40" s="353"/>
      <c r="S40" s="353">
        <f>IF(Q13=0, 0, S35/Q13)</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IF(Q13=0, 0, Q38/Q13)</f>
        <v>0</v>
      </c>
      <c r="R41" s="359"/>
      <c r="S41" s="359">
        <f>IF(Q13=0, 0, S38/Q13)</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5"/>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18" customHeight="1">
      <c r="A48" s="308" t="s">
        <v>119</v>
      </c>
      <c r="B48" s="78"/>
      <c r="C48" s="31"/>
      <c r="D48" s="32"/>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39"/>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22" customHeight="1">
      <c r="A50" s="308" t="s">
        <v>121</v>
      </c>
      <c r="B50" s="78"/>
      <c r="C50" s="31"/>
      <c r="D50" s="32"/>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39"/>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2"/>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39"/>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2"/>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2"/>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2"/>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38"/>
      <c r="D63" s="42"/>
      <c r="E63" s="40"/>
      <c r="F63" s="82"/>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45"/>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83" spans="1:14" ht="16" customHeight="1">
      <c r="A83" s="397"/>
      <c r="B83" s="397"/>
    </row>
    <row r="100" spans="26:26" ht="16" customHeight="1">
      <c r="Z100" s="287"/>
    </row>
  </sheetData>
  <sheetProtection algorithmName="SHA-512" hashValue="1JGwM9UlGkaljBJEM0NEN7Aq35eUhHMmmzVmFjtQln0eY5tRdS9o1RWBAt4MEfp1/XhMIj9AG0nZ9T5m5FnVEg==" saltValue="dWsMPbSRN+QZLri47a4Bd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656C62-A3C8-4523-9DB9-1E60DAD3D455}">
          <x14:formula1>
            <xm:f>KV_DROPDOWN_HELPER!$AJY$1:$AJY$12</xm:f>
          </x14:formula1>
          <xm:sqref>E3:E82</xm:sqref>
        </x14:dataValidation>
        <x14:dataValidation type="list" allowBlank="1" showInputMessage="1" showErrorMessage="1" xr:uid="{DC1152DC-06B8-4306-AF14-626D654CE0EE}">
          <x14:formula1>
            <xm:f>KV_DROPDOWN_HELPER!$AAS$1:$AAS$13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K25" sqref="K25"/>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11</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46327</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46356</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5"/>
      <c r="E4" s="33"/>
      <c r="F4" s="53"/>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41"/>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EINSTELLUNG!I16</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EINSTELLUNG!L32</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EINSTELLUNG!I32</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66</v>
      </c>
      <c r="P12" s="325"/>
      <c r="Q12" s="326">
        <f>Q8-Q9-Q10-Q11</f>
        <v>0</v>
      </c>
      <c r="R12" s="327"/>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68</v>
      </c>
      <c r="P13" s="325"/>
      <c r="Q13" s="326">
        <f>EINSTELLUNG!L16</f>
        <v>0</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70</v>
      </c>
      <c r="P14" s="325"/>
      <c r="Q14" s="326">
        <f>Q12-Q13</f>
        <v>0</v>
      </c>
      <c r="R14" s="327"/>
      <c r="S14" s="306"/>
      <c r="T14" s="306"/>
      <c r="U14" s="306"/>
      <c r="V14" s="306"/>
    </row>
    <row r="15" spans="1:28" ht="22" customHeight="1">
      <c r="A15" s="308" t="s">
        <v>69</v>
      </c>
      <c r="B15" s="79"/>
      <c r="C15" s="38"/>
      <c r="D15" s="42"/>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4" t="str">
        <f>IF(Q14&lt;0, "Schlecht! Zu wenig Stunden für Dienstplan.", IF(Q14&gt;0, "Du hast mehr als genug Stunden für Dienstplan.", ""))</f>
        <v/>
      </c>
      <c r="P15" s="385"/>
      <c r="Q15" s="385"/>
      <c r="R15" s="386"/>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87"/>
      <c r="P16" s="388"/>
      <c r="Q16" s="388"/>
      <c r="R16" s="389"/>
      <c r="S16" s="333"/>
      <c r="T16" s="333"/>
      <c r="U16" s="333"/>
      <c r="V16" s="333"/>
      <c r="W16" s="334"/>
    </row>
    <row r="17" spans="1:29" ht="22" customHeight="1">
      <c r="A17" s="308" t="s">
        <v>72</v>
      </c>
      <c r="B17" s="79"/>
      <c r="C17" s="38"/>
      <c r="D17" s="42"/>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5"/>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42"/>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42"/>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5"/>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t="s">
        <v>84</v>
      </c>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EINSTELLUNG!O16</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EINSTELLUNG!C16</f>
        <v>0</v>
      </c>
      <c r="R35" s="353"/>
      <c r="S35" s="353">
        <f>EINSTELLUNG!C32</f>
        <v>0</v>
      </c>
      <c r="T35" s="353"/>
      <c r="U35" s="353">
        <f>S35-Q35</f>
        <v>0</v>
      </c>
      <c r="V35" s="354"/>
    </row>
    <row r="36" spans="1:22" ht="22" customHeight="1">
      <c r="A36" s="308" t="s">
        <v>99</v>
      </c>
      <c r="B36" s="78"/>
      <c r="C36" s="31"/>
      <c r="D36" s="35"/>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EINSTELLUNG!D16</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EINSTELLUNG!F16</f>
        <v>0</v>
      </c>
      <c r="R38" s="326"/>
      <c r="S38" s="326">
        <f>EINSTELLUNG!F32</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IF(Q12=0, 0, Q35/Q12)</f>
        <v>0</v>
      </c>
      <c r="R40" s="353"/>
      <c r="S40" s="353">
        <f>IF(Q12=0, 0, S35/Q12)</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IF(Q12=0, 0, Q38/Q12)</f>
        <v>0</v>
      </c>
      <c r="R41" s="359"/>
      <c r="S41" s="359">
        <f>IF(Q12=0, 0, S38/Q12)</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5"/>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18" customHeight="1">
      <c r="A48" s="308" t="s">
        <v>119</v>
      </c>
      <c r="B48" s="78"/>
      <c r="C48" s="31"/>
      <c r="D48" s="32"/>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39"/>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18" customHeight="1">
      <c r="A50" s="308" t="s">
        <v>121</v>
      </c>
      <c r="B50" s="78"/>
      <c r="C50" s="31"/>
      <c r="D50" s="32"/>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39"/>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2"/>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39"/>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2"/>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2"/>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2"/>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42"/>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38"/>
      <c r="D63" s="42"/>
      <c r="E63" s="40"/>
      <c r="F63" s="41"/>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45"/>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38"/>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83" spans="1:14" ht="16" customHeight="1">
      <c r="A83" s="397"/>
      <c r="B83" s="397"/>
    </row>
    <row r="100" spans="26:26" ht="16" customHeight="1">
      <c r="Z100" s="287"/>
    </row>
  </sheetData>
  <sheetProtection algorithmName="SHA-512" hashValue="Os/dA/PEaNDSsM2JaeBo9tvRNaNvIAIedijucSGZ5uS5cGw2GRkSsmTIO3BDgOv8qZGPKaPPz3A/f14eS4t51w==" saltValue="jw3AWilW2GR0vL9D615BX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ACE5A5D-96CE-4105-A90D-02368B9132D7}">
          <x14:formula1>
            <xm:f>KV_DROPDOWN_HELPER!$AJY$1:$AJY$12</xm:f>
          </x14:formula1>
          <xm:sqref>E3:E82</xm:sqref>
        </x14:dataValidation>
        <x14:dataValidation type="list" allowBlank="1" showInputMessage="1" showErrorMessage="1" xr:uid="{0B2F1335-BC1F-46DF-A375-2D71BAC9F285}">
          <x14:formula1>
            <xm:f>KV_DROPDOWN_HELPER!$ADU$1:$ADU$13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L23" sqref="L23"/>
    </sheetView>
  </sheetViews>
  <sheetFormatPr baseColWidth="10" defaultColWidth="9.1796875" defaultRowHeight="16" customHeight="1"/>
  <cols>
    <col min="1" max="1" width="4.453125" style="371" customWidth="1"/>
    <col min="2" max="2" width="9.1796875" style="371" customWidth="1"/>
    <col min="3" max="3" width="35.6328125" style="207" customWidth="1"/>
    <col min="4" max="4" width="13.6328125" style="207" customWidth="1"/>
    <col min="5" max="5" width="9.6328125" style="207" customWidth="1"/>
    <col min="6" max="6" width="10.6328125" style="207" customWidth="1"/>
    <col min="7" max="7" width="13.6328125" style="207" customWidth="1"/>
    <col min="8" max="8" width="11.6328125" style="207" customWidth="1"/>
    <col min="9" max="10" width="13.6328125" style="207" customWidth="1"/>
    <col min="11" max="11" width="14.6328125" style="207" customWidth="1"/>
    <col min="12" max="12" width="14.6328125" style="334" customWidth="1"/>
    <col min="13" max="13" width="17.81640625" style="207" customWidth="1"/>
    <col min="14" max="14" width="34.6328125" style="207" customWidth="1"/>
    <col min="15" max="15" width="12.6328125" style="207" customWidth="1"/>
    <col min="16" max="16" width="16.6328125" style="207" customWidth="1"/>
    <col min="17" max="17" width="14.6328125" style="207" customWidth="1"/>
    <col min="18" max="18" width="13.6328125" style="207" customWidth="1"/>
    <col min="19" max="19" width="9.6328125" style="207" customWidth="1"/>
    <col min="20" max="20" width="10.6328125" style="207" customWidth="1"/>
    <col min="21" max="21" width="7.6328125" style="207" customWidth="1"/>
    <col min="22" max="27" width="9.1796875" style="207"/>
    <col min="28" max="28" width="10.6328125" style="207" bestFit="1" customWidth="1"/>
    <col min="29" max="16384" width="9.1796875" style="207"/>
  </cols>
  <sheetData>
    <row r="1" spans="1:28" ht="18" customHeight="1">
      <c r="A1" s="289">
        <v>12</v>
      </c>
      <c r="B1" s="290" t="s">
        <v>179</v>
      </c>
      <c r="C1" s="291" t="s">
        <v>39</v>
      </c>
      <c r="D1" s="291" t="s">
        <v>180</v>
      </c>
      <c r="E1" s="291" t="s">
        <v>0</v>
      </c>
      <c r="F1" s="291" t="s">
        <v>40</v>
      </c>
      <c r="G1" s="291" t="s">
        <v>41</v>
      </c>
      <c r="H1" s="291" t="s">
        <v>42</v>
      </c>
      <c r="I1" s="291" t="s">
        <v>181</v>
      </c>
      <c r="J1" s="291" t="s">
        <v>43</v>
      </c>
      <c r="K1" s="291" t="s">
        <v>44</v>
      </c>
      <c r="L1" s="291" t="s">
        <v>45</v>
      </c>
      <c r="M1" s="291" t="s">
        <v>46</v>
      </c>
      <c r="N1" s="292" t="s">
        <v>182</v>
      </c>
      <c r="AB1" s="293">
        <f>DATE(EINSTELLUNG!$C$35,$A$1,1)</f>
        <v>46357</v>
      </c>
    </row>
    <row r="2" spans="1:28" ht="18" customHeight="1" thickBot="1">
      <c r="A2" s="294"/>
      <c r="B2" s="295"/>
      <c r="C2" s="296"/>
      <c r="D2" s="296"/>
      <c r="E2" s="296"/>
      <c r="F2" s="296"/>
      <c r="G2" s="296"/>
      <c r="H2" s="296"/>
      <c r="I2" s="296"/>
      <c r="J2" s="296"/>
      <c r="K2" s="296"/>
      <c r="L2" s="296"/>
      <c r="M2" s="296"/>
      <c r="N2" s="297"/>
      <c r="O2" s="298"/>
      <c r="P2" s="298"/>
      <c r="Q2" s="298"/>
      <c r="S2" s="299" t="s">
        <v>291</v>
      </c>
      <c r="T2" s="299"/>
      <c r="U2" s="299"/>
      <c r="V2" s="299"/>
      <c r="AB2" s="293">
        <f>EOMONTH(DATE(EINSTELLUNG!$C$35,$A$1,1),0)</f>
        <v>46387</v>
      </c>
    </row>
    <row r="3" spans="1:28" ht="22" customHeight="1">
      <c r="A3" s="300" t="s">
        <v>292</v>
      </c>
      <c r="B3" s="77"/>
      <c r="C3" s="24"/>
      <c r="D3" s="25"/>
      <c r="E3" s="26"/>
      <c r="F3" s="52"/>
      <c r="G3" s="301" t="str">
        <f>IF(OR(E3="",F3=""),"",PID_KVLohnLookup($A$1,E3,F3,LOHNTABELLE!$H$4))</f>
        <v/>
      </c>
      <c r="H3" s="302" t="str">
        <f>IF(AND(ISNUMBER(D3),ISNUMBER(F3)),ROUNDDOWN(MIN(IF(OR(ISBLANK(I3),I3=""),EOMONTH(DATE(EINSTELLUNG!$C$35,$A$1,1),0),I3)-MAX(D3,DATE(EINSTELLUNG!$C$35,$A$1,1))+1)/DAY(EOMONTH(DATE(EINSTELLUNG!$C$35,$A$1,1),0))*F3,2),"")</f>
        <v/>
      </c>
      <c r="I3" s="28"/>
      <c r="J3" s="29"/>
      <c r="K3" s="301" t="str">
        <f t="shared" ref="K3:K34" si="0">IF(OR(B3="",C3=""),"",IFERROR(IF(OR(MONTH(D3)=1,MONTH(D3)=3,MONTH(D3)=5,MONTH(D3)=7,MONTH(D3)=8,MONTH(D3)=10,MONTH(D3)=12),(G3/31)*J3,IF(OR(MONTH(D3)=4,MONTH(D3)=6,MONTH(D3)=9,MONTH(D3)=11),(G3/30)*J3,(G3/DAY(EOMONTH(D3,0)))*J3)),0))</f>
        <v/>
      </c>
      <c r="L3" s="303"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30"/>
      <c r="N3" s="56"/>
      <c r="O3" s="304" t="s">
        <v>47</v>
      </c>
      <c r="P3" s="304" t="s">
        <v>48</v>
      </c>
      <c r="Q3" s="304" t="s">
        <v>49</v>
      </c>
      <c r="R3" s="305" t="s">
        <v>50</v>
      </c>
      <c r="S3" s="306"/>
      <c r="T3" s="306"/>
      <c r="U3" s="306"/>
      <c r="V3" s="306"/>
      <c r="AB3" s="307"/>
    </row>
    <row r="4" spans="1:28" ht="22" customHeight="1">
      <c r="A4" s="308" t="s">
        <v>51</v>
      </c>
      <c r="B4" s="78"/>
      <c r="C4" s="31"/>
      <c r="D4" s="35"/>
      <c r="E4" s="33"/>
      <c r="F4" s="34"/>
      <c r="G4" s="309" t="str">
        <f>IF(OR(E4="",F4=""),"",PID_KVLohnLookup($A$1,E4,F4,LOHNTABELLE!$H$4))</f>
        <v/>
      </c>
      <c r="H4" s="310" t="str">
        <f>IF(AND(ISNUMBER(D4),ISNUMBER(F4)),ROUNDDOWN(MIN(IF(OR(ISBLANK(I4),I4=""),EOMONTH(DATE(EINSTELLUNG!$C$35,$A$1,1),0),I4)-MAX(D4,DATE(EINSTELLUNG!$C$35,$A$1,1))+1)/DAY(EOMONTH(DATE(EINSTELLUNG!$C$35,$A$1,1),0))*F4,2),"")</f>
        <v/>
      </c>
      <c r="I4" s="35"/>
      <c r="J4" s="36"/>
      <c r="K4" s="309" t="str">
        <f t="shared" si="0"/>
        <v/>
      </c>
      <c r="L4" s="311"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37"/>
      <c r="N4" s="57"/>
      <c r="O4" s="312"/>
      <c r="P4" s="312"/>
      <c r="Q4" s="312"/>
      <c r="R4" s="313"/>
      <c r="S4" s="306"/>
      <c r="T4" s="306"/>
      <c r="U4" s="306"/>
      <c r="V4" s="306"/>
    </row>
    <row r="5" spans="1:28" ht="22" customHeight="1">
      <c r="A5" s="308" t="s">
        <v>52</v>
      </c>
      <c r="B5" s="79"/>
      <c r="C5" s="38"/>
      <c r="D5" s="39"/>
      <c r="E5" s="40"/>
      <c r="F5" s="41"/>
      <c r="G5" s="309" t="str">
        <f>IF(OR(E5="",F5=""),"",PID_KVLohnLookup($A$1,E5,F5,LOHNTABELLE!$H$4))</f>
        <v/>
      </c>
      <c r="H5" s="310" t="str">
        <f>IF(AND(ISNUMBER(D5),ISNUMBER(F5)),ROUNDDOWN(MIN(IF(OR(ISBLANK(I5),I5=""),EOMONTH(DATE(EINSTELLUNG!$C$35,$A$1,1),0),I5)-MAX(D5,DATE(EINSTELLUNG!$C$35,$A$1,1))+1)/DAY(EOMONTH(DATE(EINSTELLUNG!$C$35,$A$1,1),0))*F5,2),"")</f>
        <v/>
      </c>
      <c r="I5" s="42"/>
      <c r="J5" s="43"/>
      <c r="K5" s="309" t="str">
        <f t="shared" si="0"/>
        <v/>
      </c>
      <c r="L5" s="311" t="str">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
      </c>
      <c r="M5" s="44"/>
      <c r="N5" s="58"/>
      <c r="O5" s="314" cm="1">
        <f t="array" ref="O5">SUMPRODUCT((F3:F82/4.310808)/5*2.08)</f>
        <v>0</v>
      </c>
      <c r="P5" s="315">
        <f>EINSTELLUNG!I17</f>
        <v>0</v>
      </c>
      <c r="Q5" s="315">
        <f>P5-O5</f>
        <v>0</v>
      </c>
      <c r="R5" s="316">
        <f>IFERROR(Q5*Q42, 0)</f>
        <v>0</v>
      </c>
      <c r="S5" s="306"/>
      <c r="T5" s="306"/>
      <c r="U5" s="306"/>
      <c r="V5" s="306"/>
    </row>
    <row r="6" spans="1:28" ht="22" customHeight="1">
      <c r="A6" s="308" t="s">
        <v>53</v>
      </c>
      <c r="B6" s="78"/>
      <c r="C6" s="31"/>
      <c r="D6" s="32"/>
      <c r="E6" s="33"/>
      <c r="F6" s="34"/>
      <c r="G6" s="309" t="str">
        <f>IF(OR(E6="",F6=""),"",PID_KVLohnLookup($A$1,E6,F6,LOHNTABELLE!$H$4))</f>
        <v/>
      </c>
      <c r="H6" s="310" t="str">
        <f>IF(AND(ISNUMBER(D6),ISNUMBER(F6)),ROUNDDOWN(MIN(IF(OR(ISBLANK(I6),I6=""),EOMONTH(DATE(EINSTELLUNG!$C$35,$A$1,1),0),I6)-MAX(D6,DATE(EINSTELLUNG!$C$35,$A$1,1))+1)/DAY(EOMONTH(DATE(EINSTELLUNG!$C$35,$A$1,1),0))*F6,2),"")</f>
        <v/>
      </c>
      <c r="I6" s="35"/>
      <c r="J6" s="36"/>
      <c r="K6" s="309" t="str">
        <f t="shared" si="0"/>
        <v/>
      </c>
      <c r="L6" s="311" t="str">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
      </c>
      <c r="M6" s="37"/>
      <c r="N6" s="57"/>
      <c r="O6" s="317" t="str">
        <f>IF(Q5&lt;0, "Schlecht! Zu wenig Urlaub abgebaut.", IF(Q5&gt;0, "Gut! Mehr Urlaub abgebaut als aufgebaut.", ""))</f>
        <v/>
      </c>
      <c r="P6" s="318"/>
      <c r="Q6" s="318"/>
      <c r="R6" s="319"/>
      <c r="S6" s="306"/>
      <c r="T6" s="306"/>
      <c r="U6" s="306"/>
      <c r="V6" s="306"/>
    </row>
    <row r="7" spans="1:28" ht="22" customHeight="1" thickBot="1">
      <c r="A7" s="308" t="s">
        <v>54</v>
      </c>
      <c r="B7" s="79"/>
      <c r="C7" s="38"/>
      <c r="D7" s="39"/>
      <c r="E7" s="40"/>
      <c r="F7" s="41"/>
      <c r="G7" s="309" t="str">
        <f>IF(OR(E7="",F7=""),"",PID_KVLohnLookup($A$1,E7,F7,LOHNTABELLE!$H$4))</f>
        <v/>
      </c>
      <c r="H7" s="310" t="str">
        <f>IF(AND(ISNUMBER(D7),ISNUMBER(F7)),ROUNDDOWN(MIN(IF(OR(ISBLANK(I7),I7=""),EOMONTH(DATE(EINSTELLUNG!$C$35,$A$1,1),0),I7)-MAX(D7,DATE(EINSTELLUNG!$C$35,$A$1,1))+1)/DAY(EOMONTH(DATE(EINSTELLUNG!$C$35,$A$1,1),0))*F7,2),"")</f>
        <v/>
      </c>
      <c r="I7" s="42"/>
      <c r="J7" s="43"/>
      <c r="K7" s="309" t="str">
        <f t="shared" si="0"/>
        <v/>
      </c>
      <c r="L7" s="311" t="str">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
      </c>
      <c r="M7" s="44"/>
      <c r="N7" s="58"/>
      <c r="O7" s="306"/>
      <c r="P7" s="306"/>
      <c r="Q7" s="306"/>
      <c r="R7" s="306"/>
      <c r="S7" s="306"/>
      <c r="T7" s="306"/>
      <c r="U7" s="306"/>
      <c r="V7" s="306"/>
    </row>
    <row r="8" spans="1:28" ht="22" customHeight="1">
      <c r="A8" s="308" t="s">
        <v>55</v>
      </c>
      <c r="B8" s="78"/>
      <c r="C8" s="31"/>
      <c r="D8" s="32"/>
      <c r="E8" s="33"/>
      <c r="F8" s="34"/>
      <c r="G8" s="309" t="str">
        <f>IF(OR(E8="",F8=""),"",PID_KVLohnLookup($A$1,E8,F8,LOHNTABELLE!$H$4))</f>
        <v/>
      </c>
      <c r="H8" s="310" t="str">
        <f>IF(AND(ISNUMBER(D8),ISNUMBER(F8)),ROUNDDOWN(MIN(IF(OR(ISBLANK(I8),I8=""),EOMONTH(DATE(EINSTELLUNG!$C$35,$A$1,1),0),I8)-MAX(D8,DATE(EINSTELLUNG!$C$35,$A$1,1))+1)/DAY(EOMONTH(DATE(EINSTELLUNG!$C$35,$A$1,1),0))*F8,2),"")</f>
        <v/>
      </c>
      <c r="I8" s="35"/>
      <c r="J8" s="36"/>
      <c r="K8" s="309" t="str">
        <f t="shared" si="0"/>
        <v/>
      </c>
      <c r="L8" s="311" t="str">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
      </c>
      <c r="M8" s="37"/>
      <c r="N8" s="57"/>
      <c r="O8" s="381" t="s">
        <v>56</v>
      </c>
      <c r="P8" s="321"/>
      <c r="Q8" s="322">
        <f>SUM(H3:H82)</f>
        <v>0</v>
      </c>
      <c r="R8" s="323"/>
      <c r="S8" s="306"/>
      <c r="T8" s="306"/>
      <c r="U8" s="306"/>
      <c r="V8" s="306"/>
    </row>
    <row r="9" spans="1:28" ht="22" customHeight="1">
      <c r="A9" s="308" t="s">
        <v>57</v>
      </c>
      <c r="B9" s="79"/>
      <c r="C9" s="38"/>
      <c r="D9" s="39"/>
      <c r="E9" s="40"/>
      <c r="F9" s="41"/>
      <c r="G9" s="309" t="str">
        <f>IF(OR(E9="",F9=""),"",PID_KVLohnLookup($A$1,E9,F9,LOHNTABELLE!$H$4))</f>
        <v/>
      </c>
      <c r="H9" s="310" t="str">
        <f>IF(AND(ISNUMBER(D9),ISNUMBER(F9)),ROUNDDOWN(MIN(IF(OR(ISBLANK(I9),I9=""),EOMONTH(DATE(EINSTELLUNG!$C$35,$A$1,1),0),I9)-MAX(D9,DATE(EINSTELLUNG!$C$35,$A$1,1))+1)/DAY(EOMONTH(DATE(EINSTELLUNG!$C$35,$A$1,1),0))*F9,2),"")</f>
        <v/>
      </c>
      <c r="I9" s="42"/>
      <c r="J9" s="43"/>
      <c r="K9" s="309" t="str">
        <f t="shared" si="0"/>
        <v/>
      </c>
      <c r="L9" s="311" t="str">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
      </c>
      <c r="M9" s="44"/>
      <c r="N9" s="58"/>
      <c r="O9" s="382" t="s">
        <v>58</v>
      </c>
      <c r="P9" s="325"/>
      <c r="Q9" s="326">
        <f>EINSTELLUNG!L33</f>
        <v>0</v>
      </c>
      <c r="R9" s="327"/>
      <c r="S9" s="328">
        <f>IFERROR(Q9/Q8, 0)</f>
        <v>0</v>
      </c>
      <c r="T9" s="306"/>
      <c r="U9" s="306"/>
      <c r="V9" s="306"/>
    </row>
    <row r="10" spans="1:28" ht="22" customHeight="1">
      <c r="A10" s="308" t="s">
        <v>59</v>
      </c>
      <c r="B10" s="78"/>
      <c r="C10" s="31"/>
      <c r="D10" s="32"/>
      <c r="E10" s="33"/>
      <c r="F10" s="34"/>
      <c r="G10" s="309" t="str">
        <f>IF(OR(E10="",F10=""),"",PID_KVLohnLookup($A$1,E10,F10,LOHNTABELLE!$H$4))</f>
        <v/>
      </c>
      <c r="H10" s="310" t="str">
        <f>IF(AND(ISNUMBER(D10),ISNUMBER(F10)),ROUNDDOWN(MIN(IF(OR(ISBLANK(I10),I10=""),EOMONTH(DATE(EINSTELLUNG!$C$35,$A$1,1),0),I10)-MAX(D10,DATE(EINSTELLUNG!$C$35,$A$1,1))+1)/DAY(EOMONTH(DATE(EINSTELLUNG!$C$35,$A$1,1),0))*F10,2),"")</f>
        <v/>
      </c>
      <c r="I10" s="35"/>
      <c r="J10" s="36"/>
      <c r="K10" s="309" t="str">
        <f t="shared" si="0"/>
        <v/>
      </c>
      <c r="L10" s="311"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37"/>
      <c r="N10" s="57"/>
      <c r="O10" s="382" t="s">
        <v>60</v>
      </c>
      <c r="P10" s="325"/>
      <c r="Q10" s="326">
        <f>EINSTELLUNG!I33</f>
        <v>0</v>
      </c>
      <c r="R10" s="327"/>
      <c r="S10" s="306"/>
      <c r="T10" s="306"/>
      <c r="U10" s="306"/>
      <c r="V10" s="306"/>
    </row>
    <row r="11" spans="1:28" ht="22" customHeight="1">
      <c r="A11" s="308" t="s">
        <v>61</v>
      </c>
      <c r="B11" s="79"/>
      <c r="C11" s="38"/>
      <c r="D11" s="39"/>
      <c r="E11" s="40"/>
      <c r="F11" s="41"/>
      <c r="G11" s="309" t="str">
        <f>IF(OR(E11="",F11=""),"",PID_KVLohnLookup($A$1,E11,F11,LOHNTABELLE!$H$4))</f>
        <v/>
      </c>
      <c r="H11" s="310" t="str">
        <f>IF(AND(ISNUMBER(D11),ISNUMBER(F11)),ROUNDDOWN(MIN(IF(OR(ISBLANK(I11),I11=""),EOMONTH(DATE(EINSTELLUNG!$C$35,$A$1,1),0),I11)-MAX(D11,DATE(EINSTELLUNG!$C$35,$A$1,1))+1)/DAY(EOMONTH(DATE(EINSTELLUNG!$C$35,$A$1,1),0))*F11,2),"")</f>
        <v/>
      </c>
      <c r="I11" s="42"/>
      <c r="J11" s="43"/>
      <c r="K11" s="309" t="str">
        <f t="shared" si="0"/>
        <v/>
      </c>
      <c r="L11" s="311"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44"/>
      <c r="N11" s="58"/>
      <c r="O11" s="382" t="s">
        <v>62</v>
      </c>
      <c r="P11" s="325"/>
      <c r="Q11" s="326">
        <f>P5</f>
        <v>0</v>
      </c>
      <c r="R11" s="327"/>
      <c r="S11" s="306"/>
      <c r="T11" s="306"/>
      <c r="U11" s="306"/>
      <c r="V11" s="306"/>
    </row>
    <row r="12" spans="1:28" ht="22" customHeight="1">
      <c r="A12" s="308" t="s">
        <v>63</v>
      </c>
      <c r="B12" s="78"/>
      <c r="C12" s="31"/>
      <c r="D12" s="32"/>
      <c r="E12" s="33"/>
      <c r="F12" s="34"/>
      <c r="G12" s="309" t="str">
        <f>IF(OR(E12="",F12=""),"",PID_KVLohnLookup($A$1,E12,F12,LOHNTABELLE!$H$4))</f>
        <v/>
      </c>
      <c r="H12" s="310" t="str">
        <f>IF(AND(ISNUMBER(D12),ISNUMBER(F12)),ROUNDDOWN(MIN(IF(OR(ISBLANK(I12),I12=""),EOMONTH(DATE(EINSTELLUNG!$C$35,$A$1,1),0),I12)-MAX(D12,DATE(EINSTELLUNG!$C$35,$A$1,1))+1)/DAY(EOMONTH(DATE(EINSTELLUNG!$C$35,$A$1,1),0))*F12,2),"")</f>
        <v/>
      </c>
      <c r="I12" s="35"/>
      <c r="J12" s="36"/>
      <c r="K12" s="309" t="str">
        <f t="shared" si="0"/>
        <v/>
      </c>
      <c r="L12" s="311"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37"/>
      <c r="N12" s="57"/>
      <c r="O12" s="382" t="s">
        <v>64</v>
      </c>
      <c r="P12" s="325"/>
      <c r="Q12" s="179">
        <v>-303</v>
      </c>
      <c r="R12" s="180"/>
      <c r="S12" s="306"/>
      <c r="T12" s="306"/>
      <c r="U12" s="306"/>
      <c r="V12" s="306"/>
    </row>
    <row r="13" spans="1:28" ht="22" customHeight="1">
      <c r="A13" s="308" t="s">
        <v>65</v>
      </c>
      <c r="B13" s="79"/>
      <c r="C13" s="38"/>
      <c r="D13" s="39"/>
      <c r="E13" s="40"/>
      <c r="F13" s="41"/>
      <c r="G13" s="309" t="str">
        <f>IF(OR(E13="",F13=""),"",PID_KVLohnLookup($A$1,E13,F13,LOHNTABELLE!$H$4))</f>
        <v/>
      </c>
      <c r="H13" s="310" t="str">
        <f>IF(AND(ISNUMBER(D13),ISNUMBER(F13)),ROUNDDOWN(MIN(IF(OR(ISBLANK(I13),I13=""),EOMONTH(DATE(EINSTELLUNG!$C$35,$A$1,1),0),I13)-MAX(D13,DATE(EINSTELLUNG!$C$35,$A$1,1))+1)/DAY(EOMONTH(DATE(EINSTELLUNG!$C$35,$A$1,1),0))*F13,2),"")</f>
        <v/>
      </c>
      <c r="I13" s="42"/>
      <c r="J13" s="43"/>
      <c r="K13" s="309" t="str">
        <f t="shared" si="0"/>
        <v/>
      </c>
      <c r="L13" s="311"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44"/>
      <c r="N13" s="58"/>
      <c r="O13" s="382" t="s">
        <v>66</v>
      </c>
      <c r="P13" s="325"/>
      <c r="Q13" s="326">
        <f>Q8-Q9-Q10-Q11-Q12</f>
        <v>303</v>
      </c>
      <c r="R13" s="327"/>
      <c r="S13" s="306"/>
      <c r="T13" s="306"/>
      <c r="U13" s="306"/>
      <c r="V13" s="306"/>
    </row>
    <row r="14" spans="1:28" ht="22" customHeight="1">
      <c r="A14" s="308" t="s">
        <v>67</v>
      </c>
      <c r="B14" s="78"/>
      <c r="C14" s="31"/>
      <c r="D14" s="32"/>
      <c r="E14" s="33"/>
      <c r="F14" s="34"/>
      <c r="G14" s="309" t="str">
        <f>IF(OR(E14="",F14=""),"",PID_KVLohnLookup($A$1,E14,F14,LOHNTABELLE!$H$4))</f>
        <v/>
      </c>
      <c r="H14" s="310" t="str">
        <f>IF(AND(ISNUMBER(D14),ISNUMBER(F14)),ROUNDDOWN(MIN(IF(OR(ISBLANK(I14),I14=""),EOMONTH(DATE(EINSTELLUNG!$C$35,$A$1,1),0),I14)-MAX(D14,DATE(EINSTELLUNG!$C$35,$A$1,1))+1)/DAY(EOMONTH(DATE(EINSTELLUNG!$C$35,$A$1,1),0))*F14,2),"")</f>
        <v/>
      </c>
      <c r="I14" s="35"/>
      <c r="J14" s="36"/>
      <c r="K14" s="309" t="str">
        <f t="shared" si="0"/>
        <v/>
      </c>
      <c r="L14" s="311" t="str">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
      </c>
      <c r="M14" s="37"/>
      <c r="N14" s="57"/>
      <c r="O14" s="382" t="s">
        <v>68</v>
      </c>
      <c r="P14" s="325"/>
      <c r="Q14" s="326">
        <f>EINSTELLUNG!L17</f>
        <v>0</v>
      </c>
      <c r="R14" s="327"/>
      <c r="S14" s="306"/>
      <c r="T14" s="306"/>
      <c r="U14" s="306"/>
      <c r="V14" s="306"/>
    </row>
    <row r="15" spans="1:28" ht="22" customHeight="1">
      <c r="A15" s="308" t="s">
        <v>69</v>
      </c>
      <c r="B15" s="79"/>
      <c r="C15" s="38"/>
      <c r="D15" s="42"/>
      <c r="E15" s="40"/>
      <c r="F15" s="41"/>
      <c r="G15" s="309" t="str">
        <f>IF(OR(E15="",F15=""),"",PID_KVLohnLookup($A$1,E15,F15,LOHNTABELLE!$H$4))</f>
        <v/>
      </c>
      <c r="H15" s="310" t="str">
        <f>IF(AND(ISNUMBER(D15),ISNUMBER(F15)),ROUNDDOWN(MIN(IF(OR(ISBLANK(I15),I15=""),EOMONTH(DATE(EINSTELLUNG!$C$35,$A$1,1),0),I15)-MAX(D15,DATE(EINSTELLUNG!$C$35,$A$1,1))+1)/DAY(EOMONTH(DATE(EINSTELLUNG!$C$35,$A$1,1),0))*F15,2),"")</f>
        <v/>
      </c>
      <c r="I15" s="42"/>
      <c r="J15" s="43"/>
      <c r="K15" s="309" t="str">
        <f t="shared" si="0"/>
        <v/>
      </c>
      <c r="L15" s="311" t="str">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
      </c>
      <c r="M15" s="44"/>
      <c r="N15" s="58"/>
      <c r="O15" s="382" t="s">
        <v>70</v>
      </c>
      <c r="P15" s="325"/>
      <c r="Q15" s="326">
        <f>Q13-Q14</f>
        <v>303</v>
      </c>
      <c r="R15" s="327"/>
      <c r="S15" s="329"/>
      <c r="T15" s="329"/>
      <c r="U15" s="329"/>
      <c r="V15" s="306"/>
    </row>
    <row r="16" spans="1:28" ht="22" customHeight="1" thickBot="1">
      <c r="A16" s="308" t="s">
        <v>71</v>
      </c>
      <c r="B16" s="78"/>
      <c r="C16" s="31"/>
      <c r="D16" s="32"/>
      <c r="E16" s="33"/>
      <c r="F16" s="34"/>
      <c r="G16" s="309" t="str">
        <f>IF(OR(E16="",F16=""),"",PID_KVLohnLookup($A$1,E16,F16,LOHNTABELLE!$H$4))</f>
        <v/>
      </c>
      <c r="H16" s="310" t="str">
        <f>IF(AND(ISNUMBER(D16),ISNUMBER(F16)),ROUNDDOWN(MIN(IF(OR(ISBLANK(I16),I16=""),EOMONTH(DATE(EINSTELLUNG!$C$35,$A$1,1),0),I16)-MAX(D16,DATE(EINSTELLUNG!$C$35,$A$1,1))+1)/DAY(EOMONTH(DATE(EINSTELLUNG!$C$35,$A$1,1),0))*F16,2),"")</f>
        <v/>
      </c>
      <c r="I16" s="35"/>
      <c r="J16" s="36"/>
      <c r="K16" s="309" t="str">
        <f t="shared" si="0"/>
        <v/>
      </c>
      <c r="L16" s="311" t="str">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
      </c>
      <c r="M16" s="37"/>
      <c r="N16" s="57"/>
      <c r="O16" s="396" t="str">
        <f>IF(Q15&lt;0, "Schlecht! Zu wenig Stunden für Dienstplan.", IF(Q15&gt;0, "Du hast mehr als genug Stunden für Dienstplan.", ""))</f>
        <v>Du hast mehr als genug Stunden für Dienstplan.</v>
      </c>
      <c r="P16" s="331"/>
      <c r="Q16" s="331"/>
      <c r="R16" s="332"/>
      <c r="S16" s="333"/>
      <c r="T16" s="333"/>
      <c r="U16" s="333"/>
      <c r="V16" s="333"/>
      <c r="W16" s="334"/>
    </row>
    <row r="17" spans="1:29" ht="22" customHeight="1">
      <c r="A17" s="308" t="s">
        <v>72</v>
      </c>
      <c r="B17" s="79"/>
      <c r="C17" s="38"/>
      <c r="D17" s="42"/>
      <c r="E17" s="40"/>
      <c r="F17" s="41"/>
      <c r="G17" s="309" t="str">
        <f>IF(OR(E17="",F17=""),"",PID_KVLohnLookup($A$1,E17,F17,LOHNTABELLE!$H$4))</f>
        <v/>
      </c>
      <c r="H17" s="310" t="str">
        <f>IF(AND(ISNUMBER(D17),ISNUMBER(F17)),ROUNDDOWN(MIN(IF(OR(ISBLANK(I17),I17=""),EOMONTH(DATE(EINSTELLUNG!$C$35,$A$1,1),0),I17)-MAX(D17,DATE(EINSTELLUNG!$C$35,$A$1,1))+1)/DAY(EOMONTH(DATE(EINSTELLUNG!$C$35,$A$1,1),0))*F17,2),"")</f>
        <v/>
      </c>
      <c r="I17" s="42"/>
      <c r="J17" s="43"/>
      <c r="K17" s="309" t="str">
        <f t="shared" si="0"/>
        <v/>
      </c>
      <c r="L17" s="311" t="str">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
      </c>
      <c r="M17" s="44"/>
      <c r="N17" s="58"/>
      <c r="O17" s="381" t="s">
        <v>73</v>
      </c>
      <c r="P17" s="321"/>
      <c r="Q17" s="335">
        <f>SUM(L3:L82)</f>
        <v>0</v>
      </c>
      <c r="R17" s="336"/>
      <c r="S17" s="306"/>
      <c r="T17" s="306"/>
      <c r="U17" s="306"/>
      <c r="V17" s="306"/>
      <c r="W17" s="334"/>
    </row>
    <row r="18" spans="1:29" ht="22" customHeight="1">
      <c r="A18" s="308" t="s">
        <v>74</v>
      </c>
      <c r="B18" s="78"/>
      <c r="C18" s="31"/>
      <c r="D18" s="35"/>
      <c r="E18" s="33"/>
      <c r="F18" s="34"/>
      <c r="G18" s="309" t="str">
        <f>IF(OR(E18="",F18=""),"",PID_KVLohnLookup($A$1,E18,F18,LOHNTABELLE!$H$4))</f>
        <v/>
      </c>
      <c r="H18" s="310" t="str">
        <f>IF(AND(ISNUMBER(D18),ISNUMBER(F18)),ROUNDDOWN(MIN(IF(OR(ISBLANK(I18),I18=""),EOMONTH(DATE(EINSTELLUNG!$C$35,$A$1,1),0),I18)-MAX(D18,DATE(EINSTELLUNG!$C$35,$A$1,1))+1)/DAY(EOMONTH(DATE(EINSTELLUNG!$C$35,$A$1,1),0))*F18,2),"")</f>
        <v/>
      </c>
      <c r="I18" s="35"/>
      <c r="J18" s="36"/>
      <c r="K18" s="309" t="str">
        <f t="shared" si="0"/>
        <v/>
      </c>
      <c r="L18" s="311" t="str">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
      </c>
      <c r="M18" s="37"/>
      <c r="N18" s="57"/>
      <c r="O18" s="401"/>
      <c r="P18" s="176"/>
      <c r="Q18" s="177"/>
      <c r="R18" s="178"/>
      <c r="S18" s="306"/>
      <c r="T18" s="306"/>
      <c r="U18" s="306"/>
      <c r="V18" s="306"/>
    </row>
    <row r="19" spans="1:29" ht="22" customHeight="1">
      <c r="A19" s="308" t="s">
        <v>75</v>
      </c>
      <c r="B19" s="79"/>
      <c r="C19" s="38"/>
      <c r="D19" s="42"/>
      <c r="E19" s="40"/>
      <c r="F19" s="41"/>
      <c r="G19" s="309" t="str">
        <f>IF(OR(E19="",F19=""),"",PID_KVLohnLookup($A$1,E19,F19,LOHNTABELLE!$H$4))</f>
        <v/>
      </c>
      <c r="H19" s="310" t="str">
        <f>IF(AND(ISNUMBER(D19),ISNUMBER(F19)),ROUNDDOWN(MIN(IF(OR(ISBLANK(I19),I19=""),EOMONTH(DATE(EINSTELLUNG!$C$35,$A$1,1),0),I19)-MAX(D19,DATE(EINSTELLUNG!$C$35,$A$1,1))+1)/DAY(EOMONTH(DATE(EINSTELLUNG!$C$35,$A$1,1),0))*F19,2),"")</f>
        <v/>
      </c>
      <c r="I19" s="42"/>
      <c r="J19" s="43"/>
      <c r="K19" s="309" t="str">
        <f t="shared" si="0"/>
        <v/>
      </c>
      <c r="L19" s="311" t="str">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
      </c>
      <c r="M19" s="44"/>
      <c r="N19" s="58"/>
      <c r="O19" s="401"/>
      <c r="P19" s="176"/>
      <c r="Q19" s="177"/>
      <c r="R19" s="178"/>
      <c r="S19" s="306"/>
      <c r="T19" s="306"/>
      <c r="U19" s="306"/>
      <c r="V19" s="306"/>
    </row>
    <row r="20" spans="1:29" ht="22" customHeight="1">
      <c r="A20" s="308" t="s">
        <v>76</v>
      </c>
      <c r="B20" s="78"/>
      <c r="C20" s="31"/>
      <c r="D20" s="32"/>
      <c r="E20" s="33"/>
      <c r="F20" s="34"/>
      <c r="G20" s="309" t="str">
        <f>IF(OR(E20="",F20=""),"",PID_KVLohnLookup($A$1,E20,F20,LOHNTABELLE!$H$4))</f>
        <v/>
      </c>
      <c r="H20" s="310" t="str">
        <f>IF(AND(ISNUMBER(D20),ISNUMBER(F20)),ROUNDDOWN(MIN(IF(OR(ISBLANK(I20),I20=""),EOMONTH(DATE(EINSTELLUNG!$C$35,$A$1,1),0),I20)-MAX(D20,DATE(EINSTELLUNG!$C$35,$A$1,1))+1)/DAY(EOMONTH(DATE(EINSTELLUNG!$C$35,$A$1,1),0))*F20,2),"")</f>
        <v/>
      </c>
      <c r="I20" s="35"/>
      <c r="J20" s="36"/>
      <c r="K20" s="309" t="str">
        <f t="shared" si="0"/>
        <v/>
      </c>
      <c r="L20" s="311" t="str">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
      </c>
      <c r="M20" s="37"/>
      <c r="N20" s="57"/>
      <c r="O20" s="401"/>
      <c r="P20" s="176"/>
      <c r="Q20" s="177"/>
      <c r="R20" s="178"/>
      <c r="S20" s="306"/>
      <c r="T20" s="306"/>
      <c r="U20" s="306"/>
      <c r="V20" s="306"/>
    </row>
    <row r="21" spans="1:29" ht="22" customHeight="1">
      <c r="A21" s="308" t="s">
        <v>77</v>
      </c>
      <c r="B21" s="79"/>
      <c r="C21" s="38"/>
      <c r="D21" s="42"/>
      <c r="E21" s="40"/>
      <c r="F21" s="41"/>
      <c r="G21" s="309" t="str">
        <f>IF(OR(E21="",F21=""),"",PID_KVLohnLookup($A$1,E21,F21,LOHNTABELLE!$H$4))</f>
        <v/>
      </c>
      <c r="H21" s="310" t="str">
        <f>IF(AND(ISNUMBER(D21),ISNUMBER(F21)),ROUNDDOWN(MIN(IF(OR(ISBLANK(I21),I21=""),EOMONTH(DATE(EINSTELLUNG!$C$35,$A$1,1),0),I21)-MAX(D21,DATE(EINSTELLUNG!$C$35,$A$1,1))+1)/DAY(EOMONTH(DATE(EINSTELLUNG!$C$35,$A$1,1),0))*F21,2),"")</f>
        <v/>
      </c>
      <c r="I21" s="42"/>
      <c r="J21" s="43"/>
      <c r="K21" s="309" t="str">
        <f t="shared" si="0"/>
        <v/>
      </c>
      <c r="L21" s="311" t="str">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
      </c>
      <c r="M21" s="44"/>
      <c r="N21" s="58"/>
      <c r="O21" s="401"/>
      <c r="P21" s="176"/>
      <c r="Q21" s="177"/>
      <c r="R21" s="178"/>
      <c r="S21" s="306"/>
      <c r="T21" s="306"/>
      <c r="U21" s="306"/>
      <c r="V21" s="306"/>
    </row>
    <row r="22" spans="1:29" ht="22" customHeight="1">
      <c r="A22" s="308" t="s">
        <v>78</v>
      </c>
      <c r="B22" s="78"/>
      <c r="C22" s="31"/>
      <c r="D22" s="35"/>
      <c r="E22" s="33"/>
      <c r="F22" s="34"/>
      <c r="G22" s="309" t="str">
        <f>IF(OR(E22="",F22=""),"",PID_KVLohnLookup($A$1,E22,F22,LOHNTABELLE!$H$4))</f>
        <v/>
      </c>
      <c r="H22" s="310" t="str">
        <f>IF(AND(ISNUMBER(D22),ISNUMBER(F22)),ROUNDDOWN(MIN(IF(OR(ISBLANK(I22),I22=""),EOMONTH(DATE(EINSTELLUNG!$C$35,$A$1,1),0),I22)-MAX(D22,DATE(EINSTELLUNG!$C$35,$A$1,1))+1)/DAY(EOMONTH(DATE(EINSTELLUNG!$C$35,$A$1,1),0))*F22,2),"")</f>
        <v/>
      </c>
      <c r="I22" s="35"/>
      <c r="J22" s="36"/>
      <c r="K22" s="309" t="str">
        <f t="shared" si="0"/>
        <v/>
      </c>
      <c r="L22" s="311" t="str">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
      </c>
      <c r="M22" s="37"/>
      <c r="N22" s="57"/>
      <c r="O22" s="401"/>
      <c r="P22" s="176"/>
      <c r="Q22" s="177"/>
      <c r="R22" s="178"/>
      <c r="S22" s="306"/>
      <c r="T22" s="306"/>
      <c r="U22" s="306"/>
      <c r="V22" s="306"/>
    </row>
    <row r="23" spans="1:29" ht="22" customHeight="1">
      <c r="A23" s="308" t="s">
        <v>79</v>
      </c>
      <c r="B23" s="79"/>
      <c r="C23" s="38"/>
      <c r="D23" s="39"/>
      <c r="E23" s="40"/>
      <c r="F23" s="41"/>
      <c r="G23" s="309" t="str">
        <f>IF(OR(E23="",F23=""),"",PID_KVLohnLookup($A$1,E23,F23,LOHNTABELLE!$H$4))</f>
        <v/>
      </c>
      <c r="H23" s="310" t="str">
        <f>IF(AND(ISNUMBER(D23),ISNUMBER(F23)),ROUNDDOWN(MIN(IF(OR(ISBLANK(I23),I23=""),EOMONTH(DATE(EINSTELLUNG!$C$35,$A$1,1),0),I23)-MAX(D23,DATE(EINSTELLUNG!$C$35,$A$1,1))+1)/DAY(EOMONTH(DATE(EINSTELLUNG!$C$35,$A$1,1),0))*F23,2),"")</f>
        <v/>
      </c>
      <c r="I23" s="42"/>
      <c r="J23" s="43"/>
      <c r="K23" s="309" t="str">
        <f t="shared" si="0"/>
        <v/>
      </c>
      <c r="L23" s="311" t="str">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
      </c>
      <c r="M23" s="44"/>
      <c r="N23" s="58"/>
      <c r="O23" s="401"/>
      <c r="P23" s="176"/>
      <c r="Q23" s="177"/>
      <c r="R23" s="178"/>
      <c r="S23" s="306"/>
      <c r="T23" s="306"/>
      <c r="U23" s="306"/>
      <c r="V23" s="306"/>
      <c r="W23" s="334"/>
    </row>
    <row r="24" spans="1:29" ht="22" customHeight="1">
      <c r="A24" s="308" t="s">
        <v>80</v>
      </c>
      <c r="B24" s="78"/>
      <c r="C24" s="31"/>
      <c r="D24" s="32"/>
      <c r="E24" s="33"/>
      <c r="F24" s="34"/>
      <c r="G24" s="309" t="str">
        <f>IF(OR(E24="",F24=""),"",PID_KVLohnLookup($A$1,E24,F24,LOHNTABELLE!$H$4))</f>
        <v/>
      </c>
      <c r="H24" s="310" t="str">
        <f>IF(AND(ISNUMBER(D24),ISNUMBER(F24)),ROUNDDOWN(MIN(IF(OR(ISBLANK(I24),I24=""),EOMONTH(DATE(EINSTELLUNG!$C$35,$A$1,1),0),I24)-MAX(D24,DATE(EINSTELLUNG!$C$35,$A$1,1))+1)/DAY(EOMONTH(DATE(EINSTELLUNG!$C$35,$A$1,1),0))*F24,2),"")</f>
        <v/>
      </c>
      <c r="I24" s="35"/>
      <c r="J24" s="36"/>
      <c r="K24" s="309" t="str">
        <f t="shared" si="0"/>
        <v/>
      </c>
      <c r="L24" s="311" t="str">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
      </c>
      <c r="M24" s="37"/>
      <c r="N24" s="57"/>
      <c r="O24" s="401"/>
      <c r="P24" s="176"/>
      <c r="Q24" s="177"/>
      <c r="R24" s="178"/>
      <c r="S24" s="306"/>
      <c r="T24" s="306"/>
      <c r="U24" s="306"/>
      <c r="V24" s="306"/>
      <c r="W24" s="334"/>
    </row>
    <row r="25" spans="1:29" ht="22" customHeight="1">
      <c r="A25" s="308" t="s">
        <v>81</v>
      </c>
      <c r="B25" s="79"/>
      <c r="C25" s="38"/>
      <c r="D25" s="39"/>
      <c r="E25" s="40"/>
      <c r="F25" s="41"/>
      <c r="G25" s="309" t="str">
        <f>IF(OR(E25="",F25=""),"",PID_KVLohnLookup($A$1,E25,F25,LOHNTABELLE!$H$4))</f>
        <v/>
      </c>
      <c r="H25" s="310" t="str">
        <f>IF(AND(ISNUMBER(D25),ISNUMBER(F25)),ROUNDDOWN(MIN(IF(OR(ISBLANK(I25),I25=""),EOMONTH(DATE(EINSTELLUNG!$C$35,$A$1,1),0),I25)-MAX(D25,DATE(EINSTELLUNG!$C$35,$A$1,1))+1)/DAY(EOMONTH(DATE(EINSTELLUNG!$C$35,$A$1,1),0))*F25,2),"")</f>
        <v/>
      </c>
      <c r="I25" s="42"/>
      <c r="J25" s="43"/>
      <c r="K25" s="309" t="str">
        <f t="shared" si="0"/>
        <v/>
      </c>
      <c r="L25" s="31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44"/>
      <c r="N25" s="58"/>
      <c r="O25" s="401"/>
      <c r="P25" s="176"/>
      <c r="Q25" s="177"/>
      <c r="R25" s="178"/>
      <c r="S25" s="306"/>
      <c r="T25" s="306"/>
      <c r="U25" s="306"/>
      <c r="V25" s="306"/>
    </row>
    <row r="26" spans="1:29" ht="22" customHeight="1">
      <c r="A26" s="308" t="s">
        <v>82</v>
      </c>
      <c r="B26" s="78"/>
      <c r="C26" s="31"/>
      <c r="D26" s="32"/>
      <c r="E26" s="33"/>
      <c r="F26" s="34"/>
      <c r="G26" s="309" t="str">
        <f>IF(OR(E26="",F26=""),"",PID_KVLohnLookup($A$1,E26,F26,LOHNTABELLE!$H$4))</f>
        <v/>
      </c>
      <c r="H26" s="310" t="str">
        <f>IF(AND(ISNUMBER(D26),ISNUMBER(F26)),ROUNDDOWN(MIN(IF(OR(ISBLANK(I26),I26=""),EOMONTH(DATE(EINSTELLUNG!$C$35,$A$1,1),0),I26)-MAX(D26,DATE(EINSTELLUNG!$C$35,$A$1,1))+1)/DAY(EOMONTH(DATE(EINSTELLUNG!$C$35,$A$1,1),0))*F26,2),"")</f>
        <v/>
      </c>
      <c r="I26" s="35"/>
      <c r="J26" s="36"/>
      <c r="K26" s="309" t="str">
        <f t="shared" si="0"/>
        <v/>
      </c>
      <c r="L26" s="311" t="str">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
      </c>
      <c r="M26" s="37"/>
      <c r="N26" s="57"/>
      <c r="O26" s="181"/>
      <c r="P26" s="176"/>
      <c r="Q26" s="177"/>
      <c r="R26" s="178"/>
      <c r="S26" s="306"/>
      <c r="T26" s="306"/>
      <c r="U26" s="306"/>
      <c r="V26" s="306"/>
    </row>
    <row r="27" spans="1:29" ht="22" customHeight="1">
      <c r="A27" s="308" t="s">
        <v>83</v>
      </c>
      <c r="B27" s="79"/>
      <c r="C27" s="38"/>
      <c r="D27" s="39"/>
      <c r="E27" s="40"/>
      <c r="F27" s="41"/>
      <c r="G27" s="309" t="str">
        <f>IF(OR(E27="",F27=""),"",PID_KVLohnLookup($A$1,E27,F27,LOHNTABELLE!$H$4))</f>
        <v/>
      </c>
      <c r="H27" s="310" t="str">
        <f>IF(AND(ISNUMBER(D27),ISNUMBER(F27)),ROUNDDOWN(MIN(IF(OR(ISBLANK(I27),I27=""),EOMONTH(DATE(EINSTELLUNG!$C$35,$A$1,1),0),I27)-MAX(D27,DATE(EINSTELLUNG!$C$35,$A$1,1))+1)/DAY(EOMONTH(DATE(EINSTELLUNG!$C$35,$A$1,1),0))*F27,2),"")</f>
        <v/>
      </c>
      <c r="I27" s="42"/>
      <c r="J27" s="43"/>
      <c r="K27" s="309" t="str">
        <f t="shared" si="0"/>
        <v/>
      </c>
      <c r="L27" s="311" t="str">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
      </c>
      <c r="M27" s="44"/>
      <c r="N27" s="58"/>
      <c r="O27" s="181"/>
      <c r="P27" s="176"/>
      <c r="Q27" s="177"/>
      <c r="R27" s="178"/>
      <c r="S27" s="337"/>
      <c r="T27" s="337"/>
      <c r="U27" s="337"/>
      <c r="V27" s="337"/>
    </row>
    <row r="28" spans="1:29" ht="22" customHeight="1">
      <c r="A28" s="308" t="s">
        <v>85</v>
      </c>
      <c r="B28" s="78"/>
      <c r="C28" s="31"/>
      <c r="D28" s="32"/>
      <c r="E28" s="33"/>
      <c r="F28" s="34"/>
      <c r="G28" s="309" t="str">
        <f>IF(OR(E28="",F28=""),"",PID_KVLohnLookup($A$1,E28,F28,LOHNTABELLE!$H$4))</f>
        <v/>
      </c>
      <c r="H28" s="310" t="str">
        <f>IF(AND(ISNUMBER(D28),ISNUMBER(F28)),ROUNDDOWN(MIN(IF(OR(ISBLANK(I28),I28=""),EOMONTH(DATE(EINSTELLUNG!$C$35,$A$1,1),0),I28)-MAX(D28,DATE(EINSTELLUNG!$C$35,$A$1,1))+1)/DAY(EOMONTH(DATE(EINSTELLUNG!$C$35,$A$1,1),0))*F28,2),"")</f>
        <v/>
      </c>
      <c r="I28" s="35"/>
      <c r="J28" s="36"/>
      <c r="K28" s="309" t="str">
        <f t="shared" si="0"/>
        <v/>
      </c>
      <c r="L28" s="311" t="str">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
      </c>
      <c r="M28" s="37"/>
      <c r="N28" s="57"/>
      <c r="O28" s="181"/>
      <c r="P28" s="176"/>
      <c r="Q28" s="177"/>
      <c r="R28" s="178"/>
      <c r="S28" s="306"/>
      <c r="T28" s="306"/>
      <c r="U28" s="306"/>
      <c r="V28" s="306"/>
    </row>
    <row r="29" spans="1:29" ht="22" customHeight="1" thickBot="1">
      <c r="A29" s="308" t="s">
        <v>86</v>
      </c>
      <c r="B29" s="79"/>
      <c r="C29" s="38"/>
      <c r="D29" s="39"/>
      <c r="E29" s="40"/>
      <c r="F29" s="41"/>
      <c r="G29" s="309" t="str">
        <f>IF(OR(E29="",F29=""),"",PID_KVLohnLookup($A$1,E29,F29,LOHNTABELLE!$H$4))</f>
        <v/>
      </c>
      <c r="H29" s="310" t="str">
        <f>IF(AND(ISNUMBER(D29),ISNUMBER(F29)),ROUNDDOWN(MIN(IF(OR(ISBLANK(I29),I29=""),EOMONTH(DATE(EINSTELLUNG!$C$35,$A$1,1),0),I29)-MAX(D29,DATE(EINSTELLUNG!$C$35,$A$1,1))+1)/DAY(EOMONTH(DATE(EINSTELLUNG!$C$35,$A$1,1),0))*F29,2),"")</f>
        <v/>
      </c>
      <c r="I29" s="42"/>
      <c r="J29" s="43"/>
      <c r="K29" s="309" t="str">
        <f t="shared" si="0"/>
        <v/>
      </c>
      <c r="L29" s="311" t="str">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
      </c>
      <c r="M29" s="44"/>
      <c r="N29" s="58"/>
      <c r="O29" s="390" t="s">
        <v>87</v>
      </c>
      <c r="P29" s="339"/>
      <c r="Q29" s="340">
        <f>EINSTELLUNG!O17</f>
        <v>0</v>
      </c>
      <c r="R29" s="341"/>
      <c r="S29" s="306"/>
      <c r="T29" s="306"/>
      <c r="U29" s="306"/>
      <c r="V29" s="306"/>
    </row>
    <row r="30" spans="1:29" ht="22" customHeight="1" thickBot="1">
      <c r="A30" s="308" t="s">
        <v>88</v>
      </c>
      <c r="B30" s="78"/>
      <c r="C30" s="31"/>
      <c r="D30" s="32"/>
      <c r="E30" s="33"/>
      <c r="F30" s="34"/>
      <c r="G30" s="309" t="str">
        <f>IF(OR(E30="",F30=""),"",PID_KVLohnLookup($A$1,E30,F30,LOHNTABELLE!$H$4))</f>
        <v/>
      </c>
      <c r="H30" s="310" t="str">
        <f>IF(AND(ISNUMBER(D30),ISNUMBER(F30)),ROUNDDOWN(MIN(IF(OR(ISBLANK(I30),I30=""),EOMONTH(DATE(EINSTELLUNG!$C$35,$A$1,1),0),I30)-MAX(D30,DATE(EINSTELLUNG!$C$35,$A$1,1))+1)/DAY(EOMONTH(DATE(EINSTELLUNG!$C$35,$A$1,1),0))*F30,2),"")</f>
        <v/>
      </c>
      <c r="I30" s="35"/>
      <c r="J30" s="36"/>
      <c r="K30" s="309" t="str">
        <f t="shared" si="0"/>
        <v/>
      </c>
      <c r="L30" s="311" t="str">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
      </c>
      <c r="M30" s="37"/>
      <c r="N30" s="57"/>
      <c r="O30" s="306"/>
      <c r="P30" s="306"/>
      <c r="Q30" s="306"/>
      <c r="R30" s="306"/>
      <c r="S30" s="306"/>
      <c r="T30" s="306"/>
      <c r="U30" s="306"/>
      <c r="V30" s="306"/>
      <c r="W30" s="342"/>
      <c r="X30" s="342"/>
      <c r="Y30" s="342"/>
      <c r="Z30" s="342"/>
      <c r="AA30" s="342"/>
      <c r="AB30" s="342"/>
      <c r="AC30" s="342"/>
    </row>
    <row r="31" spans="1:29" ht="22" customHeight="1" thickBot="1">
      <c r="A31" s="308" t="s">
        <v>89</v>
      </c>
      <c r="B31" s="79"/>
      <c r="C31" s="38"/>
      <c r="D31" s="39"/>
      <c r="E31" s="40"/>
      <c r="F31" s="41"/>
      <c r="G31" s="309" t="str">
        <f>IF(OR(E31="",F31=""),"",PID_KVLohnLookup($A$1,E31,F31,LOHNTABELLE!$H$4))</f>
        <v/>
      </c>
      <c r="H31" s="310" t="str">
        <f>IF(AND(ISNUMBER(D31),ISNUMBER(F31)),ROUNDDOWN(MIN(IF(OR(ISBLANK(I31),I31=""),EOMONTH(DATE(EINSTELLUNG!$C$35,$A$1,1),0),I31)-MAX(D31,DATE(EINSTELLUNG!$C$35,$A$1,1))+1)/DAY(EOMONTH(DATE(EINSTELLUNG!$C$35,$A$1,1),0))*F31,2),"")</f>
        <v/>
      </c>
      <c r="I31" s="42"/>
      <c r="J31" s="43"/>
      <c r="K31" s="309" t="str">
        <f t="shared" si="0"/>
        <v/>
      </c>
      <c r="L31" s="311" t="str">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
      </c>
      <c r="M31" s="44"/>
      <c r="N31" s="58"/>
      <c r="O31" s="391" t="s">
        <v>321</v>
      </c>
      <c r="P31" s="344"/>
      <c r="Q31" s="345">
        <v>0</v>
      </c>
      <c r="R31" s="346"/>
      <c r="S31" s="306"/>
      <c r="T31" s="306"/>
      <c r="U31" s="306"/>
      <c r="V31" s="306"/>
    </row>
    <row r="32" spans="1:29" ht="22" customHeight="1" thickBot="1">
      <c r="A32" s="308" t="s">
        <v>91</v>
      </c>
      <c r="B32" s="78"/>
      <c r="C32" s="31"/>
      <c r="D32" s="32"/>
      <c r="E32" s="33"/>
      <c r="F32" s="34"/>
      <c r="G32" s="309" t="str">
        <f>IF(OR(E32="",F32=""),"",PID_KVLohnLookup($A$1,E32,F32,LOHNTABELLE!$H$4))</f>
        <v/>
      </c>
      <c r="H32" s="310" t="str">
        <f>IF(AND(ISNUMBER(D32),ISNUMBER(F32)),ROUNDDOWN(MIN(IF(OR(ISBLANK(I32),I32=""),EOMONTH(DATE(EINSTELLUNG!$C$35,$A$1,1),0),I32)-MAX(D32,DATE(EINSTELLUNG!$C$35,$A$1,1))+1)/DAY(EOMONTH(DATE(EINSTELLUNG!$C$35,$A$1,1),0))*F32,2),"")</f>
        <v/>
      </c>
      <c r="I32" s="35"/>
      <c r="J32" s="36"/>
      <c r="K32" s="309" t="str">
        <f t="shared" si="0"/>
        <v/>
      </c>
      <c r="L32" s="311" t="str">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
      </c>
      <c r="M32" s="37"/>
      <c r="N32" s="57"/>
      <c r="O32" s="306"/>
      <c r="P32" s="306"/>
      <c r="Q32" s="306"/>
      <c r="R32" s="306"/>
      <c r="S32" s="306"/>
      <c r="T32" s="306"/>
      <c r="U32" s="306"/>
      <c r="V32" s="306"/>
    </row>
    <row r="33" spans="1:22" ht="22" customHeight="1">
      <c r="A33" s="308" t="s">
        <v>92</v>
      </c>
      <c r="B33" s="79"/>
      <c r="C33" s="38"/>
      <c r="D33" s="39"/>
      <c r="E33" s="40"/>
      <c r="F33" s="41"/>
      <c r="G33" s="309" t="str">
        <f>IF(OR(E33="",F33=""),"",PID_KVLohnLookup($A$1,E33,F33,LOHNTABELLE!$H$4))</f>
        <v/>
      </c>
      <c r="H33" s="310" t="str">
        <f>IF(AND(ISNUMBER(D33),ISNUMBER(F33)),ROUNDDOWN(MIN(IF(OR(ISBLANK(I33),I33=""),EOMONTH(DATE(EINSTELLUNG!$C$35,$A$1,1),0),I33)-MAX(D33,DATE(EINSTELLUNG!$C$35,$A$1,1))+1)/DAY(EOMONTH(DATE(EINSTELLUNG!$C$35,$A$1,1),0))*F33,2),"")</f>
        <v/>
      </c>
      <c r="I33" s="42"/>
      <c r="J33" s="43"/>
      <c r="K33" s="309" t="str">
        <f t="shared" si="0"/>
        <v/>
      </c>
      <c r="L33" s="31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44"/>
      <c r="N33" s="58"/>
      <c r="O33" s="392"/>
      <c r="P33" s="348"/>
      <c r="Q33" s="291" t="str">
        <f>EINSTELLUNG!B3</f>
        <v>Budget</v>
      </c>
      <c r="R33" s="291"/>
      <c r="S33" s="291" t="str">
        <f>EINSTELLUNG!B19</f>
        <v>Projection/Aktuell Zahlen</v>
      </c>
      <c r="T33" s="291"/>
      <c r="U33" s="291" t="s">
        <v>95</v>
      </c>
      <c r="V33" s="292"/>
    </row>
    <row r="34" spans="1:22" ht="22" customHeight="1">
      <c r="A34" s="308" t="s">
        <v>96</v>
      </c>
      <c r="B34" s="78"/>
      <c r="C34" s="31"/>
      <c r="D34" s="32"/>
      <c r="E34" s="33"/>
      <c r="F34" s="34"/>
      <c r="G34" s="309" t="str">
        <f>IF(OR(E34="",F34=""),"",PID_KVLohnLookup($A$1,E34,F34,LOHNTABELLE!$H$4))</f>
        <v/>
      </c>
      <c r="H34" s="310" t="str">
        <f>IF(AND(ISNUMBER(D34),ISNUMBER(F34)),ROUNDDOWN(MIN(IF(OR(ISBLANK(I34),I34=""),EOMONTH(DATE(EINSTELLUNG!$C$35,$A$1,1),0),I34)-MAX(D34,DATE(EINSTELLUNG!$C$35,$A$1,1))+1)/DAY(EOMONTH(DATE(EINSTELLUNG!$C$35,$A$1,1),0))*F34,2),"")</f>
        <v/>
      </c>
      <c r="I34" s="35"/>
      <c r="J34" s="36"/>
      <c r="K34" s="309" t="str">
        <f t="shared" si="0"/>
        <v/>
      </c>
      <c r="L34" s="311" t="str">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
      </c>
      <c r="M34" s="37"/>
      <c r="N34" s="57"/>
      <c r="O34" s="393"/>
      <c r="P34" s="350"/>
      <c r="Q34" s="351"/>
      <c r="R34" s="351"/>
      <c r="S34" s="351"/>
      <c r="T34" s="351"/>
      <c r="U34" s="351"/>
      <c r="V34" s="352"/>
    </row>
    <row r="35" spans="1:22" ht="22" customHeight="1">
      <c r="A35" s="308" t="s">
        <v>97</v>
      </c>
      <c r="B35" s="79"/>
      <c r="C35" s="38"/>
      <c r="D35" s="39"/>
      <c r="E35" s="40"/>
      <c r="F35" s="41"/>
      <c r="G35" s="309" t="str">
        <f>IF(OR(E35="",F35=""),"",PID_KVLohnLookup($A$1,E35,F35,LOHNTABELLE!$H$4))</f>
        <v/>
      </c>
      <c r="H35" s="310" t="str">
        <f>IF(AND(ISNUMBER(D35),ISNUMBER(F35)),ROUNDDOWN(MIN(IF(OR(ISBLANK(I35),I35=""),EOMONTH(DATE(EINSTELLUNG!$C$35,$A$1,1),0),I35)-MAX(D35,DATE(EINSTELLUNG!$C$35,$A$1,1))+1)/DAY(EOMONTH(DATE(EINSTELLUNG!$C$35,$A$1,1),0))*F35,2),"")</f>
        <v/>
      </c>
      <c r="I35" s="42"/>
      <c r="J35" s="43"/>
      <c r="K35" s="309" t="str">
        <f t="shared" ref="K35:K66" si="1">IF(OR(B35="",C35=""),"",IFERROR(IF(OR(MONTH(D35)=1,MONTH(D35)=3,MONTH(D35)=5,MONTH(D35)=7,MONTH(D35)=8,MONTH(D35)=10,MONTH(D35)=12),(G35/31)*J35,IF(OR(MONTH(D35)=4,MONTH(D35)=6,MONTH(D35)=9,MONTH(D35)=11),(G35/30)*J35,(G35/DAY(EOMONTH(D35,0)))*J35)),0))</f>
        <v/>
      </c>
      <c r="L35" s="311" t="str">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
      </c>
      <c r="M35" s="44"/>
      <c r="N35" s="58"/>
      <c r="O35" s="382" t="s">
        <v>98</v>
      </c>
      <c r="P35" s="325"/>
      <c r="Q35" s="353">
        <f>EINSTELLUNG!C17</f>
        <v>0</v>
      </c>
      <c r="R35" s="353"/>
      <c r="S35" s="353">
        <f>EINSTELLUNG!C33</f>
        <v>0</v>
      </c>
      <c r="T35" s="353"/>
      <c r="U35" s="353">
        <f>S35-Q35</f>
        <v>0</v>
      </c>
      <c r="V35" s="354"/>
    </row>
    <row r="36" spans="1:22" ht="22" customHeight="1">
      <c r="A36" s="308" t="s">
        <v>99</v>
      </c>
      <c r="B36" s="78"/>
      <c r="C36" s="31"/>
      <c r="D36" s="35"/>
      <c r="E36" s="33"/>
      <c r="F36" s="34"/>
      <c r="G36" s="309" t="str">
        <f>IF(OR(E36="",F36=""),"",PID_KVLohnLookup($A$1,E36,F36,LOHNTABELLE!$H$4))</f>
        <v/>
      </c>
      <c r="H36" s="310" t="str">
        <f>IF(AND(ISNUMBER(D36),ISNUMBER(F36)),ROUNDDOWN(MIN(IF(OR(ISBLANK(I36),I36=""),EOMONTH(DATE(EINSTELLUNG!$C$35,$A$1,1),0),I36)-MAX(D36,DATE(EINSTELLUNG!$C$35,$A$1,1))+1)/DAY(EOMONTH(DATE(EINSTELLUNG!$C$35,$A$1,1),0))*F36,2),"")</f>
        <v/>
      </c>
      <c r="I36" s="35"/>
      <c r="J36" s="36"/>
      <c r="K36" s="309" t="str">
        <f t="shared" si="1"/>
        <v/>
      </c>
      <c r="L36" s="311" t="str">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
      </c>
      <c r="M36" s="37"/>
      <c r="N36" s="57"/>
      <c r="O36" s="382" t="s">
        <v>100</v>
      </c>
      <c r="P36" s="325"/>
      <c r="Q36" s="353">
        <f>EINSTELLUNG!D17</f>
        <v>0</v>
      </c>
      <c r="R36" s="353"/>
      <c r="S36" s="353">
        <f ca="1">SumMergedCells(Q17:R29)</f>
        <v>0</v>
      </c>
      <c r="T36" s="353"/>
      <c r="U36" s="353">
        <f t="shared" ref="U36:U41" ca="1" si="2">S36-Q36</f>
        <v>0</v>
      </c>
      <c r="V36" s="354"/>
    </row>
    <row r="37" spans="1:22" ht="22" customHeight="1">
      <c r="A37" s="308" t="s">
        <v>101</v>
      </c>
      <c r="B37" s="79"/>
      <c r="C37" s="38"/>
      <c r="D37" s="39"/>
      <c r="E37" s="40"/>
      <c r="F37" s="41"/>
      <c r="G37" s="309" t="str">
        <f>IF(OR(E37="",F37=""),"",PID_KVLohnLookup($A$1,E37,F37,LOHNTABELLE!$H$4))</f>
        <v/>
      </c>
      <c r="H37" s="310" t="str">
        <f>IF(AND(ISNUMBER(D37),ISNUMBER(F37)),ROUNDDOWN(MIN(IF(OR(ISBLANK(I37),I37=""),EOMONTH(DATE(EINSTELLUNG!$C$35,$A$1,1),0),I37)-MAX(D37,DATE(EINSTELLUNG!$C$35,$A$1,1))+1)/DAY(EOMONTH(DATE(EINSTELLUNG!$C$35,$A$1,1),0))*F37,2),"")</f>
        <v/>
      </c>
      <c r="I37" s="42"/>
      <c r="J37" s="43"/>
      <c r="K37" s="309" t="str">
        <f t="shared" si="1"/>
        <v/>
      </c>
      <c r="L37" s="311" t="str">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
      </c>
      <c r="M37" s="44"/>
      <c r="N37" s="58"/>
      <c r="O37" s="382" t="s">
        <v>102</v>
      </c>
      <c r="P37" s="325"/>
      <c r="Q37" s="355">
        <f>IF(ISERROR(Q36/Q35), 0, Q36/Q35)</f>
        <v>0</v>
      </c>
      <c r="R37" s="355"/>
      <c r="S37" s="355">
        <f ca="1">IF(ISERROR(S36/S35), 0, S36/S35)</f>
        <v>0</v>
      </c>
      <c r="T37" s="355"/>
      <c r="U37" s="355">
        <f t="shared" ca="1" si="2"/>
        <v>0</v>
      </c>
      <c r="V37" s="356"/>
    </row>
    <row r="38" spans="1:22" ht="22" customHeight="1">
      <c r="A38" s="308" t="s">
        <v>103</v>
      </c>
      <c r="B38" s="78"/>
      <c r="C38" s="31"/>
      <c r="D38" s="32"/>
      <c r="E38" s="33"/>
      <c r="F38" s="34"/>
      <c r="G38" s="309" t="str">
        <f>IF(OR(E38="",F38=""),"",PID_KVLohnLookup($A$1,E38,F38,LOHNTABELLE!$H$4))</f>
        <v/>
      </c>
      <c r="H38" s="310" t="str">
        <f>IF(AND(ISNUMBER(D38),ISNUMBER(F38)),ROUNDDOWN(MIN(IF(OR(ISBLANK(I38),I38=""),EOMONTH(DATE(EINSTELLUNG!$C$35,$A$1,1),0),I38)-MAX(D38,DATE(EINSTELLUNG!$C$35,$A$1,1))+1)/DAY(EOMONTH(DATE(EINSTELLUNG!$C$35,$A$1,1),0))*F38,2),"")</f>
        <v/>
      </c>
      <c r="I38" s="35"/>
      <c r="J38" s="36"/>
      <c r="K38" s="309" t="str">
        <f t="shared" si="1"/>
        <v/>
      </c>
      <c r="L38" s="311" t="str">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
      </c>
      <c r="M38" s="37"/>
      <c r="N38" s="57"/>
      <c r="O38" s="382" t="s">
        <v>104</v>
      </c>
      <c r="P38" s="325"/>
      <c r="Q38" s="326">
        <f>EINSTELLUNG!F17</f>
        <v>0</v>
      </c>
      <c r="R38" s="326"/>
      <c r="S38" s="326">
        <f>EINSTELLUNG!F33</f>
        <v>0</v>
      </c>
      <c r="T38" s="326"/>
      <c r="U38" s="326">
        <f t="shared" si="2"/>
        <v>0</v>
      </c>
      <c r="V38" s="327"/>
    </row>
    <row r="39" spans="1:22" ht="22" customHeight="1">
      <c r="A39" s="308" t="s">
        <v>105</v>
      </c>
      <c r="B39" s="79"/>
      <c r="C39" s="38"/>
      <c r="D39" s="39"/>
      <c r="E39" s="40"/>
      <c r="F39" s="41"/>
      <c r="G39" s="309" t="str">
        <f>IF(OR(E39="",F39=""),"",PID_KVLohnLookup($A$1,E39,F39,LOHNTABELLE!$H$4))</f>
        <v/>
      </c>
      <c r="H39" s="310" t="str">
        <f>IF(AND(ISNUMBER(D39),ISNUMBER(F39)),ROUNDDOWN(MIN(IF(OR(ISBLANK(I39),I39=""),EOMONTH(DATE(EINSTELLUNG!$C$35,$A$1,1),0),I39)-MAX(D39,DATE(EINSTELLUNG!$C$35,$A$1,1))+1)/DAY(EOMONTH(DATE(EINSTELLUNG!$C$35,$A$1,1),0))*F39,2),"")</f>
        <v/>
      </c>
      <c r="I39" s="42"/>
      <c r="J39" s="43"/>
      <c r="K39" s="309" t="str">
        <f t="shared" si="1"/>
        <v/>
      </c>
      <c r="L39" s="311" t="str">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
      </c>
      <c r="M39" s="44"/>
      <c r="N39" s="58"/>
      <c r="O39" s="382" t="s">
        <v>106</v>
      </c>
      <c r="P39" s="325"/>
      <c r="Q39" s="353">
        <f>IF(Q38=0, 0, Q35/Q38)</f>
        <v>0</v>
      </c>
      <c r="R39" s="353"/>
      <c r="S39" s="353">
        <f>IF(S38=0, 0, S35/S38)</f>
        <v>0</v>
      </c>
      <c r="T39" s="353"/>
      <c r="U39" s="353">
        <f t="shared" si="2"/>
        <v>0</v>
      </c>
      <c r="V39" s="354"/>
    </row>
    <row r="40" spans="1:22" ht="22" customHeight="1">
      <c r="A40" s="308" t="s">
        <v>107</v>
      </c>
      <c r="B40" s="78"/>
      <c r="C40" s="31"/>
      <c r="D40" s="32"/>
      <c r="E40" s="33"/>
      <c r="F40" s="34"/>
      <c r="G40" s="309" t="str">
        <f>IF(OR(E40="",F40=""),"",PID_KVLohnLookup($A$1,E40,F40,LOHNTABELLE!$H$4))</f>
        <v/>
      </c>
      <c r="H40" s="310" t="str">
        <f>IF(AND(ISNUMBER(D40),ISNUMBER(F40)),ROUNDDOWN(MIN(IF(OR(ISBLANK(I40),I40=""),EOMONTH(DATE(EINSTELLUNG!$C$35,$A$1,1),0),I40)-MAX(D40,DATE(EINSTELLUNG!$C$35,$A$1,1))+1)/DAY(EOMONTH(DATE(EINSTELLUNG!$C$35,$A$1,1),0))*F40,2),"")</f>
        <v/>
      </c>
      <c r="I40" s="35"/>
      <c r="J40" s="36"/>
      <c r="K40" s="309" t="str">
        <f t="shared" si="1"/>
        <v/>
      </c>
      <c r="L40" s="311" t="str">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
      </c>
      <c r="M40" s="37"/>
      <c r="N40" s="57"/>
      <c r="O40" s="382" t="s">
        <v>108</v>
      </c>
      <c r="P40" s="325"/>
      <c r="Q40" s="353">
        <f>IF(Q13=0, 0, Q35/Q13)</f>
        <v>0</v>
      </c>
      <c r="R40" s="353"/>
      <c r="S40" s="353">
        <f>IF(Q13=0, 0, S35/Q13)</f>
        <v>0</v>
      </c>
      <c r="T40" s="353"/>
      <c r="U40" s="353">
        <f t="shared" si="2"/>
        <v>0</v>
      </c>
      <c r="V40" s="354"/>
    </row>
    <row r="41" spans="1:22" ht="22" customHeight="1">
      <c r="A41" s="308" t="s">
        <v>109</v>
      </c>
      <c r="B41" s="79"/>
      <c r="C41" s="38"/>
      <c r="D41" s="39"/>
      <c r="E41" s="40"/>
      <c r="F41" s="41"/>
      <c r="G41" s="309" t="str">
        <f>IF(OR(E41="",F41=""),"",PID_KVLohnLookup($A$1,E41,F41,LOHNTABELLE!$H$4))</f>
        <v/>
      </c>
      <c r="H41" s="310" t="str">
        <f>IF(AND(ISNUMBER(D41),ISNUMBER(F41)),ROUNDDOWN(MIN(IF(OR(ISBLANK(I41),I41=""),EOMONTH(DATE(EINSTELLUNG!$C$35,$A$1,1),0),I41)-MAX(D41,DATE(EINSTELLUNG!$C$35,$A$1,1))+1)/DAY(EOMONTH(DATE(EINSTELLUNG!$C$35,$A$1,1),0))*F41,2),"")</f>
        <v/>
      </c>
      <c r="I41" s="42"/>
      <c r="J41" s="43"/>
      <c r="K41" s="309" t="str">
        <f t="shared" si="1"/>
        <v/>
      </c>
      <c r="L41" s="311" t="str">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
      </c>
      <c r="M41" s="44"/>
      <c r="N41" s="58"/>
      <c r="O41" s="394" t="s">
        <v>110</v>
      </c>
      <c r="P41" s="358"/>
      <c r="Q41" s="359">
        <f>IF(Q13=0, 0, Q38/Q13)</f>
        <v>0</v>
      </c>
      <c r="R41" s="359"/>
      <c r="S41" s="359">
        <f>IF(Q13=0, 0, S38/Q13)</f>
        <v>0</v>
      </c>
      <c r="T41" s="359"/>
      <c r="U41" s="359">
        <f t="shared" si="2"/>
        <v>0</v>
      </c>
      <c r="V41" s="360"/>
    </row>
    <row r="42" spans="1:22" ht="22" customHeight="1" thickBot="1">
      <c r="A42" s="308" t="s">
        <v>111</v>
      </c>
      <c r="B42" s="78"/>
      <c r="C42" s="31"/>
      <c r="D42" s="32"/>
      <c r="E42" s="33"/>
      <c r="F42" s="34"/>
      <c r="G42" s="309" t="str">
        <f>IF(OR(E42="",F42=""),"",PID_KVLohnLookup($A$1,E42,F42,LOHNTABELLE!$H$4))</f>
        <v/>
      </c>
      <c r="H42" s="310" t="str">
        <f>IF(AND(ISNUMBER(D42),ISNUMBER(F42)),ROUNDDOWN(MIN(IF(OR(ISBLANK(I42),I42=""),EOMONTH(DATE(EINSTELLUNG!$C$35,$A$1,1),0),I42)-MAX(D42,DATE(EINSTELLUNG!$C$35,$A$1,1))+1)/DAY(EOMONTH(DATE(EINSTELLUNG!$C$35,$A$1,1),0))*F42,2),"")</f>
        <v/>
      </c>
      <c r="I42" s="35"/>
      <c r="J42" s="36"/>
      <c r="K42" s="309" t="str">
        <f t="shared" si="1"/>
        <v/>
      </c>
      <c r="L42" s="311" t="str">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
      </c>
      <c r="M42" s="37"/>
      <c r="N42" s="116"/>
      <c r="O42" s="338" t="s">
        <v>112</v>
      </c>
      <c r="P42" s="339"/>
      <c r="Q42" s="361">
        <f>IFERROR(Q17/Q8, 0)</f>
        <v>0</v>
      </c>
      <c r="R42" s="362"/>
      <c r="S42" s="361"/>
      <c r="T42" s="361"/>
      <c r="U42" s="361"/>
      <c r="V42" s="341"/>
    </row>
    <row r="43" spans="1:22" ht="22" customHeight="1">
      <c r="A43" s="308" t="s">
        <v>113</v>
      </c>
      <c r="B43" s="79"/>
      <c r="C43" s="38"/>
      <c r="D43" s="39"/>
      <c r="E43" s="40"/>
      <c r="F43" s="41"/>
      <c r="G43" s="309" t="str">
        <f>IF(OR(E43="",F43=""),"",PID_KVLohnLookup($A$1,E43,F43,LOHNTABELLE!$H$4))</f>
        <v/>
      </c>
      <c r="H43" s="310" t="str">
        <f>IF(AND(ISNUMBER(D43),ISNUMBER(F43)),ROUNDDOWN(MIN(IF(OR(ISBLANK(I43),I43=""),EOMONTH(DATE(EINSTELLUNG!$C$35,$A$1,1),0),I43)-MAX(D43,DATE(EINSTELLUNG!$C$35,$A$1,1))+1)/DAY(EOMONTH(DATE(EINSTELLUNG!$C$35,$A$1,1),0))*F43,2),"")</f>
        <v/>
      </c>
      <c r="I43" s="42"/>
      <c r="J43" s="43"/>
      <c r="K43" s="309" t="str">
        <f t="shared" si="1"/>
        <v/>
      </c>
      <c r="L43" s="311" t="str">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
      </c>
      <c r="M43" s="114"/>
      <c r="N43" s="58"/>
      <c r="O43" s="363"/>
      <c r="P43" s="363"/>
      <c r="Q43" s="363"/>
      <c r="R43" s="306"/>
      <c r="S43" s="306"/>
      <c r="T43" s="306"/>
      <c r="U43" s="306"/>
      <c r="V43" s="306"/>
    </row>
    <row r="44" spans="1:22" ht="22" customHeight="1">
      <c r="A44" s="308" t="s">
        <v>114</v>
      </c>
      <c r="B44" s="78"/>
      <c r="C44" s="31"/>
      <c r="D44" s="32"/>
      <c r="E44" s="33"/>
      <c r="F44" s="34"/>
      <c r="G44" s="309" t="str">
        <f>IF(OR(E44="",F44=""),"",PID_KVLohnLookup($A$1,E44,F44,LOHNTABELLE!$H$4))</f>
        <v/>
      </c>
      <c r="H44" s="310" t="str">
        <f>IF(AND(ISNUMBER(D44),ISNUMBER(F44)),ROUNDDOWN(MIN(IF(OR(ISBLANK(I44),I44=""),EOMONTH(DATE(EINSTELLUNG!$C$35,$A$1,1),0),I44)-MAX(D44,DATE(EINSTELLUNG!$C$35,$A$1,1))+1)/DAY(EOMONTH(DATE(EINSTELLUNG!$C$35,$A$1,1),0))*F44,2),"")</f>
        <v/>
      </c>
      <c r="I44" s="35"/>
      <c r="J44" s="36"/>
      <c r="K44" s="309" t="str">
        <f t="shared" si="1"/>
        <v/>
      </c>
      <c r="L44" s="311" t="str">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
      </c>
      <c r="M44" s="115"/>
      <c r="N44" s="57"/>
      <c r="O44" s="364" t="s">
        <v>115</v>
      </c>
      <c r="P44" s="364"/>
      <c r="Q44" s="364"/>
      <c r="R44" s="364"/>
      <c r="S44" s="364"/>
      <c r="T44" s="364"/>
      <c r="U44" s="364"/>
      <c r="V44" s="364"/>
    </row>
    <row r="45" spans="1:22" ht="22" customHeight="1">
      <c r="A45" s="308" t="s">
        <v>116</v>
      </c>
      <c r="B45" s="79"/>
      <c r="C45" s="38"/>
      <c r="D45" s="39"/>
      <c r="E45" s="40"/>
      <c r="F45" s="41"/>
      <c r="G45" s="309" t="str">
        <f>IF(OR(E45="",F45=""),"",PID_KVLohnLookup($A$1,E45,F45,LOHNTABELLE!$H$4))</f>
        <v/>
      </c>
      <c r="H45" s="310" t="str">
        <f>IF(AND(ISNUMBER(D45),ISNUMBER(F45)),ROUNDDOWN(MIN(IF(OR(ISBLANK(I45),I45=""),EOMONTH(DATE(EINSTELLUNG!$C$35,$A$1,1),0),I45)-MAX(D45,DATE(EINSTELLUNG!$C$35,$A$1,1))+1)/DAY(EOMONTH(DATE(EINSTELLUNG!$C$35,$A$1,1),0))*F45,2),"")</f>
        <v/>
      </c>
      <c r="I45" s="42"/>
      <c r="J45" s="43"/>
      <c r="K45" s="309" t="str">
        <f t="shared" si="1"/>
        <v/>
      </c>
      <c r="L45" s="311" t="str">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
      </c>
      <c r="M45" s="114"/>
      <c r="N45" s="58"/>
      <c r="O45" s="365"/>
      <c r="P45" s="365"/>
      <c r="Q45" s="365"/>
      <c r="R45" s="366"/>
      <c r="S45" s="366"/>
      <c r="T45" s="366"/>
      <c r="U45" s="366"/>
      <c r="V45" s="306"/>
    </row>
    <row r="46" spans="1:22" ht="22" customHeight="1">
      <c r="A46" s="308" t="s">
        <v>117</v>
      </c>
      <c r="B46" s="78"/>
      <c r="C46" s="31"/>
      <c r="D46" s="35"/>
      <c r="E46" s="33"/>
      <c r="F46" s="34"/>
      <c r="G46" s="309" t="str">
        <f>IF(OR(E46="",F46=""),"",PID_KVLohnLookup($A$1,E46,F46,LOHNTABELLE!$H$4))</f>
        <v/>
      </c>
      <c r="H46" s="310" t="str">
        <f>IF(AND(ISNUMBER(D46),ISNUMBER(F46)),ROUNDDOWN(MIN(IF(OR(ISBLANK(I46),I46=""),EOMONTH(DATE(EINSTELLUNG!$C$35,$A$1,1),0),I46)-MAX(D46,DATE(EINSTELLUNG!$C$35,$A$1,1))+1)/DAY(EOMONTH(DATE(EINSTELLUNG!$C$35,$A$1,1),0))*F46,2),"")</f>
        <v/>
      </c>
      <c r="I46" s="35"/>
      <c r="J46" s="36"/>
      <c r="K46" s="309" t="str">
        <f t="shared" si="1"/>
        <v/>
      </c>
      <c r="L46" s="311" t="str">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
      </c>
      <c r="M46" s="115"/>
      <c r="N46" s="57"/>
      <c r="O46" s="306"/>
      <c r="P46" s="306"/>
      <c r="Q46" s="306"/>
      <c r="R46" s="306"/>
      <c r="S46" s="306"/>
      <c r="T46" s="306"/>
      <c r="U46" s="306"/>
      <c r="V46" s="306"/>
    </row>
    <row r="47" spans="1:22" ht="22" customHeight="1">
      <c r="A47" s="308" t="s">
        <v>118</v>
      </c>
      <c r="B47" s="79"/>
      <c r="C47" s="38"/>
      <c r="D47" s="39"/>
      <c r="E47" s="40"/>
      <c r="F47" s="41"/>
      <c r="G47" s="309" t="str">
        <f>IF(OR(E47="",F47=""),"",PID_KVLohnLookup($A$1,E47,F47,LOHNTABELLE!$H$4))</f>
        <v/>
      </c>
      <c r="H47" s="310" t="str">
        <f>IF(AND(ISNUMBER(D47),ISNUMBER(F47)),ROUNDDOWN(MIN(IF(OR(ISBLANK(I47),I47=""),EOMONTH(DATE(EINSTELLUNG!$C$35,$A$1,1),0),I47)-MAX(D47,DATE(EINSTELLUNG!$C$35,$A$1,1))+1)/DAY(EOMONTH(DATE(EINSTELLUNG!$C$35,$A$1,1),0))*F47,2),"")</f>
        <v/>
      </c>
      <c r="I47" s="42"/>
      <c r="J47" s="43"/>
      <c r="K47" s="309" t="str">
        <f t="shared" si="1"/>
        <v/>
      </c>
      <c r="L47" s="311" t="str">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
      </c>
      <c r="M47" s="114"/>
      <c r="N47" s="58"/>
      <c r="O47" s="306"/>
      <c r="P47" s="306"/>
      <c r="Q47" s="306"/>
      <c r="R47" s="306"/>
      <c r="S47" s="306"/>
      <c r="T47" s="306"/>
      <c r="U47" s="306"/>
      <c r="V47" s="306"/>
    </row>
    <row r="48" spans="1:22" ht="18" customHeight="1">
      <c r="A48" s="308" t="s">
        <v>119</v>
      </c>
      <c r="B48" s="78"/>
      <c r="C48" s="31"/>
      <c r="D48" s="32"/>
      <c r="E48" s="33"/>
      <c r="F48" s="34"/>
      <c r="G48" s="309" t="str">
        <f>IF(OR(E48="",F48=""),"",PID_KVLohnLookup($A$1,E48,F48,LOHNTABELLE!$H$4))</f>
        <v/>
      </c>
      <c r="H48" s="310" t="str">
        <f>IF(AND(ISNUMBER(D48),ISNUMBER(F48)),ROUNDDOWN(MIN(IF(OR(ISBLANK(I48),I48=""),EOMONTH(DATE(EINSTELLUNG!$C$35,$A$1,1),0),I48)-MAX(D48,DATE(EINSTELLUNG!$C$35,$A$1,1))+1)/DAY(EOMONTH(DATE(EINSTELLUNG!$C$35,$A$1,1),0))*F48,2),"")</f>
        <v/>
      </c>
      <c r="I48" s="35"/>
      <c r="J48" s="36"/>
      <c r="K48" s="309" t="str">
        <f t="shared" si="1"/>
        <v/>
      </c>
      <c r="L48" s="311"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15"/>
      <c r="N48" s="57"/>
      <c r="O48" s="306"/>
      <c r="P48" s="306"/>
      <c r="Q48" s="306"/>
      <c r="R48" s="306"/>
      <c r="S48" s="306"/>
      <c r="T48" s="306"/>
      <c r="U48" s="306"/>
      <c r="V48" s="306"/>
    </row>
    <row r="49" spans="1:22" ht="22" customHeight="1">
      <c r="A49" s="308" t="s">
        <v>120</v>
      </c>
      <c r="B49" s="79"/>
      <c r="C49" s="38"/>
      <c r="D49" s="39"/>
      <c r="E49" s="40"/>
      <c r="F49" s="41"/>
      <c r="G49" s="309" t="str">
        <f>IF(OR(E49="",F49=""),"",PID_KVLohnLookup($A$1,E49,F49,LOHNTABELLE!$H$4))</f>
        <v/>
      </c>
      <c r="H49" s="310" t="str">
        <f>IF(AND(ISNUMBER(D49),ISNUMBER(F49)),ROUNDDOWN(MIN(IF(OR(ISBLANK(I49),I49=""),EOMONTH(DATE(EINSTELLUNG!$C$35,$A$1,1),0),I49)-MAX(D49,DATE(EINSTELLUNG!$C$35,$A$1,1))+1)/DAY(EOMONTH(DATE(EINSTELLUNG!$C$35,$A$1,1),0))*F49,2),"")</f>
        <v/>
      </c>
      <c r="I49" s="42"/>
      <c r="J49" s="43"/>
      <c r="K49" s="309" t="str">
        <f t="shared" si="1"/>
        <v/>
      </c>
      <c r="L49" s="311" t="str">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
      </c>
      <c r="M49" s="114"/>
      <c r="N49" s="58"/>
      <c r="O49" s="306"/>
      <c r="P49" s="306"/>
      <c r="Q49" s="306"/>
      <c r="R49" s="306"/>
      <c r="S49" s="306"/>
      <c r="T49" s="306"/>
      <c r="U49" s="306"/>
      <c r="V49" s="306"/>
    </row>
    <row r="50" spans="1:22" ht="18" customHeight="1">
      <c r="A50" s="308" t="s">
        <v>121</v>
      </c>
      <c r="B50" s="78"/>
      <c r="C50" s="31"/>
      <c r="D50" s="32"/>
      <c r="E50" s="33"/>
      <c r="F50" s="34"/>
      <c r="G50" s="309" t="str">
        <f>IF(OR(E50="",F50=""),"",PID_KVLohnLookup($A$1,E50,F50,LOHNTABELLE!$H$4))</f>
        <v/>
      </c>
      <c r="H50" s="310" t="str">
        <f>IF(AND(ISNUMBER(D50),ISNUMBER(F50)),ROUNDDOWN(MIN(IF(OR(ISBLANK(I50),I50=""),EOMONTH(DATE(EINSTELLUNG!$C$35,$A$1,1),0),I50)-MAX(D50,DATE(EINSTELLUNG!$C$35,$A$1,1))+1)/DAY(EOMONTH(DATE(EINSTELLUNG!$C$35,$A$1,1),0))*F50,2),"")</f>
        <v/>
      </c>
      <c r="I50" s="35"/>
      <c r="J50" s="36"/>
      <c r="K50" s="309" t="str">
        <f t="shared" si="1"/>
        <v/>
      </c>
      <c r="L50" s="311"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15"/>
      <c r="N50" s="57"/>
      <c r="O50" s="306"/>
      <c r="P50" s="306"/>
      <c r="Q50" s="306"/>
      <c r="R50" s="306"/>
      <c r="S50" s="306"/>
      <c r="T50" s="306"/>
      <c r="U50" s="306"/>
      <c r="V50" s="306"/>
    </row>
    <row r="51" spans="1:22" ht="22" customHeight="1">
      <c r="A51" s="308" t="s">
        <v>122</v>
      </c>
      <c r="B51" s="79"/>
      <c r="C51" s="38"/>
      <c r="D51" s="39"/>
      <c r="E51" s="40"/>
      <c r="F51" s="41"/>
      <c r="G51" s="309" t="str">
        <f>IF(OR(E51="",F51=""),"",PID_KVLohnLookup($A$1,E51,F51,LOHNTABELLE!$H$4))</f>
        <v/>
      </c>
      <c r="H51" s="310" t="str">
        <f>IF(AND(ISNUMBER(D51),ISNUMBER(F51)),ROUNDDOWN(MIN(IF(OR(ISBLANK(I51),I51=""),EOMONTH(DATE(EINSTELLUNG!$C$35,$A$1,1),0),I51)-MAX(D51,DATE(EINSTELLUNG!$C$35,$A$1,1))+1)/DAY(EOMONTH(DATE(EINSTELLUNG!$C$35,$A$1,1),0))*F51,2),"")</f>
        <v/>
      </c>
      <c r="I51" s="42"/>
      <c r="J51" s="43"/>
      <c r="K51" s="309" t="str">
        <f t="shared" si="1"/>
        <v/>
      </c>
      <c r="L51" s="311"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44"/>
      <c r="N51" s="113"/>
    </row>
    <row r="52" spans="1:22" ht="22" customHeight="1">
      <c r="A52" s="308" t="s">
        <v>123</v>
      </c>
      <c r="B52" s="78"/>
      <c r="C52" s="31"/>
      <c r="D52" s="32"/>
      <c r="E52" s="33"/>
      <c r="F52" s="34"/>
      <c r="G52" s="309" t="str">
        <f>IF(OR(E52="",F52=""),"",PID_KVLohnLookup($A$1,E52,F52,LOHNTABELLE!$H$4))</f>
        <v/>
      </c>
      <c r="H52" s="310" t="str">
        <f>IF(AND(ISNUMBER(D52),ISNUMBER(F52)),ROUNDDOWN(MIN(IF(OR(ISBLANK(I52),I52=""),EOMONTH(DATE(EINSTELLUNG!$C$35,$A$1,1),0),I52)-MAX(D52,DATE(EINSTELLUNG!$C$35,$A$1,1))+1)/DAY(EOMONTH(DATE(EINSTELLUNG!$C$35,$A$1,1),0))*F52,2),"")</f>
        <v/>
      </c>
      <c r="I52" s="35"/>
      <c r="J52" s="36"/>
      <c r="K52" s="309" t="str">
        <f t="shared" si="1"/>
        <v/>
      </c>
      <c r="L52" s="31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37"/>
      <c r="N52" s="57"/>
    </row>
    <row r="53" spans="1:22" ht="22" customHeight="1">
      <c r="A53" s="308" t="s">
        <v>124</v>
      </c>
      <c r="B53" s="79"/>
      <c r="C53" s="38"/>
      <c r="D53" s="39"/>
      <c r="E53" s="40"/>
      <c r="F53" s="41"/>
      <c r="G53" s="309" t="str">
        <f>IF(OR(E53="",F53=""),"",PID_KVLohnLookup($A$1,E53,F53,LOHNTABELLE!$H$4))</f>
        <v/>
      </c>
      <c r="H53" s="310" t="str">
        <f>IF(AND(ISNUMBER(D53),ISNUMBER(F53)),ROUNDDOWN(MIN(IF(OR(ISBLANK(I53),I53=""),EOMONTH(DATE(EINSTELLUNG!$C$35,$A$1,1),0),I53)-MAX(D53,DATE(EINSTELLUNG!$C$35,$A$1,1))+1)/DAY(EOMONTH(DATE(EINSTELLUNG!$C$35,$A$1,1),0))*F53,2),"")</f>
        <v/>
      </c>
      <c r="I53" s="42"/>
      <c r="J53" s="43"/>
      <c r="K53" s="309" t="str">
        <f t="shared" si="1"/>
        <v/>
      </c>
      <c r="L53" s="311"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4"/>
      <c r="N53" s="58"/>
    </row>
    <row r="54" spans="1:22" ht="22" customHeight="1">
      <c r="A54" s="308" t="s">
        <v>125</v>
      </c>
      <c r="B54" s="78"/>
      <c r="C54" s="31"/>
      <c r="D54" s="32"/>
      <c r="E54" s="33"/>
      <c r="F54" s="34"/>
      <c r="G54" s="309" t="str">
        <f>IF(OR(E54="",F54=""),"",PID_KVLohnLookup($A$1,E54,F54,LOHNTABELLE!$H$4))</f>
        <v/>
      </c>
      <c r="H54" s="310" t="str">
        <f>IF(AND(ISNUMBER(D54),ISNUMBER(F54)),ROUNDDOWN(MIN(IF(OR(ISBLANK(I54),I54=""),EOMONTH(DATE(EINSTELLUNG!$C$35,$A$1,1),0),I54)-MAX(D54,DATE(EINSTELLUNG!$C$35,$A$1,1))+1)/DAY(EOMONTH(DATE(EINSTELLUNG!$C$35,$A$1,1),0))*F54,2),"")</f>
        <v/>
      </c>
      <c r="I54" s="35"/>
      <c r="J54" s="36"/>
      <c r="K54" s="309" t="str">
        <f t="shared" si="1"/>
        <v/>
      </c>
      <c r="L54" s="311" t="str">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7"/>
      <c r="N54" s="57"/>
    </row>
    <row r="55" spans="1:22" ht="22" customHeight="1">
      <c r="A55" s="308" t="s">
        <v>126</v>
      </c>
      <c r="B55" s="79"/>
      <c r="C55" s="38"/>
      <c r="D55" s="42"/>
      <c r="E55" s="40"/>
      <c r="F55" s="41"/>
      <c r="G55" s="309" t="str">
        <f>IF(OR(E55="",F55=""),"",PID_KVLohnLookup($A$1,E55,F55,LOHNTABELLE!$H$4))</f>
        <v/>
      </c>
      <c r="H55" s="310" t="str">
        <f>IF(AND(ISNUMBER(D55),ISNUMBER(F55)),ROUNDDOWN(MIN(IF(OR(ISBLANK(I55),I55=""),EOMONTH(DATE(EINSTELLUNG!$C$35,$A$1,1),0),I55)-MAX(D55,DATE(EINSTELLUNG!$C$35,$A$1,1))+1)/DAY(EOMONTH(DATE(EINSTELLUNG!$C$35,$A$1,1),0))*F55,2),"")</f>
        <v/>
      </c>
      <c r="I55" s="42"/>
      <c r="J55" s="43"/>
      <c r="K55" s="309" t="str">
        <f t="shared" si="1"/>
        <v/>
      </c>
      <c r="L55" s="311" t="str">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4"/>
      <c r="N55" s="58"/>
    </row>
    <row r="56" spans="1:22" ht="22" customHeight="1">
      <c r="A56" s="308" t="s">
        <v>127</v>
      </c>
      <c r="B56" s="78"/>
      <c r="C56" s="31"/>
      <c r="D56" s="32"/>
      <c r="E56" s="33"/>
      <c r="F56" s="34"/>
      <c r="G56" s="309" t="str">
        <f>IF(OR(E56="",F56=""),"",PID_KVLohnLookup($A$1,E56,F56,LOHNTABELLE!$H$4))</f>
        <v/>
      </c>
      <c r="H56" s="310" t="str">
        <f>IF(AND(ISNUMBER(D56),ISNUMBER(F56)),ROUNDDOWN(MIN(IF(OR(ISBLANK(I56),I56=""),EOMONTH(DATE(EINSTELLUNG!$C$35,$A$1,1),0),I56)-MAX(D56,DATE(EINSTELLUNG!$C$35,$A$1,1))+1)/DAY(EOMONTH(DATE(EINSTELLUNG!$C$35,$A$1,1),0))*F56,2),"")</f>
        <v/>
      </c>
      <c r="I56" s="35"/>
      <c r="J56" s="36"/>
      <c r="K56" s="309" t="str">
        <f t="shared" si="1"/>
        <v/>
      </c>
      <c r="L56" s="31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7"/>
      <c r="N56" s="57"/>
    </row>
    <row r="57" spans="1:22" ht="22" customHeight="1">
      <c r="A57" s="308" t="s">
        <v>128</v>
      </c>
      <c r="B57" s="79"/>
      <c r="C57" s="38"/>
      <c r="D57" s="42"/>
      <c r="E57" s="40"/>
      <c r="F57" s="41"/>
      <c r="G57" s="309" t="str">
        <f>IF(OR(E57="",F57=""),"",PID_KVLohnLookup($A$1,E57,F57,LOHNTABELLE!$H$4))</f>
        <v/>
      </c>
      <c r="H57" s="310" t="str">
        <f>IF(AND(ISNUMBER(D57),ISNUMBER(F57)),ROUNDDOWN(MIN(IF(OR(ISBLANK(I57),I57=""),EOMONTH(DATE(EINSTELLUNG!$C$35,$A$1,1),0),I57)-MAX(D57,DATE(EINSTELLUNG!$C$35,$A$1,1))+1)/DAY(EOMONTH(DATE(EINSTELLUNG!$C$35,$A$1,1),0))*F57,2),"")</f>
        <v/>
      </c>
      <c r="I57" s="42"/>
      <c r="J57" s="43"/>
      <c r="K57" s="309" t="str">
        <f t="shared" si="1"/>
        <v/>
      </c>
      <c r="L57" s="31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4"/>
      <c r="N57" s="58"/>
    </row>
    <row r="58" spans="1:22" ht="22" customHeight="1">
      <c r="A58" s="308" t="s">
        <v>129</v>
      </c>
      <c r="B58" s="78"/>
      <c r="C58" s="31"/>
      <c r="D58" s="35"/>
      <c r="E58" s="33"/>
      <c r="F58" s="34"/>
      <c r="G58" s="309" t="str">
        <f>IF(OR(E58="",F58=""),"",PID_KVLohnLookup($A$1,E58,F58,LOHNTABELLE!$H$4))</f>
        <v/>
      </c>
      <c r="H58" s="310" t="str">
        <f>IF(AND(ISNUMBER(D58),ISNUMBER(F58)),ROUNDDOWN(MIN(IF(OR(ISBLANK(I58),I58=""),EOMONTH(DATE(EINSTELLUNG!$C$35,$A$1,1),0),I58)-MAX(D58,DATE(EINSTELLUNG!$C$35,$A$1,1))+1)/DAY(EOMONTH(DATE(EINSTELLUNG!$C$35,$A$1,1),0))*F58,2),"")</f>
        <v/>
      </c>
      <c r="I58" s="35"/>
      <c r="J58" s="36"/>
      <c r="K58" s="309" t="str">
        <f t="shared" si="1"/>
        <v/>
      </c>
      <c r="L58" s="31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7"/>
      <c r="N58" s="57"/>
    </row>
    <row r="59" spans="1:22" ht="22" customHeight="1">
      <c r="A59" s="308" t="s">
        <v>130</v>
      </c>
      <c r="B59" s="79"/>
      <c r="C59" s="38"/>
      <c r="D59" s="42"/>
      <c r="E59" s="40"/>
      <c r="F59" s="41"/>
      <c r="G59" s="309" t="str">
        <f>IF(OR(E59="",F59=""),"",PID_KVLohnLookup($A$1,E59,F59,LOHNTABELLE!$H$4))</f>
        <v/>
      </c>
      <c r="H59" s="310" t="str">
        <f>IF(AND(ISNUMBER(D59),ISNUMBER(F59)),ROUNDDOWN(MIN(IF(OR(ISBLANK(I59),I59=""),EOMONTH(DATE(EINSTELLUNG!$C$35,$A$1,1),0),I59)-MAX(D59,DATE(EINSTELLUNG!$C$35,$A$1,1))+1)/DAY(EOMONTH(DATE(EINSTELLUNG!$C$35,$A$1,1),0))*F59,2),"")</f>
        <v/>
      </c>
      <c r="I59" s="42"/>
      <c r="J59" s="43"/>
      <c r="K59" s="309" t="str">
        <f t="shared" si="1"/>
        <v/>
      </c>
      <c r="L59" s="31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4"/>
      <c r="N59" s="58"/>
    </row>
    <row r="60" spans="1:22" ht="22" customHeight="1">
      <c r="A60" s="308" t="s">
        <v>131</v>
      </c>
      <c r="B60" s="78"/>
      <c r="C60" s="31"/>
      <c r="D60" s="35"/>
      <c r="E60" s="33"/>
      <c r="F60" s="34"/>
      <c r="G60" s="309" t="str">
        <f>IF(OR(E60="",F60=""),"",PID_KVLohnLookup($A$1,E60,F60,LOHNTABELLE!$H$4))</f>
        <v/>
      </c>
      <c r="H60" s="310" t="str">
        <f>IF(AND(ISNUMBER(D60),ISNUMBER(F60)),ROUNDDOWN(MIN(IF(OR(ISBLANK(I60),I60=""),EOMONTH(DATE(EINSTELLUNG!$C$35,$A$1,1),0),I60)-MAX(D60,DATE(EINSTELLUNG!$C$35,$A$1,1))+1)/DAY(EOMONTH(DATE(EINSTELLUNG!$C$35,$A$1,1),0))*F60,2),"")</f>
        <v/>
      </c>
      <c r="I60" s="35"/>
      <c r="J60" s="36"/>
      <c r="K60" s="309" t="str">
        <f t="shared" si="1"/>
        <v/>
      </c>
      <c r="L60" s="31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7"/>
      <c r="N60" s="57"/>
    </row>
    <row r="61" spans="1:22" ht="22" customHeight="1">
      <c r="A61" s="308" t="s">
        <v>132</v>
      </c>
      <c r="B61" s="79"/>
      <c r="C61" s="38"/>
      <c r="D61" s="39"/>
      <c r="E61" s="40"/>
      <c r="F61" s="41"/>
      <c r="G61" s="309" t="str">
        <f>IF(OR(E61="",F61=""),"",PID_KVLohnLookup($A$1,E61,F61,LOHNTABELLE!$H$4))</f>
        <v/>
      </c>
      <c r="H61" s="310" t="str">
        <f>IF(AND(ISNUMBER(D61),ISNUMBER(F61)),ROUNDDOWN(MIN(IF(OR(ISBLANK(I61),I61=""),EOMONTH(DATE(EINSTELLUNG!$C$35,$A$1,1),0),I61)-MAX(D61,DATE(EINSTELLUNG!$C$35,$A$1,1))+1)/DAY(EOMONTH(DATE(EINSTELLUNG!$C$35,$A$1,1),0))*F61,2),"")</f>
        <v/>
      </c>
      <c r="I61" s="42"/>
      <c r="J61" s="43"/>
      <c r="K61" s="309" t="str">
        <f t="shared" si="1"/>
        <v/>
      </c>
      <c r="L61" s="31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4"/>
      <c r="N61" s="58"/>
    </row>
    <row r="62" spans="1:22" ht="22" customHeight="1">
      <c r="A62" s="308" t="s">
        <v>133</v>
      </c>
      <c r="B62" s="78"/>
      <c r="C62" s="31"/>
      <c r="D62" s="35"/>
      <c r="E62" s="33"/>
      <c r="F62" s="34"/>
      <c r="G62" s="309" t="str">
        <f>IF(OR(E62="",F62=""),"",PID_KVLohnLookup($A$1,E62,F62,LOHNTABELLE!$H$4))</f>
        <v/>
      </c>
      <c r="H62" s="310" t="str">
        <f>IF(AND(ISNUMBER(D62),ISNUMBER(F62)),ROUNDDOWN(MIN(IF(OR(ISBLANK(I62),I62=""),EOMONTH(DATE(EINSTELLUNG!$C$35,$A$1,1),0),I62)-MAX(D62,DATE(EINSTELLUNG!$C$35,$A$1,1))+1)/DAY(EOMONTH(DATE(EINSTELLUNG!$C$35,$A$1,1),0))*F62,2),"")</f>
        <v/>
      </c>
      <c r="I62" s="35"/>
      <c r="J62" s="36"/>
      <c r="K62" s="309" t="str">
        <f t="shared" si="1"/>
        <v/>
      </c>
      <c r="L62" s="31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7"/>
      <c r="N62" s="57"/>
    </row>
    <row r="63" spans="1:22" ht="22" customHeight="1">
      <c r="A63" s="308" t="s">
        <v>134</v>
      </c>
      <c r="B63" s="79"/>
      <c r="C63" s="38"/>
      <c r="D63" s="42"/>
      <c r="E63" s="40"/>
      <c r="F63" s="82"/>
      <c r="G63" s="309" t="str">
        <f>IF(OR(E63="",F63=""),"",PID_KVLohnLookup($A$1,E63,F63,LOHNTABELLE!$H$4))</f>
        <v/>
      </c>
      <c r="H63" s="310" t="str">
        <f>IF(AND(ISNUMBER(D63),ISNUMBER(F63)),ROUNDDOWN(MIN(IF(OR(ISBLANK(I63),I63=""),EOMONTH(DATE(EINSTELLUNG!$C$35,$A$1,1),0),I63)-MAX(D63,DATE(EINSTELLUNG!$C$35,$A$1,1))+1)/DAY(EOMONTH(DATE(EINSTELLUNG!$C$35,$A$1,1),0))*F63,2),"")</f>
        <v/>
      </c>
      <c r="I63" s="42"/>
      <c r="J63" s="43"/>
      <c r="K63" s="309" t="str">
        <f t="shared" si="1"/>
        <v/>
      </c>
      <c r="L63" s="31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4"/>
      <c r="N63" s="58"/>
    </row>
    <row r="64" spans="1:22" ht="22" customHeight="1">
      <c r="A64" s="308" t="s">
        <v>135</v>
      </c>
      <c r="B64" s="78"/>
      <c r="C64" s="31"/>
      <c r="D64" s="35"/>
      <c r="E64" s="33"/>
      <c r="F64" s="34"/>
      <c r="G64" s="309" t="str">
        <f>IF(OR(E64="",F64=""),"",PID_KVLohnLookup($A$1,E64,F64,LOHNTABELLE!$H$4))</f>
        <v/>
      </c>
      <c r="H64" s="310" t="str">
        <f>IF(AND(ISNUMBER(D64),ISNUMBER(F64)),ROUNDDOWN(MIN(IF(OR(ISBLANK(I64),I64=""),EOMONTH(DATE(EINSTELLUNG!$C$35,$A$1,1),0),I64)-MAX(D64,DATE(EINSTELLUNG!$C$35,$A$1,1))+1)/DAY(EOMONTH(DATE(EINSTELLUNG!$C$35,$A$1,1),0))*F64,2),"")</f>
        <v/>
      </c>
      <c r="I64" s="35"/>
      <c r="J64" s="36"/>
      <c r="K64" s="309" t="str">
        <f t="shared" si="1"/>
        <v/>
      </c>
      <c r="L64" s="31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7"/>
      <c r="N64" s="57"/>
    </row>
    <row r="65" spans="1:14" ht="22" customHeight="1">
      <c r="A65" s="308" t="s">
        <v>136</v>
      </c>
      <c r="B65" s="79"/>
      <c r="C65" s="402"/>
      <c r="D65" s="42"/>
      <c r="E65" s="40"/>
      <c r="F65" s="41"/>
      <c r="G65" s="309" t="str">
        <f>IF(OR(E65="",F65=""),"",PID_KVLohnLookup($A$1,E65,F65,LOHNTABELLE!$H$4))</f>
        <v/>
      </c>
      <c r="H65" s="310" t="str">
        <f>IF(AND(ISNUMBER(D65),ISNUMBER(F65)),ROUNDDOWN(MIN(IF(OR(ISBLANK(I65),I65=""),EOMONTH(DATE(EINSTELLUNG!$C$35,$A$1,1),0),I65)-MAX(D65,DATE(EINSTELLUNG!$C$35,$A$1,1))+1)/DAY(EOMONTH(DATE(EINSTELLUNG!$C$35,$A$1,1),0))*F65,2),"")</f>
        <v/>
      </c>
      <c r="I65" s="42"/>
      <c r="J65" s="43"/>
      <c r="K65" s="309" t="str">
        <f t="shared" si="1"/>
        <v/>
      </c>
      <c r="L65" s="31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4"/>
      <c r="N65" s="58"/>
    </row>
    <row r="66" spans="1:14" ht="22" customHeight="1">
      <c r="A66" s="308" t="s">
        <v>137</v>
      </c>
      <c r="B66" s="78"/>
      <c r="C66" s="31"/>
      <c r="D66" s="35"/>
      <c r="E66" s="33"/>
      <c r="F66" s="34"/>
      <c r="G66" s="309" t="str">
        <f>IF(OR(E66="",F66=""),"",PID_KVLohnLookup($A$1,E66,F66,LOHNTABELLE!$H$4))</f>
        <v/>
      </c>
      <c r="H66" s="310" t="str">
        <f>IF(AND(ISNUMBER(D66),ISNUMBER(F66)),ROUNDDOWN(MIN(IF(OR(ISBLANK(I66),I66=""),EOMONTH(DATE(EINSTELLUNG!$C$35,$A$1,1),0),I66)-MAX(D66,DATE(EINSTELLUNG!$C$35,$A$1,1))+1)/DAY(EOMONTH(DATE(EINSTELLUNG!$C$35,$A$1,1),0))*F66,2),"")</f>
        <v/>
      </c>
      <c r="I66" s="35"/>
      <c r="J66" s="36"/>
      <c r="K66" s="309" t="str">
        <f t="shared" si="1"/>
        <v/>
      </c>
      <c r="L66" s="31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7"/>
      <c r="N66" s="57"/>
    </row>
    <row r="67" spans="1:14" ht="22" customHeight="1">
      <c r="A67" s="308" t="s">
        <v>138</v>
      </c>
      <c r="B67" s="79"/>
      <c r="C67" s="38"/>
      <c r="D67" s="42"/>
      <c r="E67" s="40"/>
      <c r="F67" s="41"/>
      <c r="G67" s="309" t="str">
        <f>IF(OR(E67="",F67=""),"",PID_KVLohnLookup($A$1,E67,F67,LOHNTABELLE!$H$4))</f>
        <v/>
      </c>
      <c r="H67" s="310" t="str">
        <f>IF(AND(ISNUMBER(D67),ISNUMBER(F67)),ROUNDDOWN(MIN(IF(OR(ISBLANK(I67),I67=""),EOMONTH(DATE(EINSTELLUNG!$C$35,$A$1,1),0),I67)-MAX(D67,DATE(EINSTELLUNG!$C$35,$A$1,1))+1)/DAY(EOMONTH(DATE(EINSTELLUNG!$C$35,$A$1,1),0))*F67,2),"")</f>
        <v/>
      </c>
      <c r="I67" s="42"/>
      <c r="J67" s="43"/>
      <c r="K67" s="309" t="str">
        <f t="shared" ref="K67:K98" si="3">IF(OR(B67="",C67=""),"",IFERROR(IF(OR(MONTH(D67)=1,MONTH(D67)=3,MONTH(D67)=5,MONTH(D67)=7,MONTH(D67)=8,MONTH(D67)=10,MONTH(D67)=12),(G67/31)*J67,IF(OR(MONTH(D67)=4,MONTH(D67)=6,MONTH(D67)=9,MONTH(D67)=11),(G67/30)*J67,(G67/DAY(EOMONTH(D67,0)))*J67)),0))</f>
        <v/>
      </c>
      <c r="L67" s="31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4"/>
      <c r="N67" s="58"/>
    </row>
    <row r="68" spans="1:14" ht="22" customHeight="1">
      <c r="A68" s="308" t="s">
        <v>139</v>
      </c>
      <c r="B68" s="78"/>
      <c r="C68" s="31"/>
      <c r="D68" s="35"/>
      <c r="E68" s="33"/>
      <c r="F68" s="34"/>
      <c r="G68" s="309" t="str">
        <f>IF(OR(E68="",F68=""),"",PID_KVLohnLookup($A$1,E68,F68,LOHNTABELLE!$H$4))</f>
        <v/>
      </c>
      <c r="H68" s="310" t="str">
        <f>IF(AND(ISNUMBER(D68),ISNUMBER(F68)),ROUNDDOWN(MIN(IF(OR(ISBLANK(I68),I68=""),EOMONTH(DATE(EINSTELLUNG!$C$35,$A$1,1),0),I68)-MAX(D68,DATE(EINSTELLUNG!$C$35,$A$1,1))+1)/DAY(EOMONTH(DATE(EINSTELLUNG!$C$35,$A$1,1),0))*F68,2),"")</f>
        <v/>
      </c>
      <c r="I68" s="35"/>
      <c r="J68" s="36"/>
      <c r="K68" s="309" t="str">
        <f t="shared" si="3"/>
        <v/>
      </c>
      <c r="L68" s="31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7"/>
      <c r="N68" s="57"/>
    </row>
    <row r="69" spans="1:14" ht="22" customHeight="1">
      <c r="A69" s="308" t="s">
        <v>140</v>
      </c>
      <c r="B69" s="79"/>
      <c r="C69" s="38"/>
      <c r="D69" s="42"/>
      <c r="E69" s="40"/>
      <c r="F69" s="41"/>
      <c r="G69" s="309" t="str">
        <f>IF(OR(E69="",F69=""),"",PID_KVLohnLookup($A$1,E69,F69,LOHNTABELLE!$H$4))</f>
        <v/>
      </c>
      <c r="H69" s="310" t="str">
        <f>IF(AND(ISNUMBER(D69),ISNUMBER(F69)),ROUNDDOWN(MIN(IF(OR(ISBLANK(I69),I69=""),EOMONTH(DATE(EINSTELLUNG!$C$35,$A$1,1),0),I69)-MAX(D69,DATE(EINSTELLUNG!$C$35,$A$1,1))+1)/DAY(EOMONTH(DATE(EINSTELLUNG!$C$35,$A$1,1),0))*F69,2),"")</f>
        <v/>
      </c>
      <c r="I69" s="42"/>
      <c r="J69" s="43"/>
      <c r="K69" s="309" t="str">
        <f t="shared" si="3"/>
        <v/>
      </c>
      <c r="L69" s="31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4"/>
      <c r="N69" s="58"/>
    </row>
    <row r="70" spans="1:14" ht="22" customHeight="1">
      <c r="A70" s="308" t="s">
        <v>141</v>
      </c>
      <c r="B70" s="78"/>
      <c r="C70" s="31"/>
      <c r="D70" s="35"/>
      <c r="E70" s="33"/>
      <c r="F70" s="34"/>
      <c r="G70" s="309" t="str">
        <f>IF(OR(E70="",F70=""),"",PID_KVLohnLookup($A$1,E70,F70,LOHNTABELLE!$H$4))</f>
        <v/>
      </c>
      <c r="H70" s="310" t="str">
        <f>IF(AND(ISNUMBER(D70),ISNUMBER(F70)),ROUNDDOWN(MIN(IF(OR(ISBLANK(I70),I70=""),EOMONTH(DATE(EINSTELLUNG!$C$35,$A$1,1),0),I70)-MAX(D70,DATE(EINSTELLUNG!$C$35,$A$1,1))+1)/DAY(EOMONTH(DATE(EINSTELLUNG!$C$35,$A$1,1),0))*F70,2),"")</f>
        <v/>
      </c>
      <c r="I70" s="35"/>
      <c r="J70" s="36"/>
      <c r="K70" s="309" t="str">
        <f t="shared" si="3"/>
        <v/>
      </c>
      <c r="L70" s="31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7"/>
      <c r="N70" s="57"/>
    </row>
    <row r="71" spans="1:14" ht="22" customHeight="1">
      <c r="A71" s="308" t="s">
        <v>142</v>
      </c>
      <c r="B71" s="79"/>
      <c r="C71" s="38"/>
      <c r="D71" s="42"/>
      <c r="E71" s="40"/>
      <c r="F71" s="41"/>
      <c r="G71" s="309" t="str">
        <f>IF(OR(E71="",F71=""),"",PID_KVLohnLookup($A$1,E71,F71,LOHNTABELLE!$H$4))</f>
        <v/>
      </c>
      <c r="H71" s="310" t="str">
        <f>IF(AND(ISNUMBER(D71),ISNUMBER(F71)),ROUNDDOWN(MIN(IF(OR(ISBLANK(I71),I71=""),EOMONTH(DATE(EINSTELLUNG!$C$35,$A$1,1),0),I71)-MAX(D71,DATE(EINSTELLUNG!$C$35,$A$1,1))+1)/DAY(EOMONTH(DATE(EINSTELLUNG!$C$35,$A$1,1),0))*F71,2),"")</f>
        <v/>
      </c>
      <c r="I71" s="42"/>
      <c r="J71" s="43"/>
      <c r="K71" s="309" t="str">
        <f t="shared" si="3"/>
        <v/>
      </c>
      <c r="L71" s="31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4"/>
      <c r="N71" s="58"/>
    </row>
    <row r="72" spans="1:14" ht="22" customHeight="1">
      <c r="A72" s="308" t="s">
        <v>143</v>
      </c>
      <c r="B72" s="78"/>
      <c r="C72" s="31"/>
      <c r="D72" s="35"/>
      <c r="E72" s="33"/>
      <c r="F72" s="34"/>
      <c r="G72" s="309" t="str">
        <f>IF(OR(E72="",F72=""),"",PID_KVLohnLookup($A$1,E72,F72,LOHNTABELLE!$H$4))</f>
        <v/>
      </c>
      <c r="H72" s="310" t="str">
        <f>IF(AND(ISNUMBER(D72),ISNUMBER(F72)),ROUNDDOWN(MIN(IF(OR(ISBLANK(I72),I72=""),EOMONTH(DATE(EINSTELLUNG!$C$35,$A$1,1),0),I72)-MAX(D72,DATE(EINSTELLUNG!$C$35,$A$1,1))+1)/DAY(EOMONTH(DATE(EINSTELLUNG!$C$35,$A$1,1),0))*F72,2),"")</f>
        <v/>
      </c>
      <c r="I72" s="35"/>
      <c r="J72" s="36"/>
      <c r="K72" s="309" t="str">
        <f t="shared" si="3"/>
        <v/>
      </c>
      <c r="L72" s="31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7"/>
      <c r="N72" s="57"/>
    </row>
    <row r="73" spans="1:14" ht="22" customHeight="1">
      <c r="A73" s="308" t="s">
        <v>144</v>
      </c>
      <c r="B73" s="79"/>
      <c r="C73" s="38"/>
      <c r="D73" s="42"/>
      <c r="E73" s="40"/>
      <c r="F73" s="41"/>
      <c r="G73" s="309" t="str">
        <f>IF(OR(E73="",F73=""),"",PID_KVLohnLookup($A$1,E73,F73,LOHNTABELLE!$H$4))</f>
        <v/>
      </c>
      <c r="H73" s="310" t="str">
        <f>IF(AND(ISNUMBER(D73),ISNUMBER(F73)),ROUNDDOWN(MIN(IF(OR(ISBLANK(I73),I73=""),EOMONTH(DATE(EINSTELLUNG!$C$35,$A$1,1),0),I73)-MAX(D73,DATE(EINSTELLUNG!$C$35,$A$1,1))+1)/DAY(EOMONTH(DATE(EINSTELLUNG!$C$35,$A$1,1),0))*F73,2),"")</f>
        <v/>
      </c>
      <c r="I73" s="42"/>
      <c r="J73" s="43"/>
      <c r="K73" s="309" t="str">
        <f t="shared" si="3"/>
        <v/>
      </c>
      <c r="L73" s="31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4"/>
      <c r="N73" s="58"/>
    </row>
    <row r="74" spans="1:14" ht="22" customHeight="1">
      <c r="A74" s="308" t="s">
        <v>145</v>
      </c>
      <c r="B74" s="78"/>
      <c r="C74" s="31"/>
      <c r="D74" s="35"/>
      <c r="E74" s="33"/>
      <c r="F74" s="34"/>
      <c r="G74" s="309" t="str">
        <f>IF(OR(E74="",F74=""),"",PID_KVLohnLookup($A$1,E74,F74,LOHNTABELLE!$H$4))</f>
        <v/>
      </c>
      <c r="H74" s="310" t="str">
        <f>IF(AND(ISNUMBER(D74),ISNUMBER(F74)),ROUNDDOWN(MIN(IF(OR(ISBLANK(I74),I74=""),EOMONTH(DATE(EINSTELLUNG!$C$35,$A$1,1),0),I74)-MAX(D74,DATE(EINSTELLUNG!$C$35,$A$1,1))+1)/DAY(EOMONTH(DATE(EINSTELLUNG!$C$35,$A$1,1),0))*F74,2),"")</f>
        <v/>
      </c>
      <c r="I74" s="35"/>
      <c r="J74" s="36"/>
      <c r="K74" s="309" t="str">
        <f t="shared" si="3"/>
        <v/>
      </c>
      <c r="L74" s="31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7"/>
      <c r="N74" s="57"/>
    </row>
    <row r="75" spans="1:14" ht="22" customHeight="1">
      <c r="A75" s="308" t="s">
        <v>146</v>
      </c>
      <c r="B75" s="79"/>
      <c r="C75" s="38"/>
      <c r="D75" s="42"/>
      <c r="E75" s="40"/>
      <c r="F75" s="41"/>
      <c r="G75" s="309" t="str">
        <f>IF(OR(E75="",F75=""),"",PID_KVLohnLookup($A$1,E75,F75,LOHNTABELLE!$H$4))</f>
        <v/>
      </c>
      <c r="H75" s="310" t="str">
        <f>IF(AND(ISNUMBER(D75),ISNUMBER(F75)),ROUNDDOWN(MIN(IF(OR(ISBLANK(I75),I75=""),EOMONTH(DATE(EINSTELLUNG!$C$35,$A$1,1),0),I75)-MAX(D75,DATE(EINSTELLUNG!$C$35,$A$1,1))+1)/DAY(EOMONTH(DATE(EINSTELLUNG!$C$35,$A$1,1),0))*F75,2),"")</f>
        <v/>
      </c>
      <c r="I75" s="42"/>
      <c r="J75" s="43"/>
      <c r="K75" s="309" t="str">
        <f t="shared" si="3"/>
        <v/>
      </c>
      <c r="L75" s="31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4"/>
      <c r="N75" s="58"/>
    </row>
    <row r="76" spans="1:14" ht="22" customHeight="1">
      <c r="A76" s="308" t="s">
        <v>147</v>
      </c>
      <c r="B76" s="78"/>
      <c r="C76" s="31"/>
      <c r="D76" s="35"/>
      <c r="E76" s="33"/>
      <c r="F76" s="34"/>
      <c r="G76" s="309" t="str">
        <f>IF(OR(E76="",F76=""),"",PID_KVLohnLookup($A$1,E76,F76,LOHNTABELLE!$H$4))</f>
        <v/>
      </c>
      <c r="H76" s="310" t="str">
        <f>IF(AND(ISNUMBER(D76),ISNUMBER(F76)),ROUNDDOWN(MIN(IF(OR(ISBLANK(I76),I76=""),EOMONTH(DATE(EINSTELLUNG!$C$35,$A$1,1),0),I76)-MAX(D76,DATE(EINSTELLUNG!$C$35,$A$1,1))+1)/DAY(EOMONTH(DATE(EINSTELLUNG!$C$35,$A$1,1),0))*F76,2),"")</f>
        <v/>
      </c>
      <c r="I76" s="35"/>
      <c r="J76" s="36"/>
      <c r="K76" s="309" t="str">
        <f t="shared" si="3"/>
        <v/>
      </c>
      <c r="L76" s="31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7"/>
      <c r="N76" s="57"/>
    </row>
    <row r="77" spans="1:14" ht="22" customHeight="1">
      <c r="A77" s="308" t="s">
        <v>148</v>
      </c>
      <c r="B77" s="79"/>
      <c r="C77" s="38"/>
      <c r="D77" s="42"/>
      <c r="E77" s="40"/>
      <c r="F77" s="41"/>
      <c r="G77" s="309" t="str">
        <f>IF(OR(E77="",F77=""),"",PID_KVLohnLookup($A$1,E77,F77,LOHNTABELLE!$H$4))</f>
        <v/>
      </c>
      <c r="H77" s="310" t="str">
        <f>IF(AND(ISNUMBER(D77),ISNUMBER(F77)),ROUNDDOWN(MIN(IF(OR(ISBLANK(I77),I77=""),EOMONTH(DATE(EINSTELLUNG!$C$35,$A$1,1),0),I77)-MAX(D77,DATE(EINSTELLUNG!$C$35,$A$1,1))+1)/DAY(EOMONTH(DATE(EINSTELLUNG!$C$35,$A$1,1),0))*F77,2),"")</f>
        <v/>
      </c>
      <c r="I77" s="42"/>
      <c r="J77" s="43"/>
      <c r="K77" s="309" t="str">
        <f t="shared" si="3"/>
        <v/>
      </c>
      <c r="L77" s="31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4"/>
      <c r="N77" s="58"/>
    </row>
    <row r="78" spans="1:14" ht="22" customHeight="1">
      <c r="A78" s="308" t="s">
        <v>149</v>
      </c>
      <c r="B78" s="78"/>
      <c r="C78" s="31"/>
      <c r="D78" s="35"/>
      <c r="E78" s="33"/>
      <c r="F78" s="34"/>
      <c r="G78" s="309" t="str">
        <f>IF(OR(E78="",F78=""),"",PID_KVLohnLookup($A$1,E78,F78,LOHNTABELLE!$H$4))</f>
        <v/>
      </c>
      <c r="H78" s="310" t="str">
        <f>IF(AND(ISNUMBER(D78),ISNUMBER(F78)),ROUNDDOWN(MIN(IF(OR(ISBLANK(I78),I78=""),EOMONTH(DATE(EINSTELLUNG!$C$35,$A$1,1),0),I78)-MAX(D78,DATE(EINSTELLUNG!$C$35,$A$1,1))+1)/DAY(EOMONTH(DATE(EINSTELLUNG!$C$35,$A$1,1),0))*F78,2),"")</f>
        <v/>
      </c>
      <c r="I78" s="35"/>
      <c r="J78" s="36"/>
      <c r="K78" s="309" t="str">
        <f t="shared" si="3"/>
        <v/>
      </c>
      <c r="L78" s="31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7"/>
      <c r="N78" s="57"/>
    </row>
    <row r="79" spans="1:14" ht="22" customHeight="1">
      <c r="A79" s="308" t="s">
        <v>150</v>
      </c>
      <c r="B79" s="79"/>
      <c r="C79" s="38"/>
      <c r="D79" s="42"/>
      <c r="E79" s="40"/>
      <c r="F79" s="41"/>
      <c r="G79" s="309" t="str">
        <f>IF(OR(E79="",F79=""),"",PID_KVLohnLookup($A$1,E79,F79,LOHNTABELLE!$H$4))</f>
        <v/>
      </c>
      <c r="H79" s="310" t="str">
        <f>IF(AND(ISNUMBER(D79),ISNUMBER(F79)),ROUNDDOWN(MIN(IF(OR(ISBLANK(I79),I79=""),EOMONTH(DATE(EINSTELLUNG!$C$35,$A$1,1),0),I79)-MAX(D79,DATE(EINSTELLUNG!$C$35,$A$1,1))+1)/DAY(EOMONTH(DATE(EINSTELLUNG!$C$35,$A$1,1),0))*F79,2),"")</f>
        <v/>
      </c>
      <c r="I79" s="42"/>
      <c r="J79" s="43"/>
      <c r="K79" s="309" t="str">
        <f t="shared" si="3"/>
        <v/>
      </c>
      <c r="L79" s="31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4"/>
      <c r="N79" s="58"/>
    </row>
    <row r="80" spans="1:14" ht="22" customHeight="1">
      <c r="A80" s="308" t="s">
        <v>151</v>
      </c>
      <c r="B80" s="78"/>
      <c r="C80" s="31"/>
      <c r="D80" s="35"/>
      <c r="E80" s="33"/>
      <c r="F80" s="34"/>
      <c r="G80" s="309" t="str">
        <f>IF(OR(E80="",F80=""),"",PID_KVLohnLookup($A$1,E80,F80,LOHNTABELLE!$H$4))</f>
        <v/>
      </c>
      <c r="H80" s="310" t="str">
        <f>IF(AND(ISNUMBER(D80),ISNUMBER(F80)),ROUNDDOWN(MIN(IF(OR(ISBLANK(I80),I80=""),EOMONTH(DATE(EINSTELLUNG!$C$35,$A$1,1),0),I80)-MAX(D80,DATE(EINSTELLUNG!$C$35,$A$1,1))+1)/DAY(EOMONTH(DATE(EINSTELLUNG!$C$35,$A$1,1),0))*F80,2),"")</f>
        <v/>
      </c>
      <c r="I80" s="35"/>
      <c r="J80" s="36"/>
      <c r="K80" s="309" t="str">
        <f t="shared" si="3"/>
        <v/>
      </c>
      <c r="L80" s="31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7"/>
      <c r="N80" s="57"/>
    </row>
    <row r="81" spans="1:14" ht="22" customHeight="1">
      <c r="A81" s="308" t="s">
        <v>152</v>
      </c>
      <c r="B81" s="79"/>
      <c r="C81" s="38"/>
      <c r="D81" s="42"/>
      <c r="E81" s="40"/>
      <c r="F81" s="41"/>
      <c r="G81" s="309" t="str">
        <f>IF(OR(E81="",F81=""),"",PID_KVLohnLookup($A$1,E81,F81,LOHNTABELLE!$H$4))</f>
        <v/>
      </c>
      <c r="H81" s="310" t="str">
        <f>IF(AND(ISNUMBER(D81),ISNUMBER(F81)),ROUNDDOWN(MIN(IF(OR(ISBLANK(I81),I81=""),EOMONTH(DATE(EINSTELLUNG!$C$35,$A$1,1),0),I81)-MAX(D81,DATE(EINSTELLUNG!$C$35,$A$1,1))+1)/DAY(EOMONTH(DATE(EINSTELLUNG!$C$35,$A$1,1),0))*F81,2),"")</f>
        <v/>
      </c>
      <c r="I81" s="42"/>
      <c r="J81" s="43"/>
      <c r="K81" s="309" t="str">
        <f t="shared" si="3"/>
        <v/>
      </c>
      <c r="L81" s="31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4"/>
      <c r="N81" s="58"/>
    </row>
    <row r="82" spans="1:14" ht="22" customHeight="1" thickBot="1">
      <c r="A82" s="367" t="s">
        <v>153</v>
      </c>
      <c r="B82" s="80"/>
      <c r="C82" s="46"/>
      <c r="D82" s="47"/>
      <c r="E82" s="48"/>
      <c r="F82" s="49"/>
      <c r="G82" s="368" t="str">
        <f>IF(OR(E82="",F82=""),"",PID_KVLohnLookup($A$1,E82,F82,LOHNTABELLE!$H$4))</f>
        <v/>
      </c>
      <c r="H82" s="369" t="str">
        <f>IF(AND(ISNUMBER(D82),ISNUMBER(F82)),ROUNDDOWN(MIN(IF(OR(ISBLANK(I82),I82=""),EOMONTH(DATE(EINSTELLUNG!$C$35,$A$1,1),0),I82)-MAX(D82,DATE(EINSTELLUNG!$C$35,$A$1,1))+1)/DAY(EOMONTH(DATE(EINSTELLUNG!$C$35,$A$1,1),0))*F82,2),"")</f>
        <v/>
      </c>
      <c r="I82" s="47"/>
      <c r="J82" s="50"/>
      <c r="K82" s="368" t="str">
        <f t="shared" si="3"/>
        <v/>
      </c>
      <c r="L82" s="37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1"/>
      <c r="N82" s="61"/>
    </row>
    <row r="83" spans="1:14" ht="16" customHeight="1">
      <c r="A83" s="397"/>
      <c r="B83" s="397"/>
    </row>
    <row r="100" spans="26:26" ht="16" customHeight="1">
      <c r="Z100" s="287"/>
    </row>
  </sheetData>
  <sheetProtection algorithmName="SHA-512" hashValue="LBswXnYMF/QRWbgCeQaOZoaogF2OuKJ43jQ2O2XmopSkj7Cju5Y6Z2PbHiElvKqcdkFsWOBOgzBKlo5uEHcu2Q==" saltValue="tSMlnH81c5u2GGSRqo3aAw=="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E98FC00-B2EB-430F-8B6B-56BFDE8941A2}">
          <x14:formula1>
            <xm:f>KV_DROPDOWN_HELPER!$AJY$1:$AJY$12</xm:f>
          </x14:formula1>
          <xm:sqref>E3:E82</xm:sqref>
        </x14:dataValidation>
        <x14:dataValidation type="list" allowBlank="1" showInputMessage="1" showErrorMessage="1" xr:uid="{03F0A19D-BD47-4DAE-9520-549B2D7A7CA6}">
          <x14:formula1>
            <xm:f>KV_DROPDOWN_HELPER!$AGW$1:$AGW$13</xm:f>
          </x14:formula1>
          <xm:sqref>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
  <sheetViews>
    <sheetView workbookViewId="0">
      <selection activeCell="F18" sqref="F18"/>
    </sheetView>
  </sheetViews>
  <sheetFormatPr baseColWidth="10" defaultRowHeight="14.5"/>
  <cols>
    <col min="1" max="1" width="6.453125" bestFit="1" customWidth="1"/>
    <col min="2" max="2" width="10.36328125" bestFit="1" customWidth="1"/>
    <col min="3" max="3" width="5.7265625" bestFit="1" customWidth="1"/>
    <col min="4" max="4" width="13.08984375" style="3" bestFit="1" customWidth="1"/>
    <col min="5" max="5" width="13.6328125" style="3" bestFit="1" customWidth="1"/>
    <col min="6" max="6" width="13" bestFit="1" customWidth="1"/>
    <col min="7" max="7" width="19.54296875" bestFit="1" customWidth="1"/>
    <col min="8" max="8" width="13.54296875" style="5" bestFit="1" customWidth="1"/>
    <col min="9" max="9" width="10.08984375" style="5" bestFit="1" customWidth="1"/>
    <col min="10" max="10" width="12" style="5" bestFit="1" customWidth="1"/>
    <col min="11" max="11" width="8.81640625" bestFit="1" customWidth="1"/>
  </cols>
  <sheetData>
    <row r="1" spans="1:11">
      <c r="A1" s="1" t="s">
        <v>205</v>
      </c>
      <c r="B1" s="1" t="s">
        <v>179</v>
      </c>
      <c r="C1" s="1" t="s">
        <v>39</v>
      </c>
      <c r="D1" s="2" t="s">
        <v>206</v>
      </c>
      <c r="E1" s="2" t="s">
        <v>207</v>
      </c>
      <c r="F1" s="1" t="s">
        <v>182</v>
      </c>
      <c r="G1" s="1" t="s">
        <v>212</v>
      </c>
      <c r="H1" s="4" t="s">
        <v>208</v>
      </c>
      <c r="I1" s="4" t="s">
        <v>209</v>
      </c>
      <c r="J1" s="4" t="s">
        <v>213</v>
      </c>
      <c r="K1" s="1" t="s">
        <v>210</v>
      </c>
    </row>
  </sheetData>
  <sheetProtection algorithmName="SHA-512" hashValue="95Dwq5JwNgos1G6bkEHt/w5BKn0BCGnnvGIRGkTtSRfIjiMVf3xLC5BX2IweugpAcs/LFEjkghLNJyNyH5H00w==" saltValue="kLNTSzOrFRyNksEmTF3vqA=="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NGZX67bDEZGQhsZ6foQ0bYA8qqB1qmf7XritE3UZwbV8Ozrts5H4afd/g+/evEW59+MJTvTqM8+hKdGU5jRbLw==" saltValue="XUMNftWQ/rRbxGMqnQGvfg=="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3"/>
  <sheetViews>
    <sheetView workbookViewId="0"/>
  </sheetViews>
  <sheetFormatPr baseColWidth="10" defaultRowHeight="14.5"/>
  <sheetData>
    <row r="1" spans="1:961">
      <c r="A1" s="5">
        <v>173</v>
      </c>
      <c r="CC1" s="5">
        <v>173</v>
      </c>
      <c r="FE1" s="5">
        <v>173</v>
      </c>
      <c r="IG1" s="5">
        <v>173</v>
      </c>
      <c r="LI1" s="5">
        <v>173</v>
      </c>
      <c r="OK1" s="5">
        <v>173</v>
      </c>
      <c r="RM1" s="5">
        <v>173</v>
      </c>
      <c r="UO1" s="5">
        <v>173</v>
      </c>
      <c r="XQ1" s="5">
        <v>173</v>
      </c>
      <c r="AAS1" s="5">
        <v>173</v>
      </c>
      <c r="ADU1" s="5">
        <v>173</v>
      </c>
      <c r="AGW1" s="5">
        <v>173</v>
      </c>
      <c r="AJY1" t="s">
        <v>2</v>
      </c>
    </row>
    <row r="2" spans="1:961">
      <c r="A2" s="5">
        <v>151.38</v>
      </c>
      <c r="CC2" s="5">
        <v>151.38</v>
      </c>
      <c r="FE2" s="5">
        <v>151.38</v>
      </c>
      <c r="IG2" s="5">
        <v>151.38</v>
      </c>
      <c r="LI2" s="5">
        <v>151.38</v>
      </c>
      <c r="OK2" s="5">
        <v>151.38</v>
      </c>
      <c r="RM2" s="5">
        <v>151.38</v>
      </c>
      <c r="UO2" s="5">
        <v>151.38</v>
      </c>
      <c r="XQ2" s="5">
        <v>151.38</v>
      </c>
      <c r="AAS2" s="5">
        <v>151.38</v>
      </c>
      <c r="ADU2" s="5">
        <v>151.38</v>
      </c>
      <c r="AGW2" s="5">
        <v>151.38</v>
      </c>
      <c r="AJY2" t="s">
        <v>3</v>
      </c>
    </row>
    <row r="3" spans="1:961">
      <c r="A3" s="5">
        <v>138.4</v>
      </c>
      <c r="CC3" s="5">
        <v>138.4</v>
      </c>
      <c r="FE3" s="5">
        <v>138.4</v>
      </c>
      <c r="IG3" s="5">
        <v>138.4</v>
      </c>
      <c r="LI3" s="5">
        <v>138.4</v>
      </c>
      <c r="OK3" s="5">
        <v>138.4</v>
      </c>
      <c r="RM3" s="5">
        <v>138.4</v>
      </c>
      <c r="UO3" s="5">
        <v>138.4</v>
      </c>
      <c r="XQ3" s="5">
        <v>138.4</v>
      </c>
      <c r="AAS3" s="5">
        <v>138.4</v>
      </c>
      <c r="ADU3" s="5">
        <v>138.4</v>
      </c>
      <c r="AGW3" s="5">
        <v>138.4</v>
      </c>
      <c r="AJY3" t="s">
        <v>4</v>
      </c>
    </row>
    <row r="4" spans="1:961">
      <c r="A4" s="5">
        <v>129.75</v>
      </c>
      <c r="CC4" s="5">
        <v>129.75</v>
      </c>
      <c r="FE4" s="5">
        <v>129.75</v>
      </c>
      <c r="IG4" s="5">
        <v>129.75</v>
      </c>
      <c r="LI4" s="5">
        <v>129.75</v>
      </c>
      <c r="OK4" s="5">
        <v>129.75</v>
      </c>
      <c r="RM4" s="5">
        <v>129.75</v>
      </c>
      <c r="UO4" s="5">
        <v>129.75</v>
      </c>
      <c r="XQ4" s="5">
        <v>129.75</v>
      </c>
      <c r="AAS4" s="5">
        <v>129.75</v>
      </c>
      <c r="ADU4" s="5">
        <v>129.75</v>
      </c>
      <c r="AGW4" s="5">
        <v>129.75</v>
      </c>
      <c r="AJY4" t="s">
        <v>5</v>
      </c>
    </row>
    <row r="5" spans="1:961">
      <c r="A5" s="5">
        <v>108.13</v>
      </c>
      <c r="CC5" s="5">
        <v>108.13</v>
      </c>
      <c r="FE5" s="5">
        <v>108.13</v>
      </c>
      <c r="IG5" s="5">
        <v>108.13</v>
      </c>
      <c r="LI5" s="5">
        <v>108.13</v>
      </c>
      <c r="OK5" s="5">
        <v>108.13</v>
      </c>
      <c r="RM5" s="5">
        <v>108.13</v>
      </c>
      <c r="UO5" s="5">
        <v>108.13</v>
      </c>
      <c r="XQ5" s="5">
        <v>108.13</v>
      </c>
      <c r="AAS5" s="5">
        <v>108.13</v>
      </c>
      <c r="ADU5" s="5">
        <v>108.13</v>
      </c>
      <c r="AGW5" s="5">
        <v>108.13</v>
      </c>
      <c r="AJY5" t="s">
        <v>6</v>
      </c>
    </row>
    <row r="6" spans="1:961">
      <c r="A6" s="5">
        <v>103.8</v>
      </c>
      <c r="CC6" s="5">
        <v>103.8</v>
      </c>
      <c r="FE6" s="5">
        <v>103.8</v>
      </c>
      <c r="IG6" s="5">
        <v>103.8</v>
      </c>
      <c r="LI6" s="5">
        <v>103.8</v>
      </c>
      <c r="OK6" s="5">
        <v>103.8</v>
      </c>
      <c r="RM6" s="5">
        <v>103.8</v>
      </c>
      <c r="UO6" s="5">
        <v>103.8</v>
      </c>
      <c r="XQ6" s="5">
        <v>103.8</v>
      </c>
      <c r="AAS6" s="5">
        <v>103.8</v>
      </c>
      <c r="ADU6" s="5">
        <v>103.8</v>
      </c>
      <c r="AGW6" s="5">
        <v>103.8</v>
      </c>
      <c r="AJY6" t="s">
        <v>7</v>
      </c>
    </row>
    <row r="7" spans="1:961">
      <c r="A7" s="5">
        <v>86.5</v>
      </c>
      <c r="CC7" s="5">
        <v>86.5</v>
      </c>
      <c r="FE7" s="5">
        <v>86.5</v>
      </c>
      <c r="IG7" s="5">
        <v>86.5</v>
      </c>
      <c r="LI7" s="5">
        <v>86.5</v>
      </c>
      <c r="OK7" s="5">
        <v>86.5</v>
      </c>
      <c r="RM7" s="5">
        <v>86.5</v>
      </c>
      <c r="UO7" s="5">
        <v>86.5</v>
      </c>
      <c r="XQ7" s="5">
        <v>86.5</v>
      </c>
      <c r="AAS7" s="5">
        <v>86.5</v>
      </c>
      <c r="ADU7" s="5">
        <v>86.5</v>
      </c>
      <c r="AGW7" s="5">
        <v>86.5</v>
      </c>
      <c r="AJY7" t="s">
        <v>8</v>
      </c>
    </row>
    <row r="8" spans="1:961">
      <c r="A8" s="5">
        <v>69.2</v>
      </c>
      <c r="CC8" s="5">
        <v>69.2</v>
      </c>
      <c r="FE8" s="5">
        <v>69.2</v>
      </c>
      <c r="IG8" s="5">
        <v>69.2</v>
      </c>
      <c r="LI8" s="5">
        <v>69.2</v>
      </c>
      <c r="OK8" s="5">
        <v>69.2</v>
      </c>
      <c r="RM8" s="5">
        <v>69.2</v>
      </c>
      <c r="UO8" s="5">
        <v>69.2</v>
      </c>
      <c r="XQ8" s="5">
        <v>69.2</v>
      </c>
      <c r="AAS8" s="5">
        <v>69.2</v>
      </c>
      <c r="ADU8" s="5">
        <v>69.2</v>
      </c>
      <c r="AGW8" s="5">
        <v>69.2</v>
      </c>
      <c r="AJY8" t="s">
        <v>9</v>
      </c>
    </row>
    <row r="9" spans="1:961">
      <c r="A9" s="5">
        <v>51.9</v>
      </c>
      <c r="CC9" s="5">
        <v>51.9</v>
      </c>
      <c r="FE9" s="5">
        <v>51.9</v>
      </c>
      <c r="IG9" s="5">
        <v>51.9</v>
      </c>
      <c r="LI9" s="5">
        <v>51.9</v>
      </c>
      <c r="OK9" s="5">
        <v>51.9</v>
      </c>
      <c r="RM9" s="5">
        <v>51.9</v>
      </c>
      <c r="UO9" s="5">
        <v>51.9</v>
      </c>
      <c r="XQ9" s="5">
        <v>51.9</v>
      </c>
      <c r="AAS9" s="5">
        <v>51.9</v>
      </c>
      <c r="ADU9" s="5">
        <v>51.9</v>
      </c>
      <c r="AGW9" s="5">
        <v>51.9</v>
      </c>
      <c r="AJY9" t="s">
        <v>10</v>
      </c>
    </row>
    <row r="10" spans="1:961">
      <c r="A10" s="5">
        <v>47.58</v>
      </c>
      <c r="CC10" s="5">
        <v>47.58</v>
      </c>
      <c r="FE10" s="5">
        <v>47.58</v>
      </c>
      <c r="IG10" s="5">
        <v>47.58</v>
      </c>
      <c r="LI10" s="5">
        <v>47.58</v>
      </c>
      <c r="OK10" s="5">
        <v>47.58</v>
      </c>
      <c r="RM10" s="5">
        <v>47.58</v>
      </c>
      <c r="UO10" s="5">
        <v>47.58</v>
      </c>
      <c r="XQ10" s="5">
        <v>47.58</v>
      </c>
      <c r="AAS10" s="5">
        <v>47.58</v>
      </c>
      <c r="ADU10" s="5">
        <v>47.58</v>
      </c>
      <c r="AGW10" s="5">
        <v>47.58</v>
      </c>
      <c r="AJY10" t="s">
        <v>11</v>
      </c>
    </row>
    <row r="11" spans="1:961">
      <c r="A11" s="5">
        <v>43.25</v>
      </c>
      <c r="CC11" s="5">
        <v>43.25</v>
      </c>
      <c r="FE11" s="5">
        <v>43.25</v>
      </c>
      <c r="IG11" s="5">
        <v>43.25</v>
      </c>
      <c r="LI11" s="5">
        <v>43.25</v>
      </c>
      <c r="OK11" s="5">
        <v>43.25</v>
      </c>
      <c r="RM11" s="5">
        <v>43.25</v>
      </c>
      <c r="UO11" s="5">
        <v>43.25</v>
      </c>
      <c r="XQ11" s="5">
        <v>43.25</v>
      </c>
      <c r="AAS11" s="5">
        <v>43.25</v>
      </c>
      <c r="ADU11" s="5">
        <v>43.25</v>
      </c>
      <c r="AGW11" s="5">
        <v>43.25</v>
      </c>
      <c r="AJY11" t="s">
        <v>12</v>
      </c>
    </row>
    <row r="12" spans="1:961">
      <c r="A12" s="5">
        <v>34.6</v>
      </c>
      <c r="CC12" s="5">
        <v>34.6</v>
      </c>
      <c r="FE12" s="5">
        <v>34.6</v>
      </c>
      <c r="IG12" s="5">
        <v>34.6</v>
      </c>
      <c r="LI12" s="5">
        <v>34.6</v>
      </c>
      <c r="OK12" s="5">
        <v>34.6</v>
      </c>
      <c r="RM12" s="5">
        <v>34.6</v>
      </c>
      <c r="UO12" s="5">
        <v>34.6</v>
      </c>
      <c r="XQ12" s="5">
        <v>34.6</v>
      </c>
      <c r="AAS12" s="5">
        <v>34.6</v>
      </c>
      <c r="ADU12" s="5">
        <v>34.6</v>
      </c>
      <c r="AGW12" s="5">
        <v>34.6</v>
      </c>
      <c r="AJY12" t="s">
        <v>13</v>
      </c>
    </row>
    <row r="13" spans="1:961">
      <c r="A13" s="5">
        <v>32.01</v>
      </c>
      <c r="CC13" s="5">
        <v>32.01</v>
      </c>
      <c r="FE13" s="5">
        <v>32.01</v>
      </c>
      <c r="IG13" s="5">
        <v>32.01</v>
      </c>
      <c r="LI13" s="5">
        <v>32.01</v>
      </c>
      <c r="OK13" s="5">
        <v>32.01</v>
      </c>
      <c r="RM13" s="5">
        <v>32.01</v>
      </c>
      <c r="UO13" s="5">
        <v>32.01</v>
      </c>
      <c r="XQ13" s="5">
        <v>32.01</v>
      </c>
      <c r="AAS13" s="5">
        <v>32.01</v>
      </c>
      <c r="ADU13" s="5">
        <v>32.01</v>
      </c>
      <c r="AGW13" s="5">
        <v>32.01</v>
      </c>
    </row>
  </sheetData>
  <sheetProtection algorithmName="SHA-512" hashValue="75gXR9XFcj+erqIDlt0w7OiBujglUUwR2gDxDCJhP9WxMuaqS8r07RQo4Yw0oCRhE719qGA5gzuDdvZOcV6XCw==" saltValue="YX0UN67MvmO+CKfXFETev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
  <sheetViews>
    <sheetView workbookViewId="0"/>
  </sheetViews>
  <sheetFormatPr baseColWidth="10" defaultRowHeight="14.5"/>
  <sheetData>
    <row r="1" spans="1:5">
      <c r="A1" t="s">
        <v>238</v>
      </c>
      <c r="B1" t="s">
        <v>239</v>
      </c>
      <c r="C1" t="s">
        <v>240</v>
      </c>
      <c r="D1" t="s">
        <v>241</v>
      </c>
      <c r="E1" t="s">
        <v>242</v>
      </c>
    </row>
    <row r="2" spans="1:5">
      <c r="A2">
        <v>2026</v>
      </c>
      <c r="B2">
        <v>7</v>
      </c>
      <c r="C2" t="s">
        <v>278</v>
      </c>
      <c r="D2" t="s">
        <v>245</v>
      </c>
      <c r="E2">
        <v>129.75</v>
      </c>
    </row>
    <row r="3" spans="1:5">
      <c r="A3">
        <v>2026</v>
      </c>
      <c r="B3">
        <v>9</v>
      </c>
      <c r="C3" t="s">
        <v>278</v>
      </c>
      <c r="D3" t="s">
        <v>245</v>
      </c>
      <c r="E3">
        <v>86.5</v>
      </c>
    </row>
    <row r="4" spans="1:5">
      <c r="A4">
        <v>2026</v>
      </c>
      <c r="B4">
        <v>11</v>
      </c>
      <c r="C4" t="s">
        <v>278</v>
      </c>
      <c r="D4" t="s">
        <v>245</v>
      </c>
      <c r="E4">
        <v>166</v>
      </c>
    </row>
    <row r="5" spans="1:5">
      <c r="A5">
        <v>2026</v>
      </c>
      <c r="B5">
        <v>1</v>
      </c>
      <c r="C5" t="s">
        <v>322</v>
      </c>
      <c r="D5" t="s">
        <v>245</v>
      </c>
      <c r="E5">
        <v>171</v>
      </c>
    </row>
    <row r="6" spans="1:5">
      <c r="A6">
        <v>2026</v>
      </c>
      <c r="B6">
        <v>1</v>
      </c>
      <c r="C6" t="s">
        <v>323</v>
      </c>
      <c r="D6" t="s">
        <v>245</v>
      </c>
      <c r="E6">
        <v>173</v>
      </c>
    </row>
    <row r="7" spans="1:5">
      <c r="A7">
        <v>2026</v>
      </c>
      <c r="B7">
        <v>7</v>
      </c>
      <c r="C7" t="s">
        <v>323</v>
      </c>
      <c r="D7" t="s">
        <v>245</v>
      </c>
      <c r="E7">
        <v>138.4</v>
      </c>
    </row>
    <row r="8" spans="1:5">
      <c r="A8">
        <v>2026</v>
      </c>
      <c r="B8">
        <v>8</v>
      </c>
      <c r="C8" t="s">
        <v>323</v>
      </c>
      <c r="D8" t="s">
        <v>245</v>
      </c>
      <c r="E8">
        <v>129.75</v>
      </c>
    </row>
    <row r="9" spans="1:5">
      <c r="A9">
        <v>2026</v>
      </c>
      <c r="B9">
        <v>11</v>
      </c>
      <c r="C9" t="s">
        <v>323</v>
      </c>
      <c r="D9" t="s">
        <v>245</v>
      </c>
      <c r="E9">
        <v>173</v>
      </c>
    </row>
    <row r="10" spans="1:5">
      <c r="A10">
        <v>2026</v>
      </c>
      <c r="B10">
        <v>5</v>
      </c>
      <c r="C10" t="s">
        <v>325</v>
      </c>
      <c r="D10" t="s">
        <v>245</v>
      </c>
      <c r="E10">
        <v>129.75</v>
      </c>
    </row>
    <row r="11" spans="1:5">
      <c r="A11">
        <v>2026</v>
      </c>
      <c r="B11">
        <v>10</v>
      </c>
      <c r="C11" t="s">
        <v>325</v>
      </c>
      <c r="D11" t="s">
        <v>245</v>
      </c>
      <c r="E11">
        <v>173</v>
      </c>
    </row>
    <row r="12" spans="1:5">
      <c r="A12">
        <v>2026</v>
      </c>
      <c r="B12">
        <v>6</v>
      </c>
      <c r="C12" t="s">
        <v>327</v>
      </c>
      <c r="D12" t="s">
        <v>245</v>
      </c>
      <c r="E12">
        <v>171</v>
      </c>
    </row>
    <row r="13" spans="1:5">
      <c r="A13">
        <v>2026</v>
      </c>
      <c r="B13">
        <v>6</v>
      </c>
      <c r="C13" t="s">
        <v>328</v>
      </c>
      <c r="D13" t="s">
        <v>245</v>
      </c>
      <c r="E13">
        <v>173</v>
      </c>
    </row>
  </sheetData>
  <sheetProtection algorithmName="SHA-512" hashValue="wjzvHvrRVzGc2GVW8H61fKfkuhhKxcm1fq4u8TIb9WuEeAtut9JV5hcnU3p7yYyQJ6+zwzO15FmK80rmUoFcpg==" saltValue="dZNqKd1/C/gP4nJwECqTK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207" customWidth="1"/>
    <col min="2" max="2" width="16.36328125" style="207" customWidth="1"/>
    <col min="3" max="4" width="15.6328125" style="207" customWidth="1"/>
    <col min="5" max="5" width="14.6328125" style="207" customWidth="1"/>
    <col min="6" max="6" width="20.81640625" style="207" customWidth="1"/>
    <col min="7" max="7" width="15.81640625" style="207" customWidth="1"/>
    <col min="8" max="8" width="14.6328125" style="207" customWidth="1"/>
    <col min="9" max="9" width="15.6328125" style="207" customWidth="1"/>
    <col min="10" max="10" width="28.6328125" style="207" customWidth="1"/>
    <col min="11" max="11" width="14" style="207" customWidth="1"/>
    <col min="12" max="13" width="20.6328125" style="207" customWidth="1"/>
    <col min="14" max="15" width="15.6328125" style="207" customWidth="1"/>
    <col min="16" max="16" width="11.6328125" style="207" customWidth="1"/>
    <col min="17" max="17" width="20.6328125" style="207" customWidth="1"/>
    <col min="18" max="16384" width="11.453125" style="207"/>
  </cols>
  <sheetData>
    <row r="2" spans="2:21" ht="28" customHeight="1">
      <c r="B2" s="202" t="str">
        <f xml:space="preserve"> "FINANZIELL ÜBERSICHT " &amp; EINSTELLUNG!C35</f>
        <v>FINANZIELL ÜBERSICHT 2026</v>
      </c>
      <c r="C2" s="203"/>
      <c r="D2" s="203"/>
      <c r="E2" s="203"/>
      <c r="F2" s="203"/>
      <c r="G2" s="203"/>
      <c r="H2" s="203"/>
      <c r="I2" s="203"/>
      <c r="J2" s="203"/>
      <c r="K2" s="203"/>
      <c r="L2" s="203"/>
      <c r="M2" s="203"/>
      <c r="N2" s="203"/>
      <c r="O2" s="203"/>
      <c r="P2" s="203"/>
      <c r="Q2" s="204"/>
      <c r="R2" s="205"/>
      <c r="S2" s="206"/>
      <c r="T2" s="206"/>
      <c r="U2" s="206"/>
    </row>
    <row r="3" spans="2:21" ht="18" customHeight="1" thickBot="1">
      <c r="B3" s="208"/>
      <c r="C3" s="209"/>
      <c r="D3" s="209"/>
      <c r="E3" s="209"/>
      <c r="F3" s="209"/>
      <c r="G3" s="209"/>
      <c r="H3" s="209"/>
      <c r="I3" s="209"/>
      <c r="J3" s="209"/>
      <c r="K3" s="209"/>
      <c r="L3" s="209"/>
      <c r="M3" s="209"/>
      <c r="N3" s="209"/>
      <c r="O3" s="209"/>
      <c r="P3" s="209"/>
      <c r="Q3" s="210"/>
      <c r="R3" s="205"/>
    </row>
    <row r="4" spans="2:21" ht="24" customHeight="1">
      <c r="B4" s="211"/>
      <c r="C4" s="212" t="s">
        <v>17</v>
      </c>
      <c r="D4" s="212"/>
      <c r="E4" s="212"/>
      <c r="F4" s="212" t="s">
        <v>154</v>
      </c>
      <c r="G4" s="212"/>
      <c r="H4" s="212"/>
      <c r="I4" s="212" t="s">
        <v>155</v>
      </c>
      <c r="J4" s="212"/>
      <c r="K4" s="212"/>
      <c r="L4" s="212" t="s">
        <v>156</v>
      </c>
      <c r="M4" s="212" t="s">
        <v>157</v>
      </c>
      <c r="N4" s="212" t="s">
        <v>158</v>
      </c>
      <c r="O4" s="212"/>
      <c r="P4" s="212"/>
      <c r="Q4" s="213" t="s">
        <v>90</v>
      </c>
    </row>
    <row r="5" spans="2:21" ht="30" customHeight="1">
      <c r="B5" s="214"/>
      <c r="C5" s="215"/>
      <c r="D5" s="215"/>
      <c r="E5" s="215"/>
      <c r="F5" s="215"/>
      <c r="G5" s="215"/>
      <c r="H5" s="215"/>
      <c r="I5" s="215"/>
      <c r="J5" s="215"/>
      <c r="K5" s="215"/>
      <c r="L5" s="215"/>
      <c r="M5" s="215"/>
      <c r="N5" s="215"/>
      <c r="O5" s="215"/>
      <c r="P5" s="215"/>
      <c r="Q5" s="216"/>
    </row>
    <row r="6" spans="2:21" ht="30" customHeight="1">
      <c r="B6" s="214"/>
      <c r="C6" s="217" t="s">
        <v>159</v>
      </c>
      <c r="D6" s="217" t="s">
        <v>160</v>
      </c>
      <c r="E6" s="217" t="s">
        <v>161</v>
      </c>
      <c r="F6" s="217" t="s">
        <v>159</v>
      </c>
      <c r="G6" s="217" t="s">
        <v>160</v>
      </c>
      <c r="H6" s="217" t="s">
        <v>161</v>
      </c>
      <c r="I6" s="217" t="s">
        <v>159</v>
      </c>
      <c r="J6" s="217" t="s">
        <v>160</v>
      </c>
      <c r="K6" s="217" t="s">
        <v>161</v>
      </c>
      <c r="L6" s="215"/>
      <c r="M6" s="215"/>
      <c r="N6" s="217" t="s">
        <v>162</v>
      </c>
      <c r="O6" s="217" t="s">
        <v>163</v>
      </c>
      <c r="P6" s="217" t="s">
        <v>161</v>
      </c>
      <c r="Q6" s="216"/>
    </row>
    <row r="7" spans="2:21" ht="30" customHeight="1">
      <c r="B7" s="218" t="s">
        <v>164</v>
      </c>
      <c r="C7" s="219">
        <f>EINSTELLUNG!C6</f>
        <v>0</v>
      </c>
      <c r="D7" s="219">
        <f>EINSTELLUNG!C22</f>
        <v>0</v>
      </c>
      <c r="E7" s="219">
        <f>D7-C7</f>
        <v>0</v>
      </c>
      <c r="F7" s="219">
        <f>EINSTELLUNG!D6</f>
        <v>0</v>
      </c>
      <c r="G7" s="219">
        <v>0</v>
      </c>
      <c r="H7" s="219">
        <f t="shared" ref="H7:H23" si="0">G7-F7</f>
        <v>0</v>
      </c>
      <c r="I7" s="220">
        <f>EINSTELLUNG!E6</f>
        <v>0</v>
      </c>
      <c r="J7" s="220">
        <v>0</v>
      </c>
      <c r="K7" s="220">
        <f t="shared" ref="K7:K23" si="1">J7-I7</f>
        <v>0</v>
      </c>
      <c r="L7" s="221">
        <f>Januar!S40</f>
        <v>0</v>
      </c>
      <c r="M7" s="221">
        <f>Januar!S41</f>
        <v>0</v>
      </c>
      <c r="N7" s="221">
        <f>Januar!O5</f>
        <v>0</v>
      </c>
      <c r="O7" s="221">
        <f>Januar!P5</f>
        <v>0</v>
      </c>
      <c r="P7" s="221">
        <f>O7-N7</f>
        <v>0</v>
      </c>
      <c r="Q7" s="222">
        <v>0</v>
      </c>
    </row>
    <row r="8" spans="2:21" ht="30" customHeight="1">
      <c r="B8" s="223" t="s">
        <v>243</v>
      </c>
      <c r="C8" s="224">
        <f>EINSTELLUNG!C7</f>
        <v>0</v>
      </c>
      <c r="D8" s="224">
        <f>EINSTELLUNG!C23</f>
        <v>0</v>
      </c>
      <c r="E8" s="224">
        <f>D8-C8</f>
        <v>0</v>
      </c>
      <c r="F8" s="224">
        <f>EINSTELLUNG!D7</f>
        <v>0</v>
      </c>
      <c r="G8" s="224">
        <v>0</v>
      </c>
      <c r="H8" s="224">
        <f t="shared" si="0"/>
        <v>0</v>
      </c>
      <c r="I8" s="225">
        <f>EINSTELLUNG!E7</f>
        <v>0</v>
      </c>
      <c r="J8" s="225">
        <v>0</v>
      </c>
      <c r="K8" s="225">
        <f t="shared" si="1"/>
        <v>0</v>
      </c>
      <c r="L8" s="226">
        <f ca="1">Februar!S40</f>
        <v>0</v>
      </c>
      <c r="M8" s="226">
        <f ca="1">Februar!S41</f>
        <v>0</v>
      </c>
      <c r="N8" s="226">
        <f>Februar!O5</f>
        <v>0</v>
      </c>
      <c r="O8" s="226">
        <f>Februar!P5</f>
        <v>0</v>
      </c>
      <c r="P8" s="226">
        <f t="shared" ref="P8:P23" si="2">O8-N8</f>
        <v>0</v>
      </c>
      <c r="Q8" s="227">
        <v>0</v>
      </c>
    </row>
    <row r="9" spans="2:21" ht="30" customHeight="1">
      <c r="B9" s="218" t="s">
        <v>165</v>
      </c>
      <c r="C9" s="219">
        <f>EINSTELLUNG!C8</f>
        <v>0</v>
      </c>
      <c r="D9" s="219">
        <f>EINSTELLUNG!C24</f>
        <v>0</v>
      </c>
      <c r="E9" s="219">
        <f>D9-C9</f>
        <v>0</v>
      </c>
      <c r="F9" s="219">
        <f>EINSTELLUNG!D8</f>
        <v>0</v>
      </c>
      <c r="G9" s="219">
        <v>0</v>
      </c>
      <c r="H9" s="219">
        <f t="shared" si="0"/>
        <v>0</v>
      </c>
      <c r="I9" s="220">
        <f>EINSTELLUNG!E8</f>
        <v>0</v>
      </c>
      <c r="J9" s="220">
        <v>0</v>
      </c>
      <c r="K9" s="220">
        <f t="shared" si="1"/>
        <v>0</v>
      </c>
      <c r="L9" s="221">
        <f>Marz!S40</f>
        <v>0</v>
      </c>
      <c r="M9" s="221">
        <f>Marz!S41</f>
        <v>0</v>
      </c>
      <c r="N9" s="221">
        <f>Marz!O5</f>
        <v>0</v>
      </c>
      <c r="O9" s="221">
        <f>Marz!P5</f>
        <v>0</v>
      </c>
      <c r="P9" s="221">
        <f t="shared" si="2"/>
        <v>0</v>
      </c>
      <c r="Q9" s="222">
        <v>0</v>
      </c>
    </row>
    <row r="10" spans="2:21" ht="30" customHeight="1">
      <c r="B10" s="228" t="s">
        <v>166</v>
      </c>
      <c r="C10" s="229">
        <f>SUM(C7:C9)</f>
        <v>0</v>
      </c>
      <c r="D10" s="229">
        <f>SUM(D7:D9)</f>
        <v>0</v>
      </c>
      <c r="E10" s="229">
        <f>D10-C10</f>
        <v>0</v>
      </c>
      <c r="F10" s="229">
        <f>SUM(F7:F9)</f>
        <v>0</v>
      </c>
      <c r="G10" s="229">
        <f>SUM(G7:G9)</f>
        <v>0</v>
      </c>
      <c r="H10" s="229">
        <f t="shared" si="0"/>
        <v>0</v>
      </c>
      <c r="I10" s="230">
        <f>AVERAGE(I7:I9)</f>
        <v>0</v>
      </c>
      <c r="J10" s="230">
        <f>AVERAGE(J7:J9)</f>
        <v>0</v>
      </c>
      <c r="K10" s="230">
        <f t="shared" si="1"/>
        <v>0</v>
      </c>
      <c r="L10" s="231">
        <f ca="1">AVERAGE(L7:L9)</f>
        <v>0</v>
      </c>
      <c r="M10" s="231">
        <f ca="1">AVERAGE(M7:M9)</f>
        <v>0</v>
      </c>
      <c r="N10" s="231">
        <f>SUM(N7:N9)</f>
        <v>0</v>
      </c>
      <c r="O10" s="231">
        <f>SUM(O7:O9)</f>
        <v>0</v>
      </c>
      <c r="P10" s="231">
        <f t="shared" si="2"/>
        <v>0</v>
      </c>
      <c r="Q10" s="232">
        <v>0</v>
      </c>
    </row>
    <row r="11" spans="2:21" ht="30" customHeight="1">
      <c r="B11" s="218" t="s">
        <v>167</v>
      </c>
      <c r="C11" s="219">
        <f>EINSTELLUNG!C9</f>
        <v>0</v>
      </c>
      <c r="D11" s="219">
        <f>EINSTELLUNG!C25</f>
        <v>0</v>
      </c>
      <c r="E11" s="219">
        <f t="shared" ref="E11:E21" si="3">D11-C11</f>
        <v>0</v>
      </c>
      <c r="F11" s="219">
        <f>EINSTELLUNG!D9</f>
        <v>0</v>
      </c>
      <c r="G11" s="219">
        <v>0</v>
      </c>
      <c r="H11" s="219">
        <f t="shared" si="0"/>
        <v>0</v>
      </c>
      <c r="I11" s="220">
        <f>EINSTELLUNG!E9</f>
        <v>0</v>
      </c>
      <c r="J11" s="220">
        <v>0</v>
      </c>
      <c r="K11" s="220">
        <f t="shared" si="1"/>
        <v>0</v>
      </c>
      <c r="L11" s="221">
        <f>April!S40</f>
        <v>0</v>
      </c>
      <c r="M11" s="221">
        <f>April!S41</f>
        <v>0</v>
      </c>
      <c r="N11" s="221">
        <f>April!O5</f>
        <v>0</v>
      </c>
      <c r="O11" s="221">
        <f>April!P5</f>
        <v>0</v>
      </c>
      <c r="P11" s="221">
        <f t="shared" si="2"/>
        <v>0</v>
      </c>
      <c r="Q11" s="222">
        <v>0</v>
      </c>
    </row>
    <row r="12" spans="2:21" ht="30" customHeight="1">
      <c r="B12" s="223" t="s">
        <v>168</v>
      </c>
      <c r="C12" s="224">
        <f>EINSTELLUNG!C10</f>
        <v>0</v>
      </c>
      <c r="D12" s="224">
        <f>EINSTELLUNG!C26</f>
        <v>0</v>
      </c>
      <c r="E12" s="224">
        <f t="shared" si="3"/>
        <v>0</v>
      </c>
      <c r="F12" s="224">
        <f>EINSTELLUNG!D10</f>
        <v>0</v>
      </c>
      <c r="G12" s="224">
        <v>0</v>
      </c>
      <c r="H12" s="224">
        <f t="shared" si="0"/>
        <v>0</v>
      </c>
      <c r="I12" s="225">
        <f>EINSTELLUNG!E10</f>
        <v>0</v>
      </c>
      <c r="J12" s="225">
        <v>0</v>
      </c>
      <c r="K12" s="225">
        <f t="shared" si="1"/>
        <v>0</v>
      </c>
      <c r="L12" s="226">
        <f>Mai!S40</f>
        <v>0</v>
      </c>
      <c r="M12" s="226">
        <f>Mai!S41</f>
        <v>0</v>
      </c>
      <c r="N12" s="226">
        <f>Mai!O5</f>
        <v>0</v>
      </c>
      <c r="O12" s="226">
        <f>Mai!P5</f>
        <v>0</v>
      </c>
      <c r="P12" s="226">
        <f t="shared" si="2"/>
        <v>0</v>
      </c>
      <c r="Q12" s="227">
        <v>0</v>
      </c>
    </row>
    <row r="13" spans="2:21" ht="30" customHeight="1">
      <c r="B13" s="218" t="s">
        <v>169</v>
      </c>
      <c r="C13" s="219">
        <f>EINSTELLUNG!C11</f>
        <v>0</v>
      </c>
      <c r="D13" s="219">
        <f>EINSTELLUNG!C27</f>
        <v>0</v>
      </c>
      <c r="E13" s="219">
        <f t="shared" si="3"/>
        <v>0</v>
      </c>
      <c r="F13" s="219">
        <f>EINSTELLUNG!D11</f>
        <v>0</v>
      </c>
      <c r="G13" s="219">
        <v>0</v>
      </c>
      <c r="H13" s="219">
        <f t="shared" si="0"/>
        <v>0</v>
      </c>
      <c r="I13" s="220">
        <f>EINSTELLUNG!E11</f>
        <v>0</v>
      </c>
      <c r="J13" s="220">
        <v>0</v>
      </c>
      <c r="K13" s="220">
        <f t="shared" si="1"/>
        <v>0</v>
      </c>
      <c r="L13" s="221">
        <f>Juni!S40</f>
        <v>0</v>
      </c>
      <c r="M13" s="221">
        <f>Juni!S41</f>
        <v>0</v>
      </c>
      <c r="N13" s="221">
        <f>Juni!O5</f>
        <v>0</v>
      </c>
      <c r="O13" s="221">
        <f>Juni!P5</f>
        <v>0</v>
      </c>
      <c r="P13" s="221">
        <f t="shared" si="2"/>
        <v>0</v>
      </c>
      <c r="Q13" s="222">
        <v>0</v>
      </c>
    </row>
    <row r="14" spans="2:21" ht="30" customHeight="1">
      <c r="B14" s="228" t="s">
        <v>170</v>
      </c>
      <c r="C14" s="229">
        <f>SUM(C11:C13)</f>
        <v>0</v>
      </c>
      <c r="D14" s="229">
        <f>SUM(D11:D13)</f>
        <v>0</v>
      </c>
      <c r="E14" s="229">
        <f t="shared" si="3"/>
        <v>0</v>
      </c>
      <c r="F14" s="229">
        <f>SUM(F11:F13)</f>
        <v>0</v>
      </c>
      <c r="G14" s="229">
        <f>SUM(G11:G13)</f>
        <v>0</v>
      </c>
      <c r="H14" s="229">
        <f t="shared" si="0"/>
        <v>0</v>
      </c>
      <c r="I14" s="230">
        <f>AVERAGE(I11:I13)</f>
        <v>0</v>
      </c>
      <c r="J14" s="230">
        <f>AVERAGE(J11:J13)</f>
        <v>0</v>
      </c>
      <c r="K14" s="230">
        <f t="shared" si="1"/>
        <v>0</v>
      </c>
      <c r="L14" s="231">
        <f>AVERAGE(L11:L13)</f>
        <v>0</v>
      </c>
      <c r="M14" s="231">
        <f>AVERAGE(M11:M13)</f>
        <v>0</v>
      </c>
      <c r="N14" s="231">
        <f>SUM(N11:N13)</f>
        <v>0</v>
      </c>
      <c r="O14" s="231">
        <f>SUM(O11:O13)</f>
        <v>0</v>
      </c>
      <c r="P14" s="231">
        <f t="shared" si="2"/>
        <v>0</v>
      </c>
      <c r="Q14" s="232">
        <v>0</v>
      </c>
    </row>
    <row r="15" spans="2:21" ht="30" customHeight="1">
      <c r="B15" s="218" t="s">
        <v>171</v>
      </c>
      <c r="C15" s="219">
        <f>EINSTELLUNG!C12</f>
        <v>0</v>
      </c>
      <c r="D15" s="219">
        <f>EINSTELLUNG!C28</f>
        <v>0</v>
      </c>
      <c r="E15" s="219">
        <f t="shared" si="3"/>
        <v>0</v>
      </c>
      <c r="F15" s="219">
        <f>EINSTELLUNG!D12</f>
        <v>0</v>
      </c>
      <c r="G15" s="219">
        <v>0</v>
      </c>
      <c r="H15" s="219">
        <f t="shared" si="0"/>
        <v>0</v>
      </c>
      <c r="I15" s="220">
        <f>EINSTELLUNG!E12</f>
        <v>0</v>
      </c>
      <c r="J15" s="220">
        <v>0</v>
      </c>
      <c r="K15" s="220">
        <f t="shared" si="1"/>
        <v>0</v>
      </c>
      <c r="L15" s="221">
        <f>Juli!S40</f>
        <v>0</v>
      </c>
      <c r="M15" s="221">
        <f>Juli!S41</f>
        <v>0</v>
      </c>
      <c r="N15" s="221">
        <f>Juli!O5</f>
        <v>0</v>
      </c>
      <c r="O15" s="221">
        <f>Juli!P5</f>
        <v>0</v>
      </c>
      <c r="P15" s="221">
        <f t="shared" si="2"/>
        <v>0</v>
      </c>
      <c r="Q15" s="222">
        <v>0</v>
      </c>
    </row>
    <row r="16" spans="2:21" ht="30" customHeight="1">
      <c r="B16" s="223" t="s">
        <v>172</v>
      </c>
      <c r="C16" s="224">
        <f>EINSTELLUNG!C13</f>
        <v>0</v>
      </c>
      <c r="D16" s="224">
        <f>EINSTELLUNG!C29</f>
        <v>0</v>
      </c>
      <c r="E16" s="224">
        <f t="shared" si="3"/>
        <v>0</v>
      </c>
      <c r="F16" s="224">
        <f>EINSTELLUNG!D13</f>
        <v>0</v>
      </c>
      <c r="G16" s="224">
        <v>0</v>
      </c>
      <c r="H16" s="224">
        <f t="shared" si="0"/>
        <v>0</v>
      </c>
      <c r="I16" s="225">
        <f>EINSTELLUNG!E13</f>
        <v>0</v>
      </c>
      <c r="J16" s="225">
        <v>0</v>
      </c>
      <c r="K16" s="225">
        <f t="shared" si="1"/>
        <v>0</v>
      </c>
      <c r="L16" s="226">
        <f>August!S40</f>
        <v>0</v>
      </c>
      <c r="M16" s="226">
        <f>August!S41</f>
        <v>0</v>
      </c>
      <c r="N16" s="226">
        <f>August!O5</f>
        <v>0</v>
      </c>
      <c r="O16" s="226">
        <f>August!P5</f>
        <v>0</v>
      </c>
      <c r="P16" s="226">
        <f t="shared" si="2"/>
        <v>0</v>
      </c>
      <c r="Q16" s="227">
        <v>0</v>
      </c>
    </row>
    <row r="17" spans="2:17" ht="30" customHeight="1">
      <c r="B17" s="218" t="s">
        <v>173</v>
      </c>
      <c r="C17" s="219">
        <f>EINSTELLUNG!C14</f>
        <v>0</v>
      </c>
      <c r="D17" s="219">
        <f>EINSTELLUNG!C30</f>
        <v>0</v>
      </c>
      <c r="E17" s="219">
        <f t="shared" si="3"/>
        <v>0</v>
      </c>
      <c r="F17" s="219">
        <f>EINSTELLUNG!D14</f>
        <v>0</v>
      </c>
      <c r="G17" s="219">
        <v>0</v>
      </c>
      <c r="H17" s="219">
        <f t="shared" si="0"/>
        <v>0</v>
      </c>
      <c r="I17" s="220">
        <f>EINSTELLUNG!E14</f>
        <v>0</v>
      </c>
      <c r="J17" s="220">
        <v>0</v>
      </c>
      <c r="K17" s="220">
        <f t="shared" si="1"/>
        <v>0</v>
      </c>
      <c r="L17" s="221">
        <f>September!S40</f>
        <v>0</v>
      </c>
      <c r="M17" s="221">
        <f>September!S41</f>
        <v>0</v>
      </c>
      <c r="N17" s="221">
        <f>September!O5</f>
        <v>0</v>
      </c>
      <c r="O17" s="221">
        <f>September!P5</f>
        <v>0</v>
      </c>
      <c r="P17" s="221">
        <f t="shared" si="2"/>
        <v>0</v>
      </c>
      <c r="Q17" s="222">
        <v>0</v>
      </c>
    </row>
    <row r="18" spans="2:17" ht="30" customHeight="1">
      <c r="B18" s="228" t="s">
        <v>174</v>
      </c>
      <c r="C18" s="229">
        <f>SUM(C15:C17)</f>
        <v>0</v>
      </c>
      <c r="D18" s="229">
        <f>SUM(D15:D17)</f>
        <v>0</v>
      </c>
      <c r="E18" s="229">
        <f>D18-C18</f>
        <v>0</v>
      </c>
      <c r="F18" s="229">
        <f>SUM(F15:F17)</f>
        <v>0</v>
      </c>
      <c r="G18" s="229">
        <f>SUM(G15:G17)</f>
        <v>0</v>
      </c>
      <c r="H18" s="229">
        <f t="shared" si="0"/>
        <v>0</v>
      </c>
      <c r="I18" s="230">
        <f>AVERAGE(I15:I17)</f>
        <v>0</v>
      </c>
      <c r="J18" s="230">
        <f>AVERAGE(J15:J17)</f>
        <v>0</v>
      </c>
      <c r="K18" s="230">
        <f t="shared" si="1"/>
        <v>0</v>
      </c>
      <c r="L18" s="231">
        <f>AVERAGE(L15:L17)</f>
        <v>0</v>
      </c>
      <c r="M18" s="231">
        <f>AVERAGE(M15:M17)</f>
        <v>0</v>
      </c>
      <c r="N18" s="231">
        <f>SUM(N15:N17)</f>
        <v>0</v>
      </c>
      <c r="O18" s="231">
        <f>SUM(O15:O17)</f>
        <v>0</v>
      </c>
      <c r="P18" s="231">
        <f t="shared" si="2"/>
        <v>0</v>
      </c>
      <c r="Q18" s="232">
        <v>0</v>
      </c>
    </row>
    <row r="19" spans="2:17" ht="30" customHeight="1">
      <c r="B19" s="218" t="s">
        <v>175</v>
      </c>
      <c r="C19" s="219">
        <f>EINSTELLUNG!C15</f>
        <v>0</v>
      </c>
      <c r="D19" s="219">
        <f>EINSTELLUNG!C31</f>
        <v>0</v>
      </c>
      <c r="E19" s="219">
        <f>D19-C19</f>
        <v>0</v>
      </c>
      <c r="F19" s="219">
        <f>EINSTELLUNG!D15</f>
        <v>0</v>
      </c>
      <c r="G19" s="219">
        <v>0</v>
      </c>
      <c r="H19" s="219">
        <f t="shared" si="0"/>
        <v>0</v>
      </c>
      <c r="I19" s="220">
        <f>EINSTELLUNG!E15</f>
        <v>0</v>
      </c>
      <c r="J19" s="220">
        <v>0</v>
      </c>
      <c r="K19" s="220">
        <f t="shared" si="1"/>
        <v>0</v>
      </c>
      <c r="L19" s="221">
        <f>Oktober!S40</f>
        <v>0</v>
      </c>
      <c r="M19" s="221">
        <f>Oktober!S41</f>
        <v>0</v>
      </c>
      <c r="N19" s="221">
        <f>Oktober!O5</f>
        <v>0</v>
      </c>
      <c r="O19" s="221">
        <f>Oktober!P5</f>
        <v>0</v>
      </c>
      <c r="P19" s="221">
        <f t="shared" si="2"/>
        <v>0</v>
      </c>
      <c r="Q19" s="222">
        <v>0</v>
      </c>
    </row>
    <row r="20" spans="2:17" ht="30" customHeight="1">
      <c r="B20" s="223" t="s">
        <v>176</v>
      </c>
      <c r="C20" s="224">
        <f>EINSTELLUNG!C16</f>
        <v>0</v>
      </c>
      <c r="D20" s="224">
        <f>EINSTELLUNG!C32</f>
        <v>0</v>
      </c>
      <c r="E20" s="224">
        <f>D20-C20</f>
        <v>0</v>
      </c>
      <c r="F20" s="224">
        <f>EINSTELLUNG!D16</f>
        <v>0</v>
      </c>
      <c r="G20" s="224">
        <v>0</v>
      </c>
      <c r="H20" s="224">
        <f t="shared" si="0"/>
        <v>0</v>
      </c>
      <c r="I20" s="225">
        <f>EINSTELLUNG!E16</f>
        <v>0</v>
      </c>
      <c r="J20" s="225">
        <v>0</v>
      </c>
      <c r="K20" s="225">
        <f t="shared" si="1"/>
        <v>0</v>
      </c>
      <c r="L20" s="226">
        <f>November!S40</f>
        <v>0</v>
      </c>
      <c r="M20" s="226">
        <f>November!S41</f>
        <v>0</v>
      </c>
      <c r="N20" s="226">
        <f>November!O5</f>
        <v>0</v>
      </c>
      <c r="O20" s="226">
        <f>November!P5</f>
        <v>0</v>
      </c>
      <c r="P20" s="226">
        <f t="shared" si="2"/>
        <v>0</v>
      </c>
      <c r="Q20" s="227">
        <v>0</v>
      </c>
    </row>
    <row r="21" spans="2:17" ht="30" customHeight="1">
      <c r="B21" s="218" t="s">
        <v>177</v>
      </c>
      <c r="C21" s="219">
        <f>EINSTELLUNG!C17</f>
        <v>0</v>
      </c>
      <c r="D21" s="219">
        <f>EINSTELLUNG!C33</f>
        <v>0</v>
      </c>
      <c r="E21" s="219">
        <f t="shared" si="3"/>
        <v>0</v>
      </c>
      <c r="F21" s="219">
        <f>EINSTELLUNG!D17</f>
        <v>0</v>
      </c>
      <c r="G21" s="219">
        <v>0</v>
      </c>
      <c r="H21" s="219">
        <f t="shared" si="0"/>
        <v>0</v>
      </c>
      <c r="I21" s="220">
        <f>EINSTELLUNG!E17</f>
        <v>0</v>
      </c>
      <c r="J21" s="220">
        <v>0</v>
      </c>
      <c r="K21" s="220">
        <f t="shared" si="1"/>
        <v>0</v>
      </c>
      <c r="L21" s="221">
        <f>Dezember!S40</f>
        <v>0</v>
      </c>
      <c r="M21" s="221">
        <f>Dezember!S41</f>
        <v>0</v>
      </c>
      <c r="N21" s="221">
        <f>Dezember!O5</f>
        <v>0</v>
      </c>
      <c r="O21" s="221">
        <f>Dezember!P5</f>
        <v>0</v>
      </c>
      <c r="P21" s="221">
        <f t="shared" si="2"/>
        <v>0</v>
      </c>
      <c r="Q21" s="222">
        <v>0</v>
      </c>
    </row>
    <row r="22" spans="2:17" ht="30" customHeight="1">
      <c r="B22" s="228" t="s">
        <v>178</v>
      </c>
      <c r="C22" s="229">
        <f>SUM(C19:C21)</f>
        <v>0</v>
      </c>
      <c r="D22" s="229">
        <f>SUM(D19:D21)</f>
        <v>0</v>
      </c>
      <c r="E22" s="229">
        <f>D22-C22</f>
        <v>0</v>
      </c>
      <c r="F22" s="229">
        <f>SUM(F19:F21)</f>
        <v>0</v>
      </c>
      <c r="G22" s="229">
        <f>SUM(G19:G21)</f>
        <v>0</v>
      </c>
      <c r="H22" s="229">
        <f t="shared" si="0"/>
        <v>0</v>
      </c>
      <c r="I22" s="230">
        <f>AVERAGE(I19:I21)</f>
        <v>0</v>
      </c>
      <c r="J22" s="230">
        <f>AVERAGE(J19:J21)</f>
        <v>0</v>
      </c>
      <c r="K22" s="230">
        <f t="shared" si="1"/>
        <v>0</v>
      </c>
      <c r="L22" s="231">
        <f>AVERAGE(L19:L21)</f>
        <v>0</v>
      </c>
      <c r="M22" s="231">
        <f>AVERAGE(M19:M21)</f>
        <v>0</v>
      </c>
      <c r="N22" s="231">
        <f>SUM(N19:N21)</f>
        <v>0</v>
      </c>
      <c r="O22" s="231">
        <f>SUM(O19:O21)</f>
        <v>0</v>
      </c>
      <c r="P22" s="231">
        <f>O22-N22</f>
        <v>0</v>
      </c>
      <c r="Q22" s="232">
        <v>0</v>
      </c>
    </row>
    <row r="23" spans="2:17" ht="32" customHeight="1" thickBot="1">
      <c r="B23" s="233" t="str">
        <f xml:space="preserve"> "GESAMT " &amp; EINSTELLUNG!C35</f>
        <v>GESAMT 2026</v>
      </c>
      <c r="C23" s="234">
        <f>SUM(C10,C14,C18,C22)</f>
        <v>0</v>
      </c>
      <c r="D23" s="234">
        <f>SUM(D10,D14,D18,D22)</f>
        <v>0</v>
      </c>
      <c r="E23" s="234">
        <f>D23-C23</f>
        <v>0</v>
      </c>
      <c r="F23" s="234">
        <f>SUM(F10,F14,F18,F22)</f>
        <v>0</v>
      </c>
      <c r="G23" s="234">
        <f>SUM(G10,G14,G18,G22)</f>
        <v>0</v>
      </c>
      <c r="H23" s="234">
        <f t="shared" si="0"/>
        <v>0</v>
      </c>
      <c r="I23" s="235">
        <f>AVERAGE(I10,I14,I18,I22)</f>
        <v>0</v>
      </c>
      <c r="J23" s="235">
        <f>AVERAGE(J10,J14,J18,J22)</f>
        <v>0</v>
      </c>
      <c r="K23" s="235">
        <f t="shared" si="1"/>
        <v>0</v>
      </c>
      <c r="L23" s="236">
        <f ca="1">AVERAGE(L22,L18,L14,L10)</f>
        <v>0</v>
      </c>
      <c r="M23" s="236">
        <f ca="1">AVERAGE(M10,M14,M18,M22)</f>
        <v>0</v>
      </c>
      <c r="N23" s="236">
        <f>SUM(N10,N14,N18,N22)</f>
        <v>0</v>
      </c>
      <c r="O23" s="236">
        <f>SUM(O10,O14,O18,O22)</f>
        <v>0</v>
      </c>
      <c r="P23" s="236">
        <f t="shared" si="2"/>
        <v>0</v>
      </c>
      <c r="Q23" s="237">
        <v>0</v>
      </c>
    </row>
    <row r="24" spans="2:17">
      <c r="B24" s="238" t="s">
        <v>291</v>
      </c>
      <c r="O24" s="239"/>
    </row>
    <row r="25" spans="2:17">
      <c r="B25" s="238"/>
      <c r="C25" s="238"/>
      <c r="D25" s="238"/>
      <c r="E25" s="238"/>
      <c r="F25" s="238"/>
      <c r="G25" s="238"/>
      <c r="H25" s="238"/>
    </row>
    <row r="26" spans="2:17">
      <c r="B26" s="240"/>
      <c r="C26" s="240"/>
      <c r="D26" s="240"/>
      <c r="E26" s="240"/>
    </row>
    <row r="27" spans="2:17" ht="14.5" thickBot="1">
      <c r="B27" s="240"/>
      <c r="C27" s="240"/>
      <c r="D27" s="240"/>
      <c r="E27" s="240"/>
    </row>
    <row r="28" spans="2:17" ht="28" customHeight="1">
      <c r="B28" s="241" t="str">
        <f xml:space="preserve"> "DURCHRECHNUNGSSTUNDEN - " &amp; EINSTELLUNG!C35</f>
        <v>DURCHRECHNUNGSSTUNDEN - 2026</v>
      </c>
      <c r="C28" s="242"/>
      <c r="D28" s="242"/>
      <c r="E28" s="242"/>
      <c r="F28" s="242"/>
      <c r="G28" s="242"/>
      <c r="H28" s="242"/>
      <c r="I28" s="242"/>
      <c r="J28" s="242"/>
      <c r="K28" s="242"/>
      <c r="L28" s="242"/>
      <c r="M28" s="242"/>
      <c r="N28" s="242"/>
      <c r="O28" s="242"/>
      <c r="P28" s="242"/>
      <c r="Q28" s="243"/>
    </row>
    <row r="29" spans="2:17" ht="48" customHeight="1" thickBot="1">
      <c r="B29" s="244" t="s">
        <v>272</v>
      </c>
      <c r="C29" s="245"/>
      <c r="D29" s="245"/>
      <c r="E29" s="245"/>
      <c r="F29" s="245"/>
      <c r="G29" s="245"/>
      <c r="H29" s="245"/>
      <c r="I29" s="245"/>
      <c r="J29" s="245"/>
      <c r="K29" s="245"/>
      <c r="L29" s="245"/>
      <c r="M29" s="245"/>
      <c r="N29" s="245"/>
      <c r="O29" s="245"/>
      <c r="P29" s="245"/>
      <c r="Q29" s="246"/>
    </row>
    <row r="30" spans="2:17" ht="40" customHeight="1" thickBot="1">
      <c r="B30" s="247" t="s">
        <v>264</v>
      </c>
      <c r="C30" s="248"/>
      <c r="D30" s="248"/>
      <c r="E30" s="21">
        <v>7000</v>
      </c>
      <c r="F30" s="248" t="s">
        <v>265</v>
      </c>
      <c r="G30" s="248"/>
      <c r="H30" s="248"/>
      <c r="I30" s="21">
        <v>5600</v>
      </c>
      <c r="J30" s="249"/>
      <c r="K30" s="249"/>
      <c r="L30" s="249"/>
      <c r="M30" s="249"/>
      <c r="N30" s="249"/>
      <c r="O30" s="249"/>
      <c r="P30" s="249"/>
      <c r="Q30" s="250"/>
    </row>
    <row r="31" spans="2:17" s="258" customFormat="1" ht="30" customHeight="1">
      <c r="B31" s="251" t="s">
        <v>255</v>
      </c>
      <c r="C31" s="252" t="s">
        <v>258</v>
      </c>
      <c r="D31" s="252" t="s">
        <v>266</v>
      </c>
      <c r="E31" s="253" t="s">
        <v>259</v>
      </c>
      <c r="F31" s="252" t="s">
        <v>95</v>
      </c>
      <c r="G31" s="252" t="s">
        <v>260</v>
      </c>
      <c r="H31" s="252" t="s">
        <v>261</v>
      </c>
      <c r="I31" s="254" t="s">
        <v>262</v>
      </c>
      <c r="J31" s="255" t="s">
        <v>263</v>
      </c>
      <c r="K31" s="256"/>
      <c r="L31" s="256"/>
      <c r="M31" s="256"/>
      <c r="N31" s="256"/>
      <c r="O31" s="256"/>
      <c r="P31" s="256"/>
      <c r="Q31" s="257"/>
    </row>
    <row r="32" spans="2:17" ht="42" customHeight="1">
      <c r="B32" s="259" t="s">
        <v>267</v>
      </c>
      <c r="C32" s="260" t="s">
        <v>167</v>
      </c>
      <c r="D32" s="261">
        <f ca="1">Februar!Q12+Marz!Q13+April!Q13</f>
        <v>7976.6399999999994</v>
      </c>
      <c r="E32" s="261">
        <f>EINSTELLUNG!L7+EINSTELLUNG!L8+EINSTELLUNG!L9</f>
        <v>0</v>
      </c>
      <c r="F32" s="261">
        <f>April!Q15</f>
        <v>0</v>
      </c>
      <c r="G32" s="262">
        <f>April!Q42</f>
        <v>0</v>
      </c>
      <c r="H32" s="261">
        <f>MAX(0,-F32)</f>
        <v>0</v>
      </c>
      <c r="I32" s="263" t="str">
        <f>IF(OR(G32=0,H32=0),"",H32*G32*3/2)</f>
        <v/>
      </c>
      <c r="J32" s="264" t="str">
        <f>IF(F32&lt;0,"ACHTUNG: Überstunden",IF(F32&gt;0,"Reserve möglich","OK"))</f>
        <v>OK</v>
      </c>
      <c r="K32" s="265"/>
      <c r="L32" s="265"/>
      <c r="M32" s="265"/>
      <c r="N32" s="265"/>
      <c r="O32" s="265"/>
      <c r="P32" s="265"/>
      <c r="Q32" s="266"/>
    </row>
    <row r="33" spans="2:17" ht="42" customHeight="1">
      <c r="B33" s="267" t="s">
        <v>256</v>
      </c>
      <c r="C33" s="268" t="s">
        <v>171</v>
      </c>
      <c r="D33" s="269">
        <f>Mai!Q12+Juni!Q13+Juli!Q13</f>
        <v>0</v>
      </c>
      <c r="E33" s="269">
        <f>EINSTELLUNG!L10+EINSTELLUNG!L11+EINSTELLUNG!L12</f>
        <v>0</v>
      </c>
      <c r="F33" s="269">
        <f>Juli!Q15</f>
        <v>0</v>
      </c>
      <c r="G33" s="270">
        <f>Juli!Q42</f>
        <v>0</v>
      </c>
      <c r="H33" s="269">
        <f>MAX(0,-F33)</f>
        <v>0</v>
      </c>
      <c r="I33" s="271" t="str">
        <f>IF(OR(G33=0,H33=0),"",H33*G33*3/2)</f>
        <v/>
      </c>
      <c r="J33" s="272" t="str">
        <f>IF(F33&lt;0,"ACHTUNG: Überstunden",IF(F33&gt;0,"Reserve möglich","OK"))</f>
        <v>OK</v>
      </c>
      <c r="K33" s="273"/>
      <c r="L33" s="273"/>
      <c r="M33" s="273"/>
      <c r="N33" s="273"/>
      <c r="O33" s="273"/>
      <c r="P33" s="273"/>
      <c r="Q33" s="274"/>
    </row>
    <row r="34" spans="2:17" ht="42" customHeight="1">
      <c r="B34" s="259" t="s">
        <v>257</v>
      </c>
      <c r="C34" s="260" t="s">
        <v>175</v>
      </c>
      <c r="D34" s="261">
        <f>August!Q12+September!Q13+Oktober!Q13</f>
        <v>0</v>
      </c>
      <c r="E34" s="261">
        <f>EINSTELLUNG!L13+EINSTELLUNG!L14+EINSTELLUNG!L15</f>
        <v>0</v>
      </c>
      <c r="F34" s="261">
        <f>Oktober!Q15</f>
        <v>0</v>
      </c>
      <c r="G34" s="262">
        <f>Oktober!Q42</f>
        <v>0</v>
      </c>
      <c r="H34" s="261">
        <f>MAX(0,-F34)</f>
        <v>0</v>
      </c>
      <c r="I34" s="263" t="str">
        <f>IF(OR(G34=0,H34=0),"",H34*G34*3/2)</f>
        <v/>
      </c>
      <c r="J34" s="264" t="str">
        <f>IF(F34&lt;0,"ACHTUNG: Überstunden",IF(F34&gt;0,"Reserve möglich","OK"))</f>
        <v>OK</v>
      </c>
      <c r="K34" s="265"/>
      <c r="L34" s="265"/>
      <c r="M34" s="265"/>
      <c r="N34" s="265"/>
      <c r="O34" s="265"/>
      <c r="P34" s="265"/>
      <c r="Q34" s="266"/>
    </row>
    <row r="35" spans="2:17" ht="42" customHeight="1" thickBot="1">
      <c r="B35" s="275" t="s">
        <v>268</v>
      </c>
      <c r="C35" s="276" t="s">
        <v>269</v>
      </c>
      <c r="D35" s="277">
        <f>November!Q12+Dezember!Q13+E30</f>
        <v>7303</v>
      </c>
      <c r="E35" s="277">
        <f>EINSTELLUNG!L16+EINSTELLUNG!L17+I30</f>
        <v>5600</v>
      </c>
      <c r="F35" s="277">
        <f>D35-E35</f>
        <v>1703</v>
      </c>
      <c r="G35" s="278">
        <f>Dezember!Q42</f>
        <v>0</v>
      </c>
      <c r="H35" s="277">
        <f>MAX(0,-F35)</f>
        <v>0</v>
      </c>
      <c r="I35" s="279" t="str">
        <f>IF(OR(G35=0,H35=0),"",H35*G35*3/2)</f>
        <v/>
      </c>
      <c r="J35" s="280" t="str">
        <f>IF(F35&lt;0,"ACHTUNG: Überstunden",IF(F35&gt;0,"Reserve möglich","OK"))</f>
        <v>Reserve möglich</v>
      </c>
      <c r="K35" s="281"/>
      <c r="L35" s="281"/>
      <c r="M35" s="281"/>
      <c r="N35" s="281"/>
      <c r="O35" s="281"/>
      <c r="P35" s="281"/>
      <c r="Q35" s="282"/>
    </row>
    <row r="36" spans="2:17" ht="40" customHeight="1" thickBot="1">
      <c r="B36" s="283" t="s">
        <v>270</v>
      </c>
      <c r="C36" s="284"/>
      <c r="D36" s="284"/>
      <c r="E36" s="284"/>
      <c r="F36" s="284"/>
      <c r="G36" s="284"/>
      <c r="H36" s="284"/>
      <c r="I36" s="284"/>
      <c r="J36" s="284"/>
      <c r="K36" s="284"/>
      <c r="L36" s="284"/>
      <c r="M36" s="284"/>
      <c r="N36" s="284"/>
      <c r="O36" s="284"/>
      <c r="P36" s="284"/>
      <c r="Q36" s="285"/>
    </row>
    <row r="37" spans="2:17">
      <c r="B37" s="286"/>
      <c r="C37" s="286"/>
      <c r="D37" s="286"/>
      <c r="E37" s="286"/>
      <c r="F37" s="286"/>
      <c r="G37" s="286"/>
      <c r="H37" s="286"/>
      <c r="I37" s="286"/>
      <c r="J37" s="286"/>
      <c r="K37" s="286"/>
      <c r="L37" s="286"/>
      <c r="M37" s="286"/>
      <c r="N37" s="286"/>
      <c r="O37" s="286"/>
      <c r="P37" s="286"/>
      <c r="Q37" s="286"/>
    </row>
    <row r="38" spans="2:17" ht="40" customHeight="1">
      <c r="B38" s="286"/>
      <c r="C38" s="286"/>
      <c r="D38" s="286"/>
      <c r="E38" s="286"/>
      <c r="F38" s="286"/>
      <c r="G38" s="286"/>
      <c r="H38" s="286"/>
      <c r="I38" s="286"/>
      <c r="J38" s="286"/>
      <c r="K38" s="286"/>
      <c r="L38" s="286"/>
      <c r="M38" s="286"/>
      <c r="N38" s="286"/>
      <c r="O38" s="286"/>
      <c r="P38" s="286"/>
      <c r="Q38" s="286"/>
    </row>
    <row r="100" spans="26:26">
      <c r="Z100" s="287"/>
    </row>
  </sheetData>
  <sheetProtection algorithmName="SHA-512" hashValue="WGy6iqb1fYNLvE4qFw4UVaLGlV7T59d467YN+WzTn5ToxTWYcSySnvyPXLXxAnpZRIWqXnYo/CLoiOLpVXpy6Q==" saltValue="bklebCgMybqgB6lW0cWWuQ=="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50"/>
  <sheetViews>
    <sheetView showGridLines="0" topLeftCell="A25" workbookViewId="0">
      <selection activeCell="F62" sqref="F62"/>
    </sheetView>
  </sheetViews>
  <sheetFormatPr baseColWidth="10" defaultColWidth="10.81640625" defaultRowHeight="15" customHeight="1"/>
  <cols>
    <col min="1" max="1" width="26" style="403" customWidth="1"/>
    <col min="2" max="2" width="20.6328125" style="403" customWidth="1"/>
    <col min="3" max="4" width="26.6328125" style="403" customWidth="1"/>
    <col min="5" max="5" width="31.453125" style="403" customWidth="1"/>
    <col min="6" max="6" width="14.26953125" style="403" customWidth="1"/>
    <col min="7" max="7" width="11.81640625" style="403" customWidth="1"/>
    <col min="8" max="8" width="16.26953125" style="403" customWidth="1"/>
    <col min="9" max="9" width="22" style="403" customWidth="1"/>
    <col min="10" max="10" width="15.1796875" style="403" customWidth="1"/>
    <col min="11" max="12" width="37.453125" style="403" customWidth="1"/>
    <col min="13" max="14" width="31.453125" style="403" customWidth="1"/>
    <col min="15" max="15" width="10.81640625" style="403"/>
    <col min="16" max="19" width="2.6328125" style="403" customWidth="1"/>
    <col min="20" max="26" width="10.81640625" style="403" hidden="1" customWidth="1"/>
    <col min="27" max="16384" width="10.81640625" style="403"/>
  </cols>
  <sheetData>
    <row r="1" spans="1:17" ht="28" customHeight="1">
      <c r="A1" s="164" t="s">
        <v>279</v>
      </c>
      <c r="B1" s="164"/>
      <c r="C1" s="164"/>
      <c r="D1" s="164"/>
      <c r="E1" s="164"/>
      <c r="P1" s="403" t="s">
        <v>205</v>
      </c>
      <c r="Q1" s="403" t="s">
        <v>216</v>
      </c>
    </row>
    <row r="2" spans="1:17" ht="18" customHeight="1">
      <c r="A2" s="8" t="s">
        <v>246</v>
      </c>
      <c r="B2" s="8">
        <v>2026</v>
      </c>
      <c r="C2" s="8" t="s">
        <v>247</v>
      </c>
      <c r="D2" s="8" t="s">
        <v>324</v>
      </c>
      <c r="E2" s="8"/>
    </row>
    <row r="4" spans="1:17" ht="22" customHeight="1" thickBot="1">
      <c r="A4" s="188" t="s">
        <v>248</v>
      </c>
      <c r="B4" s="188"/>
      <c r="C4" s="188"/>
      <c r="D4" s="188"/>
      <c r="E4" s="188"/>
    </row>
    <row r="5" spans="1:17" ht="24" customHeight="1">
      <c r="A5" s="194" t="s">
        <v>231</v>
      </c>
      <c r="B5" s="196" t="s">
        <v>326</v>
      </c>
      <c r="C5" s="190" t="s">
        <v>329</v>
      </c>
      <c r="D5" s="190"/>
      <c r="E5" s="191"/>
    </row>
    <row r="6" spans="1:17" ht="24" customHeight="1" thickBot="1">
      <c r="A6" s="195"/>
      <c r="B6" s="405"/>
      <c r="C6" s="192"/>
      <c r="D6" s="192"/>
      <c r="E6" s="193"/>
    </row>
    <row r="7" spans="1:17" ht="15" customHeight="1" thickBot="1"/>
    <row r="8" spans="1:17" ht="24" customHeight="1">
      <c r="A8" s="9" t="s">
        <v>211</v>
      </c>
      <c r="B8" s="10" t="s">
        <v>249</v>
      </c>
      <c r="C8" s="10" t="s">
        <v>301</v>
      </c>
      <c r="D8" s="10" t="s">
        <v>250</v>
      </c>
      <c r="E8" s="11" t="s">
        <v>251</v>
      </c>
    </row>
    <row r="9" spans="1:17" ht="22" customHeight="1" thickBot="1">
      <c r="A9" s="108">
        <v>0</v>
      </c>
      <c r="B9" s="406">
        <v>0</v>
      </c>
      <c r="C9" s="109">
        <v>0</v>
      </c>
      <c r="D9" s="110">
        <v>0</v>
      </c>
      <c r="E9" s="111">
        <v>0</v>
      </c>
    </row>
    <row r="10" spans="1:17" ht="22" customHeight="1" thickBot="1">
      <c r="A10" s="112" t="s">
        <v>298</v>
      </c>
      <c r="B10" s="197" t="s">
        <v>299</v>
      </c>
      <c r="C10" s="197"/>
      <c r="D10" s="197"/>
      <c r="E10" s="198"/>
    </row>
    <row r="11" spans="1:17" ht="22" customHeight="1" thickBot="1">
      <c r="A11" s="189" t="s">
        <v>280</v>
      </c>
      <c r="B11" s="189"/>
      <c r="C11" s="189"/>
      <c r="D11" s="189"/>
      <c r="E11" s="189"/>
    </row>
    <row r="12" spans="1:17" ht="28" customHeight="1" thickBot="1">
      <c r="A12" s="409" t="s">
        <v>330</v>
      </c>
      <c r="B12" s="410"/>
      <c r="C12" s="410"/>
      <c r="D12" s="410"/>
      <c r="E12" s="411"/>
    </row>
    <row r="15" spans="1:17" ht="22" customHeight="1" thickBot="1">
      <c r="A15" s="188" t="s">
        <v>252</v>
      </c>
      <c r="B15" s="188"/>
      <c r="C15" s="188"/>
      <c r="D15" s="188"/>
      <c r="E15" s="188"/>
    </row>
    <row r="16" spans="1:17" ht="28" customHeight="1" thickBot="1">
      <c r="A16" s="112">
        <v>1</v>
      </c>
      <c r="B16" s="410" t="s">
        <v>331</v>
      </c>
      <c r="C16" s="410"/>
      <c r="D16" s="410"/>
      <c r="E16" s="411"/>
    </row>
    <row r="18" spans="1:17" ht="15" customHeight="1">
      <c r="A18" s="404" t="s">
        <v>254</v>
      </c>
      <c r="B18" s="404"/>
      <c r="C18" s="404"/>
      <c r="D18" s="404"/>
      <c r="E18" s="404"/>
    </row>
    <row r="19" spans="1:17" ht="18" customHeight="1"/>
    <row r="20" spans="1:17" ht="18" customHeight="1">
      <c r="P20" s="403" t="s">
        <v>210</v>
      </c>
      <c r="Q20" s="403" t="s">
        <v>253</v>
      </c>
    </row>
    <row r="21" spans="1:17" ht="18" customHeight="1">
      <c r="A21" s="164" t="s">
        <v>281</v>
      </c>
      <c r="B21" s="164"/>
      <c r="C21" s="164"/>
      <c r="D21" s="164"/>
      <c r="E21" s="164"/>
      <c r="F21" s="164"/>
      <c r="G21" s="164"/>
      <c r="H21" s="164"/>
      <c r="I21" s="164"/>
    </row>
    <row r="22" spans="1:17" ht="18" customHeight="1" thickBot="1"/>
    <row r="23" spans="1:17" ht="18" customHeight="1">
      <c r="A23" s="9" t="s">
        <v>205</v>
      </c>
      <c r="B23" s="10" t="s">
        <v>216</v>
      </c>
      <c r="C23" s="10" t="s">
        <v>220</v>
      </c>
      <c r="D23" s="10" t="s">
        <v>213</v>
      </c>
      <c r="E23" s="10" t="s">
        <v>300</v>
      </c>
      <c r="F23" s="10" t="s">
        <v>282</v>
      </c>
      <c r="G23" s="10" t="s">
        <v>237</v>
      </c>
      <c r="H23" s="10"/>
      <c r="I23" s="11"/>
    </row>
    <row r="24" spans="1:17" ht="18" customHeight="1" thickBot="1">
      <c r="A24" s="412" t="s">
        <v>332</v>
      </c>
      <c r="B24" s="413"/>
      <c r="C24" s="414"/>
      <c r="D24" s="415"/>
      <c r="E24" s="415"/>
      <c r="F24" s="413"/>
      <c r="G24" s="413"/>
      <c r="H24" s="413"/>
      <c r="I24" s="416"/>
    </row>
    <row r="25" spans="1:17" ht="18" customHeight="1"/>
    <row r="26" spans="1:17" ht="18" customHeight="1"/>
    <row r="27" spans="1:17" ht="18" customHeight="1" thickBot="1"/>
    <row r="28" spans="1:17" ht="18" customHeight="1">
      <c r="A28" s="199" t="s">
        <v>283</v>
      </c>
      <c r="B28" s="200"/>
      <c r="C28" s="200"/>
      <c r="D28" s="200"/>
      <c r="E28" s="201"/>
    </row>
    <row r="29" spans="1:17" ht="41.5" customHeight="1">
      <c r="A29" s="22" t="s">
        <v>219</v>
      </c>
      <c r="B29" s="182" t="s">
        <v>221</v>
      </c>
      <c r="C29" s="182"/>
      <c r="D29" s="182"/>
      <c r="E29" s="183"/>
    </row>
    <row r="30" spans="1:17" ht="57.25" customHeight="1">
      <c r="A30" s="22" t="s">
        <v>301</v>
      </c>
      <c r="B30" s="182" t="s">
        <v>302</v>
      </c>
      <c r="C30" s="182"/>
      <c r="D30" s="182"/>
      <c r="E30" s="183"/>
    </row>
    <row r="31" spans="1:17" ht="41.5" customHeight="1">
      <c r="A31" s="22" t="s">
        <v>222</v>
      </c>
      <c r="B31" s="182" t="s">
        <v>284</v>
      </c>
      <c r="C31" s="182"/>
      <c r="D31" s="182"/>
      <c r="E31" s="183"/>
    </row>
    <row r="32" spans="1:17" ht="41.5" customHeight="1">
      <c r="A32" s="22" t="s">
        <v>217</v>
      </c>
      <c r="B32" s="182" t="s">
        <v>285</v>
      </c>
      <c r="C32" s="182"/>
      <c r="D32" s="182"/>
      <c r="E32" s="183"/>
    </row>
    <row r="33" spans="1:5" ht="41.5" customHeight="1">
      <c r="A33" s="22" t="s">
        <v>214</v>
      </c>
      <c r="B33" s="182" t="s">
        <v>286</v>
      </c>
      <c r="C33" s="182"/>
      <c r="D33" s="182"/>
      <c r="E33" s="183"/>
    </row>
    <row r="34" spans="1:5" ht="41.5" customHeight="1">
      <c r="A34" s="22" t="s">
        <v>218</v>
      </c>
      <c r="B34" s="182" t="s">
        <v>287</v>
      </c>
      <c r="C34" s="182"/>
      <c r="D34" s="182"/>
      <c r="E34" s="183"/>
    </row>
    <row r="35" spans="1:5" ht="28" customHeight="1">
      <c r="A35" s="22" t="s">
        <v>215</v>
      </c>
      <c r="B35" s="182" t="s">
        <v>288</v>
      </c>
      <c r="C35" s="182"/>
      <c r="D35" s="182"/>
      <c r="E35" s="183"/>
    </row>
    <row r="36" spans="1:5" ht="28" customHeight="1" thickBot="1">
      <c r="A36" s="23" t="s">
        <v>289</v>
      </c>
      <c r="B36" s="185" t="s">
        <v>290</v>
      </c>
      <c r="C36" s="185"/>
      <c r="D36" s="185"/>
      <c r="E36" s="186"/>
    </row>
    <row r="37" spans="1:5" ht="18" customHeight="1" thickBot="1"/>
    <row r="38" spans="1:5" ht="22" customHeight="1">
      <c r="A38" s="199" t="s">
        <v>303</v>
      </c>
      <c r="B38" s="200"/>
      <c r="C38" s="200"/>
      <c r="D38" s="200"/>
      <c r="E38" s="201"/>
    </row>
    <row r="39" spans="1:5" ht="18" customHeight="1">
      <c r="A39" s="22" t="s">
        <v>304</v>
      </c>
      <c r="B39" s="184" t="s">
        <v>305</v>
      </c>
      <c r="C39" s="417"/>
      <c r="D39" s="417"/>
      <c r="E39" s="418"/>
    </row>
    <row r="40" spans="1:5" ht="18" customHeight="1">
      <c r="A40" s="22" t="s">
        <v>306</v>
      </c>
      <c r="B40" s="184" t="s">
        <v>307</v>
      </c>
      <c r="C40" s="417"/>
      <c r="D40" s="417"/>
      <c r="E40" s="418"/>
    </row>
    <row r="41" spans="1:5" ht="18" customHeight="1">
      <c r="A41" s="22" t="s">
        <v>308</v>
      </c>
      <c r="B41" s="184" t="s">
        <v>299</v>
      </c>
      <c r="C41" s="417"/>
      <c r="D41" s="417"/>
      <c r="E41" s="418"/>
    </row>
    <row r="42" spans="1:5" ht="18" customHeight="1">
      <c r="A42" s="22" t="s">
        <v>309</v>
      </c>
      <c r="B42" s="184" t="s">
        <v>310</v>
      </c>
      <c r="C42" s="417"/>
      <c r="D42" s="417"/>
      <c r="E42" s="418"/>
    </row>
    <row r="43" spans="1:5" ht="18" customHeight="1">
      <c r="A43" s="22" t="s">
        <v>311</v>
      </c>
      <c r="B43" s="184" t="s">
        <v>312</v>
      </c>
      <c r="C43" s="417"/>
      <c r="D43" s="417"/>
      <c r="E43" s="418"/>
    </row>
    <row r="44" spans="1:5" ht="18" customHeight="1">
      <c r="A44" s="22" t="s">
        <v>313</v>
      </c>
      <c r="B44" s="184" t="s">
        <v>314</v>
      </c>
      <c r="C44" s="417"/>
      <c r="D44" s="417"/>
      <c r="E44" s="418"/>
    </row>
    <row r="45" spans="1:5" ht="18" customHeight="1">
      <c r="A45" s="22" t="s">
        <v>315</v>
      </c>
      <c r="B45" s="184" t="s">
        <v>316</v>
      </c>
      <c r="C45" s="417"/>
      <c r="D45" s="417"/>
      <c r="E45" s="418"/>
    </row>
    <row r="46" spans="1:5" ht="18" customHeight="1">
      <c r="A46" s="22" t="s">
        <v>317</v>
      </c>
      <c r="B46" s="184" t="s">
        <v>318</v>
      </c>
      <c r="C46" s="417"/>
      <c r="D46" s="417"/>
      <c r="E46" s="418"/>
    </row>
    <row r="47" spans="1:5" ht="40" customHeight="1" thickBot="1">
      <c r="A47" s="23" t="s">
        <v>319</v>
      </c>
      <c r="B47" s="187" t="s">
        <v>320</v>
      </c>
      <c r="C47" s="407"/>
      <c r="D47" s="407"/>
      <c r="E47" s="408"/>
    </row>
    <row r="48" spans="1:5" ht="18" customHeight="1"/>
    <row r="49" ht="18" customHeight="1"/>
    <row r="50" ht="18" customHeight="1"/>
  </sheetData>
  <sheetProtection algorithmName="SHA-512" hashValue="qWp8KuhtJIP9F0ERxOoT4QcRHccTTKpOmy41FhX52vXZ1kxNRZZ4Kgjst8sH17ccau5Ew2QeOctwuwlLww49Fg==" saltValue="FwbMKGS/fSqBKGsTbhTGLg==" spinCount="100000" sheet="1" objects="1" scenarios="1"/>
  <mergeCells count="32">
    <mergeCell ref="B43:E43"/>
    <mergeCell ref="B44:E44"/>
    <mergeCell ref="B45:E45"/>
    <mergeCell ref="B46:E46"/>
    <mergeCell ref="B47:E47"/>
    <mergeCell ref="A38:E38"/>
    <mergeCell ref="B39:E39"/>
    <mergeCell ref="B40:E40"/>
    <mergeCell ref="B41:E41"/>
    <mergeCell ref="B42:E42"/>
    <mergeCell ref="B35:E35"/>
    <mergeCell ref="B36:E36"/>
    <mergeCell ref="A15:E15"/>
    <mergeCell ref="A21:I21"/>
    <mergeCell ref="A28:E28"/>
    <mergeCell ref="B30:E30"/>
    <mergeCell ref="B31:E31"/>
    <mergeCell ref="B32:E32"/>
    <mergeCell ref="B33:E33"/>
    <mergeCell ref="B34:E34"/>
    <mergeCell ref="A12:E12"/>
    <mergeCell ref="B16:E16"/>
    <mergeCell ref="A18:E18"/>
    <mergeCell ref="A24:I24"/>
    <mergeCell ref="B29:E29"/>
    <mergeCell ref="A1:E1"/>
    <mergeCell ref="A4:E4"/>
    <mergeCell ref="A11:E11"/>
    <mergeCell ref="C5:E6"/>
    <mergeCell ref="A5:A6"/>
    <mergeCell ref="B5:B6"/>
    <mergeCell ref="B10:E10"/>
  </mergeCells>
  <pageMargins left="0.4" right="0.4" top="0.5" bottom="0.5" header="0.3" footer="0.3"/>
  <pageSetup paperSize="9" scale="32" orientation="portrait" r:id="rId1"/>
  <headerFooter>
    <oddFooter>&amp;R&amp;"Calibri"&amp;7© Adam Nagy ¬∑ McOpCo ¬∑ Personalsheet 2026</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2026-06-19T20:51:51Z</dcterms:modified>
  <cp:category/>
  <cp:contentStatus/>
</cp:coreProperties>
</file>