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yst\Desktop\Studia\Semestr_3\Fizyka3_1\laboratoria1\"/>
    </mc:Choice>
  </mc:AlternateContent>
  <xr:revisionPtr revIDLastSave="0" documentId="13_ncr:1_{8F496F2D-A71B-40FE-81C9-D36333867977}" xr6:coauthVersionLast="47" xr6:coauthVersionMax="47" xr10:uidLastSave="{00000000-0000-0000-0000-000000000000}"/>
  <bookViews>
    <workbookView xWindow="-120" yWindow="-120" windowWidth="29040" windowHeight="15720" xr2:uid="{A3323EAB-B9CE-4A09-A1F1-49E4A0A924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6" i="1" l="1"/>
  <c r="AL36" i="1"/>
  <c r="AR36" i="1" s="1"/>
  <c r="AR35" i="1"/>
  <c r="AP35" i="1"/>
  <c r="AQ35" i="1" s="1"/>
  <c r="AM35" i="1"/>
  <c r="AN35" i="1" s="1"/>
  <c r="AS35" i="1" s="1"/>
  <c r="AR34" i="1"/>
  <c r="AQ34" i="1"/>
  <c r="AP34" i="1"/>
  <c r="AM34" i="1"/>
  <c r="AN34" i="1" s="1"/>
  <c r="AS34" i="1" s="1"/>
  <c r="AR33" i="1"/>
  <c r="AP33" i="1"/>
  <c r="AQ33" i="1" s="1"/>
  <c r="AM33" i="1"/>
  <c r="AN33" i="1" s="1"/>
  <c r="AR32" i="1"/>
  <c r="AQ32" i="1"/>
  <c r="AP32" i="1"/>
  <c r="AM32" i="1"/>
  <c r="AN32" i="1" s="1"/>
  <c r="AS32" i="1" s="1"/>
  <c r="AR31" i="1"/>
  <c r="AP31" i="1"/>
  <c r="AQ31" i="1" s="1"/>
  <c r="AM31" i="1"/>
  <c r="AN31" i="1" s="1"/>
  <c r="AR30" i="1"/>
  <c r="AP30" i="1"/>
  <c r="AQ30" i="1" s="1"/>
  <c r="AM30" i="1"/>
  <c r="AN30" i="1" s="1"/>
  <c r="AS30" i="1" s="1"/>
  <c r="AO26" i="1"/>
  <c r="AN26" i="1"/>
  <c r="AM26" i="1"/>
  <c r="AL26" i="1"/>
  <c r="AR26" i="1" s="1"/>
  <c r="AK26" i="1"/>
  <c r="AR25" i="1"/>
  <c r="AQ25" i="1"/>
  <c r="AS25" i="1" s="1"/>
  <c r="AP25" i="1"/>
  <c r="AN25" i="1"/>
  <c r="AM25" i="1"/>
  <c r="AR24" i="1"/>
  <c r="AP24" i="1"/>
  <c r="AQ24" i="1" s="1"/>
  <c r="AN24" i="1"/>
  <c r="AM24" i="1"/>
  <c r="AR23" i="1"/>
  <c r="AQ23" i="1"/>
  <c r="AS23" i="1" s="1"/>
  <c r="AP23" i="1"/>
  <c r="AN23" i="1"/>
  <c r="AM23" i="1"/>
  <c r="AR22" i="1"/>
  <c r="AP22" i="1"/>
  <c r="AQ22" i="1" s="1"/>
  <c r="AN22" i="1"/>
  <c r="AM22" i="1"/>
  <c r="AR21" i="1"/>
  <c r="AQ21" i="1"/>
  <c r="AS21" i="1" s="1"/>
  <c r="AP21" i="1"/>
  <c r="AN21" i="1"/>
  <c r="AM21" i="1"/>
  <c r="AR20" i="1"/>
  <c r="AP20" i="1"/>
  <c r="AQ20" i="1" s="1"/>
  <c r="AN20" i="1"/>
  <c r="AM20" i="1"/>
  <c r="AO10" i="1"/>
  <c r="AL10" i="1"/>
  <c r="AR10" i="1" s="1"/>
  <c r="AK10" i="1"/>
  <c r="AR9" i="1"/>
  <c r="AQ9" i="1"/>
  <c r="AP9" i="1"/>
  <c r="AM9" i="1"/>
  <c r="AN9" i="1" s="1"/>
  <c r="AS9" i="1" s="1"/>
  <c r="AR8" i="1"/>
  <c r="AP8" i="1"/>
  <c r="AQ8" i="1" s="1"/>
  <c r="AM8" i="1"/>
  <c r="AN8" i="1" s="1"/>
  <c r="AS8" i="1" s="1"/>
  <c r="AR7" i="1"/>
  <c r="AQ7" i="1"/>
  <c r="AP7" i="1"/>
  <c r="AM7" i="1"/>
  <c r="AN7" i="1" s="1"/>
  <c r="AS7" i="1" s="1"/>
  <c r="AR6" i="1"/>
  <c r="AP6" i="1"/>
  <c r="AQ6" i="1" s="1"/>
  <c r="AM6" i="1"/>
  <c r="AN6" i="1" s="1"/>
  <c r="AS6" i="1" s="1"/>
  <c r="AR5" i="1"/>
  <c r="AQ5" i="1"/>
  <c r="AP5" i="1"/>
  <c r="AM5" i="1"/>
  <c r="AN5" i="1" s="1"/>
  <c r="AS5" i="1" s="1"/>
  <c r="AR4" i="1"/>
  <c r="AP4" i="1"/>
  <c r="AQ4" i="1" s="1"/>
  <c r="AM4" i="1"/>
  <c r="AN4" i="1" s="1"/>
  <c r="C20" i="1"/>
  <c r="C19" i="1"/>
  <c r="C18" i="1"/>
  <c r="B20" i="1"/>
  <c r="B19" i="1"/>
  <c r="S32" i="1" a="1"/>
  <c r="S32" i="1" s="1"/>
  <c r="S21" i="1" a="1"/>
  <c r="S21" i="1" s="1"/>
  <c r="S11" i="1" a="1"/>
  <c r="S11" i="1" s="1"/>
  <c r="O28" i="1"/>
  <c r="J18" i="1"/>
  <c r="O39" i="1"/>
  <c r="O18" i="1"/>
  <c r="P34" i="1"/>
  <c r="P33" i="1"/>
  <c r="P35" i="1"/>
  <c r="P36" i="1"/>
  <c r="P37" i="1"/>
  <c r="P38" i="1"/>
  <c r="P39" i="1"/>
  <c r="P23" i="1"/>
  <c r="P24" i="1"/>
  <c r="P25" i="1"/>
  <c r="P26" i="1"/>
  <c r="P27" i="1"/>
  <c r="P22" i="1"/>
  <c r="P17" i="1"/>
  <c r="P16" i="1"/>
  <c r="P15" i="1"/>
  <c r="P14" i="1"/>
  <c r="P13" i="1"/>
  <c r="P12" i="1"/>
  <c r="N34" i="1"/>
  <c r="N35" i="1"/>
  <c r="N36" i="1"/>
  <c r="N37" i="1"/>
  <c r="N38" i="1"/>
  <c r="N39" i="1"/>
  <c r="N33" i="1"/>
  <c r="N23" i="1"/>
  <c r="N24" i="1"/>
  <c r="N25" i="1"/>
  <c r="N26" i="1"/>
  <c r="N27" i="1"/>
  <c r="N28" i="1"/>
  <c r="N22" i="1"/>
  <c r="M39" i="1"/>
  <c r="M38" i="1"/>
  <c r="M37" i="1"/>
  <c r="M36" i="1"/>
  <c r="M34" i="1"/>
  <c r="M35" i="1"/>
  <c r="M33" i="1"/>
  <c r="M27" i="1"/>
  <c r="M28" i="1"/>
  <c r="M26" i="1"/>
  <c r="M23" i="1"/>
  <c r="M24" i="1"/>
  <c r="M25" i="1"/>
  <c r="M22" i="1"/>
  <c r="K34" i="1"/>
  <c r="K35" i="1"/>
  <c r="K36" i="1"/>
  <c r="K37" i="1"/>
  <c r="K38" i="1"/>
  <c r="K39" i="1"/>
  <c r="K33" i="1"/>
  <c r="J34" i="1"/>
  <c r="J35" i="1"/>
  <c r="J36" i="1"/>
  <c r="J37" i="1"/>
  <c r="J38" i="1"/>
  <c r="J39" i="1"/>
  <c r="J33" i="1"/>
  <c r="M14" i="1"/>
  <c r="N14" i="1" s="1"/>
  <c r="M15" i="1"/>
  <c r="N15" i="1" s="1"/>
  <c r="M16" i="1"/>
  <c r="M17" i="1"/>
  <c r="M18" i="1"/>
  <c r="M13" i="1"/>
  <c r="N13" i="1" s="1"/>
  <c r="M12" i="1"/>
  <c r="L18" i="1"/>
  <c r="J14" i="1"/>
  <c r="J15" i="1"/>
  <c r="J16" i="1"/>
  <c r="K16" i="1" s="1"/>
  <c r="J17" i="1"/>
  <c r="K17" i="1" s="1"/>
  <c r="J13" i="1"/>
  <c r="K13" i="1" s="1"/>
  <c r="J12" i="1"/>
  <c r="K22" i="1" s="1"/>
  <c r="J28" i="1"/>
  <c r="J27" i="1"/>
  <c r="J26" i="1"/>
  <c r="J25" i="1"/>
  <c r="J24" i="1"/>
  <c r="J23" i="1"/>
  <c r="J22" i="1"/>
  <c r="K25" i="1"/>
  <c r="K24" i="1"/>
  <c r="N16" i="1"/>
  <c r="N17" i="1"/>
  <c r="N12" i="1"/>
  <c r="K15" i="1"/>
  <c r="K14" i="1"/>
  <c r="H28" i="1"/>
  <c r="H18" i="1"/>
  <c r="L39" i="1"/>
  <c r="I39" i="1"/>
  <c r="O38" i="1"/>
  <c r="O37" i="1"/>
  <c r="O36" i="1"/>
  <c r="O35" i="1"/>
  <c r="O34" i="1"/>
  <c r="O33" i="1"/>
  <c r="L28" i="1"/>
  <c r="I28" i="1"/>
  <c r="O27" i="1"/>
  <c r="O26" i="1"/>
  <c r="O25" i="1"/>
  <c r="O24" i="1"/>
  <c r="O23" i="1"/>
  <c r="O22" i="1"/>
  <c r="O13" i="1"/>
  <c r="O14" i="1"/>
  <c r="O15" i="1"/>
  <c r="O16" i="1"/>
  <c r="O17" i="1"/>
  <c r="O12" i="1"/>
  <c r="K18" i="1"/>
  <c r="P18" i="1" s="1"/>
  <c r="I18" i="1"/>
  <c r="AS31" i="1" l="1"/>
  <c r="AS33" i="1"/>
  <c r="AM36" i="1"/>
  <c r="AN36" i="1" s="1"/>
  <c r="AS36" i="1" s="1"/>
  <c r="AP36" i="1"/>
  <c r="AQ36" i="1" s="1"/>
  <c r="AS20" i="1"/>
  <c r="AS22" i="1"/>
  <c r="AS24" i="1"/>
  <c r="AP26" i="1"/>
  <c r="AQ26" i="1" s="1"/>
  <c r="AS26" i="1" s="1"/>
  <c r="AS4" i="1"/>
  <c r="AP10" i="1"/>
  <c r="AQ10" i="1" s="1"/>
  <c r="AM10" i="1"/>
  <c r="AN10" i="1" s="1"/>
  <c r="AS10" i="1" s="1"/>
  <c r="B18" i="1"/>
  <c r="K27" i="1"/>
  <c r="K26" i="1"/>
  <c r="K28" i="1"/>
  <c r="P28" i="1" s="1"/>
  <c r="K23" i="1"/>
  <c r="K12" i="1"/>
  <c r="N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<sst xmlns="http://schemas.openxmlformats.org/spreadsheetml/2006/main" count="113" uniqueCount="31">
  <si>
    <t>Pomiar bezpośredni rezystancji</t>
  </si>
  <si>
    <t>Obiekt</t>
  </si>
  <si>
    <r>
      <t>Oporność [</t>
    </r>
    <r>
      <rPr>
        <sz val="11"/>
        <color theme="1"/>
        <rFont val="Calibri"/>
        <family val="2"/>
        <charset val="238"/>
      </rPr>
      <t>Ω]</t>
    </r>
  </si>
  <si>
    <t>R1</t>
  </si>
  <si>
    <t>R2</t>
  </si>
  <si>
    <t>Pomiar pośredni (natężęnie prądu i spadek napięcia)</t>
  </si>
  <si>
    <t>Żarówka*</t>
  </si>
  <si>
    <t>Wartość napięcia na zasilaczu [V]</t>
  </si>
  <si>
    <t>R1*</t>
  </si>
  <si>
    <t>*drugi pomiar kontrolny</t>
  </si>
  <si>
    <t>U[V]</t>
  </si>
  <si>
    <t>I[mA]</t>
  </si>
  <si>
    <t>Mierzona wielkość</t>
  </si>
  <si>
    <t>Wskazania mierników dla obiektu</t>
  </si>
  <si>
    <t>zakres woltomierza: 20V</t>
  </si>
  <si>
    <t>zakres amperomierza: 200mA</t>
  </si>
  <si>
    <t>Amperomierz i voltomierz M890G</t>
  </si>
  <si>
    <t>U [V]</t>
  </si>
  <si>
    <t>u(U) [V]</t>
  </si>
  <si>
    <t>I [mA]</t>
  </si>
  <si>
    <t>u(R) [Ω]</t>
  </si>
  <si>
    <t xml:space="preserve">R [Ω] </t>
  </si>
  <si>
    <t>Średnia</t>
  </si>
  <si>
    <t>L.p</t>
  </si>
  <si>
    <t xml:space="preserve">u(I) [mA] </t>
  </si>
  <si>
    <t xml:space="preserve">∆R [Ω] </t>
  </si>
  <si>
    <t>Pomiar bezpośredni</t>
  </si>
  <si>
    <t>∆U [V]</t>
  </si>
  <si>
    <t>∆I  [mA]</t>
  </si>
  <si>
    <t>∆I [mA]</t>
  </si>
  <si>
    <t>Rezystancja z regresji liniowej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</si>
</sst>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"/>
    <numFmt numFmtId="169" formatCode="0.000"/>
    <numFmt numFmtId="170" formatCode="0.0000"/>
    <numFmt numFmtId="171" formatCode="0.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8" fontId="0" fillId="0" borderId="0" xfId="0" applyNumberFormat="1" applyFill="1" applyBorder="1"/>
    <xf numFmtId="2" fontId="0" fillId="0" borderId="0" xfId="0" applyNumberFormat="1" applyFill="1" applyBorder="1"/>
    <xf numFmtId="169" fontId="0" fillId="0" borderId="0" xfId="0" applyNumberFormat="1" applyFill="1" applyBorder="1"/>
    <xf numFmtId="170" fontId="0" fillId="0" borderId="0" xfId="0" applyNumberFormat="1" applyFill="1" applyBorder="1"/>
    <xf numFmtId="171" fontId="0" fillId="0" borderId="0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169" fontId="0" fillId="0" borderId="1" xfId="0" applyNumberFormat="1" applyFill="1" applyBorder="1"/>
    <xf numFmtId="170" fontId="0" fillId="0" borderId="1" xfId="0" applyNumberFormat="1" applyFill="1" applyBorder="1"/>
    <xf numFmtId="2" fontId="0" fillId="0" borderId="1" xfId="0" applyNumberFormat="1" applyFill="1" applyBorder="1"/>
    <xf numFmtId="168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169" fontId="0" fillId="0" borderId="1" xfId="0" applyNumberFormat="1" applyFill="1" applyBorder="1"/>
    <xf numFmtId="170" fontId="0" fillId="0" borderId="1" xfId="0" applyNumberFormat="1" applyFill="1" applyBorder="1"/>
    <xf numFmtId="2" fontId="0" fillId="0" borderId="1" xfId="0" applyNumberFormat="1" applyFill="1" applyBorder="1"/>
    <xf numFmtId="168" fontId="0" fillId="0" borderId="1" xfId="0" applyNumberFormat="1" applyFill="1" applyBorder="1"/>
    <xf numFmtId="171" fontId="0" fillId="0" borderId="1" xfId="0" applyNumberFormat="1" applyFill="1" applyBorder="1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</a:t>
            </a:r>
            <a:r>
              <a:rPr lang="pl-PL" baseline="0"/>
              <a:t> I(U) - Rezystor R1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Arkusz1!$L$11</c:f>
              <c:strCache>
                <c:ptCount val="1"/>
                <c:pt idx="0">
                  <c:v>I [mA]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"/>
            <c:dispRSqr val="1"/>
            <c:dispEq val="1"/>
            <c:trendlineLbl>
              <c:layout>
                <c:manualLayout>
                  <c:x val="-2.7181456195282859E-2"/>
                  <c:y val="-8.7791416025003871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6,2</a:t>
                    </a:r>
                    <a:r>
                      <a:rPr lang="pl-PL" sz="1400" b="1" baseline="0"/>
                      <a:t>23</a:t>
                    </a:r>
                    <a:r>
                      <a:rPr lang="en-US" sz="1400" b="1" baseline="0"/>
                      <a:t>x 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Arkusz1!$K$12:$K$18</c:f>
                <c:numCache>
                  <c:formatCode>General</c:formatCode>
                  <c:ptCount val="7"/>
                  <c:pt idx="0">
                    <c:v>1.3000000000000001E-2</c:v>
                  </c:pt>
                  <c:pt idx="1">
                    <c:v>1.8000000000000002E-2</c:v>
                  </c:pt>
                  <c:pt idx="2">
                    <c:v>2.4E-2</c:v>
                  </c:pt>
                  <c:pt idx="3">
                    <c:v>2.9000000000000001E-2</c:v>
                  </c:pt>
                  <c:pt idx="4">
                    <c:v>3.6000000000000004E-2</c:v>
                  </c:pt>
                  <c:pt idx="5">
                    <c:v>4.1000000000000002E-2</c:v>
                  </c:pt>
                  <c:pt idx="6">
                    <c:v>2.7E-2</c:v>
                  </c:pt>
                </c:numCache>
              </c:numRef>
            </c:plus>
            <c:minus>
              <c:numRef>
                <c:f>Arkusz1!$K$12:$K$18</c:f>
                <c:numCache>
                  <c:formatCode>General</c:formatCode>
                  <c:ptCount val="7"/>
                  <c:pt idx="0">
                    <c:v>1.3000000000000001E-2</c:v>
                  </c:pt>
                  <c:pt idx="1">
                    <c:v>1.8000000000000002E-2</c:v>
                  </c:pt>
                  <c:pt idx="2">
                    <c:v>2.4E-2</c:v>
                  </c:pt>
                  <c:pt idx="3">
                    <c:v>2.9000000000000001E-2</c:v>
                  </c:pt>
                  <c:pt idx="4">
                    <c:v>3.6000000000000004E-2</c:v>
                  </c:pt>
                  <c:pt idx="5">
                    <c:v>4.1000000000000002E-2</c:v>
                  </c:pt>
                  <c:pt idx="6">
                    <c:v>2.7E-2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Arkusz1!$N$12:$N$18</c:f>
                <c:numCache>
                  <c:formatCode>General</c:formatCode>
                  <c:ptCount val="7"/>
                  <c:pt idx="0">
                    <c:v>8.7999999999999995E-2</c:v>
                  </c:pt>
                  <c:pt idx="1">
                    <c:v>0.17599999999999999</c:v>
                  </c:pt>
                  <c:pt idx="2">
                    <c:v>0.25900000000000001</c:v>
                  </c:pt>
                  <c:pt idx="3">
                    <c:v>0.34500000000000003</c:v>
                  </c:pt>
                  <c:pt idx="4">
                    <c:v>0.433</c:v>
                  </c:pt>
                  <c:pt idx="5">
                    <c:v>0.51700000000000002</c:v>
                  </c:pt>
                  <c:pt idx="6">
                    <c:v>0.31</c:v>
                  </c:pt>
                </c:numCache>
              </c:numRef>
            </c:plus>
            <c:minus>
              <c:numRef>
                <c:f>Arkusz1!$N$12:$N$18</c:f>
                <c:numCache>
                  <c:formatCode>General</c:formatCode>
                  <c:ptCount val="7"/>
                  <c:pt idx="0">
                    <c:v>8.7999999999999995E-2</c:v>
                  </c:pt>
                  <c:pt idx="1">
                    <c:v>0.17599999999999999</c:v>
                  </c:pt>
                  <c:pt idx="2">
                    <c:v>0.25900000000000001</c:v>
                  </c:pt>
                  <c:pt idx="3">
                    <c:v>0.34500000000000003</c:v>
                  </c:pt>
                  <c:pt idx="4">
                    <c:v>0.433</c:v>
                  </c:pt>
                  <c:pt idx="5">
                    <c:v>0.51700000000000002</c:v>
                  </c:pt>
                  <c:pt idx="6">
                    <c:v>0.31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Arkusz1!$I$12:$I$17</c:f>
              <c:numCache>
                <c:formatCode>0.000</c:formatCode>
                <c:ptCount val="6"/>
                <c:pt idx="0">
                  <c:v>2.0299999999999998</c:v>
                </c:pt>
                <c:pt idx="1">
                  <c:v>4.08</c:v>
                </c:pt>
                <c:pt idx="2">
                  <c:v>6</c:v>
                </c:pt>
                <c:pt idx="3">
                  <c:v>7.99</c:v>
                </c:pt>
                <c:pt idx="4">
                  <c:v>10.02</c:v>
                </c:pt>
                <c:pt idx="5">
                  <c:v>11.96</c:v>
                </c:pt>
              </c:numCache>
            </c:numRef>
          </c:xVal>
          <c:yVal>
            <c:numRef>
              <c:f>Arkusz1!$L$12:$L$17</c:f>
              <c:numCache>
                <c:formatCode>General</c:formatCode>
                <c:ptCount val="6"/>
                <c:pt idx="0">
                  <c:v>12.6</c:v>
                </c:pt>
                <c:pt idx="1">
                  <c:v>25.3</c:v>
                </c:pt>
                <c:pt idx="2">
                  <c:v>37.200000000000003</c:v>
                </c:pt>
                <c:pt idx="3">
                  <c:v>49.7</c:v>
                </c:pt>
                <c:pt idx="4">
                  <c:v>62.4</c:v>
                </c:pt>
                <c:pt idx="5">
                  <c:v>74.5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F-4949-8982-7CFFC0B3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291919"/>
        <c:axId val="923117151"/>
      </c:scatterChart>
      <c:valAx>
        <c:axId val="97329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117151"/>
        <c:crosses val="autoZero"/>
        <c:crossBetween val="midCat"/>
      </c:valAx>
      <c:valAx>
        <c:axId val="9231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329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Charakterystyka I(U) - Rezystor R2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"/>
            <c:dispRSqr val="1"/>
            <c:dispEq val="1"/>
            <c:trendlineLbl>
              <c:layout>
                <c:manualLayout>
                  <c:x val="-4.7598718666316743E-2"/>
                  <c:y val="-3.1346400711753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6,2</a:t>
                    </a:r>
                    <a:r>
                      <a:rPr lang="pl-PL" sz="1400" b="1" baseline="0"/>
                      <a:t>28x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Arkusz1!$K$22:$K$28</c:f>
                <c:numCache>
                  <c:formatCode>General</c:formatCode>
                  <c:ptCount val="7"/>
                  <c:pt idx="0">
                    <c:v>1.3000000000000001E-2</c:v>
                  </c:pt>
                  <c:pt idx="1">
                    <c:v>1.8000000000000002E-2</c:v>
                  </c:pt>
                  <c:pt idx="2">
                    <c:v>2.4E-2</c:v>
                  </c:pt>
                  <c:pt idx="3">
                    <c:v>2.9000000000000001E-2</c:v>
                  </c:pt>
                  <c:pt idx="4">
                    <c:v>3.6000000000000004E-2</c:v>
                  </c:pt>
                  <c:pt idx="5">
                    <c:v>4.1000000000000002E-2</c:v>
                  </c:pt>
                  <c:pt idx="6">
                    <c:v>2.7E-2</c:v>
                  </c:pt>
                </c:numCache>
              </c:numRef>
            </c:plus>
            <c:minus>
              <c:numRef>
                <c:f>Arkusz1!$K$22:$K$28</c:f>
                <c:numCache>
                  <c:formatCode>General</c:formatCode>
                  <c:ptCount val="7"/>
                  <c:pt idx="0">
                    <c:v>1.3000000000000001E-2</c:v>
                  </c:pt>
                  <c:pt idx="1">
                    <c:v>1.8000000000000002E-2</c:v>
                  </c:pt>
                  <c:pt idx="2">
                    <c:v>2.4E-2</c:v>
                  </c:pt>
                  <c:pt idx="3">
                    <c:v>2.9000000000000001E-2</c:v>
                  </c:pt>
                  <c:pt idx="4">
                    <c:v>3.6000000000000004E-2</c:v>
                  </c:pt>
                  <c:pt idx="5">
                    <c:v>4.1000000000000002E-2</c:v>
                  </c:pt>
                  <c:pt idx="6">
                    <c:v>2.7E-2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Arkusz1!$N$22:$N$28</c:f>
                <c:numCache>
                  <c:formatCode>General</c:formatCode>
                  <c:ptCount val="7"/>
                  <c:pt idx="0">
                    <c:v>8.8999999999999996E-2</c:v>
                  </c:pt>
                  <c:pt idx="1">
                    <c:v>0.17699999999999999</c:v>
                  </c:pt>
                  <c:pt idx="2">
                    <c:v>0.26100000000000001</c:v>
                  </c:pt>
                  <c:pt idx="3">
                    <c:v>0.34500000000000003</c:v>
                  </c:pt>
                  <c:pt idx="4">
                    <c:v>0.435</c:v>
                  </c:pt>
                  <c:pt idx="5">
                    <c:v>0.51800000000000002</c:v>
                  </c:pt>
                  <c:pt idx="6">
                    <c:v>0.30399999999999999</c:v>
                  </c:pt>
                </c:numCache>
              </c:numRef>
            </c:plus>
            <c:minus>
              <c:numRef>
                <c:f>Arkusz1!$N$22:$N$28</c:f>
                <c:numCache>
                  <c:formatCode>General</c:formatCode>
                  <c:ptCount val="7"/>
                  <c:pt idx="0">
                    <c:v>8.8999999999999996E-2</c:v>
                  </c:pt>
                  <c:pt idx="1">
                    <c:v>0.17699999999999999</c:v>
                  </c:pt>
                  <c:pt idx="2">
                    <c:v>0.26100000000000001</c:v>
                  </c:pt>
                  <c:pt idx="3">
                    <c:v>0.34500000000000003</c:v>
                  </c:pt>
                  <c:pt idx="4">
                    <c:v>0.435</c:v>
                  </c:pt>
                  <c:pt idx="5">
                    <c:v>0.51800000000000002</c:v>
                  </c:pt>
                  <c:pt idx="6">
                    <c:v>0.30399999999999999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Arkusz1!$I$22:$I$27</c:f>
              <c:numCache>
                <c:formatCode>0.00</c:formatCode>
                <c:ptCount val="6"/>
                <c:pt idx="0">
                  <c:v>2.0499999999999998</c:v>
                </c:pt>
                <c:pt idx="1">
                  <c:v>4.09</c:v>
                </c:pt>
                <c:pt idx="2">
                  <c:v>6.04</c:v>
                </c:pt>
                <c:pt idx="3">
                  <c:v>7.99</c:v>
                </c:pt>
                <c:pt idx="4">
                  <c:v>10.039999999999999</c:v>
                </c:pt>
                <c:pt idx="5">
                  <c:v>11.97</c:v>
                </c:pt>
              </c:numCache>
            </c:numRef>
          </c:xVal>
          <c:yVal>
            <c:numRef>
              <c:f>Arkusz1!$L$22:$L$27</c:f>
              <c:numCache>
                <c:formatCode>General</c:formatCode>
                <c:ptCount val="6"/>
                <c:pt idx="0">
                  <c:v>12.7</c:v>
                </c:pt>
                <c:pt idx="1">
                  <c:v>25.4</c:v>
                </c:pt>
                <c:pt idx="2">
                  <c:v>37.5</c:v>
                </c:pt>
                <c:pt idx="3">
                  <c:v>49.6</c:v>
                </c:pt>
                <c:pt idx="4">
                  <c:v>62.6</c:v>
                </c:pt>
                <c:pt idx="5">
                  <c:v>74.7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4-43F4-9E34-E8E979E7D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34127"/>
        <c:axId val="1147987791"/>
      </c:scatterChart>
      <c:valAx>
        <c:axId val="114063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7987791"/>
        <c:crosses val="autoZero"/>
        <c:crossBetween val="midCat"/>
      </c:valAx>
      <c:valAx>
        <c:axId val="11479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 p[mA]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063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Charakterystyka I(U) - Rezystor R1*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"/>
            <c:dispRSqr val="1"/>
            <c:dispEq val="1"/>
            <c:trendlineLbl>
              <c:layout>
                <c:manualLayout>
                  <c:x val="-4.7407968037504022E-2"/>
                  <c:y val="-3.715622726873320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</a:t>
                    </a:r>
                    <a:r>
                      <a:rPr lang="pl-PL" sz="1400" b="1" baseline="0"/>
                      <a:t>8,2x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Arkusz1!$I$33:$I$38</c:f>
              <c:numCache>
                <c:formatCode>0.000</c:formatCode>
                <c:ptCount val="6"/>
                <c:pt idx="0">
                  <c:v>2.0499999999999998</c:v>
                </c:pt>
                <c:pt idx="1">
                  <c:v>4.04</c:v>
                </c:pt>
                <c:pt idx="2">
                  <c:v>6.06</c:v>
                </c:pt>
                <c:pt idx="3">
                  <c:v>8</c:v>
                </c:pt>
                <c:pt idx="4">
                  <c:v>9.94</c:v>
                </c:pt>
                <c:pt idx="5">
                  <c:v>11.94</c:v>
                </c:pt>
              </c:numCache>
            </c:numRef>
          </c:xVal>
          <c:yVal>
            <c:numRef>
              <c:f>Arkusz1!$L$33:$L$38</c:f>
              <c:numCache>
                <c:formatCode>General</c:formatCode>
                <c:ptCount val="6"/>
                <c:pt idx="0">
                  <c:v>16.8</c:v>
                </c:pt>
                <c:pt idx="1">
                  <c:v>33.1</c:v>
                </c:pt>
                <c:pt idx="2">
                  <c:v>49.7</c:v>
                </c:pt>
                <c:pt idx="3">
                  <c:v>65.599999999999994</c:v>
                </c:pt>
                <c:pt idx="4">
                  <c:v>81.5</c:v>
                </c:pt>
                <c:pt idx="5">
                  <c:v>97.9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BA-4D94-B698-08096A5EB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21023"/>
        <c:axId val="1262994735"/>
      </c:scatterChart>
      <c:valAx>
        <c:axId val="12573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2994735"/>
        <c:crosses val="autoZero"/>
        <c:crossBetween val="midCat"/>
      </c:valAx>
      <c:valAx>
        <c:axId val="126299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732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527694</xdr:colOff>
      <xdr:row>0</xdr:row>
      <xdr:rowOff>148836</xdr:rowOff>
    </xdr:from>
    <xdr:to>
      <xdr:col>32</xdr:col>
      <xdr:colOff>168598</xdr:colOff>
      <xdr:row>21</xdr:row>
      <xdr:rowOff>46863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52443CC-1BE7-FDD7-5751-77AD661EC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510886</xdr:colOff>
      <xdr:row>22</xdr:row>
      <xdr:rowOff>173181</xdr:rowOff>
    </xdr:from>
    <xdr:to>
      <xdr:col>32</xdr:col>
      <xdr:colOff>138546</xdr:colOff>
      <xdr:row>46</xdr:row>
      <xdr:rowOff>17318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0835A78-4C1E-1FFA-8984-E780272CB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510884</xdr:colOff>
      <xdr:row>46</xdr:row>
      <xdr:rowOff>152399</xdr:rowOff>
    </xdr:from>
    <xdr:to>
      <xdr:col>32</xdr:col>
      <xdr:colOff>138546</xdr:colOff>
      <xdr:row>70</xdr:row>
      <xdr:rowOff>121226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174D132-C84D-CCDB-43BC-A86506044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0A16-5033-4113-BF25-20C4E761D514}">
  <dimension ref="A1:AS39"/>
  <sheetViews>
    <sheetView tabSelected="1" topLeftCell="AF16" zoomScale="160" zoomScaleNormal="160" workbookViewId="0">
      <selection activeCell="AU8" sqref="AU8"/>
    </sheetView>
  </sheetViews>
  <sheetFormatPr defaultRowHeight="15" x14ac:dyDescent="0.25"/>
  <cols>
    <col min="1" max="1" width="18.85546875" customWidth="1"/>
    <col min="3" max="3" width="12.28515625" bestFit="1" customWidth="1"/>
    <col min="6" max="6" width="18.7109375" customWidth="1"/>
    <col min="7" max="7" width="31.140625" customWidth="1"/>
    <col min="8" max="8" width="12.7109375" customWidth="1"/>
    <col min="11" max="11" width="13.140625" bestFit="1" customWidth="1"/>
    <col min="12" max="12" width="6.42578125" bestFit="1" customWidth="1"/>
    <col min="13" max="13" width="8" bestFit="1" customWidth="1"/>
    <col min="14" max="14" width="9.42578125" bestFit="1" customWidth="1"/>
    <col min="15" max="15" width="12.5703125" bestFit="1" customWidth="1"/>
    <col min="16" max="16" width="9.7109375" bestFit="1" customWidth="1"/>
    <col min="20" max="20" width="12.28515625" bestFit="1" customWidth="1"/>
    <col min="43" max="43" width="9.5703125" bestFit="1" customWidth="1"/>
    <col min="44" max="44" width="12.28515625" bestFit="1" customWidth="1"/>
  </cols>
  <sheetData>
    <row r="1" spans="1:45" x14ac:dyDescent="0.25">
      <c r="A1" s="19" t="s">
        <v>0</v>
      </c>
      <c r="B1" s="19"/>
      <c r="C1" s="19"/>
      <c r="D1" s="19"/>
      <c r="F1" s="16"/>
      <c r="G1" s="15" t="s">
        <v>5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45" x14ac:dyDescent="0.25">
      <c r="A2" s="1" t="s">
        <v>1</v>
      </c>
      <c r="B2" s="2" t="s">
        <v>6</v>
      </c>
      <c r="C2" s="2" t="s">
        <v>3</v>
      </c>
      <c r="D2" s="2" t="s">
        <v>4</v>
      </c>
      <c r="F2" s="16"/>
      <c r="G2" s="6" t="s">
        <v>7</v>
      </c>
      <c r="H2" s="17">
        <v>2</v>
      </c>
      <c r="I2" s="17"/>
      <c r="J2" s="18">
        <v>4</v>
      </c>
      <c r="K2" s="18"/>
      <c r="L2" s="19">
        <v>6</v>
      </c>
      <c r="M2" s="19"/>
      <c r="N2" s="20">
        <v>8</v>
      </c>
      <c r="O2" s="20"/>
      <c r="P2" s="21">
        <v>10</v>
      </c>
      <c r="Q2" s="21"/>
      <c r="R2" s="22">
        <v>12</v>
      </c>
      <c r="S2" s="22"/>
      <c r="AJ2" s="16" t="s">
        <v>3</v>
      </c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25">
      <c r="A3" s="3" t="s">
        <v>2</v>
      </c>
      <c r="B3" s="4">
        <v>25.4</v>
      </c>
      <c r="C3" s="4">
        <v>161.19999999999999</v>
      </c>
      <c r="D3" s="4">
        <v>122.1</v>
      </c>
      <c r="F3" s="16"/>
      <c r="G3" s="6" t="s">
        <v>12</v>
      </c>
      <c r="H3" s="7" t="s">
        <v>10</v>
      </c>
      <c r="I3" s="8" t="s">
        <v>11</v>
      </c>
      <c r="J3" s="7" t="s">
        <v>10</v>
      </c>
      <c r="K3" s="8" t="s">
        <v>11</v>
      </c>
      <c r="L3" s="7" t="s">
        <v>10</v>
      </c>
      <c r="M3" s="8" t="s">
        <v>11</v>
      </c>
      <c r="N3" s="7" t="s">
        <v>10</v>
      </c>
      <c r="O3" s="8" t="s">
        <v>11</v>
      </c>
      <c r="P3" s="7" t="s">
        <v>10</v>
      </c>
      <c r="Q3" s="8" t="s">
        <v>11</v>
      </c>
      <c r="R3" s="7" t="s">
        <v>10</v>
      </c>
      <c r="S3" s="8" t="s">
        <v>11</v>
      </c>
      <c r="AJ3" s="35" t="s">
        <v>23</v>
      </c>
      <c r="AK3" s="36" t="s">
        <v>10</v>
      </c>
      <c r="AL3" s="37" t="s">
        <v>17</v>
      </c>
      <c r="AM3" s="35" t="s">
        <v>27</v>
      </c>
      <c r="AN3" s="37" t="s">
        <v>18</v>
      </c>
      <c r="AO3" s="37" t="s">
        <v>19</v>
      </c>
      <c r="AP3" s="37" t="s">
        <v>28</v>
      </c>
      <c r="AQ3" s="37" t="s">
        <v>24</v>
      </c>
      <c r="AR3" s="37" t="s">
        <v>21</v>
      </c>
      <c r="AS3" s="37" t="s">
        <v>20</v>
      </c>
    </row>
    <row r="4" spans="1:45" x14ac:dyDescent="0.25">
      <c r="F4" s="14" t="s">
        <v>13</v>
      </c>
      <c r="G4" s="9" t="s">
        <v>3</v>
      </c>
      <c r="H4" s="10">
        <v>2.0299999999999998</v>
      </c>
      <c r="I4" s="11">
        <v>12.6</v>
      </c>
      <c r="J4" s="10">
        <v>4.08</v>
      </c>
      <c r="K4" s="11">
        <v>25.3</v>
      </c>
      <c r="L4" s="10">
        <v>6</v>
      </c>
      <c r="M4" s="11">
        <v>37.200000000000003</v>
      </c>
      <c r="N4" s="10">
        <v>7.99</v>
      </c>
      <c r="O4" s="11">
        <v>49.7</v>
      </c>
      <c r="P4" s="10">
        <v>10.02</v>
      </c>
      <c r="Q4" s="11">
        <v>62.4</v>
      </c>
      <c r="R4" s="10">
        <v>11.96</v>
      </c>
      <c r="S4" s="11">
        <v>74.5</v>
      </c>
      <c r="AJ4" s="38">
        <v>1</v>
      </c>
      <c r="AK4" s="36">
        <v>2</v>
      </c>
      <c r="AL4" s="39">
        <v>2.0299999999999998</v>
      </c>
      <c r="AM4" s="39">
        <f>_xlfn.CEILING.MATH(0.005*AL4+0.01,0.001)</f>
        <v>2.1000000000000001E-2</v>
      </c>
      <c r="AN4" s="39">
        <f>_xlfn.CEILING.MATH(AM4/SQRT(3),0.001)</f>
        <v>1.3000000000000001E-2</v>
      </c>
      <c r="AO4" s="36">
        <v>12.6</v>
      </c>
      <c r="AP4" s="36">
        <f>_xlfn.CEILING.MATH(0.012*AO4+0.0001,0.001)</f>
        <v>0.152</v>
      </c>
      <c r="AQ4" s="36">
        <f>_xlfn.CEILING.MATH(AP4/SQRT(3),0.001)</f>
        <v>8.7999999999999995E-2</v>
      </c>
      <c r="AR4" s="50">
        <f>AL4/AO4*1000</f>
        <v>161.11111111111109</v>
      </c>
      <c r="AS4" s="40">
        <f>_xlfn.CEILING.MATH(SQRT((1/AO4)^2*AN4^2+(-AL4/AO4^2)^2*AQ4^2),0.0001)</f>
        <v>1.6000000000000001E-3</v>
      </c>
    </row>
    <row r="5" spans="1:45" x14ac:dyDescent="0.25">
      <c r="F5" s="14"/>
      <c r="G5" s="12" t="s">
        <v>4</v>
      </c>
      <c r="H5" s="10">
        <v>2.0499999999999998</v>
      </c>
      <c r="I5" s="11">
        <v>16.8</v>
      </c>
      <c r="J5" s="10">
        <v>4.04</v>
      </c>
      <c r="K5" s="11">
        <v>33.1</v>
      </c>
      <c r="L5" s="10">
        <v>6.06</v>
      </c>
      <c r="M5" s="11">
        <v>49.7</v>
      </c>
      <c r="N5" s="10">
        <v>8</v>
      </c>
      <c r="O5" s="11">
        <v>65.599999999999994</v>
      </c>
      <c r="P5" s="10">
        <v>9.94</v>
      </c>
      <c r="Q5" s="11">
        <v>81.5</v>
      </c>
      <c r="R5" s="10">
        <v>11.94</v>
      </c>
      <c r="S5" s="11">
        <v>97.9</v>
      </c>
      <c r="AJ5" s="38">
        <v>2</v>
      </c>
      <c r="AK5" s="36">
        <v>4</v>
      </c>
      <c r="AL5" s="39">
        <v>4.08</v>
      </c>
      <c r="AM5" s="39">
        <f>_xlfn.CEILING.MATH(0.005*AL5+0.01,0.001)</f>
        <v>3.1E-2</v>
      </c>
      <c r="AN5" s="39">
        <f>_xlfn.CEILING.MATH(AM5/SQRT(3),0.001)</f>
        <v>1.8000000000000002E-2</v>
      </c>
      <c r="AO5" s="36">
        <v>25.3</v>
      </c>
      <c r="AP5" s="36">
        <f>_xlfn.CEILING.MATH(0.012*AO5+0.0001,0.001)</f>
        <v>0.30399999999999999</v>
      </c>
      <c r="AQ5" s="41">
        <f t="shared" ref="AQ5:AQ9" si="0">_xlfn.CEILING.MATH(AP5/SQRT(3),0.001)</f>
        <v>0.17599999999999999</v>
      </c>
      <c r="AR5" s="50">
        <f t="shared" ref="AR5:AR9" si="1">AL5/AO5*1000</f>
        <v>161.26482213438734</v>
      </c>
      <c r="AS5" s="36">
        <f>_xlfn.CEILING.MATH(SQRT((1/AO5)^2*AN5^2+(-AL5/AO5^2)^2*AQ5^2),0.0001)</f>
        <v>1.4E-3</v>
      </c>
    </row>
    <row r="6" spans="1:45" x14ac:dyDescent="0.25">
      <c r="F6" s="14"/>
      <c r="G6" s="13" t="s">
        <v>8</v>
      </c>
      <c r="H6" s="10">
        <v>2.0499999999999998</v>
      </c>
      <c r="I6" s="11">
        <v>12.7</v>
      </c>
      <c r="J6" s="10">
        <v>4.09</v>
      </c>
      <c r="K6" s="11">
        <v>25.4</v>
      </c>
      <c r="L6" s="10">
        <v>6.04</v>
      </c>
      <c r="M6" s="11">
        <v>37.5</v>
      </c>
      <c r="N6" s="10">
        <v>7.99</v>
      </c>
      <c r="O6" s="11">
        <v>49.6</v>
      </c>
      <c r="P6" s="10">
        <v>10.039999999999999</v>
      </c>
      <c r="Q6" s="11">
        <v>62.6</v>
      </c>
      <c r="R6" s="10">
        <v>11.97</v>
      </c>
      <c r="S6" s="11">
        <v>74.7</v>
      </c>
      <c r="AJ6" s="38">
        <v>3</v>
      </c>
      <c r="AK6" s="36">
        <v>6</v>
      </c>
      <c r="AL6" s="39">
        <v>6</v>
      </c>
      <c r="AM6" s="39">
        <f t="shared" ref="AM6:AM10" si="2">_xlfn.CEILING.MATH(0.005*AL6+0.01,0.001)</f>
        <v>0.04</v>
      </c>
      <c r="AN6" s="39">
        <f>_xlfn.CEILING.MATH(AM6/SQRT(3),0.001)</f>
        <v>2.4E-2</v>
      </c>
      <c r="AO6" s="36">
        <v>37.200000000000003</v>
      </c>
      <c r="AP6" s="36">
        <f t="shared" ref="AP6:AP10" si="3">_xlfn.CEILING.MATH(0.012*AO6+0.0001,0.001)</f>
        <v>0.44700000000000001</v>
      </c>
      <c r="AQ6" s="41">
        <f t="shared" si="0"/>
        <v>0.25900000000000001</v>
      </c>
      <c r="AR6" s="50">
        <f t="shared" si="1"/>
        <v>161.29032258064515</v>
      </c>
      <c r="AS6" s="36">
        <f>_xlfn.CEILING.MATH(SQRT((1/AO6)^2*AN6^2+(-AL6/AO6^2)^2*AQ6^2),0.0001)</f>
        <v>1.3000000000000002E-3</v>
      </c>
    </row>
    <row r="7" spans="1:45" x14ac:dyDescent="0.25">
      <c r="G7" s="5" t="s">
        <v>9</v>
      </c>
      <c r="AJ7" s="38">
        <v>4</v>
      </c>
      <c r="AK7" s="36">
        <v>8</v>
      </c>
      <c r="AL7" s="39">
        <v>7.99</v>
      </c>
      <c r="AM7" s="39">
        <f t="shared" si="2"/>
        <v>0.05</v>
      </c>
      <c r="AN7" s="39">
        <f>_xlfn.CEILING.MATH(AM7/SQRT(3),0.001)</f>
        <v>2.9000000000000001E-2</v>
      </c>
      <c r="AO7" s="36">
        <v>49.7</v>
      </c>
      <c r="AP7" s="36">
        <f t="shared" si="3"/>
        <v>0.59699999999999998</v>
      </c>
      <c r="AQ7" s="41">
        <f t="shared" si="0"/>
        <v>0.34500000000000003</v>
      </c>
      <c r="AR7" s="50">
        <f t="shared" si="1"/>
        <v>160.76458752515092</v>
      </c>
      <c r="AS7" s="36">
        <f>_xlfn.CEILING.MATH(SQRT((1/AO7)^2*AN7^2+(-AL7/AO7^2)^2*AQ7^2),0.0001)</f>
        <v>1.3000000000000002E-3</v>
      </c>
    </row>
    <row r="8" spans="1:45" x14ac:dyDescent="0.25">
      <c r="G8" s="5" t="s">
        <v>16</v>
      </c>
      <c r="AJ8" s="38">
        <v>5</v>
      </c>
      <c r="AK8" s="36">
        <v>10</v>
      </c>
      <c r="AL8" s="39">
        <v>10.02</v>
      </c>
      <c r="AM8" s="39">
        <f t="shared" si="2"/>
        <v>6.0999999999999999E-2</v>
      </c>
      <c r="AN8" s="39">
        <f>_xlfn.CEILING.MATH(AM8/SQRT(3),0.001)</f>
        <v>3.6000000000000004E-2</v>
      </c>
      <c r="AO8" s="36">
        <v>62.4</v>
      </c>
      <c r="AP8" s="36">
        <f t="shared" si="3"/>
        <v>0.749</v>
      </c>
      <c r="AQ8" s="41">
        <f t="shared" si="0"/>
        <v>0.433</v>
      </c>
      <c r="AR8" s="50">
        <f t="shared" si="1"/>
        <v>160.57692307692307</v>
      </c>
      <c r="AS8" s="36">
        <f>_xlfn.CEILING.MATH(SQRT((1/AO8)^2*AN8^2+(-AL8/AO8^2)^2*AQ8^2),0.0001)</f>
        <v>1.3000000000000002E-3</v>
      </c>
    </row>
    <row r="9" spans="1:45" x14ac:dyDescent="0.25">
      <c r="G9" s="5" t="s">
        <v>14</v>
      </c>
      <c r="AJ9" s="38">
        <v>6</v>
      </c>
      <c r="AK9" s="36">
        <v>12</v>
      </c>
      <c r="AL9" s="39">
        <v>11.96</v>
      </c>
      <c r="AM9" s="39">
        <f t="shared" si="2"/>
        <v>7.0000000000000007E-2</v>
      </c>
      <c r="AN9" s="39">
        <f>_xlfn.CEILING.MATH(AM9/SQRT(3),0.001)</f>
        <v>4.1000000000000002E-2</v>
      </c>
      <c r="AO9" s="36">
        <v>74.5</v>
      </c>
      <c r="AP9" s="36">
        <f t="shared" si="3"/>
        <v>0.89500000000000002</v>
      </c>
      <c r="AQ9" s="41">
        <f t="shared" si="0"/>
        <v>0.51700000000000002</v>
      </c>
      <c r="AR9" s="50">
        <f t="shared" si="1"/>
        <v>160.53691275167787</v>
      </c>
      <c r="AS9" s="36">
        <f>_xlfn.CEILING.MATH(SQRT((1/AO9)^2*AN9^2+(-AL9/AO9^2)^2*AQ9^2),0.0001)</f>
        <v>1.3000000000000002E-3</v>
      </c>
    </row>
    <row r="10" spans="1:45" ht="14.25" customHeight="1" x14ac:dyDescent="0.25">
      <c r="A10" s="54" t="s">
        <v>26</v>
      </c>
      <c r="B10" s="47" t="s">
        <v>21</v>
      </c>
      <c r="C10" s="47" t="s">
        <v>25</v>
      </c>
      <c r="D10" s="46" t="s">
        <v>20</v>
      </c>
      <c r="G10" s="5" t="s">
        <v>15</v>
      </c>
      <c r="H10" s="24" t="s">
        <v>3</v>
      </c>
      <c r="I10" s="24"/>
      <c r="J10" s="24"/>
      <c r="K10" s="24"/>
      <c r="L10" s="24"/>
      <c r="M10" s="24"/>
      <c r="N10" s="24"/>
      <c r="O10" s="24"/>
      <c r="P10" s="24"/>
      <c r="Q10" s="25"/>
      <c r="R10" s="25"/>
      <c r="S10" s="25"/>
      <c r="T10" s="25"/>
      <c r="U10" s="25"/>
      <c r="W10" s="24"/>
      <c r="X10" s="24"/>
      <c r="Y10" s="24"/>
      <c r="Z10" s="24"/>
      <c r="AA10" s="24"/>
      <c r="AB10" s="24"/>
      <c r="AJ10" s="47" t="s">
        <v>22</v>
      </c>
      <c r="AK10" s="36">
        <f>AVERAGE(AK4:AK9)</f>
        <v>7</v>
      </c>
      <c r="AL10" s="39">
        <f>AVERAGE(AL4:AL9)</f>
        <v>7.0133333333333328</v>
      </c>
      <c r="AM10" s="39">
        <f t="shared" si="2"/>
        <v>4.5999999999999999E-2</v>
      </c>
      <c r="AN10" s="39">
        <f>_xlfn.CEILING.MATH(AM10/SQRT(3),0.001)</f>
        <v>2.7E-2</v>
      </c>
      <c r="AO10" s="42">
        <f t="shared" ref="AO10" si="4">AVERAGE(AO4:AO9)</f>
        <v>43.616666666666667</v>
      </c>
      <c r="AP10" s="36">
        <f t="shared" si="3"/>
        <v>0.52400000000000002</v>
      </c>
      <c r="AQ10" s="41">
        <f>_xlfn.CEILING.MATH(AP10/SQRT(3),0.01)</f>
        <v>0.31</v>
      </c>
      <c r="AR10" s="50">
        <f>AL10/AO10*1000</f>
        <v>160.79480320978217</v>
      </c>
      <c r="AS10" s="36">
        <f>_xlfn.CEILING.MATH(SQRT((1/AO10)^2*AN10^2+(-AL10/AO10^2)^2*AQ10^2),0.0001)</f>
        <v>1.3000000000000002E-3</v>
      </c>
    </row>
    <row r="11" spans="1:45" x14ac:dyDescent="0.25">
      <c r="A11" s="44" t="s">
        <v>3</v>
      </c>
      <c r="B11" s="48">
        <v>161.19999999999999</v>
      </c>
      <c r="C11" s="55">
        <v>1.5895999999999999</v>
      </c>
      <c r="D11" s="55">
        <v>0.91775598790382906</v>
      </c>
      <c r="G11" s="26" t="s">
        <v>23</v>
      </c>
      <c r="H11" s="27" t="s">
        <v>10</v>
      </c>
      <c r="I11" s="28" t="s">
        <v>17</v>
      </c>
      <c r="J11" s="26" t="s">
        <v>27</v>
      </c>
      <c r="K11" s="28" t="s">
        <v>18</v>
      </c>
      <c r="L11" s="28" t="s">
        <v>19</v>
      </c>
      <c r="M11" s="28" t="s">
        <v>28</v>
      </c>
      <c r="N11" s="28" t="s">
        <v>24</v>
      </c>
      <c r="O11" s="28" t="s">
        <v>21</v>
      </c>
      <c r="P11" s="28" t="s">
        <v>20</v>
      </c>
      <c r="R11" s="23"/>
      <c r="S11" s="23" cm="1">
        <f t="array" ref="S11:T15">LINEST(L12:L17,I12:I17,0,1)</f>
        <v>6.2227076874731848</v>
      </c>
      <c r="T11" s="23">
        <v>0</v>
      </c>
      <c r="U11" s="23"/>
      <c r="W11" s="23"/>
      <c r="X11" s="23"/>
      <c r="Y11" s="23"/>
      <c r="Z11" s="23"/>
      <c r="AA11" s="23"/>
      <c r="AB11" s="23"/>
    </row>
    <row r="12" spans="1:45" x14ac:dyDescent="0.25">
      <c r="A12" s="44" t="s">
        <v>4</v>
      </c>
      <c r="B12" s="48">
        <v>122.1</v>
      </c>
      <c r="C12" s="55">
        <v>1.2768000000000002</v>
      </c>
      <c r="D12" s="55">
        <v>0.73716082370131431</v>
      </c>
      <c r="G12">
        <v>1</v>
      </c>
      <c r="H12" s="27">
        <v>2</v>
      </c>
      <c r="I12" s="32">
        <v>2.0299999999999998</v>
      </c>
      <c r="J12" s="32">
        <f>_xlfn.CEILING.MATH(0.005*I12+0.01,0.001)</f>
        <v>2.1000000000000001E-2</v>
      </c>
      <c r="K12" s="32">
        <f>_xlfn.CEILING.MATH(J12/SQRT(3),0.001)</f>
        <v>1.3000000000000001E-2</v>
      </c>
      <c r="L12" s="27">
        <v>12.6</v>
      </c>
      <c r="M12" s="27">
        <f>_xlfn.CEILING.MATH(0.012*L12+0.0001,0.001)</f>
        <v>0.152</v>
      </c>
      <c r="N12" s="27">
        <f>_xlfn.CEILING.MATH(M12/SQRT(3),0.001)</f>
        <v>8.7999999999999995E-2</v>
      </c>
      <c r="O12" s="27">
        <f>I12/L12*1000</f>
        <v>161.11111111111109</v>
      </c>
      <c r="P12" s="33">
        <f>_xlfn.CEILING.MATH(SQRT((1/L12)^2*K12^2+(-I12/L12^2)^2*N12^2),0.0001)</f>
        <v>1.6000000000000001E-3</v>
      </c>
      <c r="Q12" s="27"/>
      <c r="S12">
        <v>4.4482999796701672E-3</v>
      </c>
      <c r="T12" t="e">
        <v>#N/A</v>
      </c>
    </row>
    <row r="13" spans="1:45" x14ac:dyDescent="0.25">
      <c r="G13">
        <v>2</v>
      </c>
      <c r="H13" s="27">
        <v>4</v>
      </c>
      <c r="I13" s="32">
        <v>4.08</v>
      </c>
      <c r="J13" s="32">
        <f>_xlfn.CEILING.MATH(0.005*I13+0.01,0.001)</f>
        <v>3.1E-2</v>
      </c>
      <c r="K13" s="32">
        <f>_xlfn.CEILING.MATH(J13/SQRT(3),0.001)</f>
        <v>1.8000000000000002E-2</v>
      </c>
      <c r="L13" s="27">
        <v>25.3</v>
      </c>
      <c r="M13" s="27">
        <f>_xlfn.CEILING.MATH(0.012*L13+0.0001,0.001)</f>
        <v>0.30399999999999999</v>
      </c>
      <c r="N13" s="31">
        <f t="shared" ref="N13:N18" si="5">_xlfn.CEILING.MATH(M13/SQRT(3),0.001)</f>
        <v>0.17599999999999999</v>
      </c>
      <c r="O13" s="27">
        <f t="shared" ref="O13:O17" si="6">I13/L13*1000</f>
        <v>161.26482213438734</v>
      </c>
      <c r="P13" s="27">
        <f>_xlfn.CEILING.MATH(SQRT((1/L13)^2*K13^2+(-I13/L13^2)^2*N13^2),0.0001)</f>
        <v>1.4E-3</v>
      </c>
      <c r="Q13" s="27"/>
      <c r="S13">
        <v>0.99999744495691489</v>
      </c>
      <c r="T13">
        <v>8.487391332050423E-2</v>
      </c>
    </row>
    <row r="14" spans="1:45" x14ac:dyDescent="0.25">
      <c r="G14">
        <v>3</v>
      </c>
      <c r="H14" s="27">
        <v>6</v>
      </c>
      <c r="I14" s="32">
        <v>6</v>
      </c>
      <c r="J14" s="32">
        <f t="shared" ref="J14:J18" si="7">_xlfn.CEILING.MATH(0.005*I14+0.01,0.001)</f>
        <v>0.04</v>
      </c>
      <c r="K14" s="32">
        <f>_xlfn.CEILING.MATH(J14/SQRT(3),0.001)</f>
        <v>2.4E-2</v>
      </c>
      <c r="L14" s="27">
        <v>37.200000000000003</v>
      </c>
      <c r="M14" s="27">
        <f t="shared" ref="M14:M18" si="8">_xlfn.CEILING.MATH(0.012*L14+0.0001,0.001)</f>
        <v>0.44700000000000001</v>
      </c>
      <c r="N14" s="31">
        <f t="shared" si="5"/>
        <v>0.25900000000000001</v>
      </c>
      <c r="O14" s="27">
        <f t="shared" si="6"/>
        <v>161.29032258064515</v>
      </c>
      <c r="P14" s="27">
        <f>_xlfn.CEILING.MATH(SQRT((1/L14)^2*K14^2+(-I14/L14^2)^2*N14^2),0.0001)</f>
        <v>1.3000000000000002E-3</v>
      </c>
      <c r="Q14" s="27"/>
      <c r="S14">
        <v>1956909.1628755857</v>
      </c>
      <c r="T14">
        <v>5</v>
      </c>
    </row>
    <row r="15" spans="1:45" x14ac:dyDescent="0.25">
      <c r="G15">
        <v>4</v>
      </c>
      <c r="H15" s="27">
        <v>8</v>
      </c>
      <c r="I15" s="32">
        <v>7.99</v>
      </c>
      <c r="J15" s="32">
        <f t="shared" si="7"/>
        <v>0.05</v>
      </c>
      <c r="K15" s="32">
        <f>_xlfn.CEILING.MATH(J15/SQRT(3),0.001)</f>
        <v>2.9000000000000001E-2</v>
      </c>
      <c r="L15" s="27">
        <v>49.7</v>
      </c>
      <c r="M15" s="27">
        <f t="shared" si="8"/>
        <v>0.59699999999999998</v>
      </c>
      <c r="N15" s="31">
        <f t="shared" si="5"/>
        <v>0.34500000000000003</v>
      </c>
      <c r="O15" s="27">
        <f t="shared" si="6"/>
        <v>160.76458752515092</v>
      </c>
      <c r="P15" s="27">
        <f>_xlfn.CEILING.MATH(SQRT((1/L15)^2*K15^2+(-I15/L15^2)^2*N15^2),0.0001)</f>
        <v>1.3000000000000002E-3</v>
      </c>
      <c r="Q15" s="27"/>
      <c r="S15">
        <v>14096.753982094189</v>
      </c>
      <c r="T15">
        <v>3.6017905811682321E-2</v>
      </c>
    </row>
    <row r="16" spans="1:45" x14ac:dyDescent="0.25">
      <c r="G16">
        <v>5</v>
      </c>
      <c r="H16" s="27">
        <v>10</v>
      </c>
      <c r="I16" s="32">
        <v>10.02</v>
      </c>
      <c r="J16" s="32">
        <f t="shared" si="7"/>
        <v>6.0999999999999999E-2</v>
      </c>
      <c r="K16" s="32">
        <f>_xlfn.CEILING.MATH(J16/SQRT(3),0.001)</f>
        <v>3.6000000000000004E-2</v>
      </c>
      <c r="L16" s="27">
        <v>62.4</v>
      </c>
      <c r="M16" s="27">
        <f t="shared" si="8"/>
        <v>0.749</v>
      </c>
      <c r="N16" s="31">
        <f t="shared" si="5"/>
        <v>0.433</v>
      </c>
      <c r="O16" s="27">
        <f t="shared" si="6"/>
        <v>160.57692307692307</v>
      </c>
      <c r="P16" s="27">
        <f>_xlfn.CEILING.MATH(SQRT((1/L16)^2*K16^2+(-I16/L16^2)^2*N16^2),0.0001)</f>
        <v>1.3000000000000002E-3</v>
      </c>
      <c r="Q16" s="27"/>
    </row>
    <row r="17" spans="1:45" ht="30" x14ac:dyDescent="0.25">
      <c r="A17" s="54" t="s">
        <v>30</v>
      </c>
      <c r="B17" s="47" t="s">
        <v>21</v>
      </c>
      <c r="C17" s="46" t="s">
        <v>20</v>
      </c>
      <c r="G17">
        <v>6</v>
      </c>
      <c r="H17" s="27">
        <v>12</v>
      </c>
      <c r="I17" s="32">
        <v>11.96</v>
      </c>
      <c r="J17" s="32">
        <f t="shared" si="7"/>
        <v>7.0000000000000007E-2</v>
      </c>
      <c r="K17" s="32">
        <f>_xlfn.CEILING.MATH(J17/SQRT(3),0.001)</f>
        <v>4.1000000000000002E-2</v>
      </c>
      <c r="L17" s="27">
        <v>74.5</v>
      </c>
      <c r="M17" s="27">
        <f t="shared" si="8"/>
        <v>0.89500000000000002</v>
      </c>
      <c r="N17" s="31">
        <f t="shared" si="5"/>
        <v>0.51700000000000002</v>
      </c>
      <c r="O17" s="27">
        <f t="shared" si="6"/>
        <v>160.53691275167787</v>
      </c>
      <c r="P17" s="27">
        <f>_xlfn.CEILING.MATH(SQRT((1/L17)^2*K17^2+(-I17/L17^2)^2*N17^2),0.0001)</f>
        <v>1.3000000000000002E-3</v>
      </c>
      <c r="Q17" s="27"/>
    </row>
    <row r="18" spans="1:45" x14ac:dyDescent="0.25">
      <c r="A18" s="43" t="s">
        <v>3</v>
      </c>
      <c r="B18" s="55">
        <f>1/S11*1000</f>
        <v>160.70174757092977</v>
      </c>
      <c r="C18" s="48">
        <f>_xlfn.CEILING.MATH(S12/S11^2*1000,0.01)</f>
        <v>0.12</v>
      </c>
      <c r="G18" s="27" t="s">
        <v>22</v>
      </c>
      <c r="H18" s="27">
        <f>AVERAGE(H12:H17)</f>
        <v>7</v>
      </c>
      <c r="I18" s="32">
        <f>AVERAGE(I12:I17)</f>
        <v>7.0133333333333328</v>
      </c>
      <c r="J18" s="32">
        <f t="shared" si="7"/>
        <v>4.5999999999999999E-2</v>
      </c>
      <c r="K18" s="32">
        <f>_xlfn.CEILING.MATH(J18/SQRT(3),0.001)</f>
        <v>2.7E-2</v>
      </c>
      <c r="L18" s="30">
        <f t="shared" ref="J18:O18" si="9">AVERAGE(L12:L17)</f>
        <v>43.616666666666667</v>
      </c>
      <c r="M18" s="27">
        <f t="shared" si="8"/>
        <v>0.52400000000000002</v>
      </c>
      <c r="N18" s="31">
        <f>_xlfn.CEILING.MATH(M18/SQRT(3),0.01)</f>
        <v>0.31</v>
      </c>
      <c r="O18" s="27">
        <f>I18/L18*1000</f>
        <v>160.79480320978217</v>
      </c>
      <c r="P18" s="27">
        <f>_xlfn.CEILING.MATH(SQRT((1/L18)^2*K18^2+(-I18/L18^2)^2*N18^2),0.0001)</f>
        <v>1.3000000000000002E-3</v>
      </c>
      <c r="Q18" s="27"/>
      <c r="AJ18" s="16" t="s">
        <v>8</v>
      </c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25">
      <c r="A19" s="43" t="s">
        <v>8</v>
      </c>
      <c r="B19" s="55">
        <f>1/S21*1000</f>
        <v>160.55934196717214</v>
      </c>
      <c r="C19" s="48">
        <f>_xlfn.CEILING.MATH(S22/S21^2*1000,0.01)</f>
        <v>0.17</v>
      </c>
      <c r="AJ19" s="45" t="s">
        <v>23</v>
      </c>
      <c r="AK19" s="46" t="s">
        <v>10</v>
      </c>
      <c r="AL19" s="47" t="s">
        <v>17</v>
      </c>
      <c r="AM19" s="45" t="s">
        <v>27</v>
      </c>
      <c r="AN19" s="47" t="s">
        <v>18</v>
      </c>
      <c r="AO19" s="47" t="s">
        <v>19</v>
      </c>
      <c r="AP19" s="47" t="s">
        <v>29</v>
      </c>
      <c r="AQ19" s="47" t="s">
        <v>24</v>
      </c>
      <c r="AR19" s="47" t="s">
        <v>21</v>
      </c>
      <c r="AS19" s="47" t="s">
        <v>20</v>
      </c>
    </row>
    <row r="20" spans="1:45" x14ac:dyDescent="0.25">
      <c r="A20" s="43" t="s">
        <v>4</v>
      </c>
      <c r="B20" s="55">
        <f>1/S32*1000</f>
        <v>121.96189133393111</v>
      </c>
      <c r="C20" s="48">
        <f>_xlfn.CEILING.MATH(S33/S32^2*1000,0.001)</f>
        <v>1.0999999999999999E-2</v>
      </c>
      <c r="H20" s="24" t="s">
        <v>8</v>
      </c>
      <c r="I20" s="24"/>
      <c r="J20" s="24"/>
      <c r="K20" s="24"/>
      <c r="L20" s="24"/>
      <c r="M20" s="24"/>
      <c r="N20" s="24"/>
      <c r="O20" s="24"/>
      <c r="P20" s="24"/>
      <c r="Q20" s="24"/>
      <c r="AJ20" s="48">
        <v>1</v>
      </c>
      <c r="AK20" s="46">
        <v>2</v>
      </c>
      <c r="AL20" s="51">
        <v>2.0499999999999998</v>
      </c>
      <c r="AM20" s="49">
        <f>_xlfn.CEILING.MATH(0.005*AL20+0.01,0.001)</f>
        <v>2.1000000000000001E-2</v>
      </c>
      <c r="AN20" s="46">
        <f>_xlfn.CEILING.MATH(AM10/SQRT(3),0.001)</f>
        <v>2.7E-2</v>
      </c>
      <c r="AO20" s="46">
        <v>12.7</v>
      </c>
      <c r="AP20" s="46">
        <f>_xlfn.CEILING.MATH(0.012*AO20+0.0001,0.001)</f>
        <v>0.153</v>
      </c>
      <c r="AQ20" s="46">
        <f>_xlfn.CEILING.MATH(AP20/SQRT(3),0.001)</f>
        <v>8.8999999999999996E-2</v>
      </c>
      <c r="AR20" s="50">
        <f>AL20/AO20*1000</f>
        <v>161.41732283464566</v>
      </c>
      <c r="AS20" s="46">
        <f>_xlfn.CEILING.MATH(SQRT((1/AO20)^2*AN20^2+(-AL20/AO20^2)^2*AQ20^2),0.0001)</f>
        <v>2.5000000000000001E-3</v>
      </c>
    </row>
    <row r="21" spans="1:45" x14ac:dyDescent="0.25">
      <c r="G21" s="26" t="s">
        <v>23</v>
      </c>
      <c r="H21" s="27" t="s">
        <v>10</v>
      </c>
      <c r="I21" s="28" t="s">
        <v>17</v>
      </c>
      <c r="J21" s="26" t="s">
        <v>27</v>
      </c>
      <c r="K21" s="28" t="s">
        <v>18</v>
      </c>
      <c r="L21" s="28" t="s">
        <v>19</v>
      </c>
      <c r="M21" s="28" t="s">
        <v>29</v>
      </c>
      <c r="N21" s="28" t="s">
        <v>24</v>
      </c>
      <c r="O21" s="28" t="s">
        <v>21</v>
      </c>
      <c r="P21" s="28" t="s">
        <v>20</v>
      </c>
      <c r="S21" cm="1">
        <f t="array" ref="S21:T25">LINEST(L22:L27,I22:I27,0,1)</f>
        <v>6.2282268209872171</v>
      </c>
      <c r="T21">
        <v>0</v>
      </c>
      <c r="AJ21" s="48">
        <v>2</v>
      </c>
      <c r="AK21" s="46">
        <v>4</v>
      </c>
      <c r="AL21" s="51">
        <v>4.09</v>
      </c>
      <c r="AM21" s="49">
        <f>_xlfn.CEILING.MATH(0.005*AL21+0.01,0.001)</f>
        <v>3.1E-2</v>
      </c>
      <c r="AN21" s="46">
        <f>_xlfn.CEILING.MATH(AM11/SQRT(3),0.001)</f>
        <v>0</v>
      </c>
      <c r="AO21" s="46">
        <v>25.4</v>
      </c>
      <c r="AP21" s="46">
        <f t="shared" ref="AP21:AP23" si="10">_xlfn.CEILING.MATH(0.012*AO21+0.0001,0.001)</f>
        <v>0.30499999999999999</v>
      </c>
      <c r="AQ21" s="46">
        <f t="shared" ref="AQ21:AQ26" si="11">_xlfn.CEILING.MATH(AP21/SQRT(3),0.001)</f>
        <v>0.17699999999999999</v>
      </c>
      <c r="AR21" s="50">
        <f t="shared" ref="AR21:AR26" si="12">AL21/AO21*1000</f>
        <v>161.02362204724409</v>
      </c>
      <c r="AS21" s="46">
        <f t="shared" ref="AS21:AS26" si="13">_xlfn.CEILING.MATH(SQRT((1/AO21)^2*AN21^2+(-AL21/AO21^2)^2*AQ21^2),0.0001)</f>
        <v>1.2000000000000001E-3</v>
      </c>
    </row>
    <row r="22" spans="1:45" x14ac:dyDescent="0.25">
      <c r="G22">
        <v>1</v>
      </c>
      <c r="H22" s="27">
        <v>2</v>
      </c>
      <c r="I22" s="31">
        <v>2.0499999999999998</v>
      </c>
      <c r="J22" s="32">
        <f>_xlfn.CEILING.MATH(0.005*I22+0.01,0.001)</f>
        <v>2.1000000000000001E-2</v>
      </c>
      <c r="K22" s="27">
        <f>_xlfn.CEILING.MATH(J12/SQRT(3),0.001)</f>
        <v>1.3000000000000001E-2</v>
      </c>
      <c r="L22" s="27">
        <v>12.7</v>
      </c>
      <c r="M22" s="27">
        <f>_xlfn.CEILING.MATH(0.012*L22+0.0001,0.001)</f>
        <v>0.153</v>
      </c>
      <c r="N22" s="27">
        <f>_xlfn.CEILING.MATH(M22/SQRT(3),0.001)</f>
        <v>8.8999999999999996E-2</v>
      </c>
      <c r="O22" s="27">
        <f>I22/L22*1000</f>
        <v>161.41732283464566</v>
      </c>
      <c r="P22" s="27">
        <f>_xlfn.CEILING.MATH(SQRT((1/L22)^2*K22^2+(-I22/L22^2)^2*N22^2),0.0001)</f>
        <v>1.6000000000000001E-3</v>
      </c>
      <c r="Q22" s="27"/>
      <c r="S22">
        <v>6.5106567621169243E-3</v>
      </c>
      <c r="T22" t="e">
        <v>#N/A</v>
      </c>
      <c r="AJ22" s="48">
        <v>3</v>
      </c>
      <c r="AK22" s="46">
        <v>6</v>
      </c>
      <c r="AL22" s="51">
        <v>6.04</v>
      </c>
      <c r="AM22" s="49">
        <f>_xlfn.CEILING.MATH(0.005*AL22+0.01,0.001)</f>
        <v>4.1000000000000002E-2</v>
      </c>
      <c r="AN22" s="46">
        <f>_xlfn.CEILING.MATH(AM12/SQRT(3),0.001)</f>
        <v>0</v>
      </c>
      <c r="AO22" s="46">
        <v>37.5</v>
      </c>
      <c r="AP22" s="46">
        <f t="shared" si="10"/>
        <v>0.45100000000000001</v>
      </c>
      <c r="AQ22" s="46">
        <f t="shared" si="11"/>
        <v>0.26100000000000001</v>
      </c>
      <c r="AR22" s="50">
        <f t="shared" si="12"/>
        <v>161.06666666666666</v>
      </c>
      <c r="AS22" s="46">
        <f t="shared" si="13"/>
        <v>1.2000000000000001E-3</v>
      </c>
    </row>
    <row r="23" spans="1:45" x14ac:dyDescent="0.25">
      <c r="A23" s="29"/>
      <c r="B23" s="29"/>
      <c r="C23" s="29"/>
      <c r="D23" s="29"/>
      <c r="E23" s="29"/>
      <c r="F23" s="29"/>
      <c r="G23">
        <v>2</v>
      </c>
      <c r="H23" s="27">
        <v>4</v>
      </c>
      <c r="I23" s="31">
        <v>4.09</v>
      </c>
      <c r="J23" s="32">
        <f>_xlfn.CEILING.MATH(0.005*I23+0.01,0.001)</f>
        <v>3.1E-2</v>
      </c>
      <c r="K23" s="27">
        <f>_xlfn.CEILING.MATH(J13/SQRT(3),0.001)</f>
        <v>1.8000000000000002E-2</v>
      </c>
      <c r="L23" s="27">
        <v>25.4</v>
      </c>
      <c r="M23" s="27">
        <f t="shared" ref="M23:M25" si="14">_xlfn.CEILING.MATH(0.012*L23+0.0001,0.001)</f>
        <v>0.30499999999999999</v>
      </c>
      <c r="N23" s="27">
        <f t="shared" ref="N23:N28" si="15">_xlfn.CEILING.MATH(M23/SQRT(3),0.001)</f>
        <v>0.17699999999999999</v>
      </c>
      <c r="O23" s="27">
        <f t="shared" ref="O23:O28" si="16">I23/L23*1000</f>
        <v>161.02362204724409</v>
      </c>
      <c r="P23" s="27">
        <f t="shared" ref="P23:P28" si="17">_xlfn.CEILING.MATH(SQRT((1/L23)^2*K23^2+(-I23/L23^2)^2*N23^2),0.0001)</f>
        <v>1.4E-3</v>
      </c>
      <c r="Q23" s="27"/>
      <c r="S23">
        <v>0.99999453628055179</v>
      </c>
      <c r="T23">
        <v>0.12444295684593645</v>
      </c>
      <c r="AJ23" s="48">
        <v>4</v>
      </c>
      <c r="AK23" s="46">
        <v>8</v>
      </c>
      <c r="AL23" s="51">
        <v>7.99</v>
      </c>
      <c r="AM23" s="49">
        <f>_xlfn.CEILING.MATH(0.005*AL23+0.01,0.001)</f>
        <v>0.05</v>
      </c>
      <c r="AN23" s="46">
        <f>_xlfn.CEILING.MATH(AM13/SQRT(3),0.001)</f>
        <v>0</v>
      </c>
      <c r="AO23" s="46">
        <v>49.6</v>
      </c>
      <c r="AP23" s="46">
        <f t="shared" si="10"/>
        <v>0.59599999999999997</v>
      </c>
      <c r="AQ23" s="46">
        <f t="shared" si="11"/>
        <v>0.34500000000000003</v>
      </c>
      <c r="AR23" s="50">
        <f t="shared" si="12"/>
        <v>161.08870967741936</v>
      </c>
      <c r="AS23" s="46">
        <f t="shared" si="13"/>
        <v>1.2000000000000001E-3</v>
      </c>
    </row>
    <row r="24" spans="1:45" x14ac:dyDescent="0.25">
      <c r="A24" s="28"/>
      <c r="B24" s="28"/>
      <c r="C24" s="27"/>
      <c r="D24" s="28"/>
      <c r="E24" s="28"/>
      <c r="F24" s="27"/>
      <c r="G24">
        <v>3</v>
      </c>
      <c r="H24" s="27">
        <v>6</v>
      </c>
      <c r="I24" s="31">
        <v>6.04</v>
      </c>
      <c r="J24" s="32">
        <f>_xlfn.CEILING.MATH(0.005*I24+0.01,0.001)</f>
        <v>4.1000000000000002E-2</v>
      </c>
      <c r="K24" s="27">
        <f>_xlfn.CEILING.MATH(J14/SQRT(3),0.001)</f>
        <v>2.4E-2</v>
      </c>
      <c r="L24" s="27">
        <v>37.5</v>
      </c>
      <c r="M24" s="27">
        <f t="shared" si="14"/>
        <v>0.45100000000000001</v>
      </c>
      <c r="N24" s="27">
        <f t="shared" si="15"/>
        <v>0.26100000000000001</v>
      </c>
      <c r="O24" s="27">
        <f t="shared" si="16"/>
        <v>161.06666666666666</v>
      </c>
      <c r="P24" s="27">
        <f t="shared" si="17"/>
        <v>1.3000000000000002E-3</v>
      </c>
      <c r="Q24" s="27"/>
      <c r="S24">
        <v>915122.51474589272</v>
      </c>
      <c r="T24">
        <v>5</v>
      </c>
      <c r="AJ24" s="48">
        <v>5</v>
      </c>
      <c r="AK24" s="46">
        <v>10</v>
      </c>
      <c r="AL24" s="51">
        <v>10.039999999999999</v>
      </c>
      <c r="AM24" s="49">
        <f>_xlfn.CEILING.MATH(0.005*AL24+0.01,0.001)</f>
        <v>6.0999999999999999E-2</v>
      </c>
      <c r="AN24" s="46">
        <f>_xlfn.CEILING.MATH(AM14/SQRT(3),0.001)</f>
        <v>0</v>
      </c>
      <c r="AO24" s="46">
        <v>62.6</v>
      </c>
      <c r="AP24" s="46">
        <f>_xlfn.CEILING.MATH(0.012*AO24+0.0001,0.001)</f>
        <v>0.752</v>
      </c>
      <c r="AQ24" s="46">
        <f t="shared" si="11"/>
        <v>0.435</v>
      </c>
      <c r="AR24" s="50">
        <f t="shared" si="12"/>
        <v>160.38338658146964</v>
      </c>
      <c r="AS24" s="46">
        <f t="shared" si="13"/>
        <v>1.2000000000000001E-3</v>
      </c>
    </row>
    <row r="25" spans="1:45" x14ac:dyDescent="0.25">
      <c r="A25" s="27"/>
      <c r="B25" s="27"/>
      <c r="C25" s="27"/>
      <c r="D25" s="27"/>
      <c r="E25" s="27"/>
      <c r="F25" s="27"/>
      <c r="G25">
        <v>4</v>
      </c>
      <c r="H25" s="27">
        <v>8</v>
      </c>
      <c r="I25" s="31">
        <v>7.99</v>
      </c>
      <c r="J25" s="32">
        <f>_xlfn.CEILING.MATH(0.005*I25+0.01,0.001)</f>
        <v>0.05</v>
      </c>
      <c r="K25" s="27">
        <f>_xlfn.CEILING.MATH(J15/SQRT(3),0.001)</f>
        <v>2.9000000000000001E-2</v>
      </c>
      <c r="L25" s="27">
        <v>49.6</v>
      </c>
      <c r="M25" s="27">
        <f t="shared" si="14"/>
        <v>0.59599999999999997</v>
      </c>
      <c r="N25" s="27">
        <f t="shared" si="15"/>
        <v>0.34500000000000003</v>
      </c>
      <c r="O25" s="27">
        <f t="shared" si="16"/>
        <v>161.08870967741936</v>
      </c>
      <c r="P25" s="27">
        <f t="shared" si="17"/>
        <v>1.3000000000000002E-3</v>
      </c>
      <c r="Q25" s="27"/>
      <c r="S25">
        <v>14171.632569752459</v>
      </c>
      <c r="T25">
        <v>7.7430247542798009E-2</v>
      </c>
      <c r="AJ25" s="48">
        <v>6</v>
      </c>
      <c r="AK25" s="46">
        <v>12</v>
      </c>
      <c r="AL25" s="51">
        <v>11.97</v>
      </c>
      <c r="AM25" s="49">
        <f>_xlfn.CEILING.MATH(0.005*AL25+0.01,0.001)</f>
        <v>7.0000000000000007E-2</v>
      </c>
      <c r="AN25" s="46">
        <f>_xlfn.CEILING.MATH(AM15/SQRT(3),0.001)</f>
        <v>0</v>
      </c>
      <c r="AO25" s="46">
        <v>74.7</v>
      </c>
      <c r="AP25" s="46">
        <f>_xlfn.CEILING.MATH(0.012*AO25+0.0001,0.001)</f>
        <v>0.89700000000000002</v>
      </c>
      <c r="AQ25" s="46">
        <f t="shared" si="11"/>
        <v>0.51800000000000002</v>
      </c>
      <c r="AR25" s="50">
        <f t="shared" si="12"/>
        <v>160.24096385542168</v>
      </c>
      <c r="AS25" s="46">
        <f t="shared" si="13"/>
        <v>1.2000000000000001E-3</v>
      </c>
    </row>
    <row r="26" spans="1:45" x14ac:dyDescent="0.25">
      <c r="G26">
        <v>5</v>
      </c>
      <c r="H26" s="27">
        <v>10</v>
      </c>
      <c r="I26" s="31">
        <v>10.039999999999999</v>
      </c>
      <c r="J26" s="32">
        <f>_xlfn.CEILING.MATH(0.005*I26+0.01,0.001)</f>
        <v>6.0999999999999999E-2</v>
      </c>
      <c r="K26" s="27">
        <f>_xlfn.CEILING.MATH(J16/SQRT(3),0.001)</f>
        <v>3.6000000000000004E-2</v>
      </c>
      <c r="L26" s="27">
        <v>62.6</v>
      </c>
      <c r="M26" s="27">
        <f>_xlfn.CEILING.MATH(0.012*L26+0.0001,0.001)</f>
        <v>0.752</v>
      </c>
      <c r="N26" s="27">
        <f t="shared" si="15"/>
        <v>0.435</v>
      </c>
      <c r="O26" s="27">
        <f t="shared" si="16"/>
        <v>160.38338658146964</v>
      </c>
      <c r="P26" s="27">
        <f t="shared" si="17"/>
        <v>1.3000000000000002E-3</v>
      </c>
      <c r="Q26" s="27"/>
      <c r="AJ26" s="47" t="s">
        <v>22</v>
      </c>
      <c r="AK26" s="46">
        <f>AVERAGE(AK20:AK25)</f>
        <v>7</v>
      </c>
      <c r="AL26" s="51">
        <f>AVERAGE(AL20:AL25)</f>
        <v>7.03</v>
      </c>
      <c r="AM26" s="49">
        <f>_xlfn.CEILING.MATH(0.005*AL26+0.01,0.001)</f>
        <v>4.5999999999999999E-2</v>
      </c>
      <c r="AN26" s="46">
        <f>_xlfn.CEILING.MATH(AM16/SQRT(3),0.001)</f>
        <v>0</v>
      </c>
      <c r="AO26" s="46">
        <f t="shared" ref="AO26" si="18">AVERAGE(AO20:AO25)</f>
        <v>43.75</v>
      </c>
      <c r="AP26" s="46">
        <f t="shared" ref="AP26" si="19">_xlfn.CEILING.MATH(0.012*AO26+0.0001,0.001)</f>
        <v>0.52600000000000002</v>
      </c>
      <c r="AQ26" s="46">
        <f t="shared" si="11"/>
        <v>0.30399999999999999</v>
      </c>
      <c r="AR26" s="50">
        <f t="shared" si="12"/>
        <v>160.68571428571428</v>
      </c>
      <c r="AS26" s="46">
        <f t="shared" si="13"/>
        <v>1.2000000000000001E-3</v>
      </c>
    </row>
    <row r="27" spans="1:45" x14ac:dyDescent="0.25">
      <c r="G27">
        <v>6</v>
      </c>
      <c r="H27" s="27">
        <v>12</v>
      </c>
      <c r="I27" s="31">
        <v>11.97</v>
      </c>
      <c r="J27" s="32">
        <f>_xlfn.CEILING.MATH(0.005*I27+0.01,0.001)</f>
        <v>7.0000000000000007E-2</v>
      </c>
      <c r="K27" s="27">
        <f>_xlfn.CEILING.MATH(J17/SQRT(3),0.001)</f>
        <v>4.1000000000000002E-2</v>
      </c>
      <c r="L27" s="27">
        <v>74.7</v>
      </c>
      <c r="M27" s="27">
        <f>_xlfn.CEILING.MATH(0.012*L27+0.0001,0.001)</f>
        <v>0.89700000000000002</v>
      </c>
      <c r="N27" s="27">
        <f t="shared" si="15"/>
        <v>0.51800000000000002</v>
      </c>
      <c r="O27" s="33">
        <f t="shared" si="16"/>
        <v>160.24096385542168</v>
      </c>
      <c r="P27" s="27">
        <f t="shared" si="17"/>
        <v>1.3000000000000002E-3</v>
      </c>
      <c r="Q27" s="27"/>
    </row>
    <row r="28" spans="1:45" x14ac:dyDescent="0.25">
      <c r="G28" s="27" t="s">
        <v>22</v>
      </c>
      <c r="H28" s="27">
        <f>AVERAGE(H22:H27)</f>
        <v>7</v>
      </c>
      <c r="I28" s="31">
        <f>AVERAGE(I22:I27)</f>
        <v>7.03</v>
      </c>
      <c r="J28" s="32">
        <f>_xlfn.CEILING.MATH(0.005*I28+0.01,0.001)</f>
        <v>4.5999999999999999E-2</v>
      </c>
      <c r="K28" s="27">
        <f>_xlfn.CEILING.MATH(J18/SQRT(3),0.001)</f>
        <v>2.7E-2</v>
      </c>
      <c r="L28" s="27">
        <f t="shared" ref="L28" si="20">AVERAGE(L22:L27)</f>
        <v>43.75</v>
      </c>
      <c r="M28" s="27">
        <f t="shared" ref="M28" si="21">_xlfn.CEILING.MATH(0.012*L28+0.0001,0.001)</f>
        <v>0.52600000000000002</v>
      </c>
      <c r="N28" s="27">
        <f t="shared" si="15"/>
        <v>0.30399999999999999</v>
      </c>
      <c r="O28" s="33">
        <f t="shared" si="16"/>
        <v>160.68571428571428</v>
      </c>
      <c r="P28" s="27">
        <f t="shared" si="17"/>
        <v>1.3000000000000002E-3</v>
      </c>
      <c r="Q28" s="27"/>
      <c r="AJ28" s="16" t="s">
        <v>4</v>
      </c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25">
      <c r="AJ29" s="45" t="s">
        <v>23</v>
      </c>
      <c r="AK29" s="46" t="s">
        <v>10</v>
      </c>
      <c r="AL29" s="47" t="s">
        <v>17</v>
      </c>
      <c r="AM29" s="45" t="s">
        <v>27</v>
      </c>
      <c r="AN29" s="47" t="s">
        <v>18</v>
      </c>
      <c r="AO29" s="47" t="s">
        <v>19</v>
      </c>
      <c r="AP29" s="47" t="s">
        <v>29</v>
      </c>
      <c r="AQ29" s="47" t="s">
        <v>24</v>
      </c>
      <c r="AR29" s="47" t="s">
        <v>21</v>
      </c>
      <c r="AS29" s="47" t="s">
        <v>20</v>
      </c>
    </row>
    <row r="30" spans="1:45" x14ac:dyDescent="0.25">
      <c r="AJ30" s="48">
        <v>1</v>
      </c>
      <c r="AK30" s="46">
        <v>2</v>
      </c>
      <c r="AL30" s="49">
        <v>2.0499999999999998</v>
      </c>
      <c r="AM30" s="46">
        <f>_xlfn.CEILING.MATH(0.005*AL30+0.01,0.001)</f>
        <v>2.1000000000000001E-2</v>
      </c>
      <c r="AN30" s="46">
        <f>_xlfn.CEILING.MATH(AM30/SQRT(3),0.001)</f>
        <v>1.3000000000000001E-2</v>
      </c>
      <c r="AO30" s="46">
        <v>16.8</v>
      </c>
      <c r="AP30" s="46">
        <f>_xlfn.CEILING.MATH(0.012*AO30+0.0001,0.001)</f>
        <v>0.20200000000000001</v>
      </c>
      <c r="AQ30" s="46">
        <f>_xlfn.CEILING.MATH(AP30/SQRT(3),0.001)</f>
        <v>0.11700000000000001</v>
      </c>
      <c r="AR30" s="50">
        <f>AL30/AO30*1000</f>
        <v>122.0238095238095</v>
      </c>
      <c r="AS30" s="46">
        <f>_xlfn.CEILING.MATH(SQRT((1/AO30)^2*AN30^2+(-AL30/AO30^2)^2*AQ30^2),0.0001)</f>
        <v>1.2000000000000001E-3</v>
      </c>
    </row>
    <row r="31" spans="1:45" x14ac:dyDescent="0.25">
      <c r="H31" s="24" t="s">
        <v>4</v>
      </c>
      <c r="I31" s="24"/>
      <c r="J31" s="24"/>
      <c r="K31" s="24"/>
      <c r="L31" s="24"/>
      <c r="M31" s="24"/>
      <c r="N31" s="24"/>
      <c r="O31" s="24"/>
      <c r="P31" s="24"/>
      <c r="Q31" s="24"/>
      <c r="AJ31" s="48">
        <v>2</v>
      </c>
      <c r="AK31" s="46">
        <v>4</v>
      </c>
      <c r="AL31" s="49">
        <v>4.04</v>
      </c>
      <c r="AM31" s="46">
        <f t="shared" ref="AM31:AM36" si="22">_xlfn.CEILING.MATH(0.005*AL31+0.01,0.001)</f>
        <v>3.1E-2</v>
      </c>
      <c r="AN31" s="46">
        <f t="shared" ref="AN31:AN36" si="23">_xlfn.CEILING.MATH(AM31/SQRT(3),0.001)</f>
        <v>1.8000000000000002E-2</v>
      </c>
      <c r="AO31" s="46">
        <v>33.1</v>
      </c>
      <c r="AP31" s="46">
        <f t="shared" ref="AP31:AP32" si="24">_xlfn.CEILING.MATH(0.012*AO31+0.0001,0.001)</f>
        <v>0.39800000000000002</v>
      </c>
      <c r="AQ31" s="46">
        <f t="shared" ref="AQ31:AQ36" si="25">_xlfn.CEILING.MATH(AP31/SQRT(3),0.001)</f>
        <v>0.23</v>
      </c>
      <c r="AR31" s="50">
        <f t="shared" ref="AR31:AR36" si="26">AL31/AO31*1000</f>
        <v>122.05438066465256</v>
      </c>
      <c r="AS31" s="46">
        <f>_xlfn.CEILING.MATH(SQRT((1/AO31)^2*AN31^2+(-AL31/AO31^2)^2*AQ31^2),0.0001)</f>
        <v>1.1000000000000001E-3</v>
      </c>
    </row>
    <row r="32" spans="1:45" x14ac:dyDescent="0.25">
      <c r="G32" s="26" t="s">
        <v>23</v>
      </c>
      <c r="H32" s="27" t="s">
        <v>10</v>
      </c>
      <c r="I32" s="28" t="s">
        <v>17</v>
      </c>
      <c r="J32" s="26" t="s">
        <v>27</v>
      </c>
      <c r="K32" s="28" t="s">
        <v>18</v>
      </c>
      <c r="L32" s="28" t="s">
        <v>19</v>
      </c>
      <c r="M32" s="28" t="s">
        <v>29</v>
      </c>
      <c r="N32" s="28" t="s">
        <v>24</v>
      </c>
      <c r="O32" s="28" t="s">
        <v>21</v>
      </c>
      <c r="P32" s="28" t="s">
        <v>20</v>
      </c>
      <c r="S32" cm="1">
        <f t="array" ref="S32:T36">LINEST(L33:L38,I33:I38,0,1)</f>
        <v>8.1992824894950544</v>
      </c>
      <c r="T32">
        <v>0</v>
      </c>
      <c r="AJ32" s="48">
        <v>3</v>
      </c>
      <c r="AK32" s="46">
        <v>6</v>
      </c>
      <c r="AL32" s="49">
        <v>6.06</v>
      </c>
      <c r="AM32" s="46">
        <f t="shared" si="22"/>
        <v>4.1000000000000002E-2</v>
      </c>
      <c r="AN32" s="46">
        <f t="shared" si="23"/>
        <v>2.4E-2</v>
      </c>
      <c r="AO32" s="46">
        <v>49.7</v>
      </c>
      <c r="AP32" s="46">
        <f t="shared" si="24"/>
        <v>0.59699999999999998</v>
      </c>
      <c r="AQ32" s="46">
        <f t="shared" si="25"/>
        <v>0.34500000000000003</v>
      </c>
      <c r="AR32" s="53">
        <f t="shared" si="26"/>
        <v>121.93158953722333</v>
      </c>
      <c r="AS32" s="46">
        <f t="shared" ref="AS32:AS36" si="27">_xlfn.CEILING.MATH(SQRT((1/AO32)^2*AN32^2+(-AL32/AO32^2)^2*AQ32^2),0.00001)</f>
        <v>9.8000000000000019E-4</v>
      </c>
    </row>
    <row r="33" spans="7:45" x14ac:dyDescent="0.25">
      <c r="G33">
        <v>1</v>
      </c>
      <c r="H33" s="27">
        <v>2</v>
      </c>
      <c r="I33" s="32">
        <v>2.0499999999999998</v>
      </c>
      <c r="J33" s="27">
        <f>_xlfn.CEILING.MATH(0.005*I33+0.01,0.001)</f>
        <v>2.1000000000000001E-2</v>
      </c>
      <c r="K33" s="27">
        <f>_xlfn.CEILING.MATH(J33/SQRT(3),0.001)</f>
        <v>1.3000000000000001E-2</v>
      </c>
      <c r="L33" s="27">
        <v>16.8</v>
      </c>
      <c r="M33" s="27">
        <f>_xlfn.CEILING.MATH(0.012*L33+0.0001,0.001)</f>
        <v>0.20200000000000001</v>
      </c>
      <c r="N33" s="27">
        <f>_xlfn.CEILING.MATH(M33/SQRT(3),0.001)</f>
        <v>0.11700000000000001</v>
      </c>
      <c r="O33" s="27">
        <f>I33/L33*1000</f>
        <v>122.0238095238095</v>
      </c>
      <c r="P33" s="27">
        <f>_xlfn.CEILING.MATH(SQRT((1/L33)^2*K33^2+(-I33/L33^2)^2*N33^2),0.0001)</f>
        <v>1.2000000000000001E-3</v>
      </c>
      <c r="Q33" s="27"/>
      <c r="S33">
        <v>7.0035904997170256E-4</v>
      </c>
      <c r="T33" t="e">
        <v>#N/A</v>
      </c>
      <c r="AJ33" s="48">
        <v>4</v>
      </c>
      <c r="AK33" s="46">
        <v>8</v>
      </c>
      <c r="AL33" s="49">
        <v>8</v>
      </c>
      <c r="AM33" s="46">
        <f t="shared" si="22"/>
        <v>0.05</v>
      </c>
      <c r="AN33" s="46">
        <f t="shared" si="23"/>
        <v>2.9000000000000001E-2</v>
      </c>
      <c r="AO33" s="46">
        <v>65.599999999999994</v>
      </c>
      <c r="AP33" s="46">
        <f>_xlfn.CEILING.MATH(0.012*AO33+0.0001,0.001)</f>
        <v>0.78800000000000003</v>
      </c>
      <c r="AQ33" s="46">
        <f t="shared" si="25"/>
        <v>0.45500000000000002</v>
      </c>
      <c r="AR33" s="53">
        <f t="shared" si="26"/>
        <v>121.95121951219514</v>
      </c>
      <c r="AS33" s="46">
        <f t="shared" si="27"/>
        <v>9.6000000000000013E-4</v>
      </c>
    </row>
    <row r="34" spans="7:45" x14ac:dyDescent="0.25">
      <c r="G34">
        <v>2</v>
      </c>
      <c r="H34" s="27">
        <v>4</v>
      </c>
      <c r="I34" s="32">
        <v>4.04</v>
      </c>
      <c r="J34" s="27">
        <f t="shared" ref="J34:J39" si="28">_xlfn.CEILING.MATH(0.005*I34+0.01,0.001)</f>
        <v>3.1E-2</v>
      </c>
      <c r="K34" s="27">
        <f t="shared" ref="K34:K39" si="29">_xlfn.CEILING.MATH(J34/SQRT(3),0.001)</f>
        <v>1.8000000000000002E-2</v>
      </c>
      <c r="L34" s="27">
        <v>33.1</v>
      </c>
      <c r="M34" s="27">
        <f t="shared" ref="M34:M35" si="30">_xlfn.CEILING.MATH(0.012*L34+0.0001,0.001)</f>
        <v>0.39800000000000002</v>
      </c>
      <c r="N34" s="27">
        <f t="shared" ref="N34:N39" si="31">_xlfn.CEILING.MATH(M34/SQRT(3),0.001)</f>
        <v>0.23</v>
      </c>
      <c r="O34" s="27">
        <f t="shared" ref="O34:O39" si="32">I34/L34*1000</f>
        <v>122.05438066465256</v>
      </c>
      <c r="P34" s="27">
        <f>_xlfn.CEILING.MATH(SQRT((1/L34)^2*K34^2+(-I34/L34^2)^2*N34^2),0.0001)</f>
        <v>1.1000000000000001E-3</v>
      </c>
      <c r="Q34" s="27"/>
      <c r="S34">
        <v>0.9999999635195842</v>
      </c>
      <c r="T34">
        <v>1.3336552154308842E-2</v>
      </c>
      <c r="AJ34" s="48">
        <v>5</v>
      </c>
      <c r="AK34" s="46">
        <v>10</v>
      </c>
      <c r="AL34" s="49">
        <v>9.94</v>
      </c>
      <c r="AM34" s="46">
        <f t="shared" si="22"/>
        <v>0.06</v>
      </c>
      <c r="AN34" s="46">
        <f t="shared" si="23"/>
        <v>3.5000000000000003E-2</v>
      </c>
      <c r="AO34" s="46">
        <v>81.5</v>
      </c>
      <c r="AP34" s="46">
        <f>_xlfn.CEILING.MATH(0.012*AO34+0.0001,0.001)</f>
        <v>0.97899999999999998</v>
      </c>
      <c r="AQ34" s="46">
        <f t="shared" si="25"/>
        <v>0.56600000000000006</v>
      </c>
      <c r="AR34" s="53">
        <f t="shared" si="26"/>
        <v>121.96319018404907</v>
      </c>
      <c r="AS34" s="46">
        <f t="shared" si="27"/>
        <v>9.5000000000000011E-4</v>
      </c>
    </row>
    <row r="35" spans="7:45" x14ac:dyDescent="0.25">
      <c r="G35">
        <v>3</v>
      </c>
      <c r="H35" s="27">
        <v>6</v>
      </c>
      <c r="I35" s="32">
        <v>6.06</v>
      </c>
      <c r="J35" s="27">
        <f t="shared" si="28"/>
        <v>4.1000000000000002E-2</v>
      </c>
      <c r="K35" s="27">
        <f t="shared" si="29"/>
        <v>2.4E-2</v>
      </c>
      <c r="L35" s="27">
        <v>49.7</v>
      </c>
      <c r="M35" s="27">
        <f t="shared" si="30"/>
        <v>0.59699999999999998</v>
      </c>
      <c r="N35" s="27">
        <f t="shared" si="31"/>
        <v>0.34500000000000003</v>
      </c>
      <c r="O35" s="34">
        <f t="shared" si="32"/>
        <v>121.93158953722333</v>
      </c>
      <c r="P35" s="27">
        <f t="shared" ref="P34:P39" si="33">_xlfn.CEILING.MATH(SQRT((1/L35)^2*K35^2+(-I35/L35^2)^2*N35^2),0.00001)</f>
        <v>9.8000000000000019E-4</v>
      </c>
      <c r="Q35" s="27"/>
      <c r="S35">
        <v>137059836.34837964</v>
      </c>
      <c r="T35">
        <v>5</v>
      </c>
      <c r="AJ35" s="48">
        <v>6</v>
      </c>
      <c r="AK35" s="46">
        <v>12</v>
      </c>
      <c r="AL35" s="49">
        <v>11.94</v>
      </c>
      <c r="AM35" s="46">
        <f t="shared" si="22"/>
        <v>7.0000000000000007E-2</v>
      </c>
      <c r="AN35" s="46">
        <f t="shared" si="23"/>
        <v>4.1000000000000002E-2</v>
      </c>
      <c r="AO35" s="46">
        <v>97.9</v>
      </c>
      <c r="AP35" s="46">
        <f>_xlfn.CEILING.MATH(0.012*AO35+0.0001,0.001)</f>
        <v>1.175</v>
      </c>
      <c r="AQ35" s="46">
        <f t="shared" si="25"/>
        <v>0.67900000000000005</v>
      </c>
      <c r="AR35" s="53">
        <f t="shared" si="26"/>
        <v>121.96118488253319</v>
      </c>
      <c r="AS35" s="46">
        <f t="shared" si="27"/>
        <v>9.5000000000000011E-4</v>
      </c>
    </row>
    <row r="36" spans="7:45" x14ac:dyDescent="0.25">
      <c r="G36">
        <v>4</v>
      </c>
      <c r="H36" s="27">
        <v>8</v>
      </c>
      <c r="I36" s="32">
        <v>8</v>
      </c>
      <c r="J36" s="27">
        <f t="shared" si="28"/>
        <v>0.05</v>
      </c>
      <c r="K36" s="27">
        <f t="shared" si="29"/>
        <v>2.9000000000000001E-2</v>
      </c>
      <c r="L36" s="27">
        <v>65.599999999999994</v>
      </c>
      <c r="M36" s="27">
        <f>_xlfn.CEILING.MATH(0.012*L36+0.0001,0.001)</f>
        <v>0.78800000000000003</v>
      </c>
      <c r="N36" s="27">
        <f t="shared" si="31"/>
        <v>0.45500000000000002</v>
      </c>
      <c r="O36" s="34">
        <f t="shared" si="32"/>
        <v>121.95121951219514</v>
      </c>
      <c r="P36" s="27">
        <f t="shared" si="33"/>
        <v>9.6000000000000013E-4</v>
      </c>
      <c r="Q36" s="27"/>
      <c r="S36">
        <v>24377.959110681881</v>
      </c>
      <c r="T36">
        <v>8.8931811682299903E-4</v>
      </c>
      <c r="AJ36" s="47" t="s">
        <v>22</v>
      </c>
      <c r="AK36" s="48">
        <v>7</v>
      </c>
      <c r="AL36" s="49">
        <f>AVERAGE(AL30:AL35)</f>
        <v>7.004999999999999</v>
      </c>
      <c r="AM36" s="46">
        <f t="shared" si="22"/>
        <v>4.5999999999999999E-2</v>
      </c>
      <c r="AN36" s="46">
        <f t="shared" si="23"/>
        <v>2.7E-2</v>
      </c>
      <c r="AO36" s="52">
        <f t="shared" ref="AO36" si="34">AVERAGE(AO30:AO35)</f>
        <v>57.433333333333337</v>
      </c>
      <c r="AP36" s="46">
        <f>_xlfn.CEILING.MATH(0.012*AO36+0.0001,0.001)</f>
        <v>0.69000000000000006</v>
      </c>
      <c r="AQ36" s="46">
        <f t="shared" si="25"/>
        <v>0.39900000000000002</v>
      </c>
      <c r="AR36" s="53">
        <f t="shared" si="26"/>
        <v>121.96749854904235</v>
      </c>
      <c r="AS36" s="46">
        <f t="shared" si="27"/>
        <v>9.7000000000000005E-4</v>
      </c>
    </row>
    <row r="37" spans="7:45" x14ac:dyDescent="0.25">
      <c r="G37">
        <v>5</v>
      </c>
      <c r="H37" s="27">
        <v>10</v>
      </c>
      <c r="I37" s="32">
        <v>9.94</v>
      </c>
      <c r="J37" s="27">
        <f t="shared" si="28"/>
        <v>0.06</v>
      </c>
      <c r="K37" s="27">
        <f t="shared" si="29"/>
        <v>3.5000000000000003E-2</v>
      </c>
      <c r="L37" s="27">
        <v>81.5</v>
      </c>
      <c r="M37" s="27">
        <f>_xlfn.CEILING.MATH(0.012*L37+0.0001,0.001)</f>
        <v>0.97899999999999998</v>
      </c>
      <c r="N37" s="27">
        <f t="shared" si="31"/>
        <v>0.56600000000000006</v>
      </c>
      <c r="O37" s="34">
        <f t="shared" si="32"/>
        <v>121.96319018404907</v>
      </c>
      <c r="P37" s="27">
        <f t="shared" si="33"/>
        <v>9.5000000000000011E-4</v>
      </c>
      <c r="Q37" s="27"/>
    </row>
    <row r="38" spans="7:45" x14ac:dyDescent="0.25">
      <c r="G38">
        <v>6</v>
      </c>
      <c r="H38" s="27">
        <v>12</v>
      </c>
      <c r="I38" s="32">
        <v>11.94</v>
      </c>
      <c r="J38" s="27">
        <f t="shared" si="28"/>
        <v>7.0000000000000007E-2</v>
      </c>
      <c r="K38" s="27">
        <f t="shared" si="29"/>
        <v>4.1000000000000002E-2</v>
      </c>
      <c r="L38" s="27">
        <v>97.9</v>
      </c>
      <c r="M38" s="27">
        <f>_xlfn.CEILING.MATH(0.012*L38+0.0001,0.001)</f>
        <v>1.175</v>
      </c>
      <c r="N38" s="27">
        <f t="shared" si="31"/>
        <v>0.67900000000000005</v>
      </c>
      <c r="O38" s="34">
        <f t="shared" si="32"/>
        <v>121.96118488253319</v>
      </c>
      <c r="P38" s="27">
        <f t="shared" si="33"/>
        <v>9.5000000000000011E-4</v>
      </c>
      <c r="Q38" s="27"/>
    </row>
    <row r="39" spans="7:45" x14ac:dyDescent="0.25">
      <c r="H39" s="27" t="s">
        <v>22</v>
      </c>
      <c r="I39" s="32">
        <f>AVERAGE(I33:I38)</f>
        <v>7.004999999999999</v>
      </c>
      <c r="J39" s="27">
        <f t="shared" si="28"/>
        <v>4.5999999999999999E-2</v>
      </c>
      <c r="K39" s="27">
        <f t="shared" si="29"/>
        <v>2.7E-2</v>
      </c>
      <c r="L39" s="30">
        <f t="shared" ref="L39" si="35">AVERAGE(L33:L38)</f>
        <v>57.433333333333337</v>
      </c>
      <c r="M39" s="27">
        <f>_xlfn.CEILING.MATH(0.012*L39+0.0001,0.001)</f>
        <v>0.69000000000000006</v>
      </c>
      <c r="N39" s="27">
        <f t="shared" si="31"/>
        <v>0.39900000000000002</v>
      </c>
      <c r="O39" s="34">
        <f t="shared" si="32"/>
        <v>121.96749854904235</v>
      </c>
      <c r="P39" s="27">
        <f t="shared" si="33"/>
        <v>9.7000000000000005E-4</v>
      </c>
      <c r="Q39" s="27"/>
    </row>
  </sheetData>
  <mergeCells count="19">
    <mergeCell ref="H31:Q31"/>
    <mergeCell ref="AJ2:AS2"/>
    <mergeCell ref="AJ18:AS18"/>
    <mergeCell ref="AJ28:AS28"/>
    <mergeCell ref="W10:AB10"/>
    <mergeCell ref="H10:P10"/>
    <mergeCell ref="A23:C23"/>
    <mergeCell ref="D23:F23"/>
    <mergeCell ref="H20:Q20"/>
    <mergeCell ref="A1:D1"/>
    <mergeCell ref="F4:F6"/>
    <mergeCell ref="G1:S1"/>
    <mergeCell ref="F1:F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Prystupa (275496)</dc:creator>
  <cp:lastModifiedBy>Adam Prystupa (275496)</cp:lastModifiedBy>
  <dcterms:created xsi:type="dcterms:W3CDTF">2023-10-11T09:32:16Z</dcterms:created>
  <dcterms:modified xsi:type="dcterms:W3CDTF">2023-10-15T11:56:25Z</dcterms:modified>
</cp:coreProperties>
</file>