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ryst\Desktop\Studia\Semestr_3\Fizyka3_1\laboratoria3\"/>
    </mc:Choice>
  </mc:AlternateContent>
  <xr:revisionPtr revIDLastSave="0" documentId="13_ncr:1_{9CE5BD45-975B-4138-AEF1-B7E91CBA33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J4" i="1"/>
  <c r="BV52" i="1"/>
  <c r="BW52" i="1"/>
  <c r="BW4" i="1"/>
  <c r="BQ76" i="1"/>
  <c r="BO76" i="1"/>
  <c r="BQ75" i="1"/>
  <c r="BO75" i="1"/>
  <c r="BQ74" i="1"/>
  <c r="BO74" i="1"/>
  <c r="BQ73" i="1"/>
  <c r="BO73" i="1"/>
  <c r="BQ72" i="1"/>
  <c r="BO72" i="1"/>
  <c r="BQ71" i="1"/>
  <c r="BO71" i="1"/>
  <c r="BQ70" i="1"/>
  <c r="BO70" i="1"/>
  <c r="BQ69" i="1"/>
  <c r="BO69" i="1"/>
  <c r="BQ68" i="1"/>
  <c r="BO68" i="1"/>
  <c r="BQ67" i="1"/>
  <c r="BO67" i="1"/>
  <c r="BQ66" i="1"/>
  <c r="BO66" i="1"/>
  <c r="BQ65" i="1"/>
  <c r="BO65" i="1"/>
  <c r="BQ64" i="1"/>
  <c r="BO64" i="1"/>
  <c r="BQ63" i="1"/>
  <c r="BO63" i="1"/>
  <c r="BQ62" i="1"/>
  <c r="BO62" i="1"/>
  <c r="BQ61" i="1"/>
  <c r="BO61" i="1"/>
  <c r="BQ60" i="1"/>
  <c r="BO60" i="1"/>
  <c r="BQ59" i="1"/>
  <c r="BO59" i="1"/>
  <c r="BQ58" i="1"/>
  <c r="BO58" i="1"/>
  <c r="BQ57" i="1"/>
  <c r="BO57" i="1"/>
  <c r="BQ56" i="1"/>
  <c r="BO56" i="1"/>
  <c r="BQ55" i="1"/>
  <c r="BO55" i="1"/>
  <c r="BQ54" i="1"/>
  <c r="BO54" i="1"/>
  <c r="BS52" i="1"/>
  <c r="BQ52" i="1"/>
  <c r="BO52" i="1"/>
  <c r="AS66" i="1"/>
  <c r="AR66" i="1"/>
  <c r="AM100" i="1"/>
  <c r="AK100" i="1"/>
  <c r="AM99" i="1"/>
  <c r="AK99" i="1"/>
  <c r="AM98" i="1"/>
  <c r="AK98" i="1"/>
  <c r="AM97" i="1"/>
  <c r="AK97" i="1"/>
  <c r="AM96" i="1"/>
  <c r="AK96" i="1"/>
  <c r="AM95" i="1"/>
  <c r="AK95" i="1"/>
  <c r="AM94" i="1"/>
  <c r="AK94" i="1"/>
  <c r="AM93" i="1"/>
  <c r="AK93" i="1"/>
  <c r="AM92" i="1"/>
  <c r="AK92" i="1"/>
  <c r="AM91" i="1"/>
  <c r="AK91" i="1"/>
  <c r="AM90" i="1"/>
  <c r="AK90" i="1"/>
  <c r="AM89" i="1"/>
  <c r="AK89" i="1"/>
  <c r="AM88" i="1"/>
  <c r="AK88" i="1"/>
  <c r="AM87" i="1"/>
  <c r="AK87" i="1"/>
  <c r="AM86" i="1"/>
  <c r="AK86" i="1"/>
  <c r="AM85" i="1"/>
  <c r="AK85" i="1"/>
  <c r="AM84" i="1"/>
  <c r="AK84" i="1"/>
  <c r="AM83" i="1"/>
  <c r="AK83" i="1"/>
  <c r="AM82" i="1"/>
  <c r="AK82" i="1"/>
  <c r="AM81" i="1"/>
  <c r="AK81" i="1"/>
  <c r="AM80" i="1"/>
  <c r="AK80" i="1"/>
  <c r="AM79" i="1"/>
  <c r="AK79" i="1"/>
  <c r="AM78" i="1"/>
  <c r="AK78" i="1"/>
  <c r="AM77" i="1"/>
  <c r="AK77" i="1"/>
  <c r="AM76" i="1"/>
  <c r="AK76" i="1"/>
  <c r="AM75" i="1"/>
  <c r="AK75" i="1"/>
  <c r="AM74" i="1"/>
  <c r="AK74" i="1"/>
  <c r="AM73" i="1"/>
  <c r="AK73" i="1"/>
  <c r="AM72" i="1"/>
  <c r="AK72" i="1"/>
  <c r="AM71" i="1"/>
  <c r="AK71" i="1"/>
  <c r="AM70" i="1"/>
  <c r="AK70" i="1"/>
  <c r="AM69" i="1"/>
  <c r="AK69" i="1"/>
  <c r="AM68" i="1"/>
  <c r="AK68" i="1"/>
  <c r="AO66" i="1"/>
  <c r="AM66" i="1"/>
  <c r="AK66" i="1"/>
  <c r="K58" i="1"/>
  <c r="J58" i="1"/>
  <c r="E83" i="1"/>
  <c r="C83" i="1"/>
  <c r="E82" i="1"/>
  <c r="C82" i="1"/>
  <c r="E81" i="1"/>
  <c r="C81" i="1"/>
  <c r="E80" i="1"/>
  <c r="C80" i="1"/>
  <c r="E79" i="1"/>
  <c r="C79" i="1"/>
  <c r="E78" i="1"/>
  <c r="C78" i="1"/>
  <c r="E77" i="1"/>
  <c r="C77" i="1"/>
  <c r="E76" i="1"/>
  <c r="C76" i="1"/>
  <c r="E75" i="1"/>
  <c r="C75" i="1"/>
  <c r="E74" i="1"/>
  <c r="C74" i="1"/>
  <c r="E73" i="1"/>
  <c r="C73" i="1"/>
  <c r="E72" i="1"/>
  <c r="C72" i="1"/>
  <c r="E71" i="1"/>
  <c r="C71" i="1"/>
  <c r="E70" i="1"/>
  <c r="C70" i="1"/>
  <c r="E69" i="1"/>
  <c r="C69" i="1"/>
  <c r="E68" i="1"/>
  <c r="C68" i="1"/>
  <c r="E67" i="1"/>
  <c r="C67" i="1"/>
  <c r="E66" i="1"/>
  <c r="C66" i="1"/>
  <c r="E65" i="1"/>
  <c r="C65" i="1"/>
  <c r="E64" i="1"/>
  <c r="C64" i="1"/>
  <c r="E63" i="1"/>
  <c r="C63" i="1"/>
  <c r="E62" i="1"/>
  <c r="C62" i="1"/>
  <c r="E61" i="1"/>
  <c r="C61" i="1"/>
  <c r="E60" i="1"/>
  <c r="C60" i="1"/>
  <c r="G58" i="1"/>
  <c r="E58" i="1"/>
  <c r="C58" i="1"/>
  <c r="C4" i="1"/>
  <c r="E4" i="1"/>
  <c r="G4" i="1"/>
  <c r="AK4" i="1"/>
  <c r="AM4" i="1"/>
  <c r="AO4" i="1"/>
  <c r="AP4" i="1"/>
  <c r="C5" i="1"/>
  <c r="E5" i="1"/>
  <c r="AK5" i="1"/>
  <c r="AM5" i="1"/>
  <c r="C6" i="1"/>
  <c r="E6" i="1"/>
  <c r="AK6" i="1"/>
  <c r="AM6" i="1"/>
  <c r="C7" i="1"/>
  <c r="E7" i="1"/>
  <c r="AK7" i="1"/>
  <c r="AM7" i="1"/>
  <c r="C8" i="1"/>
  <c r="E8" i="1"/>
  <c r="AK8" i="1"/>
  <c r="AM8" i="1"/>
  <c r="C9" i="1"/>
  <c r="E9" i="1"/>
  <c r="AK9" i="1"/>
  <c r="AM9" i="1"/>
  <c r="C10" i="1"/>
  <c r="E10" i="1"/>
  <c r="AK10" i="1"/>
  <c r="AM10" i="1"/>
  <c r="C11" i="1"/>
  <c r="E11" i="1"/>
  <c r="AK11" i="1"/>
  <c r="AM11" i="1"/>
  <c r="C12" i="1"/>
  <c r="E12" i="1"/>
  <c r="AK12" i="1"/>
  <c r="AM12" i="1"/>
  <c r="C13" i="1"/>
  <c r="E13" i="1"/>
  <c r="AK13" i="1"/>
  <c r="AM13" i="1"/>
  <c r="C14" i="1"/>
  <c r="E14" i="1"/>
  <c r="AK14" i="1"/>
  <c r="AM14" i="1"/>
  <c r="C15" i="1"/>
  <c r="E15" i="1"/>
  <c r="AK15" i="1"/>
  <c r="AM15" i="1"/>
  <c r="C16" i="1"/>
  <c r="E16" i="1"/>
  <c r="AK16" i="1"/>
  <c r="AM16" i="1"/>
  <c r="C17" i="1"/>
  <c r="E17" i="1"/>
  <c r="AK17" i="1"/>
  <c r="AM17" i="1"/>
  <c r="C18" i="1"/>
  <c r="E18" i="1"/>
  <c r="AK18" i="1"/>
  <c r="AM18" i="1"/>
  <c r="C19" i="1"/>
  <c r="E19" i="1"/>
  <c r="AK19" i="1"/>
  <c r="AM19" i="1"/>
  <c r="C20" i="1"/>
  <c r="E20" i="1"/>
  <c r="AK20" i="1"/>
  <c r="AM20" i="1"/>
  <c r="C21" i="1"/>
  <c r="E21" i="1"/>
  <c r="AK21" i="1"/>
  <c r="AM21" i="1"/>
  <c r="C22" i="1"/>
  <c r="E22" i="1"/>
  <c r="AK22" i="1"/>
  <c r="AM22" i="1"/>
  <c r="C23" i="1"/>
  <c r="E23" i="1"/>
  <c r="AK23" i="1"/>
  <c r="AM23" i="1"/>
  <c r="C24" i="1"/>
  <c r="E24" i="1"/>
  <c r="AK24" i="1"/>
  <c r="AM24" i="1"/>
  <c r="C25" i="1"/>
  <c r="E25" i="1"/>
  <c r="AK25" i="1"/>
  <c r="AM25" i="1"/>
  <c r="C26" i="1"/>
  <c r="E26" i="1"/>
  <c r="AK26" i="1"/>
  <c r="AM26" i="1"/>
  <c r="C27" i="1"/>
  <c r="E27" i="1"/>
  <c r="AK27" i="1"/>
  <c r="AM27" i="1"/>
  <c r="C28" i="1"/>
  <c r="E28" i="1"/>
  <c r="AK28" i="1"/>
  <c r="AM28" i="1"/>
  <c r="C29" i="1"/>
  <c r="E29" i="1"/>
  <c r="AK29" i="1"/>
  <c r="AM29" i="1"/>
  <c r="C30" i="1"/>
  <c r="E30" i="1"/>
  <c r="AK30" i="1"/>
  <c r="AM30" i="1"/>
  <c r="C31" i="1"/>
  <c r="E31" i="1"/>
  <c r="AK31" i="1"/>
  <c r="AM31" i="1"/>
  <c r="C32" i="1"/>
  <c r="E32" i="1"/>
  <c r="AK32" i="1"/>
  <c r="AM32" i="1"/>
  <c r="C33" i="1"/>
  <c r="E33" i="1"/>
  <c r="M33" i="1" a="1"/>
  <c r="AK33" i="1"/>
  <c r="AM33" i="1"/>
  <c r="C34" i="1"/>
  <c r="E34" i="1"/>
  <c r="AK34" i="1"/>
  <c r="AM34" i="1"/>
  <c r="C35" i="1"/>
  <c r="E35" i="1"/>
  <c r="AK35" i="1"/>
  <c r="AM35" i="1"/>
  <c r="C36" i="1"/>
  <c r="E36" i="1"/>
  <c r="AK36" i="1"/>
  <c r="AM36" i="1"/>
  <c r="C37" i="1"/>
  <c r="E37" i="1"/>
  <c r="AK37" i="1"/>
  <c r="AM37" i="1"/>
  <c r="C38" i="1"/>
  <c r="E38" i="1"/>
  <c r="AK38" i="1"/>
  <c r="AM38" i="1"/>
  <c r="C39" i="1"/>
  <c r="E39" i="1"/>
  <c r="AK39" i="1"/>
  <c r="AM39" i="1"/>
  <c r="C40" i="1"/>
  <c r="E40" i="1"/>
  <c r="AK40" i="1"/>
  <c r="AM40" i="1"/>
  <c r="C41" i="1"/>
  <c r="E41" i="1"/>
  <c r="AK41" i="1"/>
  <c r="AM41" i="1"/>
  <c r="C42" i="1"/>
  <c r="E42" i="1"/>
  <c r="AK42" i="1"/>
  <c r="AM42" i="1"/>
  <c r="AK43" i="1"/>
  <c r="AM43" i="1"/>
  <c r="AK44" i="1"/>
  <c r="AM44" i="1"/>
  <c r="AK45" i="1"/>
  <c r="AM45" i="1"/>
  <c r="AK46" i="1"/>
  <c r="AM46" i="1"/>
  <c r="AK47" i="1"/>
  <c r="AM47" i="1"/>
  <c r="AK48" i="1"/>
  <c r="AM48" i="1"/>
  <c r="AK49" i="1"/>
  <c r="AM49" i="1"/>
  <c r="AK50" i="1"/>
  <c r="AM50" i="1"/>
  <c r="AK51" i="1"/>
  <c r="AM51" i="1"/>
  <c r="E52" i="1"/>
  <c r="AK52" i="1"/>
  <c r="AM52" i="1"/>
  <c r="AK53" i="1"/>
  <c r="AM53" i="1"/>
  <c r="AK54" i="1"/>
  <c r="AM54" i="1"/>
  <c r="AK55" i="1"/>
  <c r="AM55" i="1"/>
  <c r="AK56" i="1"/>
  <c r="AM56" i="1"/>
  <c r="AK57" i="1"/>
  <c r="AM57" i="1"/>
  <c r="AK58" i="1"/>
  <c r="AM58" i="1"/>
  <c r="AK59" i="1"/>
  <c r="AM59" i="1"/>
  <c r="AK60" i="1"/>
  <c r="AM60" i="1"/>
  <c r="BZ34" i="1" a="1"/>
  <c r="BZ34" i="1" s="1"/>
  <c r="AY32" i="1" a="1"/>
  <c r="AY32" i="1" s="1"/>
  <c r="BS4" i="1"/>
  <c r="BO4" i="1"/>
  <c r="BQ43" i="1"/>
  <c r="BQ39" i="1"/>
  <c r="BQ40" i="1"/>
  <c r="BQ41" i="1"/>
  <c r="BQ42" i="1"/>
  <c r="BQ38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4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19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M33" i="1" l="1"/>
  <c r="H4" i="1" s="1"/>
  <c r="I4" i="1"/>
  <c r="BT4" i="1"/>
  <c r="BV4" i="1" s="1"/>
  <c r="AQ4" i="1"/>
  <c r="BU4" i="1"/>
  <c r="AS4" i="1" l="1"/>
  <c r="AR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<sst xmlns="http://schemas.openxmlformats.org/spreadsheetml/2006/main" count="151" uniqueCount="26">
  <si>
    <t>U</t>
  </si>
  <si>
    <t>I</t>
  </si>
  <si>
    <t>[mA]</t>
  </si>
  <si>
    <t>[V]</t>
  </si>
  <si>
    <t>[nm]</t>
  </si>
  <si>
    <t>Czerwona</t>
  </si>
  <si>
    <t>u(U)</t>
  </si>
  <si>
    <t>u(I)</t>
  </si>
  <si>
    <t>u(ג)</t>
  </si>
  <si>
    <t xml:space="preserve"> ג</t>
  </si>
  <si>
    <t>U_b</t>
  </si>
  <si>
    <t>u_c(U_b)</t>
  </si>
  <si>
    <t>h</t>
  </si>
  <si>
    <t>u_c(h)</t>
  </si>
  <si>
    <t>[J*s]</t>
  </si>
  <si>
    <t>10nm/pierw(3)</t>
  </si>
  <si>
    <t>Niebieska</t>
  </si>
  <si>
    <t>Zielona</t>
  </si>
  <si>
    <t>a</t>
  </si>
  <si>
    <t>u(a)</t>
  </si>
  <si>
    <t>b</t>
  </si>
  <si>
    <t>u(b)</t>
  </si>
  <si>
    <t xml:space="preserve">e= </t>
  </si>
  <si>
    <t>c=</t>
  </si>
  <si>
    <t>l.p.</t>
  </si>
  <si>
    <t>"----------------------------------------------------------------"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</si>
</sst>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2" fontId="0" fillId="4" borderId="1" xfId="0" applyNumberFormat="1" applyFill="1" applyBorder="1"/>
    <xf numFmtId="0" fontId="0" fillId="4" borderId="1" xfId="0" applyFill="1" applyBorder="1"/>
    <xf numFmtId="2" fontId="0" fillId="5" borderId="1" xfId="0" applyNumberFormat="1" applyFill="1" applyBorder="1"/>
    <xf numFmtId="0" fontId="0" fillId="5" borderId="1" xfId="0" applyFill="1" applyBorder="1"/>
    <xf numFmtId="164" fontId="0" fillId="4" borderId="1" xfId="0" applyNumberFormat="1" applyFill="1" applyBorder="1"/>
    <xf numFmtId="164" fontId="0" fillId="5" borderId="1" xfId="0" applyNumberFormat="1" applyFill="1" applyBorder="1"/>
    <xf numFmtId="0" fontId="0" fillId="3" borderId="0" xfId="0" applyFill="1"/>
    <xf numFmtId="0" fontId="0" fillId="0" borderId="0" xfId="0" applyAlignment="1">
      <alignment vertical="center"/>
    </xf>
    <xf numFmtId="165" fontId="0" fillId="4" borderId="1" xfId="0" applyNumberFormat="1" applyFill="1" applyBorder="1"/>
    <xf numFmtId="165" fontId="0" fillId="5" borderId="1" xfId="0" applyNumberFormat="1" applyFill="1" applyBorder="1"/>
    <xf numFmtId="3" fontId="0" fillId="0" borderId="0" xfId="0" applyNumberFormat="1"/>
    <xf numFmtId="0" fontId="0" fillId="9" borderId="1" xfId="0" applyFill="1" applyBorder="1" applyAlignment="1">
      <alignment horizontal="center" vertical="center"/>
    </xf>
    <xf numFmtId="2" fontId="0" fillId="9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166" fontId="0" fillId="10" borderId="1" xfId="0" applyNumberForma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2" fontId="0" fillId="10" borderId="3" xfId="0" applyNumberFormat="1" applyFill="1" applyBorder="1" applyAlignment="1">
      <alignment horizontal="center" vertical="center"/>
    </xf>
    <xf numFmtId="2" fontId="0" fillId="10" borderId="2" xfId="0" applyNumberFormat="1" applyFill="1" applyBorder="1" applyAlignment="1">
      <alignment horizontal="center" vertical="center"/>
    </xf>
    <xf numFmtId="2" fontId="0" fillId="10" borderId="4" xfId="0" applyNumberFormat="1" applyFill="1" applyBorder="1" applyAlignment="1">
      <alignment horizontal="center" vertical="center"/>
    </xf>
    <xf numFmtId="166" fontId="0" fillId="10" borderId="3" xfId="0" applyNumberFormat="1" applyFill="1" applyBorder="1" applyAlignment="1">
      <alignment horizontal="center" vertical="center"/>
    </xf>
    <xf numFmtId="166" fontId="0" fillId="10" borderId="2" xfId="0" applyNumberFormat="1" applyFill="1" applyBorder="1" applyAlignment="1">
      <alignment horizontal="center" vertical="center"/>
    </xf>
    <xf numFmtId="166" fontId="0" fillId="10" borderId="4" xfId="0" applyNumberFormat="1" applyFill="1" applyBorder="1" applyAlignment="1">
      <alignment horizontal="center" vertical="center"/>
    </xf>
    <xf numFmtId="2" fontId="0" fillId="9" borderId="3" xfId="0" applyNumberFormat="1" applyFill="1" applyBorder="1" applyAlignment="1">
      <alignment horizontal="center" vertical="center"/>
    </xf>
    <xf numFmtId="2" fontId="0" fillId="9" borderId="2" xfId="0" applyNumberFormat="1" applyFill="1" applyBorder="1" applyAlignment="1">
      <alignment horizontal="center" vertical="center"/>
    </xf>
    <xf numFmtId="2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/>
    <xf numFmtId="0" fontId="0" fillId="7" borderId="1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11" fontId="0" fillId="9" borderId="1" xfId="0" applyNumberFormat="1" applyFill="1" applyBorder="1" applyAlignment="1">
      <alignment horizontal="center" vertical="center"/>
    </xf>
    <xf numFmtId="11" fontId="0" fillId="9" borderId="3" xfId="0" applyNumberFormat="1" applyFill="1" applyBorder="1" applyAlignment="1">
      <alignment horizontal="center" vertical="center"/>
    </xf>
    <xf numFmtId="11" fontId="0" fillId="9" borderId="2" xfId="0" applyNumberFormat="1" applyFill="1" applyBorder="1" applyAlignment="1">
      <alignment horizontal="center" vertical="center"/>
    </xf>
    <xf numFmtId="11" fontId="0" fillId="9" borderId="4" xfId="0" applyNumberFormat="1" applyFill="1" applyBorder="1" applyAlignment="1">
      <alignment horizontal="center" vertical="center"/>
    </xf>
    <xf numFmtId="11" fontId="0" fillId="10" borderId="3" xfId="0" applyNumberFormat="1" applyFill="1" applyBorder="1" applyAlignment="1">
      <alignment horizontal="center" vertical="center"/>
    </xf>
    <xf numFmtId="11" fontId="0" fillId="10" borderId="2" xfId="0" applyNumberFormat="1" applyFill="1" applyBorder="1" applyAlignment="1">
      <alignment horizontal="center" vertical="center"/>
    </xf>
    <xf numFmtId="11" fontId="0" fillId="10" borderId="4" xfId="0" applyNumberFormat="1" applyFill="1" applyBorder="1" applyAlignment="1">
      <alignment horizontal="center" vertical="center"/>
    </xf>
    <xf numFmtId="11" fontId="0" fillId="10" borderId="1" xfId="0" applyNumberForma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/>
              <a:t>Dioda czerwona I=f(U)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7233182198548226E-2"/>
          <c:y val="0.16994541830856039"/>
          <c:w val="0.89504301398320296"/>
          <c:h val="0.7724267415483667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Arkusz1!$C$4:$C$42</c:f>
                <c:numCache>
                  <c:formatCode>General</c:formatCode>
                  <c:ptCount val="39"/>
                  <c:pt idx="0">
                    <c:v>5.8000000000000005E-3</c:v>
                  </c:pt>
                  <c:pt idx="1">
                    <c:v>6.1000000000000004E-3</c:v>
                  </c:pt>
                  <c:pt idx="2">
                    <c:v>6.4000000000000003E-3</c:v>
                  </c:pt>
                  <c:pt idx="3">
                    <c:v>6.7000000000000002E-3</c:v>
                  </c:pt>
                  <c:pt idx="4">
                    <c:v>7.0000000000000001E-3</c:v>
                  </c:pt>
                  <c:pt idx="5">
                    <c:v>7.3000000000000001E-3</c:v>
                  </c:pt>
                  <c:pt idx="6">
                    <c:v>7.6E-3</c:v>
                  </c:pt>
                  <c:pt idx="7">
                    <c:v>7.9000000000000008E-3</c:v>
                  </c:pt>
                  <c:pt idx="8">
                    <c:v>8.0999999999999996E-3</c:v>
                  </c:pt>
                  <c:pt idx="9">
                    <c:v>8.4000000000000012E-3</c:v>
                  </c:pt>
                  <c:pt idx="10">
                    <c:v>8.7000000000000011E-3</c:v>
                  </c:pt>
                  <c:pt idx="11">
                    <c:v>9.0000000000000011E-3</c:v>
                  </c:pt>
                  <c:pt idx="12">
                    <c:v>9.300000000000001E-3</c:v>
                  </c:pt>
                  <c:pt idx="13">
                    <c:v>9.6000000000000009E-3</c:v>
                  </c:pt>
                  <c:pt idx="14">
                    <c:v>9.9000000000000008E-3</c:v>
                  </c:pt>
                  <c:pt idx="15">
                    <c:v>1.0999999999999999E-2</c:v>
                  </c:pt>
                  <c:pt idx="16">
                    <c:v>1.0999999999999999E-2</c:v>
                  </c:pt>
                  <c:pt idx="17">
                    <c:v>1.0999999999999999E-2</c:v>
                  </c:pt>
                  <c:pt idx="18">
                    <c:v>1.0999999999999999E-2</c:v>
                  </c:pt>
                  <c:pt idx="19">
                    <c:v>1.0999999999999999E-2</c:v>
                  </c:pt>
                  <c:pt idx="20">
                    <c:v>1.0999999999999999E-2</c:v>
                  </c:pt>
                  <c:pt idx="21">
                    <c:v>1.0999999999999999E-2</c:v>
                  </c:pt>
                  <c:pt idx="22">
                    <c:v>1.0999999999999999E-2</c:v>
                  </c:pt>
                  <c:pt idx="23">
                    <c:v>1.0999999999999999E-2</c:v>
                  </c:pt>
                  <c:pt idx="24">
                    <c:v>1.0999999999999999E-2</c:v>
                  </c:pt>
                  <c:pt idx="25">
                    <c:v>1.0999999999999999E-2</c:v>
                  </c:pt>
                  <c:pt idx="26">
                    <c:v>1.2E-2</c:v>
                  </c:pt>
                  <c:pt idx="27">
                    <c:v>1.2E-2</c:v>
                  </c:pt>
                  <c:pt idx="28">
                    <c:v>1.2E-2</c:v>
                  </c:pt>
                  <c:pt idx="29">
                    <c:v>1.2E-2</c:v>
                  </c:pt>
                  <c:pt idx="30">
                    <c:v>1.2E-2</c:v>
                  </c:pt>
                  <c:pt idx="31">
                    <c:v>1.2E-2</c:v>
                  </c:pt>
                  <c:pt idx="32">
                    <c:v>1.2E-2</c:v>
                  </c:pt>
                  <c:pt idx="33">
                    <c:v>1.2E-2</c:v>
                  </c:pt>
                  <c:pt idx="34">
                    <c:v>1.2E-2</c:v>
                  </c:pt>
                  <c:pt idx="35">
                    <c:v>1.2E-2</c:v>
                  </c:pt>
                  <c:pt idx="36">
                    <c:v>1.2E-2</c:v>
                  </c:pt>
                  <c:pt idx="37">
                    <c:v>1.2E-2</c:v>
                  </c:pt>
                  <c:pt idx="38">
                    <c:v>1.2E-2</c:v>
                  </c:pt>
                </c:numCache>
              </c:numRef>
            </c:plus>
            <c:minus>
              <c:numRef>
                <c:f>Arkusz1!$C$4:$C$42</c:f>
                <c:numCache>
                  <c:formatCode>General</c:formatCode>
                  <c:ptCount val="39"/>
                  <c:pt idx="0">
                    <c:v>5.8000000000000005E-3</c:v>
                  </c:pt>
                  <c:pt idx="1">
                    <c:v>6.1000000000000004E-3</c:v>
                  </c:pt>
                  <c:pt idx="2">
                    <c:v>6.4000000000000003E-3</c:v>
                  </c:pt>
                  <c:pt idx="3">
                    <c:v>6.7000000000000002E-3</c:v>
                  </c:pt>
                  <c:pt idx="4">
                    <c:v>7.0000000000000001E-3</c:v>
                  </c:pt>
                  <c:pt idx="5">
                    <c:v>7.3000000000000001E-3</c:v>
                  </c:pt>
                  <c:pt idx="6">
                    <c:v>7.6E-3</c:v>
                  </c:pt>
                  <c:pt idx="7">
                    <c:v>7.9000000000000008E-3</c:v>
                  </c:pt>
                  <c:pt idx="8">
                    <c:v>8.0999999999999996E-3</c:v>
                  </c:pt>
                  <c:pt idx="9">
                    <c:v>8.4000000000000012E-3</c:v>
                  </c:pt>
                  <c:pt idx="10">
                    <c:v>8.7000000000000011E-3</c:v>
                  </c:pt>
                  <c:pt idx="11">
                    <c:v>9.0000000000000011E-3</c:v>
                  </c:pt>
                  <c:pt idx="12">
                    <c:v>9.300000000000001E-3</c:v>
                  </c:pt>
                  <c:pt idx="13">
                    <c:v>9.6000000000000009E-3</c:v>
                  </c:pt>
                  <c:pt idx="14">
                    <c:v>9.9000000000000008E-3</c:v>
                  </c:pt>
                  <c:pt idx="15">
                    <c:v>1.0999999999999999E-2</c:v>
                  </c:pt>
                  <c:pt idx="16">
                    <c:v>1.0999999999999999E-2</c:v>
                  </c:pt>
                  <c:pt idx="17">
                    <c:v>1.0999999999999999E-2</c:v>
                  </c:pt>
                  <c:pt idx="18">
                    <c:v>1.0999999999999999E-2</c:v>
                  </c:pt>
                  <c:pt idx="19">
                    <c:v>1.0999999999999999E-2</c:v>
                  </c:pt>
                  <c:pt idx="20">
                    <c:v>1.0999999999999999E-2</c:v>
                  </c:pt>
                  <c:pt idx="21">
                    <c:v>1.0999999999999999E-2</c:v>
                  </c:pt>
                  <c:pt idx="22">
                    <c:v>1.0999999999999999E-2</c:v>
                  </c:pt>
                  <c:pt idx="23">
                    <c:v>1.0999999999999999E-2</c:v>
                  </c:pt>
                  <c:pt idx="24">
                    <c:v>1.0999999999999999E-2</c:v>
                  </c:pt>
                  <c:pt idx="25">
                    <c:v>1.0999999999999999E-2</c:v>
                  </c:pt>
                  <c:pt idx="26">
                    <c:v>1.2E-2</c:v>
                  </c:pt>
                  <c:pt idx="27">
                    <c:v>1.2E-2</c:v>
                  </c:pt>
                  <c:pt idx="28">
                    <c:v>1.2E-2</c:v>
                  </c:pt>
                  <c:pt idx="29">
                    <c:v>1.2E-2</c:v>
                  </c:pt>
                  <c:pt idx="30">
                    <c:v>1.2E-2</c:v>
                  </c:pt>
                  <c:pt idx="31">
                    <c:v>1.2E-2</c:v>
                  </c:pt>
                  <c:pt idx="32">
                    <c:v>1.2E-2</c:v>
                  </c:pt>
                  <c:pt idx="33">
                    <c:v>1.2E-2</c:v>
                  </c:pt>
                  <c:pt idx="34">
                    <c:v>1.2E-2</c:v>
                  </c:pt>
                  <c:pt idx="35">
                    <c:v>1.2E-2</c:v>
                  </c:pt>
                  <c:pt idx="36">
                    <c:v>1.2E-2</c:v>
                  </c:pt>
                  <c:pt idx="37">
                    <c:v>1.2E-2</c:v>
                  </c:pt>
                  <c:pt idx="38">
                    <c:v>1.2E-2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Arkusz1!$E$4:$E$42</c:f>
                <c:numCache>
                  <c:formatCode>General</c:formatCode>
                  <c:ptCount val="39"/>
                  <c:pt idx="0">
                    <c:v>1.8000000000000002E-2</c:v>
                  </c:pt>
                  <c:pt idx="1">
                    <c:v>1.8000000000000002E-2</c:v>
                  </c:pt>
                  <c:pt idx="2">
                    <c:v>1.8000000000000002E-2</c:v>
                  </c:pt>
                  <c:pt idx="3">
                    <c:v>1.8000000000000002E-2</c:v>
                  </c:pt>
                  <c:pt idx="4">
                    <c:v>1.8000000000000002E-2</c:v>
                  </c:pt>
                  <c:pt idx="5">
                    <c:v>1.8000000000000002E-2</c:v>
                  </c:pt>
                  <c:pt idx="6">
                    <c:v>1.8000000000000002E-2</c:v>
                  </c:pt>
                  <c:pt idx="7">
                    <c:v>1.8000000000000002E-2</c:v>
                  </c:pt>
                  <c:pt idx="8">
                    <c:v>1.8000000000000002E-2</c:v>
                  </c:pt>
                  <c:pt idx="9">
                    <c:v>1.8000000000000002E-2</c:v>
                  </c:pt>
                  <c:pt idx="10">
                    <c:v>1.8000000000000002E-2</c:v>
                  </c:pt>
                  <c:pt idx="11">
                    <c:v>1.8000000000000002E-2</c:v>
                  </c:pt>
                  <c:pt idx="12">
                    <c:v>1.8000000000000002E-2</c:v>
                  </c:pt>
                  <c:pt idx="13">
                    <c:v>1.8000000000000002E-2</c:v>
                  </c:pt>
                  <c:pt idx="14">
                    <c:v>1.8000000000000002E-2</c:v>
                  </c:pt>
                  <c:pt idx="15">
                    <c:v>1.8000000000000002E-2</c:v>
                  </c:pt>
                  <c:pt idx="16">
                    <c:v>1.8000000000000002E-2</c:v>
                  </c:pt>
                  <c:pt idx="17">
                    <c:v>1.8000000000000002E-2</c:v>
                  </c:pt>
                  <c:pt idx="18">
                    <c:v>1.8000000000000002E-2</c:v>
                  </c:pt>
                  <c:pt idx="19">
                    <c:v>1.9E-2</c:v>
                  </c:pt>
                  <c:pt idx="20">
                    <c:v>0.02</c:v>
                  </c:pt>
                  <c:pt idx="21">
                    <c:v>2.1000000000000001E-2</c:v>
                  </c:pt>
                  <c:pt idx="22">
                    <c:v>2.3E-2</c:v>
                  </c:pt>
                  <c:pt idx="23">
                    <c:v>2.5000000000000001E-2</c:v>
                  </c:pt>
                  <c:pt idx="24">
                    <c:v>2.8000000000000001E-2</c:v>
                  </c:pt>
                  <c:pt idx="25">
                    <c:v>3.3000000000000002E-2</c:v>
                  </c:pt>
                  <c:pt idx="26">
                    <c:v>3.9E-2</c:v>
                  </c:pt>
                  <c:pt idx="27">
                    <c:v>4.4999999999999998E-2</c:v>
                  </c:pt>
                  <c:pt idx="28">
                    <c:v>5.5E-2</c:v>
                  </c:pt>
                  <c:pt idx="29">
                    <c:v>6.6000000000000003E-2</c:v>
                  </c:pt>
                  <c:pt idx="30">
                    <c:v>7.9000000000000001E-2</c:v>
                  </c:pt>
                  <c:pt idx="31">
                    <c:v>9.5000000000000001E-2</c:v>
                  </c:pt>
                  <c:pt idx="32">
                    <c:v>0.12</c:v>
                  </c:pt>
                  <c:pt idx="33">
                    <c:v>0.14000000000000001</c:v>
                  </c:pt>
                  <c:pt idx="34">
                    <c:v>0.17</c:v>
                  </c:pt>
                  <c:pt idx="35">
                    <c:v>0.2</c:v>
                  </c:pt>
                  <c:pt idx="36">
                    <c:v>0.24</c:v>
                  </c:pt>
                  <c:pt idx="37">
                    <c:v>0.28000000000000003</c:v>
                  </c:pt>
                  <c:pt idx="38">
                    <c:v>0.32</c:v>
                  </c:pt>
                </c:numCache>
              </c:numRef>
            </c:plus>
            <c:minus>
              <c:numRef>
                <c:f>Arkusz1!$E$4:$E$42</c:f>
                <c:numCache>
                  <c:formatCode>General</c:formatCode>
                  <c:ptCount val="39"/>
                  <c:pt idx="0">
                    <c:v>1.8000000000000002E-2</c:v>
                  </c:pt>
                  <c:pt idx="1">
                    <c:v>1.8000000000000002E-2</c:v>
                  </c:pt>
                  <c:pt idx="2">
                    <c:v>1.8000000000000002E-2</c:v>
                  </c:pt>
                  <c:pt idx="3">
                    <c:v>1.8000000000000002E-2</c:v>
                  </c:pt>
                  <c:pt idx="4">
                    <c:v>1.8000000000000002E-2</c:v>
                  </c:pt>
                  <c:pt idx="5">
                    <c:v>1.8000000000000002E-2</c:v>
                  </c:pt>
                  <c:pt idx="6">
                    <c:v>1.8000000000000002E-2</c:v>
                  </c:pt>
                  <c:pt idx="7">
                    <c:v>1.8000000000000002E-2</c:v>
                  </c:pt>
                  <c:pt idx="8">
                    <c:v>1.8000000000000002E-2</c:v>
                  </c:pt>
                  <c:pt idx="9">
                    <c:v>1.8000000000000002E-2</c:v>
                  </c:pt>
                  <c:pt idx="10">
                    <c:v>1.8000000000000002E-2</c:v>
                  </c:pt>
                  <c:pt idx="11">
                    <c:v>1.8000000000000002E-2</c:v>
                  </c:pt>
                  <c:pt idx="12">
                    <c:v>1.8000000000000002E-2</c:v>
                  </c:pt>
                  <c:pt idx="13">
                    <c:v>1.8000000000000002E-2</c:v>
                  </c:pt>
                  <c:pt idx="14">
                    <c:v>1.8000000000000002E-2</c:v>
                  </c:pt>
                  <c:pt idx="15">
                    <c:v>1.8000000000000002E-2</c:v>
                  </c:pt>
                  <c:pt idx="16">
                    <c:v>1.8000000000000002E-2</c:v>
                  </c:pt>
                  <c:pt idx="17">
                    <c:v>1.8000000000000002E-2</c:v>
                  </c:pt>
                  <c:pt idx="18">
                    <c:v>1.8000000000000002E-2</c:v>
                  </c:pt>
                  <c:pt idx="19">
                    <c:v>1.9E-2</c:v>
                  </c:pt>
                  <c:pt idx="20">
                    <c:v>0.02</c:v>
                  </c:pt>
                  <c:pt idx="21">
                    <c:v>2.1000000000000001E-2</c:v>
                  </c:pt>
                  <c:pt idx="22">
                    <c:v>2.3E-2</c:v>
                  </c:pt>
                  <c:pt idx="23">
                    <c:v>2.5000000000000001E-2</c:v>
                  </c:pt>
                  <c:pt idx="24">
                    <c:v>2.8000000000000001E-2</c:v>
                  </c:pt>
                  <c:pt idx="25">
                    <c:v>3.3000000000000002E-2</c:v>
                  </c:pt>
                  <c:pt idx="26">
                    <c:v>3.9E-2</c:v>
                  </c:pt>
                  <c:pt idx="27">
                    <c:v>4.4999999999999998E-2</c:v>
                  </c:pt>
                  <c:pt idx="28">
                    <c:v>5.5E-2</c:v>
                  </c:pt>
                  <c:pt idx="29">
                    <c:v>6.6000000000000003E-2</c:v>
                  </c:pt>
                  <c:pt idx="30">
                    <c:v>7.9000000000000001E-2</c:v>
                  </c:pt>
                  <c:pt idx="31">
                    <c:v>9.5000000000000001E-2</c:v>
                  </c:pt>
                  <c:pt idx="32">
                    <c:v>0.12</c:v>
                  </c:pt>
                  <c:pt idx="33">
                    <c:v>0.14000000000000001</c:v>
                  </c:pt>
                  <c:pt idx="34">
                    <c:v>0.17</c:v>
                  </c:pt>
                  <c:pt idx="35">
                    <c:v>0.2</c:v>
                  </c:pt>
                  <c:pt idx="36">
                    <c:v>0.24</c:v>
                  </c:pt>
                  <c:pt idx="37">
                    <c:v>0.28000000000000003</c:v>
                  </c:pt>
                  <c:pt idx="38">
                    <c:v>0.32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Arkusz1!$B$4:$B$42</c:f>
              <c:numCache>
                <c:formatCode>0.0000</c:formatCode>
                <c:ptCount val="39"/>
                <c:pt idx="0">
                  <c:v>0</c:v>
                </c:pt>
                <c:pt idx="1">
                  <c:v>0.11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0.71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 formatCode="0.000">
                  <c:v>1.5</c:v>
                </c:pt>
                <c:pt idx="16" formatCode="0.000">
                  <c:v>1.6</c:v>
                </c:pt>
                <c:pt idx="17" formatCode="0.000">
                  <c:v>1.63</c:v>
                </c:pt>
                <c:pt idx="18" formatCode="0.000">
                  <c:v>1.66</c:v>
                </c:pt>
                <c:pt idx="19" formatCode="0.000">
                  <c:v>1.69</c:v>
                </c:pt>
                <c:pt idx="20" formatCode="0.000">
                  <c:v>1.71</c:v>
                </c:pt>
                <c:pt idx="21" formatCode="0.000">
                  <c:v>1.73</c:v>
                </c:pt>
                <c:pt idx="22" formatCode="0.000">
                  <c:v>1.75</c:v>
                </c:pt>
                <c:pt idx="23" formatCode="0.000">
                  <c:v>1.77</c:v>
                </c:pt>
                <c:pt idx="24" formatCode="0.000">
                  <c:v>1.79</c:v>
                </c:pt>
                <c:pt idx="25" formatCode="0.000">
                  <c:v>1.81</c:v>
                </c:pt>
                <c:pt idx="26" formatCode="0.000">
                  <c:v>1.83</c:v>
                </c:pt>
                <c:pt idx="27" formatCode="0.000">
                  <c:v>1.85</c:v>
                </c:pt>
                <c:pt idx="28" formatCode="0.000">
                  <c:v>1.87</c:v>
                </c:pt>
                <c:pt idx="29" formatCode="0.000">
                  <c:v>1.89</c:v>
                </c:pt>
                <c:pt idx="30" formatCode="0.000">
                  <c:v>1.91</c:v>
                </c:pt>
                <c:pt idx="31" formatCode="0.000">
                  <c:v>1.93</c:v>
                </c:pt>
                <c:pt idx="32" formatCode="0.000">
                  <c:v>1.95</c:v>
                </c:pt>
                <c:pt idx="33" formatCode="0.000">
                  <c:v>1.97</c:v>
                </c:pt>
                <c:pt idx="34" formatCode="0.000">
                  <c:v>1.99</c:v>
                </c:pt>
                <c:pt idx="35" formatCode="0.000">
                  <c:v>2.0099999999999998</c:v>
                </c:pt>
                <c:pt idx="36" formatCode="0.000">
                  <c:v>2.0299999999999998</c:v>
                </c:pt>
                <c:pt idx="37" formatCode="0.000">
                  <c:v>2.0499999999999998</c:v>
                </c:pt>
                <c:pt idx="38" formatCode="0.000">
                  <c:v>2.0699999999999998</c:v>
                </c:pt>
              </c:numCache>
            </c:numRef>
          </c:xVal>
          <c:yVal>
            <c:numRef>
              <c:f>Arkusz1!$D$4:$D$42</c:f>
              <c:numCache>
                <c:formatCode>0.000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0.01</c:v>
                </c:pt>
                <c:pt idx="17">
                  <c:v>0.03</c:v>
                </c:pt>
                <c:pt idx="18">
                  <c:v>0.06</c:v>
                </c:pt>
                <c:pt idx="19">
                  <c:v>0.14000000000000001</c:v>
                </c:pt>
                <c:pt idx="20">
                  <c:v>0.2</c:v>
                </c:pt>
                <c:pt idx="21">
                  <c:v>0.31</c:v>
                </c:pt>
                <c:pt idx="22">
                  <c:v>0.46</c:v>
                </c:pt>
                <c:pt idx="23">
                  <c:v>0.7</c:v>
                </c:pt>
                <c:pt idx="24">
                  <c:v>1</c:v>
                </c:pt>
                <c:pt idx="25">
                  <c:v>1.45</c:v>
                </c:pt>
                <c:pt idx="26">
                  <c:v>1.99</c:v>
                </c:pt>
                <c:pt idx="27">
                  <c:v>2.66</c:v>
                </c:pt>
                <c:pt idx="28">
                  <c:v>3.55</c:v>
                </c:pt>
                <c:pt idx="29">
                  <c:v>4.67</c:v>
                </c:pt>
                <c:pt idx="30">
                  <c:v>5.91</c:v>
                </c:pt>
                <c:pt idx="31">
                  <c:v>7.43</c:v>
                </c:pt>
                <c:pt idx="32" formatCode="0.00">
                  <c:v>9.1999999999999993</c:v>
                </c:pt>
                <c:pt idx="33" formatCode="0.00">
                  <c:v>11.17</c:v>
                </c:pt>
                <c:pt idx="34" formatCode="0.00">
                  <c:v>13.91</c:v>
                </c:pt>
                <c:pt idx="35" formatCode="0.00">
                  <c:v>17.12</c:v>
                </c:pt>
                <c:pt idx="36" formatCode="0.00">
                  <c:v>20.48</c:v>
                </c:pt>
                <c:pt idx="37" formatCode="0.00">
                  <c:v>24.65</c:v>
                </c:pt>
                <c:pt idx="38" formatCode="0.00">
                  <c:v>28.82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B5-4F92-935E-5BCD9D669C12}"/>
            </c:ext>
          </c:extLst>
        </c:ser>
        <c:ser>
          <c:idx val="1"/>
          <c:order val="1"/>
          <c:tx>
            <c:v>reg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2700" cap="rnd">
                <a:solidFill>
                  <a:srgbClr val="002060"/>
                </a:solidFill>
                <a:prstDash val="lgDashDot"/>
              </a:ln>
              <a:effectLst/>
            </c:spPr>
            <c:trendlineType val="linear"/>
            <c:forward val="2.0000000000000004E-2"/>
            <c:backward val="2"/>
            <c:dispRSqr val="0"/>
            <c:dispEq val="0"/>
          </c:trendline>
          <c:xVal>
            <c:numRef>
              <c:f>Arkusz1!$B$37:$B$42</c:f>
              <c:numCache>
                <c:formatCode>0.000</c:formatCode>
                <c:ptCount val="6"/>
                <c:pt idx="0">
                  <c:v>1.97</c:v>
                </c:pt>
                <c:pt idx="1">
                  <c:v>1.99</c:v>
                </c:pt>
                <c:pt idx="2">
                  <c:v>2.0099999999999998</c:v>
                </c:pt>
                <c:pt idx="3">
                  <c:v>2.0299999999999998</c:v>
                </c:pt>
                <c:pt idx="4">
                  <c:v>2.0499999999999998</c:v>
                </c:pt>
                <c:pt idx="5">
                  <c:v>2.0699999999999998</c:v>
                </c:pt>
              </c:numCache>
            </c:numRef>
          </c:xVal>
          <c:yVal>
            <c:numRef>
              <c:f>Arkusz1!$D$37:$D$42</c:f>
              <c:numCache>
                <c:formatCode>0.00</c:formatCode>
                <c:ptCount val="6"/>
                <c:pt idx="0">
                  <c:v>11.17</c:v>
                </c:pt>
                <c:pt idx="1">
                  <c:v>13.91</c:v>
                </c:pt>
                <c:pt idx="2">
                  <c:v>17.12</c:v>
                </c:pt>
                <c:pt idx="3">
                  <c:v>20.48</c:v>
                </c:pt>
                <c:pt idx="4">
                  <c:v>24.65</c:v>
                </c:pt>
                <c:pt idx="5">
                  <c:v>28.82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B5-4F92-935E-5BCD9D669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184688"/>
        <c:axId val="1464730080"/>
      </c:scatterChart>
      <c:valAx>
        <c:axId val="131518468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 b="1"/>
                  <a:t>U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4730080"/>
        <c:crosses val="autoZero"/>
        <c:crossBetween val="midCat"/>
      </c:valAx>
      <c:valAx>
        <c:axId val="14647300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 b="1"/>
                  <a:t>I [mA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1518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/>
              <a:t>Dioda niebieska</a:t>
            </a:r>
            <a:r>
              <a:rPr lang="pl-PL" sz="1800" b="1" baseline="0"/>
              <a:t> I=f(U)</a:t>
            </a:r>
            <a:endParaRPr lang="pl-PL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Arkusz1!$AK$4:$AK$60</c:f>
                <c:numCache>
                  <c:formatCode>General</c:formatCode>
                  <c:ptCount val="57"/>
                  <c:pt idx="0">
                    <c:v>5.8000000000000005E-3</c:v>
                  </c:pt>
                  <c:pt idx="1">
                    <c:v>6.1000000000000004E-3</c:v>
                  </c:pt>
                  <c:pt idx="2">
                    <c:v>6.4000000000000003E-3</c:v>
                  </c:pt>
                  <c:pt idx="3">
                    <c:v>6.7000000000000002E-3</c:v>
                  </c:pt>
                  <c:pt idx="4">
                    <c:v>7.0000000000000001E-3</c:v>
                  </c:pt>
                  <c:pt idx="5">
                    <c:v>7.3000000000000001E-3</c:v>
                  </c:pt>
                  <c:pt idx="6">
                    <c:v>7.6E-3</c:v>
                  </c:pt>
                  <c:pt idx="7">
                    <c:v>7.9000000000000008E-3</c:v>
                  </c:pt>
                  <c:pt idx="8">
                    <c:v>8.0999999999999996E-3</c:v>
                  </c:pt>
                  <c:pt idx="9">
                    <c:v>8.4000000000000012E-3</c:v>
                  </c:pt>
                  <c:pt idx="10">
                    <c:v>8.7000000000000011E-3</c:v>
                  </c:pt>
                  <c:pt idx="11">
                    <c:v>9.0000000000000011E-3</c:v>
                  </c:pt>
                  <c:pt idx="12">
                    <c:v>9.300000000000001E-3</c:v>
                  </c:pt>
                  <c:pt idx="13">
                    <c:v>9.6000000000000009E-3</c:v>
                  </c:pt>
                  <c:pt idx="14">
                    <c:v>9.9000000000000008E-3</c:v>
                  </c:pt>
                  <c:pt idx="15">
                    <c:v>1.0999999999999999E-2</c:v>
                  </c:pt>
                  <c:pt idx="16">
                    <c:v>1.0999999999999999E-2</c:v>
                  </c:pt>
                  <c:pt idx="17">
                    <c:v>1.0999999999999999E-2</c:v>
                  </c:pt>
                  <c:pt idx="18">
                    <c:v>1.0999999999999999E-2</c:v>
                  </c:pt>
                  <c:pt idx="19">
                    <c:v>1.2E-2</c:v>
                  </c:pt>
                  <c:pt idx="20">
                    <c:v>1.2E-2</c:v>
                  </c:pt>
                  <c:pt idx="21">
                    <c:v>1.2E-2</c:v>
                  </c:pt>
                  <c:pt idx="22">
                    <c:v>1.3000000000000001E-2</c:v>
                  </c:pt>
                  <c:pt idx="23">
                    <c:v>1.3000000000000001E-2</c:v>
                  </c:pt>
                  <c:pt idx="24">
                    <c:v>1.3000000000000001E-2</c:v>
                  </c:pt>
                  <c:pt idx="25">
                    <c:v>1.3000000000000001E-2</c:v>
                  </c:pt>
                  <c:pt idx="26">
                    <c:v>1.3000000000000001E-2</c:v>
                  </c:pt>
                  <c:pt idx="27">
                    <c:v>1.3000000000000001E-2</c:v>
                  </c:pt>
                  <c:pt idx="28">
                    <c:v>1.3000000000000001E-2</c:v>
                  </c:pt>
                  <c:pt idx="29">
                    <c:v>1.4E-2</c:v>
                  </c:pt>
                  <c:pt idx="30">
                    <c:v>1.4E-2</c:v>
                  </c:pt>
                  <c:pt idx="31">
                    <c:v>1.4E-2</c:v>
                  </c:pt>
                  <c:pt idx="32">
                    <c:v>1.4E-2</c:v>
                  </c:pt>
                  <c:pt idx="33">
                    <c:v>1.4E-2</c:v>
                  </c:pt>
                  <c:pt idx="34">
                    <c:v>1.4E-2</c:v>
                  </c:pt>
                  <c:pt idx="35">
                    <c:v>1.4E-2</c:v>
                  </c:pt>
                  <c:pt idx="36">
                    <c:v>1.4E-2</c:v>
                  </c:pt>
                  <c:pt idx="37">
                    <c:v>1.4E-2</c:v>
                  </c:pt>
                  <c:pt idx="38">
                    <c:v>1.4E-2</c:v>
                  </c:pt>
                  <c:pt idx="39">
                    <c:v>1.4E-2</c:v>
                  </c:pt>
                  <c:pt idx="40">
                    <c:v>1.4E-2</c:v>
                  </c:pt>
                  <c:pt idx="41">
                    <c:v>1.4E-2</c:v>
                  </c:pt>
                  <c:pt idx="42">
                    <c:v>1.4E-2</c:v>
                  </c:pt>
                  <c:pt idx="43">
                    <c:v>1.4E-2</c:v>
                  </c:pt>
                  <c:pt idx="44">
                    <c:v>1.4E-2</c:v>
                  </c:pt>
                  <c:pt idx="45">
                    <c:v>1.4E-2</c:v>
                  </c:pt>
                  <c:pt idx="46">
                    <c:v>1.4999999999999999E-2</c:v>
                  </c:pt>
                  <c:pt idx="47">
                    <c:v>1.4999999999999999E-2</c:v>
                  </c:pt>
                  <c:pt idx="48">
                    <c:v>1.4999999999999999E-2</c:v>
                  </c:pt>
                  <c:pt idx="49">
                    <c:v>1.4999999999999999E-2</c:v>
                  </c:pt>
                  <c:pt idx="50">
                    <c:v>1.4999999999999999E-2</c:v>
                  </c:pt>
                  <c:pt idx="51">
                    <c:v>1.4999999999999999E-2</c:v>
                  </c:pt>
                  <c:pt idx="52">
                    <c:v>1.4999999999999999E-2</c:v>
                  </c:pt>
                  <c:pt idx="53">
                    <c:v>1.4999999999999999E-2</c:v>
                  </c:pt>
                  <c:pt idx="54">
                    <c:v>1.4999999999999999E-2</c:v>
                  </c:pt>
                  <c:pt idx="55">
                    <c:v>1.4999999999999999E-2</c:v>
                  </c:pt>
                  <c:pt idx="56">
                    <c:v>1.4999999999999999E-2</c:v>
                  </c:pt>
                </c:numCache>
              </c:numRef>
            </c:plus>
            <c:minus>
              <c:numRef>
                <c:f>Arkusz1!$AK$4:$AK$60</c:f>
                <c:numCache>
                  <c:formatCode>General</c:formatCode>
                  <c:ptCount val="57"/>
                  <c:pt idx="0">
                    <c:v>5.8000000000000005E-3</c:v>
                  </c:pt>
                  <c:pt idx="1">
                    <c:v>6.1000000000000004E-3</c:v>
                  </c:pt>
                  <c:pt idx="2">
                    <c:v>6.4000000000000003E-3</c:v>
                  </c:pt>
                  <c:pt idx="3">
                    <c:v>6.7000000000000002E-3</c:v>
                  </c:pt>
                  <c:pt idx="4">
                    <c:v>7.0000000000000001E-3</c:v>
                  </c:pt>
                  <c:pt idx="5">
                    <c:v>7.3000000000000001E-3</c:v>
                  </c:pt>
                  <c:pt idx="6">
                    <c:v>7.6E-3</c:v>
                  </c:pt>
                  <c:pt idx="7">
                    <c:v>7.9000000000000008E-3</c:v>
                  </c:pt>
                  <c:pt idx="8">
                    <c:v>8.0999999999999996E-3</c:v>
                  </c:pt>
                  <c:pt idx="9">
                    <c:v>8.4000000000000012E-3</c:v>
                  </c:pt>
                  <c:pt idx="10">
                    <c:v>8.7000000000000011E-3</c:v>
                  </c:pt>
                  <c:pt idx="11">
                    <c:v>9.0000000000000011E-3</c:v>
                  </c:pt>
                  <c:pt idx="12">
                    <c:v>9.300000000000001E-3</c:v>
                  </c:pt>
                  <c:pt idx="13">
                    <c:v>9.6000000000000009E-3</c:v>
                  </c:pt>
                  <c:pt idx="14">
                    <c:v>9.9000000000000008E-3</c:v>
                  </c:pt>
                  <c:pt idx="15">
                    <c:v>1.0999999999999999E-2</c:v>
                  </c:pt>
                  <c:pt idx="16">
                    <c:v>1.0999999999999999E-2</c:v>
                  </c:pt>
                  <c:pt idx="17">
                    <c:v>1.0999999999999999E-2</c:v>
                  </c:pt>
                  <c:pt idx="18">
                    <c:v>1.0999999999999999E-2</c:v>
                  </c:pt>
                  <c:pt idx="19">
                    <c:v>1.2E-2</c:v>
                  </c:pt>
                  <c:pt idx="20">
                    <c:v>1.2E-2</c:v>
                  </c:pt>
                  <c:pt idx="21">
                    <c:v>1.2E-2</c:v>
                  </c:pt>
                  <c:pt idx="22">
                    <c:v>1.3000000000000001E-2</c:v>
                  </c:pt>
                  <c:pt idx="23">
                    <c:v>1.3000000000000001E-2</c:v>
                  </c:pt>
                  <c:pt idx="24">
                    <c:v>1.3000000000000001E-2</c:v>
                  </c:pt>
                  <c:pt idx="25">
                    <c:v>1.3000000000000001E-2</c:v>
                  </c:pt>
                  <c:pt idx="26">
                    <c:v>1.3000000000000001E-2</c:v>
                  </c:pt>
                  <c:pt idx="27">
                    <c:v>1.3000000000000001E-2</c:v>
                  </c:pt>
                  <c:pt idx="28">
                    <c:v>1.3000000000000001E-2</c:v>
                  </c:pt>
                  <c:pt idx="29">
                    <c:v>1.4E-2</c:v>
                  </c:pt>
                  <c:pt idx="30">
                    <c:v>1.4E-2</c:v>
                  </c:pt>
                  <c:pt idx="31">
                    <c:v>1.4E-2</c:v>
                  </c:pt>
                  <c:pt idx="32">
                    <c:v>1.4E-2</c:v>
                  </c:pt>
                  <c:pt idx="33">
                    <c:v>1.4E-2</c:v>
                  </c:pt>
                  <c:pt idx="34">
                    <c:v>1.4E-2</c:v>
                  </c:pt>
                  <c:pt idx="35">
                    <c:v>1.4E-2</c:v>
                  </c:pt>
                  <c:pt idx="36">
                    <c:v>1.4E-2</c:v>
                  </c:pt>
                  <c:pt idx="37">
                    <c:v>1.4E-2</c:v>
                  </c:pt>
                  <c:pt idx="38">
                    <c:v>1.4E-2</c:v>
                  </c:pt>
                  <c:pt idx="39">
                    <c:v>1.4E-2</c:v>
                  </c:pt>
                  <c:pt idx="40">
                    <c:v>1.4E-2</c:v>
                  </c:pt>
                  <c:pt idx="41">
                    <c:v>1.4E-2</c:v>
                  </c:pt>
                  <c:pt idx="42">
                    <c:v>1.4E-2</c:v>
                  </c:pt>
                  <c:pt idx="43">
                    <c:v>1.4E-2</c:v>
                  </c:pt>
                  <c:pt idx="44">
                    <c:v>1.4E-2</c:v>
                  </c:pt>
                  <c:pt idx="45">
                    <c:v>1.4E-2</c:v>
                  </c:pt>
                  <c:pt idx="46">
                    <c:v>1.4999999999999999E-2</c:v>
                  </c:pt>
                  <c:pt idx="47">
                    <c:v>1.4999999999999999E-2</c:v>
                  </c:pt>
                  <c:pt idx="48">
                    <c:v>1.4999999999999999E-2</c:v>
                  </c:pt>
                  <c:pt idx="49">
                    <c:v>1.4999999999999999E-2</c:v>
                  </c:pt>
                  <c:pt idx="50">
                    <c:v>1.4999999999999999E-2</c:v>
                  </c:pt>
                  <c:pt idx="51">
                    <c:v>1.4999999999999999E-2</c:v>
                  </c:pt>
                  <c:pt idx="52">
                    <c:v>1.4999999999999999E-2</c:v>
                  </c:pt>
                  <c:pt idx="53">
                    <c:v>1.4999999999999999E-2</c:v>
                  </c:pt>
                  <c:pt idx="54">
                    <c:v>1.4999999999999999E-2</c:v>
                  </c:pt>
                  <c:pt idx="55">
                    <c:v>1.4999999999999999E-2</c:v>
                  </c:pt>
                  <c:pt idx="56">
                    <c:v>1.4999999999999999E-2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Arkusz1!$AM$4:$AM$60</c:f>
                <c:numCache>
                  <c:formatCode>General</c:formatCode>
                  <c:ptCount val="57"/>
                  <c:pt idx="0">
                    <c:v>1.8000000000000002E-2</c:v>
                  </c:pt>
                  <c:pt idx="1">
                    <c:v>1.8000000000000002E-2</c:v>
                  </c:pt>
                  <c:pt idx="2">
                    <c:v>1.8000000000000002E-2</c:v>
                  </c:pt>
                  <c:pt idx="3">
                    <c:v>1.8000000000000002E-2</c:v>
                  </c:pt>
                  <c:pt idx="4">
                    <c:v>1.8000000000000002E-2</c:v>
                  </c:pt>
                  <c:pt idx="5">
                    <c:v>1.8000000000000002E-2</c:v>
                  </c:pt>
                  <c:pt idx="6">
                    <c:v>1.8000000000000002E-2</c:v>
                  </c:pt>
                  <c:pt idx="7">
                    <c:v>1.8000000000000002E-2</c:v>
                  </c:pt>
                  <c:pt idx="8">
                    <c:v>1.8000000000000002E-2</c:v>
                  </c:pt>
                  <c:pt idx="9">
                    <c:v>1.8000000000000002E-2</c:v>
                  </c:pt>
                  <c:pt idx="10">
                    <c:v>1.8000000000000002E-2</c:v>
                  </c:pt>
                  <c:pt idx="11">
                    <c:v>1.8000000000000002E-2</c:v>
                  </c:pt>
                  <c:pt idx="12">
                    <c:v>1.8000000000000002E-2</c:v>
                  </c:pt>
                  <c:pt idx="13">
                    <c:v>1.8000000000000002E-2</c:v>
                  </c:pt>
                  <c:pt idx="14">
                    <c:v>1.8000000000000002E-2</c:v>
                  </c:pt>
                  <c:pt idx="15">
                    <c:v>1.8000000000000002E-2</c:v>
                  </c:pt>
                  <c:pt idx="16">
                    <c:v>1.8000000000000002E-2</c:v>
                  </c:pt>
                  <c:pt idx="17">
                    <c:v>1.8000000000000002E-2</c:v>
                  </c:pt>
                  <c:pt idx="18">
                    <c:v>1.8000000000000002E-2</c:v>
                  </c:pt>
                  <c:pt idx="19">
                    <c:v>1.8000000000000002E-2</c:v>
                  </c:pt>
                  <c:pt idx="20">
                    <c:v>1.8000000000000002E-2</c:v>
                  </c:pt>
                  <c:pt idx="21">
                    <c:v>1.8000000000000002E-2</c:v>
                  </c:pt>
                  <c:pt idx="22">
                    <c:v>1.8000000000000002E-2</c:v>
                  </c:pt>
                  <c:pt idx="23">
                    <c:v>1.8000000000000002E-2</c:v>
                  </c:pt>
                  <c:pt idx="24">
                    <c:v>1.8000000000000002E-2</c:v>
                  </c:pt>
                  <c:pt idx="25">
                    <c:v>1.8000000000000002E-2</c:v>
                  </c:pt>
                  <c:pt idx="26">
                    <c:v>1.8000000000000002E-2</c:v>
                  </c:pt>
                  <c:pt idx="27">
                    <c:v>1.8000000000000002E-2</c:v>
                  </c:pt>
                  <c:pt idx="28">
                    <c:v>1.8000000000000002E-2</c:v>
                  </c:pt>
                  <c:pt idx="29">
                    <c:v>1.8000000000000002E-2</c:v>
                  </c:pt>
                  <c:pt idx="30">
                    <c:v>1.9E-2</c:v>
                  </c:pt>
                  <c:pt idx="31">
                    <c:v>1.9E-2</c:v>
                  </c:pt>
                  <c:pt idx="32">
                    <c:v>0.02</c:v>
                  </c:pt>
                  <c:pt idx="33">
                    <c:v>2.1000000000000001E-2</c:v>
                  </c:pt>
                  <c:pt idx="34">
                    <c:v>2.1999999999999999E-2</c:v>
                  </c:pt>
                  <c:pt idx="35">
                    <c:v>2.4E-2</c:v>
                  </c:pt>
                  <c:pt idx="36">
                    <c:v>2.5000000000000001E-2</c:v>
                  </c:pt>
                  <c:pt idx="37">
                    <c:v>2.7E-2</c:v>
                  </c:pt>
                  <c:pt idx="38">
                    <c:v>2.9000000000000001E-2</c:v>
                  </c:pt>
                  <c:pt idx="39">
                    <c:v>3.2000000000000001E-2</c:v>
                  </c:pt>
                  <c:pt idx="40">
                    <c:v>3.5000000000000003E-2</c:v>
                  </c:pt>
                  <c:pt idx="41">
                    <c:v>3.9E-2</c:v>
                  </c:pt>
                  <c:pt idx="42">
                    <c:v>4.3000000000000003E-2</c:v>
                  </c:pt>
                  <c:pt idx="43">
                    <c:v>4.7E-2</c:v>
                  </c:pt>
                  <c:pt idx="44">
                    <c:v>5.2999999999999999E-2</c:v>
                  </c:pt>
                  <c:pt idx="45">
                    <c:v>5.8000000000000003E-2</c:v>
                  </c:pt>
                  <c:pt idx="46">
                    <c:v>6.4000000000000001E-2</c:v>
                  </c:pt>
                  <c:pt idx="47">
                    <c:v>7.1000000000000008E-2</c:v>
                  </c:pt>
                  <c:pt idx="48">
                    <c:v>0.08</c:v>
                  </c:pt>
                  <c:pt idx="49">
                    <c:v>8.7000000000000008E-2</c:v>
                  </c:pt>
                  <c:pt idx="50">
                    <c:v>9.5000000000000001E-2</c:v>
                  </c:pt>
                  <c:pt idx="51">
                    <c:v>0.11</c:v>
                  </c:pt>
                  <c:pt idx="52">
                    <c:v>0.12</c:v>
                  </c:pt>
                  <c:pt idx="53">
                    <c:v>0.13</c:v>
                  </c:pt>
                  <c:pt idx="54">
                    <c:v>0.16</c:v>
                  </c:pt>
                  <c:pt idx="55">
                    <c:v>0.19</c:v>
                  </c:pt>
                  <c:pt idx="56">
                    <c:v>0.21</c:v>
                  </c:pt>
                </c:numCache>
              </c:numRef>
            </c:plus>
            <c:minus>
              <c:numRef>
                <c:f>Arkusz1!$AM$4:$AM$60</c:f>
                <c:numCache>
                  <c:formatCode>General</c:formatCode>
                  <c:ptCount val="57"/>
                  <c:pt idx="0">
                    <c:v>1.8000000000000002E-2</c:v>
                  </c:pt>
                  <c:pt idx="1">
                    <c:v>1.8000000000000002E-2</c:v>
                  </c:pt>
                  <c:pt idx="2">
                    <c:v>1.8000000000000002E-2</c:v>
                  </c:pt>
                  <c:pt idx="3">
                    <c:v>1.8000000000000002E-2</c:v>
                  </c:pt>
                  <c:pt idx="4">
                    <c:v>1.8000000000000002E-2</c:v>
                  </c:pt>
                  <c:pt idx="5">
                    <c:v>1.8000000000000002E-2</c:v>
                  </c:pt>
                  <c:pt idx="6">
                    <c:v>1.8000000000000002E-2</c:v>
                  </c:pt>
                  <c:pt idx="7">
                    <c:v>1.8000000000000002E-2</c:v>
                  </c:pt>
                  <c:pt idx="8">
                    <c:v>1.8000000000000002E-2</c:v>
                  </c:pt>
                  <c:pt idx="9">
                    <c:v>1.8000000000000002E-2</c:v>
                  </c:pt>
                  <c:pt idx="10">
                    <c:v>1.8000000000000002E-2</c:v>
                  </c:pt>
                  <c:pt idx="11">
                    <c:v>1.8000000000000002E-2</c:v>
                  </c:pt>
                  <c:pt idx="12">
                    <c:v>1.8000000000000002E-2</c:v>
                  </c:pt>
                  <c:pt idx="13">
                    <c:v>1.8000000000000002E-2</c:v>
                  </c:pt>
                  <c:pt idx="14">
                    <c:v>1.8000000000000002E-2</c:v>
                  </c:pt>
                  <c:pt idx="15">
                    <c:v>1.8000000000000002E-2</c:v>
                  </c:pt>
                  <c:pt idx="16">
                    <c:v>1.8000000000000002E-2</c:v>
                  </c:pt>
                  <c:pt idx="17">
                    <c:v>1.8000000000000002E-2</c:v>
                  </c:pt>
                  <c:pt idx="18">
                    <c:v>1.8000000000000002E-2</c:v>
                  </c:pt>
                  <c:pt idx="19">
                    <c:v>1.8000000000000002E-2</c:v>
                  </c:pt>
                  <c:pt idx="20">
                    <c:v>1.8000000000000002E-2</c:v>
                  </c:pt>
                  <c:pt idx="21">
                    <c:v>1.8000000000000002E-2</c:v>
                  </c:pt>
                  <c:pt idx="22">
                    <c:v>1.8000000000000002E-2</c:v>
                  </c:pt>
                  <c:pt idx="23">
                    <c:v>1.8000000000000002E-2</c:v>
                  </c:pt>
                  <c:pt idx="24">
                    <c:v>1.8000000000000002E-2</c:v>
                  </c:pt>
                  <c:pt idx="25">
                    <c:v>1.8000000000000002E-2</c:v>
                  </c:pt>
                  <c:pt idx="26">
                    <c:v>1.8000000000000002E-2</c:v>
                  </c:pt>
                  <c:pt idx="27">
                    <c:v>1.8000000000000002E-2</c:v>
                  </c:pt>
                  <c:pt idx="28">
                    <c:v>1.8000000000000002E-2</c:v>
                  </c:pt>
                  <c:pt idx="29">
                    <c:v>1.8000000000000002E-2</c:v>
                  </c:pt>
                  <c:pt idx="30">
                    <c:v>1.9E-2</c:v>
                  </c:pt>
                  <c:pt idx="31">
                    <c:v>1.9E-2</c:v>
                  </c:pt>
                  <c:pt idx="32">
                    <c:v>0.02</c:v>
                  </c:pt>
                  <c:pt idx="33">
                    <c:v>2.1000000000000001E-2</c:v>
                  </c:pt>
                  <c:pt idx="34">
                    <c:v>2.1999999999999999E-2</c:v>
                  </c:pt>
                  <c:pt idx="35">
                    <c:v>2.4E-2</c:v>
                  </c:pt>
                  <c:pt idx="36">
                    <c:v>2.5000000000000001E-2</c:v>
                  </c:pt>
                  <c:pt idx="37">
                    <c:v>2.7E-2</c:v>
                  </c:pt>
                  <c:pt idx="38">
                    <c:v>2.9000000000000001E-2</c:v>
                  </c:pt>
                  <c:pt idx="39">
                    <c:v>3.2000000000000001E-2</c:v>
                  </c:pt>
                  <c:pt idx="40">
                    <c:v>3.5000000000000003E-2</c:v>
                  </c:pt>
                  <c:pt idx="41">
                    <c:v>3.9E-2</c:v>
                  </c:pt>
                  <c:pt idx="42">
                    <c:v>4.3000000000000003E-2</c:v>
                  </c:pt>
                  <c:pt idx="43">
                    <c:v>4.7E-2</c:v>
                  </c:pt>
                  <c:pt idx="44">
                    <c:v>5.2999999999999999E-2</c:v>
                  </c:pt>
                  <c:pt idx="45">
                    <c:v>5.8000000000000003E-2</c:v>
                  </c:pt>
                  <c:pt idx="46">
                    <c:v>6.4000000000000001E-2</c:v>
                  </c:pt>
                  <c:pt idx="47">
                    <c:v>7.1000000000000008E-2</c:v>
                  </c:pt>
                  <c:pt idx="48">
                    <c:v>0.08</c:v>
                  </c:pt>
                  <c:pt idx="49">
                    <c:v>8.7000000000000008E-2</c:v>
                  </c:pt>
                  <c:pt idx="50">
                    <c:v>9.5000000000000001E-2</c:v>
                  </c:pt>
                  <c:pt idx="51">
                    <c:v>0.11</c:v>
                  </c:pt>
                  <c:pt idx="52">
                    <c:v>0.12</c:v>
                  </c:pt>
                  <c:pt idx="53">
                    <c:v>0.13</c:v>
                  </c:pt>
                  <c:pt idx="54">
                    <c:v>0.16</c:v>
                  </c:pt>
                  <c:pt idx="55">
                    <c:v>0.19</c:v>
                  </c:pt>
                  <c:pt idx="56">
                    <c:v>0.21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Arkusz1!$AJ$4:$AJ$60</c:f>
              <c:numCache>
                <c:formatCode>0.000</c:formatCode>
                <c:ptCount val="57"/>
                <c:pt idx="0">
                  <c:v>0</c:v>
                </c:pt>
                <c:pt idx="1">
                  <c:v>0.11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0.71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1.5990476190476199</c:v>
                </c:pt>
                <c:pt idx="17">
                  <c:v>1.6987619047619</c:v>
                </c:pt>
                <c:pt idx="18">
                  <c:v>1.7984761904761899</c:v>
                </c:pt>
                <c:pt idx="19">
                  <c:v>1.89819047619047</c:v>
                </c:pt>
                <c:pt idx="20">
                  <c:v>1.9979047619047601</c:v>
                </c:pt>
                <c:pt idx="21">
                  <c:v>2.0976190476190402</c:v>
                </c:pt>
                <c:pt idx="22">
                  <c:v>2.1973333333333298</c:v>
                </c:pt>
                <c:pt idx="23">
                  <c:v>2.2970476190476199</c:v>
                </c:pt>
                <c:pt idx="24">
                  <c:v>2.3967619047619002</c:v>
                </c:pt>
                <c:pt idx="25">
                  <c:v>2.4300000000000002</c:v>
                </c:pt>
                <c:pt idx="26">
                  <c:v>2.4500000000000002</c:v>
                </c:pt>
                <c:pt idx="27">
                  <c:v>2.4700000000000002</c:v>
                </c:pt>
                <c:pt idx="28">
                  <c:v>2.4900000000000002</c:v>
                </c:pt>
                <c:pt idx="29">
                  <c:v>2.5099999999999998</c:v>
                </c:pt>
                <c:pt idx="30">
                  <c:v>2.5299999999999998</c:v>
                </c:pt>
                <c:pt idx="31">
                  <c:v>2.5499999999999998</c:v>
                </c:pt>
                <c:pt idx="32">
                  <c:v>2.57</c:v>
                </c:pt>
                <c:pt idx="33">
                  <c:v>2.59</c:v>
                </c:pt>
                <c:pt idx="34">
                  <c:v>2.61</c:v>
                </c:pt>
                <c:pt idx="35">
                  <c:v>2.63</c:v>
                </c:pt>
                <c:pt idx="36">
                  <c:v>2.65</c:v>
                </c:pt>
                <c:pt idx="37">
                  <c:v>2.67</c:v>
                </c:pt>
                <c:pt idx="38">
                  <c:v>2.69</c:v>
                </c:pt>
                <c:pt idx="39">
                  <c:v>2.71</c:v>
                </c:pt>
                <c:pt idx="40">
                  <c:v>2.73</c:v>
                </c:pt>
                <c:pt idx="41">
                  <c:v>2.75</c:v>
                </c:pt>
                <c:pt idx="42">
                  <c:v>2.77</c:v>
                </c:pt>
                <c:pt idx="43">
                  <c:v>2.79</c:v>
                </c:pt>
                <c:pt idx="44">
                  <c:v>2.81</c:v>
                </c:pt>
                <c:pt idx="45">
                  <c:v>2.83</c:v>
                </c:pt>
                <c:pt idx="46">
                  <c:v>2.85</c:v>
                </c:pt>
                <c:pt idx="47">
                  <c:v>2.87</c:v>
                </c:pt>
                <c:pt idx="48">
                  <c:v>2.89</c:v>
                </c:pt>
                <c:pt idx="49">
                  <c:v>2.91</c:v>
                </c:pt>
                <c:pt idx="50">
                  <c:v>2.93</c:v>
                </c:pt>
                <c:pt idx="51">
                  <c:v>2.95</c:v>
                </c:pt>
                <c:pt idx="52">
                  <c:v>2.97</c:v>
                </c:pt>
                <c:pt idx="53">
                  <c:v>2.99</c:v>
                </c:pt>
                <c:pt idx="54">
                  <c:v>3.04</c:v>
                </c:pt>
                <c:pt idx="55">
                  <c:v>3.09</c:v>
                </c:pt>
                <c:pt idx="56">
                  <c:v>3.14</c:v>
                </c:pt>
              </c:numCache>
            </c:numRef>
          </c:xVal>
          <c:yVal>
            <c:numRef>
              <c:f>Arkusz1!$AL$4:$AL$60</c:f>
              <c:numCache>
                <c:formatCode>0.000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0.01</c:v>
                </c:pt>
                <c:pt idx="27">
                  <c:v>0.02</c:v>
                </c:pt>
                <c:pt idx="28">
                  <c:v>0.03</c:v>
                </c:pt>
                <c:pt idx="29">
                  <c:v>0.06</c:v>
                </c:pt>
                <c:pt idx="30">
                  <c:v>0.09</c:v>
                </c:pt>
                <c:pt idx="31">
                  <c:v>0.13</c:v>
                </c:pt>
                <c:pt idx="32">
                  <c:v>0.22</c:v>
                </c:pt>
                <c:pt idx="33">
                  <c:v>0.28999999999999998</c:v>
                </c:pt>
                <c:pt idx="34">
                  <c:v>0.42</c:v>
                </c:pt>
                <c:pt idx="35">
                  <c:v>0.55000000000000004</c:v>
                </c:pt>
                <c:pt idx="36">
                  <c:v>0.73</c:v>
                </c:pt>
                <c:pt idx="37">
                  <c:v>0.86</c:v>
                </c:pt>
                <c:pt idx="38">
                  <c:v>1.0900000000000001</c:v>
                </c:pt>
                <c:pt idx="39">
                  <c:v>1.37</c:v>
                </c:pt>
                <c:pt idx="40">
                  <c:v>1.64</c:v>
                </c:pt>
                <c:pt idx="41">
                  <c:v>2.0099999999999998</c:v>
                </c:pt>
                <c:pt idx="42">
                  <c:v>2.39</c:v>
                </c:pt>
                <c:pt idx="43">
                  <c:v>2.78</c:v>
                </c:pt>
                <c:pt idx="44">
                  <c:v>3.34</c:v>
                </c:pt>
                <c:pt idx="45">
                  <c:v>3.83</c:v>
                </c:pt>
                <c:pt idx="46">
                  <c:v>4.42</c:v>
                </c:pt>
                <c:pt idx="47">
                  <c:v>5.09</c:v>
                </c:pt>
                <c:pt idx="48">
                  <c:v>5.98</c:v>
                </c:pt>
                <c:pt idx="49">
                  <c:v>6.66</c:v>
                </c:pt>
                <c:pt idx="50">
                  <c:v>7.46</c:v>
                </c:pt>
                <c:pt idx="51" formatCode="General">
                  <c:v>8.39</c:v>
                </c:pt>
                <c:pt idx="52" formatCode="General">
                  <c:v>9.33</c:v>
                </c:pt>
                <c:pt idx="53" formatCode="General">
                  <c:v>10.66</c:v>
                </c:pt>
                <c:pt idx="54" formatCode="General">
                  <c:v>13.22</c:v>
                </c:pt>
                <c:pt idx="55" formatCode="General">
                  <c:v>16.46</c:v>
                </c:pt>
                <c:pt idx="56" formatCode="General">
                  <c:v>18.29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04-4463-8870-C531A15F586B}"/>
            </c:ext>
          </c:extLst>
        </c:ser>
        <c:ser>
          <c:idx val="1"/>
          <c:order val="1"/>
          <c:tx>
            <c:v>reg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5875" cap="rnd">
                <a:solidFill>
                  <a:srgbClr val="002060"/>
                </a:solidFill>
                <a:prstDash val="lgDashDot"/>
              </a:ln>
              <a:effectLst/>
            </c:spPr>
            <c:trendlineType val="linear"/>
            <c:forward val="1.0000000000000002E-2"/>
            <c:backward val="2"/>
            <c:dispRSqr val="0"/>
            <c:dispEq val="0"/>
          </c:trendline>
          <c:xVal>
            <c:numRef>
              <c:f>Arkusz1!$AJ$51:$AJ$60</c:f>
              <c:numCache>
                <c:formatCode>0.000</c:formatCode>
                <c:ptCount val="10"/>
                <c:pt idx="0">
                  <c:v>2.87</c:v>
                </c:pt>
                <c:pt idx="1">
                  <c:v>2.89</c:v>
                </c:pt>
                <c:pt idx="2">
                  <c:v>2.91</c:v>
                </c:pt>
                <c:pt idx="3">
                  <c:v>2.93</c:v>
                </c:pt>
                <c:pt idx="4">
                  <c:v>2.95</c:v>
                </c:pt>
                <c:pt idx="5">
                  <c:v>2.97</c:v>
                </c:pt>
                <c:pt idx="6">
                  <c:v>2.99</c:v>
                </c:pt>
                <c:pt idx="7">
                  <c:v>3.04</c:v>
                </c:pt>
                <c:pt idx="8">
                  <c:v>3.09</c:v>
                </c:pt>
                <c:pt idx="9">
                  <c:v>3.14</c:v>
                </c:pt>
              </c:numCache>
            </c:numRef>
          </c:xVal>
          <c:yVal>
            <c:numRef>
              <c:f>Arkusz1!$AL$51:$AL$60</c:f>
              <c:numCache>
                <c:formatCode>0.000</c:formatCode>
                <c:ptCount val="10"/>
                <c:pt idx="0">
                  <c:v>5.09</c:v>
                </c:pt>
                <c:pt idx="1">
                  <c:v>5.98</c:v>
                </c:pt>
                <c:pt idx="2">
                  <c:v>6.66</c:v>
                </c:pt>
                <c:pt idx="3">
                  <c:v>7.46</c:v>
                </c:pt>
                <c:pt idx="4" formatCode="General">
                  <c:v>8.39</c:v>
                </c:pt>
                <c:pt idx="5" formatCode="General">
                  <c:v>9.33</c:v>
                </c:pt>
                <c:pt idx="6" formatCode="General">
                  <c:v>10.66</c:v>
                </c:pt>
                <c:pt idx="7" formatCode="General">
                  <c:v>13.22</c:v>
                </c:pt>
                <c:pt idx="8" formatCode="General">
                  <c:v>16.46</c:v>
                </c:pt>
                <c:pt idx="9" formatCode="General">
                  <c:v>18.29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04-4463-8870-C531A15F5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940080"/>
        <c:axId val="1733946672"/>
      </c:scatterChart>
      <c:valAx>
        <c:axId val="173394008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 b="1"/>
                  <a:t>U</a:t>
                </a:r>
                <a:r>
                  <a:rPr lang="pl-PL" sz="1600" b="1" baseline="0"/>
                  <a:t>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3946672"/>
        <c:crosses val="autoZero"/>
        <c:crossBetween val="midCat"/>
      </c:valAx>
      <c:valAx>
        <c:axId val="17339466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 b="1"/>
                  <a:t>I</a:t>
                </a:r>
                <a:r>
                  <a:rPr lang="pl-PL" sz="1600" b="1" baseline="0"/>
                  <a:t> [mA]</a:t>
                </a:r>
                <a:endParaRPr lang="pl-PL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394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/>
              <a:t>Dioda zielona I=f(U)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Arkusz1!$BO$4:$BO$43</c:f>
                <c:numCache>
                  <c:formatCode>General</c:formatCode>
                  <c:ptCount val="40"/>
                  <c:pt idx="0">
                    <c:v>5.8000000000000005E-3</c:v>
                  </c:pt>
                  <c:pt idx="1">
                    <c:v>6.1000000000000004E-3</c:v>
                  </c:pt>
                  <c:pt idx="2">
                    <c:v>6.4000000000000003E-3</c:v>
                  </c:pt>
                  <c:pt idx="3">
                    <c:v>6.7000000000000002E-3</c:v>
                  </c:pt>
                  <c:pt idx="4">
                    <c:v>7.0000000000000001E-3</c:v>
                  </c:pt>
                  <c:pt idx="5">
                    <c:v>7.3000000000000001E-3</c:v>
                  </c:pt>
                  <c:pt idx="6">
                    <c:v>7.6E-3</c:v>
                  </c:pt>
                  <c:pt idx="7">
                    <c:v>7.9000000000000008E-3</c:v>
                  </c:pt>
                  <c:pt idx="8">
                    <c:v>8.0999999999999996E-3</c:v>
                  </c:pt>
                  <c:pt idx="9">
                    <c:v>8.4000000000000012E-3</c:v>
                  </c:pt>
                  <c:pt idx="10">
                    <c:v>8.7000000000000011E-3</c:v>
                  </c:pt>
                  <c:pt idx="11">
                    <c:v>9.0000000000000011E-3</c:v>
                  </c:pt>
                  <c:pt idx="12">
                    <c:v>9.300000000000001E-3</c:v>
                  </c:pt>
                  <c:pt idx="13">
                    <c:v>9.6000000000000009E-3</c:v>
                  </c:pt>
                  <c:pt idx="14">
                    <c:v>9.9000000000000008E-3</c:v>
                  </c:pt>
                  <c:pt idx="15">
                    <c:v>1.0999999999999999E-2</c:v>
                  </c:pt>
                  <c:pt idx="16">
                    <c:v>1.0999999999999999E-2</c:v>
                  </c:pt>
                  <c:pt idx="17">
                    <c:v>1.0999999999999999E-2</c:v>
                  </c:pt>
                  <c:pt idx="18">
                    <c:v>1.0999999999999999E-2</c:v>
                  </c:pt>
                  <c:pt idx="19">
                    <c:v>1.0999999999999999E-2</c:v>
                  </c:pt>
                  <c:pt idx="20">
                    <c:v>1.0999999999999999E-2</c:v>
                  </c:pt>
                  <c:pt idx="21">
                    <c:v>1.0999999999999999E-2</c:v>
                  </c:pt>
                  <c:pt idx="22">
                    <c:v>1.0999999999999999E-2</c:v>
                  </c:pt>
                  <c:pt idx="23">
                    <c:v>1.0999999999999999E-2</c:v>
                  </c:pt>
                  <c:pt idx="24">
                    <c:v>1.0999999999999999E-2</c:v>
                  </c:pt>
                  <c:pt idx="25">
                    <c:v>1.0999999999999999E-2</c:v>
                  </c:pt>
                  <c:pt idx="26">
                    <c:v>1.2E-2</c:v>
                  </c:pt>
                  <c:pt idx="27">
                    <c:v>1.2E-2</c:v>
                  </c:pt>
                  <c:pt idx="28">
                    <c:v>1.2E-2</c:v>
                  </c:pt>
                  <c:pt idx="29">
                    <c:v>1.2E-2</c:v>
                  </c:pt>
                  <c:pt idx="30">
                    <c:v>1.2E-2</c:v>
                  </c:pt>
                  <c:pt idx="31">
                    <c:v>1.2E-2</c:v>
                  </c:pt>
                  <c:pt idx="32">
                    <c:v>1.2E-2</c:v>
                  </c:pt>
                  <c:pt idx="33">
                    <c:v>1.2E-2</c:v>
                  </c:pt>
                  <c:pt idx="34">
                    <c:v>1.2E-2</c:v>
                  </c:pt>
                  <c:pt idx="35">
                    <c:v>1.2E-2</c:v>
                  </c:pt>
                  <c:pt idx="36">
                    <c:v>1.2E-2</c:v>
                  </c:pt>
                  <c:pt idx="37">
                    <c:v>1.2E-2</c:v>
                  </c:pt>
                  <c:pt idx="38">
                    <c:v>1.2E-2</c:v>
                  </c:pt>
                  <c:pt idx="39">
                    <c:v>1.2E-2</c:v>
                  </c:pt>
                </c:numCache>
              </c:numRef>
            </c:plus>
            <c:minus>
              <c:numRef>
                <c:f>Arkusz1!$BO$4:$BO$43</c:f>
                <c:numCache>
                  <c:formatCode>General</c:formatCode>
                  <c:ptCount val="40"/>
                  <c:pt idx="0">
                    <c:v>5.8000000000000005E-3</c:v>
                  </c:pt>
                  <c:pt idx="1">
                    <c:v>6.1000000000000004E-3</c:v>
                  </c:pt>
                  <c:pt idx="2">
                    <c:v>6.4000000000000003E-3</c:v>
                  </c:pt>
                  <c:pt idx="3">
                    <c:v>6.7000000000000002E-3</c:v>
                  </c:pt>
                  <c:pt idx="4">
                    <c:v>7.0000000000000001E-3</c:v>
                  </c:pt>
                  <c:pt idx="5">
                    <c:v>7.3000000000000001E-3</c:v>
                  </c:pt>
                  <c:pt idx="6">
                    <c:v>7.6E-3</c:v>
                  </c:pt>
                  <c:pt idx="7">
                    <c:v>7.9000000000000008E-3</c:v>
                  </c:pt>
                  <c:pt idx="8">
                    <c:v>8.0999999999999996E-3</c:v>
                  </c:pt>
                  <c:pt idx="9">
                    <c:v>8.4000000000000012E-3</c:v>
                  </c:pt>
                  <c:pt idx="10">
                    <c:v>8.7000000000000011E-3</c:v>
                  </c:pt>
                  <c:pt idx="11">
                    <c:v>9.0000000000000011E-3</c:v>
                  </c:pt>
                  <c:pt idx="12">
                    <c:v>9.300000000000001E-3</c:v>
                  </c:pt>
                  <c:pt idx="13">
                    <c:v>9.6000000000000009E-3</c:v>
                  </c:pt>
                  <c:pt idx="14">
                    <c:v>9.9000000000000008E-3</c:v>
                  </c:pt>
                  <c:pt idx="15">
                    <c:v>1.0999999999999999E-2</c:v>
                  </c:pt>
                  <c:pt idx="16">
                    <c:v>1.0999999999999999E-2</c:v>
                  </c:pt>
                  <c:pt idx="17">
                    <c:v>1.0999999999999999E-2</c:v>
                  </c:pt>
                  <c:pt idx="18">
                    <c:v>1.0999999999999999E-2</c:v>
                  </c:pt>
                  <c:pt idx="19">
                    <c:v>1.0999999999999999E-2</c:v>
                  </c:pt>
                  <c:pt idx="20">
                    <c:v>1.0999999999999999E-2</c:v>
                  </c:pt>
                  <c:pt idx="21">
                    <c:v>1.0999999999999999E-2</c:v>
                  </c:pt>
                  <c:pt idx="22">
                    <c:v>1.0999999999999999E-2</c:v>
                  </c:pt>
                  <c:pt idx="23">
                    <c:v>1.0999999999999999E-2</c:v>
                  </c:pt>
                  <c:pt idx="24">
                    <c:v>1.0999999999999999E-2</c:v>
                  </c:pt>
                  <c:pt idx="25">
                    <c:v>1.0999999999999999E-2</c:v>
                  </c:pt>
                  <c:pt idx="26">
                    <c:v>1.2E-2</c:v>
                  </c:pt>
                  <c:pt idx="27">
                    <c:v>1.2E-2</c:v>
                  </c:pt>
                  <c:pt idx="28">
                    <c:v>1.2E-2</c:v>
                  </c:pt>
                  <c:pt idx="29">
                    <c:v>1.2E-2</c:v>
                  </c:pt>
                  <c:pt idx="30">
                    <c:v>1.2E-2</c:v>
                  </c:pt>
                  <c:pt idx="31">
                    <c:v>1.2E-2</c:v>
                  </c:pt>
                  <c:pt idx="32">
                    <c:v>1.2E-2</c:v>
                  </c:pt>
                  <c:pt idx="33">
                    <c:v>1.2E-2</c:v>
                  </c:pt>
                  <c:pt idx="34">
                    <c:v>1.2E-2</c:v>
                  </c:pt>
                  <c:pt idx="35">
                    <c:v>1.2E-2</c:v>
                  </c:pt>
                  <c:pt idx="36">
                    <c:v>1.2E-2</c:v>
                  </c:pt>
                  <c:pt idx="37">
                    <c:v>1.2E-2</c:v>
                  </c:pt>
                  <c:pt idx="38">
                    <c:v>1.2E-2</c:v>
                  </c:pt>
                  <c:pt idx="39">
                    <c:v>1.2E-2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Arkusz1!$BQ$4:$BQ$43</c:f>
                <c:numCache>
                  <c:formatCode>General</c:formatCode>
                  <c:ptCount val="40"/>
                  <c:pt idx="0">
                    <c:v>1.8000000000000002E-2</c:v>
                  </c:pt>
                  <c:pt idx="1">
                    <c:v>1.8000000000000002E-2</c:v>
                  </c:pt>
                  <c:pt idx="2">
                    <c:v>1.8000000000000002E-2</c:v>
                  </c:pt>
                  <c:pt idx="3">
                    <c:v>1.8000000000000002E-2</c:v>
                  </c:pt>
                  <c:pt idx="4">
                    <c:v>1.8000000000000002E-2</c:v>
                  </c:pt>
                  <c:pt idx="5">
                    <c:v>1.8000000000000002E-2</c:v>
                  </c:pt>
                  <c:pt idx="6">
                    <c:v>1.8000000000000002E-2</c:v>
                  </c:pt>
                  <c:pt idx="7">
                    <c:v>1.8000000000000002E-2</c:v>
                  </c:pt>
                  <c:pt idx="8">
                    <c:v>1.8000000000000002E-2</c:v>
                  </c:pt>
                  <c:pt idx="9">
                    <c:v>1.8000000000000002E-2</c:v>
                  </c:pt>
                  <c:pt idx="10">
                    <c:v>1.8000000000000002E-2</c:v>
                  </c:pt>
                  <c:pt idx="11">
                    <c:v>1.8000000000000002E-2</c:v>
                  </c:pt>
                  <c:pt idx="12">
                    <c:v>1.8000000000000002E-2</c:v>
                  </c:pt>
                  <c:pt idx="13">
                    <c:v>1.8000000000000002E-2</c:v>
                  </c:pt>
                  <c:pt idx="14">
                    <c:v>1.8000000000000002E-2</c:v>
                  </c:pt>
                  <c:pt idx="15">
                    <c:v>1.8000000000000002E-2</c:v>
                  </c:pt>
                  <c:pt idx="16">
                    <c:v>1.8000000000000002E-2</c:v>
                  </c:pt>
                  <c:pt idx="17">
                    <c:v>1.8000000000000002E-2</c:v>
                  </c:pt>
                  <c:pt idx="18">
                    <c:v>1.8000000000000002E-2</c:v>
                  </c:pt>
                  <c:pt idx="19">
                    <c:v>1.8000000000000002E-2</c:v>
                  </c:pt>
                  <c:pt idx="20">
                    <c:v>1.8000000000000002E-2</c:v>
                  </c:pt>
                  <c:pt idx="21">
                    <c:v>1.8000000000000002E-2</c:v>
                  </c:pt>
                  <c:pt idx="22">
                    <c:v>1.9E-2</c:v>
                  </c:pt>
                  <c:pt idx="23">
                    <c:v>1.9E-2</c:v>
                  </c:pt>
                  <c:pt idx="24">
                    <c:v>0.02</c:v>
                  </c:pt>
                  <c:pt idx="25">
                    <c:v>2.1000000000000001E-2</c:v>
                  </c:pt>
                  <c:pt idx="26">
                    <c:v>2.3E-2</c:v>
                  </c:pt>
                  <c:pt idx="27">
                    <c:v>2.5000000000000001E-2</c:v>
                  </c:pt>
                  <c:pt idx="28">
                    <c:v>2.9000000000000001E-2</c:v>
                  </c:pt>
                  <c:pt idx="29">
                    <c:v>3.4000000000000002E-2</c:v>
                  </c:pt>
                  <c:pt idx="30">
                    <c:v>4.1000000000000002E-2</c:v>
                  </c:pt>
                  <c:pt idx="31">
                    <c:v>5.1000000000000004E-2</c:v>
                  </c:pt>
                  <c:pt idx="32">
                    <c:v>6.5000000000000002E-2</c:v>
                  </c:pt>
                  <c:pt idx="33">
                    <c:v>8.6000000000000007E-2</c:v>
                  </c:pt>
                  <c:pt idx="34">
                    <c:v>0.11</c:v>
                  </c:pt>
                  <c:pt idx="35">
                    <c:v>0.14000000000000001</c:v>
                  </c:pt>
                  <c:pt idx="36">
                    <c:v>0.17</c:v>
                  </c:pt>
                  <c:pt idx="37">
                    <c:v>0.21</c:v>
                  </c:pt>
                  <c:pt idx="38">
                    <c:v>0.27</c:v>
                  </c:pt>
                  <c:pt idx="39">
                    <c:v>0.32</c:v>
                  </c:pt>
                </c:numCache>
              </c:numRef>
            </c:plus>
            <c:minus>
              <c:numRef>
                <c:f>Arkusz1!$BQ$4:$BQ$43</c:f>
                <c:numCache>
                  <c:formatCode>General</c:formatCode>
                  <c:ptCount val="40"/>
                  <c:pt idx="0">
                    <c:v>1.8000000000000002E-2</c:v>
                  </c:pt>
                  <c:pt idx="1">
                    <c:v>1.8000000000000002E-2</c:v>
                  </c:pt>
                  <c:pt idx="2">
                    <c:v>1.8000000000000002E-2</c:v>
                  </c:pt>
                  <c:pt idx="3">
                    <c:v>1.8000000000000002E-2</c:v>
                  </c:pt>
                  <c:pt idx="4">
                    <c:v>1.8000000000000002E-2</c:v>
                  </c:pt>
                  <c:pt idx="5">
                    <c:v>1.8000000000000002E-2</c:v>
                  </c:pt>
                  <c:pt idx="6">
                    <c:v>1.8000000000000002E-2</c:v>
                  </c:pt>
                  <c:pt idx="7">
                    <c:v>1.8000000000000002E-2</c:v>
                  </c:pt>
                  <c:pt idx="8">
                    <c:v>1.8000000000000002E-2</c:v>
                  </c:pt>
                  <c:pt idx="9">
                    <c:v>1.8000000000000002E-2</c:v>
                  </c:pt>
                  <c:pt idx="10">
                    <c:v>1.8000000000000002E-2</c:v>
                  </c:pt>
                  <c:pt idx="11">
                    <c:v>1.8000000000000002E-2</c:v>
                  </c:pt>
                  <c:pt idx="12">
                    <c:v>1.8000000000000002E-2</c:v>
                  </c:pt>
                  <c:pt idx="13">
                    <c:v>1.8000000000000002E-2</c:v>
                  </c:pt>
                  <c:pt idx="14">
                    <c:v>1.8000000000000002E-2</c:v>
                  </c:pt>
                  <c:pt idx="15">
                    <c:v>1.8000000000000002E-2</c:v>
                  </c:pt>
                  <c:pt idx="16">
                    <c:v>1.8000000000000002E-2</c:v>
                  </c:pt>
                  <c:pt idx="17">
                    <c:v>1.8000000000000002E-2</c:v>
                  </c:pt>
                  <c:pt idx="18">
                    <c:v>1.8000000000000002E-2</c:v>
                  </c:pt>
                  <c:pt idx="19">
                    <c:v>1.8000000000000002E-2</c:v>
                  </c:pt>
                  <c:pt idx="20">
                    <c:v>1.8000000000000002E-2</c:v>
                  </c:pt>
                  <c:pt idx="21">
                    <c:v>1.8000000000000002E-2</c:v>
                  </c:pt>
                  <c:pt idx="22">
                    <c:v>1.9E-2</c:v>
                  </c:pt>
                  <c:pt idx="23">
                    <c:v>1.9E-2</c:v>
                  </c:pt>
                  <c:pt idx="24">
                    <c:v>0.02</c:v>
                  </c:pt>
                  <c:pt idx="25">
                    <c:v>2.1000000000000001E-2</c:v>
                  </c:pt>
                  <c:pt idx="26">
                    <c:v>2.3E-2</c:v>
                  </c:pt>
                  <c:pt idx="27">
                    <c:v>2.5000000000000001E-2</c:v>
                  </c:pt>
                  <c:pt idx="28">
                    <c:v>2.9000000000000001E-2</c:v>
                  </c:pt>
                  <c:pt idx="29">
                    <c:v>3.4000000000000002E-2</c:v>
                  </c:pt>
                  <c:pt idx="30">
                    <c:v>4.1000000000000002E-2</c:v>
                  </c:pt>
                  <c:pt idx="31">
                    <c:v>5.1000000000000004E-2</c:v>
                  </c:pt>
                  <c:pt idx="32">
                    <c:v>6.5000000000000002E-2</c:v>
                  </c:pt>
                  <c:pt idx="33">
                    <c:v>8.6000000000000007E-2</c:v>
                  </c:pt>
                  <c:pt idx="34">
                    <c:v>0.11</c:v>
                  </c:pt>
                  <c:pt idx="35">
                    <c:v>0.14000000000000001</c:v>
                  </c:pt>
                  <c:pt idx="36">
                    <c:v>0.17</c:v>
                  </c:pt>
                  <c:pt idx="37">
                    <c:v>0.21</c:v>
                  </c:pt>
                  <c:pt idx="38">
                    <c:v>0.27</c:v>
                  </c:pt>
                  <c:pt idx="39">
                    <c:v>0.32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Arkusz1!$BN$4:$BN$43</c:f>
              <c:numCache>
                <c:formatCode>0.0000</c:formatCode>
                <c:ptCount val="40"/>
                <c:pt idx="0">
                  <c:v>0</c:v>
                </c:pt>
                <c:pt idx="1">
                  <c:v>0.11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0.71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 formatCode="0.000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 formatCode="0.000">
                  <c:v>1.5</c:v>
                </c:pt>
                <c:pt idx="16" formatCode="0.000">
                  <c:v>1.5990476190476199</c:v>
                </c:pt>
                <c:pt idx="17" formatCode="0.000">
                  <c:v>1.64</c:v>
                </c:pt>
                <c:pt idx="18" formatCode="0.000">
                  <c:v>1.66</c:v>
                </c:pt>
                <c:pt idx="19" formatCode="0.000">
                  <c:v>1.68</c:v>
                </c:pt>
                <c:pt idx="20" formatCode="0.000">
                  <c:v>1.7</c:v>
                </c:pt>
                <c:pt idx="21" formatCode="0.000">
                  <c:v>1.72</c:v>
                </c:pt>
                <c:pt idx="22" formatCode="0.000">
                  <c:v>1.74</c:v>
                </c:pt>
                <c:pt idx="23" formatCode="0.000">
                  <c:v>1.76</c:v>
                </c:pt>
                <c:pt idx="24" formatCode="0.000">
                  <c:v>1.78</c:v>
                </c:pt>
                <c:pt idx="25" formatCode="0.000">
                  <c:v>1.8</c:v>
                </c:pt>
                <c:pt idx="26" formatCode="0.000">
                  <c:v>1.82</c:v>
                </c:pt>
                <c:pt idx="27" formatCode="0.000">
                  <c:v>1.84</c:v>
                </c:pt>
                <c:pt idx="28" formatCode="0.000">
                  <c:v>1.86</c:v>
                </c:pt>
                <c:pt idx="29" formatCode="0.000">
                  <c:v>1.88</c:v>
                </c:pt>
                <c:pt idx="30" formatCode="0.000">
                  <c:v>1.9</c:v>
                </c:pt>
                <c:pt idx="31" formatCode="0.000">
                  <c:v>1.92</c:v>
                </c:pt>
                <c:pt idx="32" formatCode="0.000">
                  <c:v>1.94</c:v>
                </c:pt>
                <c:pt idx="33" formatCode="0.000">
                  <c:v>1.96</c:v>
                </c:pt>
                <c:pt idx="34" formatCode="0.000">
                  <c:v>1.98</c:v>
                </c:pt>
                <c:pt idx="35" formatCode="0.000">
                  <c:v>2</c:v>
                </c:pt>
                <c:pt idx="36" formatCode="0.000">
                  <c:v>2.02</c:v>
                </c:pt>
                <c:pt idx="37" formatCode="0.000">
                  <c:v>2.04</c:v>
                </c:pt>
                <c:pt idx="38" formatCode="0.000">
                  <c:v>2.06</c:v>
                </c:pt>
                <c:pt idx="39" formatCode="0.000">
                  <c:v>2.0699999999999998</c:v>
                </c:pt>
              </c:numCache>
            </c:numRef>
          </c:xVal>
          <c:yVal>
            <c:numRef>
              <c:f>Arkusz1!$BP$4:$BP$43</c:f>
              <c:numCache>
                <c:formatCode>0.000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0.01</c:v>
                </c:pt>
                <c:pt idx="19">
                  <c:v>0.01</c:v>
                </c:pt>
                <c:pt idx="20">
                  <c:v>0.03</c:v>
                </c:pt>
                <c:pt idx="21">
                  <c:v>0.05</c:v>
                </c:pt>
                <c:pt idx="22">
                  <c:v>0.08</c:v>
                </c:pt>
                <c:pt idx="23">
                  <c:v>0.13</c:v>
                </c:pt>
                <c:pt idx="24">
                  <c:v>0.22</c:v>
                </c:pt>
                <c:pt idx="25">
                  <c:v>0.32</c:v>
                </c:pt>
                <c:pt idx="26">
                  <c:v>0.46</c:v>
                </c:pt>
                <c:pt idx="27">
                  <c:v>0.68</c:v>
                </c:pt>
                <c:pt idx="28">
                  <c:v>1.05</c:v>
                </c:pt>
                <c:pt idx="29">
                  <c:v>1.55</c:v>
                </c:pt>
                <c:pt idx="30">
                  <c:v>2.2599999999999998</c:v>
                </c:pt>
                <c:pt idx="31">
                  <c:v>3.15</c:v>
                </c:pt>
                <c:pt idx="32">
                  <c:v>4.5</c:v>
                </c:pt>
                <c:pt idx="33">
                  <c:v>6.53</c:v>
                </c:pt>
                <c:pt idx="34" formatCode="General">
                  <c:v>8.26</c:v>
                </c:pt>
                <c:pt idx="35" formatCode="General">
                  <c:v>11.12</c:v>
                </c:pt>
                <c:pt idx="36" formatCode="General">
                  <c:v>14.26</c:v>
                </c:pt>
                <c:pt idx="37" formatCode="General">
                  <c:v>18.22</c:v>
                </c:pt>
                <c:pt idx="38" formatCode="General">
                  <c:v>23.44</c:v>
                </c:pt>
                <c:pt idx="39" formatCode="General">
                  <c:v>28.72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AF-4256-A197-26A8DCC62D0D}"/>
            </c:ext>
          </c:extLst>
        </c:ser>
        <c:ser>
          <c:idx val="1"/>
          <c:order val="1"/>
          <c:tx>
            <c:v>reg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5875" cap="rnd">
                <a:solidFill>
                  <a:srgbClr val="002060"/>
                </a:solidFill>
                <a:prstDash val="lgDashDot"/>
              </a:ln>
              <a:effectLst/>
            </c:spPr>
            <c:trendlineType val="linear"/>
            <c:forward val="2.0000000000000004E-2"/>
            <c:backward val="2"/>
            <c:dispRSqr val="0"/>
            <c:dispEq val="0"/>
          </c:trendline>
          <c:xVal>
            <c:numRef>
              <c:f>Arkusz1!$BN$40:$BN$43</c:f>
              <c:numCache>
                <c:formatCode>0.000</c:formatCode>
                <c:ptCount val="4"/>
                <c:pt idx="0">
                  <c:v>2.02</c:v>
                </c:pt>
                <c:pt idx="1">
                  <c:v>2.04</c:v>
                </c:pt>
                <c:pt idx="2">
                  <c:v>2.06</c:v>
                </c:pt>
                <c:pt idx="3">
                  <c:v>2.0699999999999998</c:v>
                </c:pt>
              </c:numCache>
            </c:numRef>
          </c:xVal>
          <c:yVal>
            <c:numRef>
              <c:f>Arkusz1!$BP$40:$BP$43</c:f>
              <c:numCache>
                <c:formatCode>General</c:formatCode>
                <c:ptCount val="4"/>
                <c:pt idx="0">
                  <c:v>14.26</c:v>
                </c:pt>
                <c:pt idx="1">
                  <c:v>18.22</c:v>
                </c:pt>
                <c:pt idx="2">
                  <c:v>23.44</c:v>
                </c:pt>
                <c:pt idx="3">
                  <c:v>28.72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AF-4256-A197-26A8DCC62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854704"/>
        <c:axId val="1583417104"/>
      </c:scatterChart>
      <c:valAx>
        <c:axId val="172885470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83417104"/>
        <c:crosses val="autoZero"/>
        <c:crossBetween val="midCat"/>
      </c:valAx>
      <c:valAx>
        <c:axId val="15834171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 b="1"/>
                  <a:t>I [mA]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2885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45</xdr:row>
      <xdr:rowOff>0</xdr:rowOff>
    </xdr:from>
    <xdr:to>
      <xdr:col>8</xdr:col>
      <xdr:colOff>657951</xdr:colOff>
      <xdr:row>46</xdr:row>
      <xdr:rowOff>85764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B1FCE56A-CF96-4D8B-067F-C9AB77118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0"/>
          <a:ext cx="5201376" cy="276264"/>
        </a:xfrm>
        <a:prstGeom prst="rect">
          <a:avLst/>
        </a:prstGeom>
      </xdr:spPr>
    </xdr:pic>
    <xdr:clientData/>
  </xdr:twoCellAnchor>
  <xdr:twoCellAnchor>
    <xdr:from>
      <xdr:col>11</xdr:col>
      <xdr:colOff>62432</xdr:colOff>
      <xdr:row>3</xdr:row>
      <xdr:rowOff>56028</xdr:rowOff>
    </xdr:from>
    <xdr:to>
      <xdr:col>24</xdr:col>
      <xdr:colOff>448236</xdr:colOff>
      <xdr:row>30</xdr:row>
      <xdr:rowOff>95249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7E946467-4074-C765-25CB-39373D497C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48</xdr:col>
      <xdr:colOff>568098</xdr:colOff>
      <xdr:row>0</xdr:row>
      <xdr:rowOff>60552</xdr:rowOff>
    </xdr:from>
    <xdr:to>
      <xdr:col>61</xdr:col>
      <xdr:colOff>595312</xdr:colOff>
      <xdr:row>28</xdr:row>
      <xdr:rowOff>157164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30FA8B8E-60CA-5D86-ADC9-3724A65F2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75</xdr:col>
      <xdr:colOff>355021</xdr:colOff>
      <xdr:row>2</xdr:row>
      <xdr:rowOff>83127</xdr:rowOff>
    </xdr:from>
    <xdr:to>
      <xdr:col>89</xdr:col>
      <xdr:colOff>190500</xdr:colOff>
      <xdr:row>31</xdr:row>
      <xdr:rowOff>51955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3685768D-B609-B169-AFA1-A765BAD325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1"/>
  <sheetViews>
    <sheetView tabSelected="1" topLeftCell="C40" zoomScale="70" zoomScaleNormal="70" workbookViewId="0">
      <selection activeCell="V56" sqref="V56"/>
    </sheetView>
  </sheetViews>
  <sheetFormatPr defaultRowHeight="15" x14ac:dyDescent="0.25"/>
  <cols>
    <col min="1" max="1" width="5.7109375" customWidth="1"/>
    <col min="3" max="3" width="9.85546875" bestFit="1" customWidth="1"/>
    <col min="5" max="5" width="12.5703125" bestFit="1" customWidth="1"/>
    <col min="9" max="9" width="10" bestFit="1" customWidth="1"/>
    <col min="10" max="11" width="12.5703125" bestFit="1" customWidth="1"/>
    <col min="30" max="30" width="10.140625" bestFit="1" customWidth="1"/>
    <col min="32" max="32" width="11.140625" bestFit="1" customWidth="1"/>
    <col min="34" max="34" width="12.5703125" customWidth="1"/>
    <col min="35" max="35" width="5" customWidth="1"/>
    <col min="38" max="38" width="9.85546875" bestFit="1" customWidth="1"/>
    <col min="44" max="44" width="12.28515625" bestFit="1" customWidth="1"/>
    <col min="57" max="58" width="10.140625" bestFit="1" customWidth="1"/>
    <col min="59" max="60" width="12.5703125" bestFit="1" customWidth="1"/>
    <col min="64" max="64" width="13.28515625" customWidth="1"/>
    <col min="65" max="65" width="5.28515625" customWidth="1"/>
    <col min="74" max="75" width="12.5703125" bestFit="1" customWidth="1"/>
  </cols>
  <sheetData>
    <row r="1" spans="1:75" x14ac:dyDescent="0.25">
      <c r="A1" s="18" t="s">
        <v>5</v>
      </c>
      <c r="B1" s="18"/>
      <c r="C1" s="18"/>
      <c r="D1" s="18"/>
      <c r="E1" s="18"/>
      <c r="F1" s="18"/>
      <c r="G1" s="18"/>
      <c r="H1" s="18"/>
      <c r="I1" s="18"/>
      <c r="J1" s="18"/>
      <c r="K1" s="18"/>
      <c r="AI1" s="35" t="s">
        <v>16</v>
      </c>
      <c r="AJ1" s="35"/>
      <c r="AK1" s="35"/>
      <c r="AL1" s="35"/>
      <c r="AM1" s="35"/>
      <c r="AN1" s="35"/>
      <c r="AO1" s="35"/>
      <c r="AP1" s="35"/>
      <c r="AQ1" s="35"/>
      <c r="AR1" s="35"/>
      <c r="AS1" s="35"/>
      <c r="BM1" s="32" t="s">
        <v>17</v>
      </c>
      <c r="BN1" s="32"/>
      <c r="BO1" s="32"/>
      <c r="BP1" s="32"/>
      <c r="BQ1" s="32"/>
      <c r="BR1" s="32"/>
      <c r="BS1" s="32"/>
      <c r="BT1" s="32"/>
      <c r="BU1" s="32"/>
      <c r="BV1" s="32"/>
      <c r="BW1" s="32"/>
    </row>
    <row r="2" spans="1:75" x14ac:dyDescent="0.25">
      <c r="A2" s="33" t="s">
        <v>24</v>
      </c>
      <c r="B2" s="1" t="s">
        <v>0</v>
      </c>
      <c r="C2" s="1" t="s">
        <v>6</v>
      </c>
      <c r="D2" s="1" t="s">
        <v>1</v>
      </c>
      <c r="E2" s="1" t="s">
        <v>7</v>
      </c>
      <c r="F2" s="2" t="s">
        <v>9</v>
      </c>
      <c r="G2" s="1" t="s">
        <v>8</v>
      </c>
      <c r="H2" s="1" t="s">
        <v>10</v>
      </c>
      <c r="I2" s="1" t="s">
        <v>11</v>
      </c>
      <c r="J2" s="1" t="s">
        <v>12</v>
      </c>
      <c r="K2" s="1" t="s">
        <v>13</v>
      </c>
      <c r="AI2" s="33" t="s">
        <v>24</v>
      </c>
      <c r="AJ2" s="1" t="s">
        <v>0</v>
      </c>
      <c r="AK2" s="1" t="s">
        <v>6</v>
      </c>
      <c r="AL2" s="1" t="s">
        <v>1</v>
      </c>
      <c r="AM2" s="1" t="s">
        <v>7</v>
      </c>
      <c r="AN2" s="2" t="s">
        <v>9</v>
      </c>
      <c r="AO2" s="1" t="s">
        <v>8</v>
      </c>
      <c r="AP2" s="1" t="s">
        <v>10</v>
      </c>
      <c r="AQ2" s="1" t="s">
        <v>11</v>
      </c>
      <c r="AR2" s="1" t="s">
        <v>12</v>
      </c>
      <c r="AS2" s="1" t="s">
        <v>13</v>
      </c>
      <c r="BM2" s="33" t="s">
        <v>24</v>
      </c>
      <c r="BN2" s="1" t="s">
        <v>0</v>
      </c>
      <c r="BO2" s="1" t="s">
        <v>6</v>
      </c>
      <c r="BP2" s="1" t="s">
        <v>1</v>
      </c>
      <c r="BQ2" s="1" t="s">
        <v>7</v>
      </c>
      <c r="BR2" s="2" t="s">
        <v>9</v>
      </c>
      <c r="BS2" s="1" t="s">
        <v>8</v>
      </c>
      <c r="BT2" s="1" t="s">
        <v>10</v>
      </c>
      <c r="BU2" s="1" t="s">
        <v>11</v>
      </c>
      <c r="BV2" s="1" t="s">
        <v>12</v>
      </c>
      <c r="BW2" s="1" t="s">
        <v>13</v>
      </c>
    </row>
    <row r="3" spans="1:75" x14ac:dyDescent="0.25">
      <c r="A3" s="33"/>
      <c r="B3" s="3" t="s">
        <v>3</v>
      </c>
      <c r="C3" s="3" t="s">
        <v>3</v>
      </c>
      <c r="D3" s="3" t="s">
        <v>2</v>
      </c>
      <c r="E3" s="3" t="s">
        <v>2</v>
      </c>
      <c r="F3" s="3" t="s">
        <v>4</v>
      </c>
      <c r="G3" s="3" t="s">
        <v>4</v>
      </c>
      <c r="H3" s="3" t="s">
        <v>3</v>
      </c>
      <c r="I3" s="3" t="s">
        <v>3</v>
      </c>
      <c r="J3" s="3" t="s">
        <v>14</v>
      </c>
      <c r="K3" s="3" t="s">
        <v>14</v>
      </c>
      <c r="AI3" s="33"/>
      <c r="AJ3" s="3" t="s">
        <v>3</v>
      </c>
      <c r="AK3" s="3" t="s">
        <v>3</v>
      </c>
      <c r="AL3" s="3" t="s">
        <v>2</v>
      </c>
      <c r="AM3" s="3" t="s">
        <v>2</v>
      </c>
      <c r="AN3" s="3" t="s">
        <v>4</v>
      </c>
      <c r="AO3" s="3" t="s">
        <v>4</v>
      </c>
      <c r="AP3" s="3" t="s">
        <v>3</v>
      </c>
      <c r="AQ3" s="3" t="s">
        <v>3</v>
      </c>
      <c r="AR3" s="3" t="s">
        <v>14</v>
      </c>
      <c r="AS3" s="3" t="s">
        <v>14</v>
      </c>
      <c r="BM3" s="33"/>
      <c r="BN3" s="3" t="s">
        <v>3</v>
      </c>
      <c r="BO3" s="3" t="s">
        <v>3</v>
      </c>
      <c r="BP3" s="3" t="s">
        <v>2</v>
      </c>
      <c r="BQ3" s="3" t="s">
        <v>2</v>
      </c>
      <c r="BR3" s="3" t="s">
        <v>4</v>
      </c>
      <c r="BS3" s="3" t="s">
        <v>4</v>
      </c>
      <c r="BT3" s="3" t="s">
        <v>3</v>
      </c>
      <c r="BU3" s="3" t="s">
        <v>3</v>
      </c>
      <c r="BV3" s="3" t="s">
        <v>14</v>
      </c>
      <c r="BW3" s="3" t="s">
        <v>14</v>
      </c>
    </row>
    <row r="4" spans="1:75" x14ac:dyDescent="0.25">
      <c r="A4" s="34">
        <v>1</v>
      </c>
      <c r="B4" s="8">
        <v>0</v>
      </c>
      <c r="C4" s="8">
        <f>CEILING((0.005*B4+0.01)/SQRT(3),0.0001)</f>
        <v>5.8000000000000005E-3</v>
      </c>
      <c r="D4" s="12">
        <v>0</v>
      </c>
      <c r="E4" s="12">
        <f>CEILING((0.018*D4+3*0.01)/SQRT(3),0.001)</f>
        <v>1.8000000000000002E-2</v>
      </c>
      <c r="F4" s="19">
        <v>626</v>
      </c>
      <c r="G4" s="15">
        <f>CEILING(10/SQRT(3),0.1)</f>
        <v>5.8000000000000007</v>
      </c>
      <c r="H4" s="17">
        <f>-N33/M33</f>
        <v>1.910569059732429</v>
      </c>
      <c r="I4" s="16">
        <f>CEILING(SQRT((N33/M33^2*M34)^2+(1/M33*N34)^2),0.01)</f>
        <v>0.12</v>
      </c>
      <c r="J4" s="48">
        <f>E52/E53*F4*10^(-9)*H4</f>
        <v>6.3918527924468404E-34</v>
      </c>
      <c r="K4" s="41">
        <f>SQRT((E52/E53*H4*G4*10^(-9))^2+(E52/E53*F4*10^(-9)*I4)^2)</f>
        <v>4.0580728585642796E-35</v>
      </c>
      <c r="AI4" s="34">
        <v>1</v>
      </c>
      <c r="AJ4" s="12">
        <v>0</v>
      </c>
      <c r="AK4" s="5">
        <f>CEILING((0.005*B4+0.01)/SQRT(3),0.0001)</f>
        <v>5.8000000000000005E-3</v>
      </c>
      <c r="AL4" s="12">
        <v>0</v>
      </c>
      <c r="AM4" s="5">
        <f t="shared" ref="AM4:AM35" si="0">CEILING((0.018*AL4+3*0.01)/SQRT(3),0.001)</f>
        <v>1.8000000000000002E-2</v>
      </c>
      <c r="AN4" s="19">
        <v>462</v>
      </c>
      <c r="AO4" s="15">
        <f>CEILING(10/SQRT(3),0.1)</f>
        <v>5.8000000000000007</v>
      </c>
      <c r="AP4" s="17">
        <f>-AZ32/AY32</f>
        <v>2.7783210497023254</v>
      </c>
      <c r="AQ4" s="16">
        <f>SQRT((AZ32/AY32^2*AY33)^2+(1/AY32*AZ33)^2)</f>
        <v>0.10870059564591814</v>
      </c>
      <c r="AR4" s="48">
        <f>E52/E53*AN4*10^(-9)*AP4</f>
        <v>6.8598417283183957E-34</v>
      </c>
      <c r="AS4" s="41">
        <f>SQRT((E52/E53*AP4*AO4*10^(-9))^2+(E52/E53*AN4*10^(-9)*AQ4)^2)</f>
        <v>2.8186664239934905E-35</v>
      </c>
      <c r="BM4" s="34">
        <v>1</v>
      </c>
      <c r="BN4" s="8">
        <v>0</v>
      </c>
      <c r="BO4" s="5">
        <f>CEILING((0.005*B4+0.01)/SQRT(3),0.0001)</f>
        <v>5.8000000000000005E-3</v>
      </c>
      <c r="BP4" s="12">
        <v>0</v>
      </c>
      <c r="BQ4" s="5">
        <f>CEILING((0.018*BP4+3*0.01)/SQRT(3),0.001)</f>
        <v>1.8000000000000002E-2</v>
      </c>
      <c r="BR4" s="19">
        <v>571</v>
      </c>
      <c r="BS4" s="15">
        <f>CEILING(10/SQRT(3),0.1)</f>
        <v>5.8000000000000007</v>
      </c>
      <c r="BT4" s="17">
        <f>-CA34/BZ34</f>
        <v>1.971449805068227</v>
      </c>
      <c r="BU4" s="16">
        <f>SQRT((CA34/BZ34^2*BZ35)^2+(1/BZ34*CA35)^2)</f>
        <v>0.3952969194349612</v>
      </c>
      <c r="BV4" s="48">
        <f>$E$52/$E$53*BR4*10^(-9)*BT4</f>
        <v>6.016051191320365E-34</v>
      </c>
      <c r="BW4" s="41">
        <f>SQRT((E52/E53*BT4*BS4*10^(-9))^2+(E52/E53*BR4*10^(-9)*BU4)^2)</f>
        <v>1.2078299134475041E-34</v>
      </c>
    </row>
    <row r="5" spans="1:75" x14ac:dyDescent="0.25">
      <c r="A5" s="34">
        <v>2</v>
      </c>
      <c r="B5" s="9">
        <v>0.11</v>
      </c>
      <c r="C5" s="9">
        <f>CEILING((0.005*B5+0.01)/SQRT(3),0.0001)</f>
        <v>6.1000000000000004E-3</v>
      </c>
      <c r="D5" s="13">
        <v>0</v>
      </c>
      <c r="E5" s="13">
        <f t="shared" ref="E5:E19" si="1">CEILING((0.018*D5+3*0.01)/SQRT(3),0.001)</f>
        <v>1.8000000000000002E-2</v>
      </c>
      <c r="F5" s="19"/>
      <c r="G5" s="15"/>
      <c r="H5" s="17"/>
      <c r="I5" s="16"/>
      <c r="J5" s="48"/>
      <c r="K5" s="41"/>
      <c r="AI5" s="34">
        <v>2</v>
      </c>
      <c r="AJ5" s="13">
        <v>0.11</v>
      </c>
      <c r="AK5" s="7">
        <f>CEILING((0.005*B5+0.01)/SQRT(3),0.0001)</f>
        <v>6.1000000000000004E-3</v>
      </c>
      <c r="AL5" s="13">
        <v>0</v>
      </c>
      <c r="AM5" s="7">
        <f t="shared" si="0"/>
        <v>1.8000000000000002E-2</v>
      </c>
      <c r="AN5" s="19"/>
      <c r="AO5" s="15"/>
      <c r="AP5" s="17"/>
      <c r="AQ5" s="16"/>
      <c r="AR5" s="48"/>
      <c r="AS5" s="41"/>
      <c r="BM5" s="34">
        <v>2</v>
      </c>
      <c r="BN5" s="9">
        <v>0.11</v>
      </c>
      <c r="BO5" s="7">
        <f>CEILING((0.005*B5+0.01)/SQRT(3),0.0001)</f>
        <v>6.1000000000000004E-3</v>
      </c>
      <c r="BP5" s="13">
        <v>0</v>
      </c>
      <c r="BQ5" s="7">
        <f t="shared" ref="BQ5:BQ37" si="2">CEILING((0.018*BP5+3*0.01)/SQRT(3),0.001)</f>
        <v>1.8000000000000002E-2</v>
      </c>
      <c r="BR5" s="19"/>
      <c r="BS5" s="15"/>
      <c r="BT5" s="17"/>
      <c r="BU5" s="16"/>
      <c r="BV5" s="48"/>
      <c r="BW5" s="41"/>
    </row>
    <row r="6" spans="1:75" x14ac:dyDescent="0.25">
      <c r="A6" s="34">
        <v>3</v>
      </c>
      <c r="B6" s="8">
        <v>0.2</v>
      </c>
      <c r="C6" s="8">
        <f t="shared" ref="C6:C18" si="3">CEILING((0.005*B6+0.01)/SQRT(3),0.0001)</f>
        <v>6.4000000000000003E-3</v>
      </c>
      <c r="D6" s="12">
        <v>0</v>
      </c>
      <c r="E6" s="12">
        <f t="shared" si="1"/>
        <v>1.8000000000000002E-2</v>
      </c>
      <c r="F6" s="19"/>
      <c r="G6" s="15"/>
      <c r="H6" s="17"/>
      <c r="I6" s="16"/>
      <c r="J6" s="48"/>
      <c r="K6" s="41"/>
      <c r="AI6" s="34">
        <v>3</v>
      </c>
      <c r="AJ6" s="12">
        <v>0.2</v>
      </c>
      <c r="AK6" s="5">
        <f>CEILING((0.005*B6+0.01)/SQRT(3),0.0001)</f>
        <v>6.4000000000000003E-3</v>
      </c>
      <c r="AL6" s="12">
        <v>0</v>
      </c>
      <c r="AM6" s="5">
        <f t="shared" si="0"/>
        <v>1.8000000000000002E-2</v>
      </c>
      <c r="AN6" s="19"/>
      <c r="AO6" s="15"/>
      <c r="AP6" s="17"/>
      <c r="AQ6" s="16"/>
      <c r="AR6" s="48"/>
      <c r="AS6" s="41"/>
      <c r="BM6" s="34">
        <v>3</v>
      </c>
      <c r="BN6" s="8">
        <v>0.2</v>
      </c>
      <c r="BO6" s="5">
        <f>CEILING((0.005*B6+0.01)/SQRT(3),0.0001)</f>
        <v>6.4000000000000003E-3</v>
      </c>
      <c r="BP6" s="12">
        <v>0</v>
      </c>
      <c r="BQ6" s="5">
        <f t="shared" si="2"/>
        <v>1.8000000000000002E-2</v>
      </c>
      <c r="BR6" s="19"/>
      <c r="BS6" s="15"/>
      <c r="BT6" s="17"/>
      <c r="BU6" s="16"/>
      <c r="BV6" s="48"/>
      <c r="BW6" s="41"/>
    </row>
    <row r="7" spans="1:75" x14ac:dyDescent="0.25">
      <c r="A7" s="34">
        <v>4</v>
      </c>
      <c r="B7" s="9">
        <v>0.3</v>
      </c>
      <c r="C7" s="9">
        <f t="shared" si="3"/>
        <v>6.7000000000000002E-3</v>
      </c>
      <c r="D7" s="13">
        <v>0</v>
      </c>
      <c r="E7" s="13">
        <f t="shared" si="1"/>
        <v>1.8000000000000002E-2</v>
      </c>
      <c r="F7" s="19"/>
      <c r="G7" s="15"/>
      <c r="H7" s="17"/>
      <c r="I7" s="16"/>
      <c r="J7" s="48"/>
      <c r="K7" s="41"/>
      <c r="AI7" s="34">
        <v>4</v>
      </c>
      <c r="AJ7" s="13">
        <v>0.3</v>
      </c>
      <c r="AK7" s="7">
        <f>CEILING((0.005*B7+0.01)/SQRT(3),0.0001)</f>
        <v>6.7000000000000002E-3</v>
      </c>
      <c r="AL7" s="13">
        <v>0</v>
      </c>
      <c r="AM7" s="7">
        <f t="shared" si="0"/>
        <v>1.8000000000000002E-2</v>
      </c>
      <c r="AN7" s="19"/>
      <c r="AO7" s="15"/>
      <c r="AP7" s="17"/>
      <c r="AQ7" s="16"/>
      <c r="AR7" s="48"/>
      <c r="AS7" s="41"/>
      <c r="BM7" s="34">
        <v>4</v>
      </c>
      <c r="BN7" s="9">
        <v>0.3</v>
      </c>
      <c r="BO7" s="7">
        <f>CEILING((0.005*B7+0.01)/SQRT(3),0.0001)</f>
        <v>6.7000000000000002E-3</v>
      </c>
      <c r="BP7" s="13">
        <v>0</v>
      </c>
      <c r="BQ7" s="7">
        <f t="shared" si="2"/>
        <v>1.8000000000000002E-2</v>
      </c>
      <c r="BR7" s="19"/>
      <c r="BS7" s="15"/>
      <c r="BT7" s="17"/>
      <c r="BU7" s="16"/>
      <c r="BV7" s="48"/>
      <c r="BW7" s="41"/>
    </row>
    <row r="8" spans="1:75" x14ac:dyDescent="0.25">
      <c r="A8" s="34">
        <v>5</v>
      </c>
      <c r="B8" s="8">
        <v>0.4</v>
      </c>
      <c r="C8" s="8">
        <f t="shared" si="3"/>
        <v>7.0000000000000001E-3</v>
      </c>
      <c r="D8" s="12">
        <v>0</v>
      </c>
      <c r="E8" s="12">
        <f t="shared" si="1"/>
        <v>1.8000000000000002E-2</v>
      </c>
      <c r="F8" s="19"/>
      <c r="G8" s="15"/>
      <c r="H8" s="17"/>
      <c r="I8" s="16"/>
      <c r="J8" s="48"/>
      <c r="K8" s="41"/>
      <c r="AI8" s="34">
        <v>5</v>
      </c>
      <c r="AJ8" s="12">
        <v>0.4</v>
      </c>
      <c r="AK8" s="5">
        <f>CEILING((0.005*B8+0.01)/SQRT(3),0.0001)</f>
        <v>7.0000000000000001E-3</v>
      </c>
      <c r="AL8" s="12">
        <v>0</v>
      </c>
      <c r="AM8" s="5">
        <f t="shared" si="0"/>
        <v>1.8000000000000002E-2</v>
      </c>
      <c r="AN8" s="19"/>
      <c r="AO8" s="15"/>
      <c r="AP8" s="17"/>
      <c r="AQ8" s="16"/>
      <c r="AR8" s="48"/>
      <c r="AS8" s="41"/>
      <c r="BM8" s="34">
        <v>5</v>
      </c>
      <c r="BN8" s="8">
        <v>0.4</v>
      </c>
      <c r="BO8" s="5">
        <f>CEILING((0.005*B8+0.01)/SQRT(3),0.0001)</f>
        <v>7.0000000000000001E-3</v>
      </c>
      <c r="BP8" s="12">
        <v>0</v>
      </c>
      <c r="BQ8" s="5">
        <f t="shared" si="2"/>
        <v>1.8000000000000002E-2</v>
      </c>
      <c r="BR8" s="19"/>
      <c r="BS8" s="15"/>
      <c r="BT8" s="17"/>
      <c r="BU8" s="16"/>
      <c r="BV8" s="48"/>
      <c r="BW8" s="41"/>
    </row>
    <row r="9" spans="1:75" x14ac:dyDescent="0.25">
      <c r="A9" s="34">
        <v>6</v>
      </c>
      <c r="B9" s="9">
        <v>0.5</v>
      </c>
      <c r="C9" s="9">
        <f t="shared" si="3"/>
        <v>7.3000000000000001E-3</v>
      </c>
      <c r="D9" s="13">
        <v>0</v>
      </c>
      <c r="E9" s="13">
        <f t="shared" si="1"/>
        <v>1.8000000000000002E-2</v>
      </c>
      <c r="F9" s="19"/>
      <c r="G9" s="15"/>
      <c r="H9" s="17"/>
      <c r="I9" s="16"/>
      <c r="J9" s="48"/>
      <c r="K9" s="41"/>
      <c r="AI9" s="34">
        <v>6</v>
      </c>
      <c r="AJ9" s="13">
        <v>0.5</v>
      </c>
      <c r="AK9" s="7">
        <f>CEILING((0.005*B9+0.01)/SQRT(3),0.0001)</f>
        <v>7.3000000000000001E-3</v>
      </c>
      <c r="AL9" s="13">
        <v>0</v>
      </c>
      <c r="AM9" s="7">
        <f t="shared" si="0"/>
        <v>1.8000000000000002E-2</v>
      </c>
      <c r="AN9" s="19"/>
      <c r="AO9" s="15"/>
      <c r="AP9" s="17"/>
      <c r="AQ9" s="16"/>
      <c r="AR9" s="48"/>
      <c r="AS9" s="41"/>
      <c r="BM9" s="34">
        <v>6</v>
      </c>
      <c r="BN9" s="9">
        <v>0.5</v>
      </c>
      <c r="BO9" s="7">
        <f>CEILING((0.005*B9+0.01)/SQRT(3),0.0001)</f>
        <v>7.3000000000000001E-3</v>
      </c>
      <c r="BP9" s="13">
        <v>0</v>
      </c>
      <c r="BQ9" s="7">
        <f t="shared" si="2"/>
        <v>1.8000000000000002E-2</v>
      </c>
      <c r="BR9" s="19"/>
      <c r="BS9" s="15"/>
      <c r="BT9" s="17"/>
      <c r="BU9" s="16"/>
      <c r="BV9" s="48"/>
      <c r="BW9" s="41"/>
    </row>
    <row r="10" spans="1:75" x14ac:dyDescent="0.25">
      <c r="A10" s="34">
        <v>7</v>
      </c>
      <c r="B10" s="8">
        <v>0.6</v>
      </c>
      <c r="C10" s="8">
        <f t="shared" si="3"/>
        <v>7.6E-3</v>
      </c>
      <c r="D10" s="12">
        <v>0</v>
      </c>
      <c r="E10" s="12">
        <f t="shared" si="1"/>
        <v>1.8000000000000002E-2</v>
      </c>
      <c r="F10" s="19"/>
      <c r="G10" s="15"/>
      <c r="H10" s="17"/>
      <c r="I10" s="16"/>
      <c r="J10" s="48"/>
      <c r="K10" s="41"/>
      <c r="AI10" s="34">
        <v>7</v>
      </c>
      <c r="AJ10" s="12">
        <v>0.6</v>
      </c>
      <c r="AK10" s="5">
        <f>CEILING((0.005*B10+0.01)/SQRT(3),0.0001)</f>
        <v>7.6E-3</v>
      </c>
      <c r="AL10" s="12">
        <v>0</v>
      </c>
      <c r="AM10" s="5">
        <f t="shared" si="0"/>
        <v>1.8000000000000002E-2</v>
      </c>
      <c r="AN10" s="19"/>
      <c r="AO10" s="15"/>
      <c r="AP10" s="17"/>
      <c r="AQ10" s="16"/>
      <c r="AR10" s="48"/>
      <c r="AS10" s="41"/>
      <c r="BM10" s="34">
        <v>7</v>
      </c>
      <c r="BN10" s="8">
        <v>0.6</v>
      </c>
      <c r="BO10" s="5">
        <f>CEILING((0.005*B10+0.01)/SQRT(3),0.0001)</f>
        <v>7.6E-3</v>
      </c>
      <c r="BP10" s="12">
        <v>0</v>
      </c>
      <c r="BQ10" s="5">
        <f t="shared" si="2"/>
        <v>1.8000000000000002E-2</v>
      </c>
      <c r="BR10" s="19"/>
      <c r="BS10" s="15"/>
      <c r="BT10" s="17"/>
      <c r="BU10" s="16"/>
      <c r="BV10" s="48"/>
      <c r="BW10" s="41"/>
    </row>
    <row r="11" spans="1:75" x14ac:dyDescent="0.25">
      <c r="A11" s="34">
        <v>8</v>
      </c>
      <c r="B11" s="9">
        <v>0.71</v>
      </c>
      <c r="C11" s="9">
        <f t="shared" si="3"/>
        <v>7.9000000000000008E-3</v>
      </c>
      <c r="D11" s="13">
        <v>0</v>
      </c>
      <c r="E11" s="13">
        <f t="shared" si="1"/>
        <v>1.8000000000000002E-2</v>
      </c>
      <c r="F11" s="19"/>
      <c r="G11" s="15"/>
      <c r="H11" s="17"/>
      <c r="I11" s="16"/>
      <c r="J11" s="48"/>
      <c r="K11" s="41"/>
      <c r="AI11" s="34">
        <v>8</v>
      </c>
      <c r="AJ11" s="13">
        <v>0.71</v>
      </c>
      <c r="AK11" s="7">
        <f>CEILING((0.005*B11+0.01)/SQRT(3),0.0001)</f>
        <v>7.9000000000000008E-3</v>
      </c>
      <c r="AL11" s="13">
        <v>0</v>
      </c>
      <c r="AM11" s="7">
        <f t="shared" si="0"/>
        <v>1.8000000000000002E-2</v>
      </c>
      <c r="AN11" s="19"/>
      <c r="AO11" s="15"/>
      <c r="AP11" s="17"/>
      <c r="AQ11" s="16"/>
      <c r="AR11" s="48"/>
      <c r="AS11" s="41"/>
      <c r="BM11" s="34">
        <v>8</v>
      </c>
      <c r="BN11" s="9">
        <v>0.71</v>
      </c>
      <c r="BO11" s="7">
        <f>CEILING((0.005*B11+0.01)/SQRT(3),0.0001)</f>
        <v>7.9000000000000008E-3</v>
      </c>
      <c r="BP11" s="13">
        <v>0</v>
      </c>
      <c r="BQ11" s="7">
        <f t="shared" si="2"/>
        <v>1.8000000000000002E-2</v>
      </c>
      <c r="BR11" s="19"/>
      <c r="BS11" s="15"/>
      <c r="BT11" s="17"/>
      <c r="BU11" s="16"/>
      <c r="BV11" s="48"/>
      <c r="BW11" s="41"/>
    </row>
    <row r="12" spans="1:75" x14ac:dyDescent="0.25">
      <c r="A12" s="34">
        <v>9</v>
      </c>
      <c r="B12" s="8">
        <v>0.8</v>
      </c>
      <c r="C12" s="8">
        <f t="shared" si="3"/>
        <v>8.0999999999999996E-3</v>
      </c>
      <c r="D12" s="12">
        <v>0</v>
      </c>
      <c r="E12" s="12">
        <f t="shared" si="1"/>
        <v>1.8000000000000002E-2</v>
      </c>
      <c r="F12" s="19"/>
      <c r="G12" s="15"/>
      <c r="H12" s="17"/>
      <c r="I12" s="16"/>
      <c r="J12" s="48"/>
      <c r="K12" s="41"/>
      <c r="AI12" s="34">
        <v>9</v>
      </c>
      <c r="AJ12" s="12">
        <v>0.8</v>
      </c>
      <c r="AK12" s="5">
        <f>CEILING((0.005*B12+0.01)/SQRT(3),0.0001)</f>
        <v>8.0999999999999996E-3</v>
      </c>
      <c r="AL12" s="12">
        <v>0</v>
      </c>
      <c r="AM12" s="5">
        <f t="shared" si="0"/>
        <v>1.8000000000000002E-2</v>
      </c>
      <c r="AN12" s="19"/>
      <c r="AO12" s="15"/>
      <c r="AP12" s="17"/>
      <c r="AQ12" s="16"/>
      <c r="AR12" s="48"/>
      <c r="AS12" s="41"/>
      <c r="BM12" s="34">
        <v>9</v>
      </c>
      <c r="BN12" s="8">
        <v>0.8</v>
      </c>
      <c r="BO12" s="5">
        <f>CEILING((0.005*B12+0.01)/SQRT(3),0.0001)</f>
        <v>8.0999999999999996E-3</v>
      </c>
      <c r="BP12" s="12">
        <v>0</v>
      </c>
      <c r="BQ12" s="5">
        <f t="shared" si="2"/>
        <v>1.8000000000000002E-2</v>
      </c>
      <c r="BR12" s="19"/>
      <c r="BS12" s="15"/>
      <c r="BT12" s="17"/>
      <c r="BU12" s="16"/>
      <c r="BV12" s="48"/>
      <c r="BW12" s="41"/>
    </row>
    <row r="13" spans="1:75" x14ac:dyDescent="0.25">
      <c r="A13" s="34">
        <v>10</v>
      </c>
      <c r="B13" s="9">
        <v>0.9</v>
      </c>
      <c r="C13" s="9">
        <f t="shared" si="3"/>
        <v>8.4000000000000012E-3</v>
      </c>
      <c r="D13" s="13">
        <v>0</v>
      </c>
      <c r="E13" s="13">
        <f t="shared" si="1"/>
        <v>1.8000000000000002E-2</v>
      </c>
      <c r="F13" s="19"/>
      <c r="G13" s="15"/>
      <c r="H13" s="17"/>
      <c r="I13" s="16"/>
      <c r="J13" s="48"/>
      <c r="K13" s="41"/>
      <c r="AI13" s="34">
        <v>10</v>
      </c>
      <c r="AJ13" s="13">
        <v>0.9</v>
      </c>
      <c r="AK13" s="7">
        <f>CEILING((0.005*B13+0.01)/SQRT(3),0.0001)</f>
        <v>8.4000000000000012E-3</v>
      </c>
      <c r="AL13" s="13">
        <v>0</v>
      </c>
      <c r="AM13" s="7">
        <f t="shared" si="0"/>
        <v>1.8000000000000002E-2</v>
      </c>
      <c r="AN13" s="19"/>
      <c r="AO13" s="15"/>
      <c r="AP13" s="17"/>
      <c r="AQ13" s="16"/>
      <c r="AR13" s="48"/>
      <c r="AS13" s="41"/>
      <c r="BM13" s="34">
        <v>10</v>
      </c>
      <c r="BN13" s="9">
        <v>0.9</v>
      </c>
      <c r="BO13" s="7">
        <f>CEILING((0.005*B13+0.01)/SQRT(3),0.0001)</f>
        <v>8.4000000000000012E-3</v>
      </c>
      <c r="BP13" s="13">
        <v>0</v>
      </c>
      <c r="BQ13" s="7">
        <f t="shared" si="2"/>
        <v>1.8000000000000002E-2</v>
      </c>
      <c r="BR13" s="19"/>
      <c r="BS13" s="15"/>
      <c r="BT13" s="17"/>
      <c r="BU13" s="16"/>
      <c r="BV13" s="48"/>
      <c r="BW13" s="41"/>
    </row>
    <row r="14" spans="1:75" x14ac:dyDescent="0.25">
      <c r="A14" s="34">
        <v>11</v>
      </c>
      <c r="B14" s="8">
        <v>1</v>
      </c>
      <c r="C14" s="8">
        <f t="shared" si="3"/>
        <v>8.7000000000000011E-3</v>
      </c>
      <c r="D14" s="12">
        <v>0</v>
      </c>
      <c r="E14" s="12">
        <f t="shared" si="1"/>
        <v>1.8000000000000002E-2</v>
      </c>
      <c r="F14" s="19"/>
      <c r="G14" s="15"/>
      <c r="H14" s="17"/>
      <c r="I14" s="16"/>
      <c r="J14" s="48"/>
      <c r="K14" s="41"/>
      <c r="AI14" s="34">
        <v>11</v>
      </c>
      <c r="AJ14" s="12">
        <v>1</v>
      </c>
      <c r="AK14" s="5">
        <f>CEILING((0.005*B14+0.01)/SQRT(3),0.0001)</f>
        <v>8.7000000000000011E-3</v>
      </c>
      <c r="AL14" s="12">
        <v>0</v>
      </c>
      <c r="AM14" s="5">
        <f t="shared" si="0"/>
        <v>1.8000000000000002E-2</v>
      </c>
      <c r="AN14" s="19"/>
      <c r="AO14" s="15"/>
      <c r="AP14" s="17"/>
      <c r="AQ14" s="16"/>
      <c r="AR14" s="48"/>
      <c r="AS14" s="41"/>
      <c r="BM14" s="34">
        <v>11</v>
      </c>
      <c r="BN14" s="8">
        <v>1</v>
      </c>
      <c r="BO14" s="5">
        <f>CEILING((0.005*B14+0.01)/SQRT(3),0.0001)</f>
        <v>8.7000000000000011E-3</v>
      </c>
      <c r="BP14" s="12">
        <v>0</v>
      </c>
      <c r="BQ14" s="5">
        <f t="shared" si="2"/>
        <v>1.8000000000000002E-2</v>
      </c>
      <c r="BR14" s="19"/>
      <c r="BS14" s="15"/>
      <c r="BT14" s="17"/>
      <c r="BU14" s="16"/>
      <c r="BV14" s="48"/>
      <c r="BW14" s="41"/>
    </row>
    <row r="15" spans="1:75" x14ac:dyDescent="0.25">
      <c r="A15" s="34">
        <v>12</v>
      </c>
      <c r="B15" s="9">
        <v>1.1000000000000001</v>
      </c>
      <c r="C15" s="9">
        <f t="shared" si="3"/>
        <v>9.0000000000000011E-3</v>
      </c>
      <c r="D15" s="13">
        <v>0</v>
      </c>
      <c r="E15" s="13">
        <f t="shared" si="1"/>
        <v>1.8000000000000002E-2</v>
      </c>
      <c r="F15" s="19"/>
      <c r="G15" s="15"/>
      <c r="H15" s="17"/>
      <c r="I15" s="16"/>
      <c r="J15" s="48"/>
      <c r="K15" s="41"/>
      <c r="AI15" s="34">
        <v>12</v>
      </c>
      <c r="AJ15" s="13">
        <v>1.1000000000000001</v>
      </c>
      <c r="AK15" s="7">
        <f>CEILING((0.005*B15+0.01)/SQRT(3),0.0001)</f>
        <v>9.0000000000000011E-3</v>
      </c>
      <c r="AL15" s="13">
        <v>0</v>
      </c>
      <c r="AM15" s="7">
        <f t="shared" si="0"/>
        <v>1.8000000000000002E-2</v>
      </c>
      <c r="AN15" s="19"/>
      <c r="AO15" s="15"/>
      <c r="AP15" s="17"/>
      <c r="AQ15" s="16"/>
      <c r="AR15" s="48"/>
      <c r="AS15" s="41"/>
      <c r="BM15" s="34">
        <v>12</v>
      </c>
      <c r="BN15" s="13">
        <v>1.1000000000000001</v>
      </c>
      <c r="BO15" s="7">
        <f>CEILING((0.005*B15+0.01)/SQRT(3),0.0001)</f>
        <v>9.0000000000000011E-3</v>
      </c>
      <c r="BP15" s="13">
        <v>0</v>
      </c>
      <c r="BQ15" s="7">
        <f t="shared" si="2"/>
        <v>1.8000000000000002E-2</v>
      </c>
      <c r="BR15" s="19"/>
      <c r="BS15" s="15"/>
      <c r="BT15" s="17"/>
      <c r="BU15" s="16"/>
      <c r="BV15" s="48"/>
      <c r="BW15" s="41"/>
    </row>
    <row r="16" spans="1:75" x14ac:dyDescent="0.25">
      <c r="A16" s="34">
        <v>13</v>
      </c>
      <c r="B16" s="8">
        <v>1.2</v>
      </c>
      <c r="C16" s="8">
        <f t="shared" si="3"/>
        <v>9.300000000000001E-3</v>
      </c>
      <c r="D16" s="12">
        <v>0</v>
      </c>
      <c r="E16" s="12">
        <f t="shared" si="1"/>
        <v>1.8000000000000002E-2</v>
      </c>
      <c r="F16" s="19"/>
      <c r="G16" s="15"/>
      <c r="H16" s="17"/>
      <c r="I16" s="16"/>
      <c r="J16" s="48"/>
      <c r="K16" s="41"/>
      <c r="AI16" s="34">
        <v>13</v>
      </c>
      <c r="AJ16" s="12">
        <v>1.2</v>
      </c>
      <c r="AK16" s="5">
        <f>CEILING((0.005*B16+0.01)/SQRT(3),0.0001)</f>
        <v>9.300000000000001E-3</v>
      </c>
      <c r="AL16" s="12">
        <v>0</v>
      </c>
      <c r="AM16" s="5">
        <f t="shared" si="0"/>
        <v>1.8000000000000002E-2</v>
      </c>
      <c r="AN16" s="19"/>
      <c r="AO16" s="15"/>
      <c r="AP16" s="17"/>
      <c r="AQ16" s="16"/>
      <c r="AR16" s="48"/>
      <c r="AS16" s="41"/>
      <c r="BM16" s="34">
        <v>13</v>
      </c>
      <c r="BN16" s="8">
        <v>1.2</v>
      </c>
      <c r="BO16" s="5">
        <f>CEILING((0.005*B16+0.01)/SQRT(3),0.0001)</f>
        <v>9.300000000000001E-3</v>
      </c>
      <c r="BP16" s="12">
        <v>0</v>
      </c>
      <c r="BQ16" s="5">
        <f t="shared" si="2"/>
        <v>1.8000000000000002E-2</v>
      </c>
      <c r="BR16" s="19"/>
      <c r="BS16" s="15"/>
      <c r="BT16" s="17"/>
      <c r="BU16" s="16"/>
      <c r="BV16" s="48"/>
      <c r="BW16" s="41"/>
    </row>
    <row r="17" spans="1:75" x14ac:dyDescent="0.25">
      <c r="A17" s="34">
        <v>14</v>
      </c>
      <c r="B17" s="9">
        <v>1.3</v>
      </c>
      <c r="C17" s="9">
        <f t="shared" si="3"/>
        <v>9.6000000000000009E-3</v>
      </c>
      <c r="D17" s="13">
        <v>0</v>
      </c>
      <c r="E17" s="13">
        <f t="shared" si="1"/>
        <v>1.8000000000000002E-2</v>
      </c>
      <c r="F17" s="19"/>
      <c r="G17" s="15"/>
      <c r="H17" s="17"/>
      <c r="I17" s="16"/>
      <c r="J17" s="48"/>
      <c r="K17" s="41"/>
      <c r="AI17" s="34">
        <v>14</v>
      </c>
      <c r="AJ17" s="13">
        <v>1.3</v>
      </c>
      <c r="AK17" s="7">
        <f>CEILING((0.005*B17+0.01)/SQRT(3),0.0001)</f>
        <v>9.6000000000000009E-3</v>
      </c>
      <c r="AL17" s="13">
        <v>0</v>
      </c>
      <c r="AM17" s="7">
        <f t="shared" si="0"/>
        <v>1.8000000000000002E-2</v>
      </c>
      <c r="AN17" s="19"/>
      <c r="AO17" s="15"/>
      <c r="AP17" s="17"/>
      <c r="AQ17" s="16"/>
      <c r="AR17" s="48"/>
      <c r="AS17" s="41"/>
      <c r="BM17" s="34">
        <v>14</v>
      </c>
      <c r="BN17" s="9">
        <v>1.3</v>
      </c>
      <c r="BO17" s="7">
        <f>CEILING((0.005*B17+0.01)/SQRT(3),0.0001)</f>
        <v>9.6000000000000009E-3</v>
      </c>
      <c r="BP17" s="13">
        <v>0</v>
      </c>
      <c r="BQ17" s="7">
        <f t="shared" si="2"/>
        <v>1.8000000000000002E-2</v>
      </c>
      <c r="BR17" s="19"/>
      <c r="BS17" s="15"/>
      <c r="BT17" s="17"/>
      <c r="BU17" s="16"/>
      <c r="BV17" s="48"/>
      <c r="BW17" s="41"/>
    </row>
    <row r="18" spans="1:75" x14ac:dyDescent="0.25">
      <c r="A18" s="34">
        <v>15</v>
      </c>
      <c r="B18" s="8">
        <v>1.4</v>
      </c>
      <c r="C18" s="8">
        <f t="shared" si="3"/>
        <v>9.9000000000000008E-3</v>
      </c>
      <c r="D18" s="12">
        <v>0</v>
      </c>
      <c r="E18" s="12">
        <f t="shared" si="1"/>
        <v>1.8000000000000002E-2</v>
      </c>
      <c r="F18" s="19"/>
      <c r="G18" s="15"/>
      <c r="H18" s="17"/>
      <c r="I18" s="16"/>
      <c r="J18" s="48"/>
      <c r="K18" s="41"/>
      <c r="AI18" s="34">
        <v>15</v>
      </c>
      <c r="AJ18" s="12">
        <v>1.4</v>
      </c>
      <c r="AK18" s="5">
        <f>CEILING((0.005*B18+0.01)/SQRT(3),0.0001)</f>
        <v>9.9000000000000008E-3</v>
      </c>
      <c r="AL18" s="12">
        <v>0</v>
      </c>
      <c r="AM18" s="5">
        <f t="shared" si="0"/>
        <v>1.8000000000000002E-2</v>
      </c>
      <c r="AN18" s="19"/>
      <c r="AO18" s="15"/>
      <c r="AP18" s="17"/>
      <c r="AQ18" s="16"/>
      <c r="AR18" s="48"/>
      <c r="AS18" s="41"/>
      <c r="BM18" s="34">
        <v>15</v>
      </c>
      <c r="BN18" s="8">
        <v>1.4</v>
      </c>
      <c r="BO18" s="5">
        <f>CEILING((0.005*B18+0.01)/SQRT(3),0.0001)</f>
        <v>9.9000000000000008E-3</v>
      </c>
      <c r="BP18" s="12">
        <v>0</v>
      </c>
      <c r="BQ18" s="5">
        <f t="shared" si="2"/>
        <v>1.8000000000000002E-2</v>
      </c>
      <c r="BR18" s="19"/>
      <c r="BS18" s="15"/>
      <c r="BT18" s="17"/>
      <c r="BU18" s="16"/>
      <c r="BV18" s="48"/>
      <c r="BW18" s="41"/>
    </row>
    <row r="19" spans="1:75" x14ac:dyDescent="0.25">
      <c r="A19" s="34">
        <v>16</v>
      </c>
      <c r="B19" s="13">
        <v>1.5</v>
      </c>
      <c r="C19" s="7">
        <f>CEILING((0.005*B19+0.01)/SQRT(3),0.001)</f>
        <v>1.0999999999999999E-2</v>
      </c>
      <c r="D19" s="13">
        <v>0</v>
      </c>
      <c r="E19" s="13">
        <f t="shared" si="1"/>
        <v>1.8000000000000002E-2</v>
      </c>
      <c r="F19" s="19"/>
      <c r="G19" s="15"/>
      <c r="H19" s="17"/>
      <c r="I19" s="16"/>
      <c r="J19" s="48"/>
      <c r="K19" s="41"/>
      <c r="AI19" s="34">
        <v>16</v>
      </c>
      <c r="AJ19" s="13">
        <v>1.5</v>
      </c>
      <c r="AK19" s="7">
        <f>CEILING((0.005*AJ19+0.01)/SQRT(3),0.001)</f>
        <v>1.0999999999999999E-2</v>
      </c>
      <c r="AL19" s="13">
        <v>0</v>
      </c>
      <c r="AM19" s="7">
        <f t="shared" si="0"/>
        <v>1.8000000000000002E-2</v>
      </c>
      <c r="AN19" s="19"/>
      <c r="AO19" s="15"/>
      <c r="AP19" s="17"/>
      <c r="AQ19" s="16"/>
      <c r="AR19" s="48"/>
      <c r="AS19" s="41"/>
      <c r="BM19" s="34">
        <v>16</v>
      </c>
      <c r="BN19" s="13">
        <v>1.5</v>
      </c>
      <c r="BO19" s="7">
        <f>CEILING((0.005*BN19+0.01)/SQRT(3),0.001)</f>
        <v>1.0999999999999999E-2</v>
      </c>
      <c r="BP19" s="13">
        <v>0</v>
      </c>
      <c r="BQ19" s="7">
        <f t="shared" si="2"/>
        <v>1.8000000000000002E-2</v>
      </c>
      <c r="BR19" s="19"/>
      <c r="BS19" s="15"/>
      <c r="BT19" s="17"/>
      <c r="BU19" s="16"/>
      <c r="BV19" s="48"/>
      <c r="BW19" s="41"/>
    </row>
    <row r="20" spans="1:75" x14ac:dyDescent="0.25">
      <c r="A20" s="34">
        <v>17</v>
      </c>
      <c r="B20" s="12">
        <v>1.6</v>
      </c>
      <c r="C20" s="5">
        <f t="shared" ref="C20:C42" si="4">CEILING((0.005*B20+0.01)/SQRT(3),0.001)</f>
        <v>1.0999999999999999E-2</v>
      </c>
      <c r="D20" s="12">
        <v>0.01</v>
      </c>
      <c r="E20" s="12">
        <f>CEILING((0.018*D20+3*0.01)/SQRT(3),0.001)</f>
        <v>1.8000000000000002E-2</v>
      </c>
      <c r="F20" s="19"/>
      <c r="G20" s="15"/>
      <c r="H20" s="17"/>
      <c r="I20" s="16"/>
      <c r="J20" s="48"/>
      <c r="K20" s="41"/>
      <c r="AI20" s="34">
        <v>17</v>
      </c>
      <c r="AJ20" s="12">
        <v>1.5990476190476199</v>
      </c>
      <c r="AK20" s="5">
        <f t="shared" ref="AK20:AK60" si="5">CEILING((0.005*AJ20+0.01)/SQRT(3),0.001)</f>
        <v>1.0999999999999999E-2</v>
      </c>
      <c r="AL20" s="12">
        <v>0</v>
      </c>
      <c r="AM20" s="5">
        <f t="shared" si="0"/>
        <v>1.8000000000000002E-2</v>
      </c>
      <c r="AN20" s="19"/>
      <c r="AO20" s="15"/>
      <c r="AP20" s="17"/>
      <c r="AQ20" s="16"/>
      <c r="AR20" s="48"/>
      <c r="AS20" s="41"/>
      <c r="BM20" s="34">
        <v>17</v>
      </c>
      <c r="BN20" s="12">
        <v>1.5990476190476199</v>
      </c>
      <c r="BO20" s="5">
        <f t="shared" ref="BO20:BO43" si="6">CEILING((0.005*BN20+0.01)/SQRT(3),0.001)</f>
        <v>1.0999999999999999E-2</v>
      </c>
      <c r="BP20" s="12">
        <v>0</v>
      </c>
      <c r="BQ20" s="5">
        <f t="shared" si="2"/>
        <v>1.8000000000000002E-2</v>
      </c>
      <c r="BR20" s="19"/>
      <c r="BS20" s="15"/>
      <c r="BT20" s="17"/>
      <c r="BU20" s="16"/>
      <c r="BV20" s="48"/>
      <c r="BW20" s="41"/>
    </row>
    <row r="21" spans="1:75" x14ac:dyDescent="0.25">
      <c r="A21" s="34">
        <v>18</v>
      </c>
      <c r="B21" s="13">
        <v>1.63</v>
      </c>
      <c r="C21" s="7">
        <f t="shared" si="4"/>
        <v>1.0999999999999999E-2</v>
      </c>
      <c r="D21" s="13">
        <v>0.03</v>
      </c>
      <c r="E21" s="13">
        <f>CEILING((0.018*D21+3*0.01)/SQRT(3),0.001)</f>
        <v>1.8000000000000002E-2</v>
      </c>
      <c r="F21" s="19"/>
      <c r="G21" s="15"/>
      <c r="H21" s="17"/>
      <c r="I21" s="16"/>
      <c r="J21" s="48"/>
      <c r="K21" s="41"/>
      <c r="AI21" s="34">
        <v>18</v>
      </c>
      <c r="AJ21" s="13">
        <v>1.6987619047619</v>
      </c>
      <c r="AK21" s="7">
        <f t="shared" si="5"/>
        <v>1.0999999999999999E-2</v>
      </c>
      <c r="AL21" s="13">
        <v>0</v>
      </c>
      <c r="AM21" s="7">
        <f t="shared" si="0"/>
        <v>1.8000000000000002E-2</v>
      </c>
      <c r="AN21" s="19"/>
      <c r="AO21" s="15"/>
      <c r="AP21" s="17"/>
      <c r="AQ21" s="16"/>
      <c r="AR21" s="48"/>
      <c r="AS21" s="41"/>
      <c r="BM21" s="34">
        <v>18</v>
      </c>
      <c r="BN21" s="13">
        <v>1.64</v>
      </c>
      <c r="BO21" s="7">
        <f t="shared" si="6"/>
        <v>1.0999999999999999E-2</v>
      </c>
      <c r="BP21" s="13">
        <v>0</v>
      </c>
      <c r="BQ21" s="7">
        <f t="shared" si="2"/>
        <v>1.8000000000000002E-2</v>
      </c>
      <c r="BR21" s="19"/>
      <c r="BS21" s="15"/>
      <c r="BT21" s="17"/>
      <c r="BU21" s="16"/>
      <c r="BV21" s="48"/>
      <c r="BW21" s="41"/>
    </row>
    <row r="22" spans="1:75" x14ac:dyDescent="0.25">
      <c r="A22" s="34">
        <v>19</v>
      </c>
      <c r="B22" s="12">
        <v>1.66</v>
      </c>
      <c r="C22" s="5">
        <f t="shared" si="4"/>
        <v>1.0999999999999999E-2</v>
      </c>
      <c r="D22" s="12">
        <v>0.06</v>
      </c>
      <c r="E22" s="12">
        <f t="shared" ref="E22:E23" si="7">CEILING((0.018*D22+3*0.01)/SQRT(3),0.001)</f>
        <v>1.8000000000000002E-2</v>
      </c>
      <c r="F22" s="19"/>
      <c r="G22" s="15"/>
      <c r="H22" s="17"/>
      <c r="I22" s="16"/>
      <c r="J22" s="48"/>
      <c r="K22" s="41"/>
      <c r="AI22" s="34">
        <v>19</v>
      </c>
      <c r="AJ22" s="12">
        <v>1.7984761904761899</v>
      </c>
      <c r="AK22" s="5">
        <f t="shared" si="5"/>
        <v>1.0999999999999999E-2</v>
      </c>
      <c r="AL22" s="12">
        <v>0</v>
      </c>
      <c r="AM22" s="5">
        <f t="shared" si="0"/>
        <v>1.8000000000000002E-2</v>
      </c>
      <c r="AN22" s="19"/>
      <c r="AO22" s="15"/>
      <c r="AP22" s="17"/>
      <c r="AQ22" s="16"/>
      <c r="AR22" s="48"/>
      <c r="AS22" s="41"/>
      <c r="BM22" s="34">
        <v>19</v>
      </c>
      <c r="BN22" s="12">
        <v>1.66</v>
      </c>
      <c r="BO22" s="5">
        <f t="shared" si="6"/>
        <v>1.0999999999999999E-2</v>
      </c>
      <c r="BP22" s="12">
        <v>0.01</v>
      </c>
      <c r="BQ22" s="5">
        <f t="shared" si="2"/>
        <v>1.8000000000000002E-2</v>
      </c>
      <c r="BR22" s="19"/>
      <c r="BS22" s="15"/>
      <c r="BT22" s="17"/>
      <c r="BU22" s="16"/>
      <c r="BV22" s="48"/>
      <c r="BW22" s="41"/>
    </row>
    <row r="23" spans="1:75" x14ac:dyDescent="0.25">
      <c r="A23" s="34">
        <v>20</v>
      </c>
      <c r="B23" s="13">
        <v>1.69</v>
      </c>
      <c r="C23" s="7">
        <f t="shared" si="4"/>
        <v>1.0999999999999999E-2</v>
      </c>
      <c r="D23" s="13">
        <v>0.14000000000000001</v>
      </c>
      <c r="E23" s="13">
        <f t="shared" si="7"/>
        <v>1.9E-2</v>
      </c>
      <c r="F23" s="19"/>
      <c r="G23" s="15"/>
      <c r="H23" s="17"/>
      <c r="I23" s="16"/>
      <c r="J23" s="48"/>
      <c r="K23" s="41"/>
      <c r="AI23" s="34">
        <v>20</v>
      </c>
      <c r="AJ23" s="13">
        <v>1.89819047619047</v>
      </c>
      <c r="AK23" s="7">
        <f t="shared" si="5"/>
        <v>1.2E-2</v>
      </c>
      <c r="AL23" s="13">
        <v>0</v>
      </c>
      <c r="AM23" s="7">
        <f t="shared" si="0"/>
        <v>1.8000000000000002E-2</v>
      </c>
      <c r="AN23" s="19"/>
      <c r="AO23" s="15"/>
      <c r="AP23" s="17"/>
      <c r="AQ23" s="16"/>
      <c r="AR23" s="48"/>
      <c r="AS23" s="41"/>
      <c r="BM23" s="34">
        <v>20</v>
      </c>
      <c r="BN23" s="13">
        <v>1.68</v>
      </c>
      <c r="BO23" s="7">
        <f t="shared" si="6"/>
        <v>1.0999999999999999E-2</v>
      </c>
      <c r="BP23" s="13">
        <v>0.01</v>
      </c>
      <c r="BQ23" s="7">
        <f t="shared" si="2"/>
        <v>1.8000000000000002E-2</v>
      </c>
      <c r="BR23" s="19"/>
      <c r="BS23" s="15"/>
      <c r="BT23" s="17"/>
      <c r="BU23" s="16"/>
      <c r="BV23" s="48"/>
      <c r="BW23" s="41"/>
    </row>
    <row r="24" spans="1:75" x14ac:dyDescent="0.25">
      <c r="A24" s="34">
        <v>21</v>
      </c>
      <c r="B24" s="12">
        <v>1.71</v>
      </c>
      <c r="C24" s="5">
        <f t="shared" si="4"/>
        <v>1.0999999999999999E-2</v>
      </c>
      <c r="D24" s="12">
        <v>0.2</v>
      </c>
      <c r="E24" s="12">
        <f>CEILING((0.018*D24+3*0.01)/SQRT(3),0.001)</f>
        <v>0.02</v>
      </c>
      <c r="F24" s="19"/>
      <c r="G24" s="15"/>
      <c r="H24" s="17"/>
      <c r="I24" s="16"/>
      <c r="J24" s="48"/>
      <c r="K24" s="41"/>
      <c r="AI24" s="34">
        <v>21</v>
      </c>
      <c r="AJ24" s="12">
        <v>1.9979047619047601</v>
      </c>
      <c r="AK24" s="5">
        <f t="shared" si="5"/>
        <v>1.2E-2</v>
      </c>
      <c r="AL24" s="12">
        <v>0</v>
      </c>
      <c r="AM24" s="5">
        <f t="shared" si="0"/>
        <v>1.8000000000000002E-2</v>
      </c>
      <c r="AN24" s="19"/>
      <c r="AO24" s="15"/>
      <c r="AP24" s="17"/>
      <c r="AQ24" s="16"/>
      <c r="AR24" s="48"/>
      <c r="AS24" s="41"/>
      <c r="BM24" s="34">
        <v>21</v>
      </c>
      <c r="BN24" s="12">
        <v>1.7</v>
      </c>
      <c r="BO24" s="5">
        <f t="shared" si="6"/>
        <v>1.0999999999999999E-2</v>
      </c>
      <c r="BP24" s="12">
        <v>0.03</v>
      </c>
      <c r="BQ24" s="5">
        <f t="shared" si="2"/>
        <v>1.8000000000000002E-2</v>
      </c>
      <c r="BR24" s="19"/>
      <c r="BS24" s="15"/>
      <c r="BT24" s="17"/>
      <c r="BU24" s="16"/>
      <c r="BV24" s="48"/>
      <c r="BW24" s="41"/>
    </row>
    <row r="25" spans="1:75" x14ac:dyDescent="0.25">
      <c r="A25" s="34">
        <v>22</v>
      </c>
      <c r="B25" s="13">
        <v>1.73</v>
      </c>
      <c r="C25" s="7">
        <f t="shared" si="4"/>
        <v>1.0999999999999999E-2</v>
      </c>
      <c r="D25" s="13">
        <v>0.31</v>
      </c>
      <c r="E25" s="13">
        <f t="shared" ref="E25:E35" si="8">CEILING((0.018*D25+3*0.01)/SQRT(3),0.001)</f>
        <v>2.1000000000000001E-2</v>
      </c>
      <c r="F25" s="19"/>
      <c r="G25" s="15"/>
      <c r="H25" s="17"/>
      <c r="I25" s="16"/>
      <c r="J25" s="48"/>
      <c r="K25" s="41"/>
      <c r="AI25" s="34">
        <v>22</v>
      </c>
      <c r="AJ25" s="13">
        <v>2.0976190476190402</v>
      </c>
      <c r="AK25" s="7">
        <f t="shared" si="5"/>
        <v>1.2E-2</v>
      </c>
      <c r="AL25" s="13">
        <v>0</v>
      </c>
      <c r="AM25" s="7">
        <f t="shared" si="0"/>
        <v>1.8000000000000002E-2</v>
      </c>
      <c r="AN25" s="19"/>
      <c r="AO25" s="15"/>
      <c r="AP25" s="17"/>
      <c r="AQ25" s="16"/>
      <c r="AR25" s="48"/>
      <c r="AS25" s="41"/>
      <c r="BM25" s="34">
        <v>22</v>
      </c>
      <c r="BN25" s="13">
        <v>1.72</v>
      </c>
      <c r="BO25" s="7">
        <f t="shared" si="6"/>
        <v>1.0999999999999999E-2</v>
      </c>
      <c r="BP25" s="13">
        <v>0.05</v>
      </c>
      <c r="BQ25" s="7">
        <f t="shared" si="2"/>
        <v>1.8000000000000002E-2</v>
      </c>
      <c r="BR25" s="19"/>
      <c r="BS25" s="15"/>
      <c r="BT25" s="17"/>
      <c r="BU25" s="16"/>
      <c r="BV25" s="48"/>
      <c r="BW25" s="41"/>
    </row>
    <row r="26" spans="1:75" x14ac:dyDescent="0.25">
      <c r="A26" s="34">
        <v>23</v>
      </c>
      <c r="B26" s="12">
        <v>1.75</v>
      </c>
      <c r="C26" s="5">
        <f t="shared" si="4"/>
        <v>1.0999999999999999E-2</v>
      </c>
      <c r="D26" s="12">
        <v>0.46</v>
      </c>
      <c r="E26" s="12">
        <f t="shared" si="8"/>
        <v>2.3E-2</v>
      </c>
      <c r="F26" s="19"/>
      <c r="G26" s="15"/>
      <c r="H26" s="17"/>
      <c r="I26" s="16"/>
      <c r="J26" s="48"/>
      <c r="K26" s="41"/>
      <c r="AI26" s="34">
        <v>23</v>
      </c>
      <c r="AJ26" s="12">
        <v>2.1973333333333298</v>
      </c>
      <c r="AK26" s="5">
        <f t="shared" si="5"/>
        <v>1.3000000000000001E-2</v>
      </c>
      <c r="AL26" s="12">
        <v>0</v>
      </c>
      <c r="AM26" s="5">
        <f t="shared" si="0"/>
        <v>1.8000000000000002E-2</v>
      </c>
      <c r="AN26" s="19"/>
      <c r="AO26" s="15"/>
      <c r="AP26" s="17"/>
      <c r="AQ26" s="16"/>
      <c r="AR26" s="48"/>
      <c r="AS26" s="41"/>
      <c r="BM26" s="34">
        <v>23</v>
      </c>
      <c r="BN26" s="12">
        <v>1.74</v>
      </c>
      <c r="BO26" s="5">
        <f t="shared" si="6"/>
        <v>1.0999999999999999E-2</v>
      </c>
      <c r="BP26" s="12">
        <v>0.08</v>
      </c>
      <c r="BQ26" s="5">
        <f t="shared" si="2"/>
        <v>1.9E-2</v>
      </c>
      <c r="BR26" s="19"/>
      <c r="BS26" s="15"/>
      <c r="BT26" s="17"/>
      <c r="BU26" s="16"/>
      <c r="BV26" s="48"/>
      <c r="BW26" s="41"/>
    </row>
    <row r="27" spans="1:75" x14ac:dyDescent="0.25">
      <c r="A27" s="34">
        <v>24</v>
      </c>
      <c r="B27" s="13">
        <v>1.77</v>
      </c>
      <c r="C27" s="7">
        <f t="shared" si="4"/>
        <v>1.0999999999999999E-2</v>
      </c>
      <c r="D27" s="13">
        <v>0.7</v>
      </c>
      <c r="E27" s="13">
        <f t="shared" si="8"/>
        <v>2.5000000000000001E-2</v>
      </c>
      <c r="F27" s="19"/>
      <c r="G27" s="15"/>
      <c r="H27" s="17"/>
      <c r="I27" s="16"/>
      <c r="J27" s="48"/>
      <c r="K27" s="41"/>
      <c r="AI27" s="34">
        <v>24</v>
      </c>
      <c r="AJ27" s="13">
        <v>2.2970476190476199</v>
      </c>
      <c r="AK27" s="7">
        <f t="shared" si="5"/>
        <v>1.3000000000000001E-2</v>
      </c>
      <c r="AL27" s="13">
        <v>0</v>
      </c>
      <c r="AM27" s="7">
        <f t="shared" si="0"/>
        <v>1.8000000000000002E-2</v>
      </c>
      <c r="AN27" s="19"/>
      <c r="AO27" s="15"/>
      <c r="AP27" s="17"/>
      <c r="AQ27" s="16"/>
      <c r="AR27" s="48"/>
      <c r="AS27" s="41"/>
      <c r="BM27" s="34">
        <v>24</v>
      </c>
      <c r="BN27" s="13">
        <v>1.76</v>
      </c>
      <c r="BO27" s="7">
        <f t="shared" si="6"/>
        <v>1.0999999999999999E-2</v>
      </c>
      <c r="BP27" s="13">
        <v>0.13</v>
      </c>
      <c r="BQ27" s="7">
        <f t="shared" si="2"/>
        <v>1.9E-2</v>
      </c>
      <c r="BR27" s="19"/>
      <c r="BS27" s="15"/>
      <c r="BT27" s="17"/>
      <c r="BU27" s="16"/>
      <c r="BV27" s="48"/>
      <c r="BW27" s="41"/>
    </row>
    <row r="28" spans="1:75" x14ac:dyDescent="0.25">
      <c r="A28" s="34">
        <v>25</v>
      </c>
      <c r="B28" s="12">
        <v>1.79</v>
      </c>
      <c r="C28" s="5">
        <f t="shared" si="4"/>
        <v>1.0999999999999999E-2</v>
      </c>
      <c r="D28" s="12">
        <v>1</v>
      </c>
      <c r="E28" s="12">
        <f t="shared" si="8"/>
        <v>2.8000000000000001E-2</v>
      </c>
      <c r="F28" s="19"/>
      <c r="G28" s="15"/>
      <c r="H28" s="17"/>
      <c r="I28" s="16"/>
      <c r="J28" s="48"/>
      <c r="K28" s="41"/>
      <c r="AI28" s="34">
        <v>25</v>
      </c>
      <c r="AJ28" s="12">
        <v>2.3967619047619002</v>
      </c>
      <c r="AK28" s="5">
        <f t="shared" si="5"/>
        <v>1.3000000000000001E-2</v>
      </c>
      <c r="AL28" s="12">
        <v>0</v>
      </c>
      <c r="AM28" s="5">
        <f t="shared" si="0"/>
        <v>1.8000000000000002E-2</v>
      </c>
      <c r="AN28" s="19"/>
      <c r="AO28" s="15"/>
      <c r="AP28" s="17"/>
      <c r="AQ28" s="16"/>
      <c r="AR28" s="48"/>
      <c r="AS28" s="41"/>
      <c r="BM28" s="34">
        <v>25</v>
      </c>
      <c r="BN28" s="12">
        <v>1.78</v>
      </c>
      <c r="BO28" s="5">
        <f t="shared" si="6"/>
        <v>1.0999999999999999E-2</v>
      </c>
      <c r="BP28" s="12">
        <v>0.22</v>
      </c>
      <c r="BQ28" s="5">
        <f t="shared" si="2"/>
        <v>0.02</v>
      </c>
      <c r="BR28" s="19"/>
      <c r="BS28" s="15"/>
      <c r="BT28" s="17"/>
      <c r="BU28" s="16"/>
      <c r="BV28" s="48"/>
      <c r="BW28" s="41"/>
    </row>
    <row r="29" spans="1:75" x14ac:dyDescent="0.25">
      <c r="A29" s="34">
        <v>26</v>
      </c>
      <c r="B29" s="13">
        <v>1.81</v>
      </c>
      <c r="C29" s="7">
        <f t="shared" si="4"/>
        <v>1.0999999999999999E-2</v>
      </c>
      <c r="D29" s="13">
        <v>1.45</v>
      </c>
      <c r="E29" s="13">
        <f t="shared" si="8"/>
        <v>3.3000000000000002E-2</v>
      </c>
      <c r="F29" s="19"/>
      <c r="G29" s="15"/>
      <c r="H29" s="17"/>
      <c r="I29" s="16"/>
      <c r="J29" s="48"/>
      <c r="K29" s="41"/>
      <c r="AI29" s="34">
        <v>26</v>
      </c>
      <c r="AJ29" s="13">
        <v>2.4300000000000002</v>
      </c>
      <c r="AK29" s="7">
        <f t="shared" si="5"/>
        <v>1.3000000000000001E-2</v>
      </c>
      <c r="AL29" s="13">
        <v>0</v>
      </c>
      <c r="AM29" s="7">
        <f t="shared" si="0"/>
        <v>1.8000000000000002E-2</v>
      </c>
      <c r="AN29" s="19"/>
      <c r="AO29" s="15"/>
      <c r="AP29" s="17"/>
      <c r="AQ29" s="16"/>
      <c r="AR29" s="48"/>
      <c r="AS29" s="41"/>
      <c r="BM29" s="34">
        <v>26</v>
      </c>
      <c r="BN29" s="13">
        <v>1.8</v>
      </c>
      <c r="BO29" s="7">
        <f t="shared" si="6"/>
        <v>1.0999999999999999E-2</v>
      </c>
      <c r="BP29" s="13">
        <v>0.32</v>
      </c>
      <c r="BQ29" s="7">
        <f t="shared" si="2"/>
        <v>2.1000000000000001E-2</v>
      </c>
      <c r="BR29" s="19"/>
      <c r="BS29" s="15"/>
      <c r="BT29" s="17"/>
      <c r="BU29" s="16"/>
      <c r="BV29" s="48"/>
      <c r="BW29" s="41"/>
    </row>
    <row r="30" spans="1:75" x14ac:dyDescent="0.25">
      <c r="A30" s="34">
        <v>27</v>
      </c>
      <c r="B30" s="12">
        <v>1.83</v>
      </c>
      <c r="C30" s="5">
        <f t="shared" si="4"/>
        <v>1.2E-2</v>
      </c>
      <c r="D30" s="12">
        <v>1.99</v>
      </c>
      <c r="E30" s="12">
        <f t="shared" si="8"/>
        <v>3.9E-2</v>
      </c>
      <c r="F30" s="19"/>
      <c r="G30" s="15"/>
      <c r="H30" s="17"/>
      <c r="I30" s="16"/>
      <c r="J30" s="48"/>
      <c r="K30" s="41"/>
      <c r="AI30" s="34">
        <v>27</v>
      </c>
      <c r="AJ30" s="12">
        <v>2.4500000000000002</v>
      </c>
      <c r="AK30" s="5">
        <f t="shared" si="5"/>
        <v>1.3000000000000001E-2</v>
      </c>
      <c r="AL30" s="12">
        <v>0.01</v>
      </c>
      <c r="AM30" s="5">
        <f t="shared" si="0"/>
        <v>1.8000000000000002E-2</v>
      </c>
      <c r="AN30" s="19"/>
      <c r="AO30" s="15"/>
      <c r="AP30" s="17"/>
      <c r="AQ30" s="16"/>
      <c r="AR30" s="48"/>
      <c r="AS30" s="41"/>
      <c r="BM30" s="34">
        <v>27</v>
      </c>
      <c r="BN30" s="12">
        <v>1.82</v>
      </c>
      <c r="BO30" s="5">
        <f t="shared" si="6"/>
        <v>1.2E-2</v>
      </c>
      <c r="BP30" s="12">
        <v>0.46</v>
      </c>
      <c r="BQ30" s="5">
        <f t="shared" si="2"/>
        <v>2.3E-2</v>
      </c>
      <c r="BR30" s="19"/>
      <c r="BS30" s="15"/>
      <c r="BT30" s="17"/>
      <c r="BU30" s="16"/>
      <c r="BV30" s="48"/>
      <c r="BW30" s="41"/>
    </row>
    <row r="31" spans="1:75" x14ac:dyDescent="0.25">
      <c r="A31" s="34">
        <v>28</v>
      </c>
      <c r="B31" s="13">
        <v>1.85</v>
      </c>
      <c r="C31" s="7">
        <f t="shared" si="4"/>
        <v>1.2E-2</v>
      </c>
      <c r="D31" s="13">
        <v>2.66</v>
      </c>
      <c r="E31" s="13">
        <f t="shared" si="8"/>
        <v>4.4999999999999998E-2</v>
      </c>
      <c r="F31" s="19"/>
      <c r="G31" s="15"/>
      <c r="H31" s="17"/>
      <c r="I31" s="16"/>
      <c r="J31" s="48"/>
      <c r="K31" s="41"/>
      <c r="AI31" s="34">
        <v>28</v>
      </c>
      <c r="AJ31" s="13">
        <v>2.4700000000000002</v>
      </c>
      <c r="AK31" s="7">
        <f t="shared" si="5"/>
        <v>1.3000000000000001E-2</v>
      </c>
      <c r="AL31" s="13">
        <v>0.02</v>
      </c>
      <c r="AM31" s="7">
        <f t="shared" si="0"/>
        <v>1.8000000000000002E-2</v>
      </c>
      <c r="AN31" s="19"/>
      <c r="AO31" s="15"/>
      <c r="AP31" s="17"/>
      <c r="AQ31" s="16"/>
      <c r="AR31" s="48"/>
      <c r="AS31" s="41"/>
      <c r="BM31" s="34">
        <v>28</v>
      </c>
      <c r="BN31" s="13">
        <v>1.84</v>
      </c>
      <c r="BO31" s="7">
        <f t="shared" si="6"/>
        <v>1.2E-2</v>
      </c>
      <c r="BP31" s="13">
        <v>0.68</v>
      </c>
      <c r="BQ31" s="7">
        <f t="shared" si="2"/>
        <v>2.5000000000000001E-2</v>
      </c>
      <c r="BR31" s="19"/>
      <c r="BS31" s="15"/>
      <c r="BT31" s="17"/>
      <c r="BU31" s="16"/>
      <c r="BV31" s="48"/>
      <c r="BW31" s="41"/>
    </row>
    <row r="32" spans="1:75" x14ac:dyDescent="0.25">
      <c r="A32" s="34">
        <v>29</v>
      </c>
      <c r="B32" s="12">
        <v>1.87</v>
      </c>
      <c r="C32" s="5">
        <f t="shared" si="4"/>
        <v>1.2E-2</v>
      </c>
      <c r="D32" s="12">
        <v>3.55</v>
      </c>
      <c r="E32" s="12">
        <f t="shared" si="8"/>
        <v>5.5E-2</v>
      </c>
      <c r="F32" s="19"/>
      <c r="G32" s="15"/>
      <c r="H32" s="17"/>
      <c r="I32" s="16"/>
      <c r="J32" s="48"/>
      <c r="K32" s="41"/>
      <c r="AI32" s="34">
        <v>29</v>
      </c>
      <c r="AJ32" s="12">
        <v>2.4900000000000002</v>
      </c>
      <c r="AK32" s="5">
        <f t="shared" si="5"/>
        <v>1.3000000000000001E-2</v>
      </c>
      <c r="AL32" s="12">
        <v>0.03</v>
      </c>
      <c r="AM32" s="5">
        <f t="shared" si="0"/>
        <v>1.8000000000000002E-2</v>
      </c>
      <c r="AN32" s="19"/>
      <c r="AO32" s="15"/>
      <c r="AP32" s="17"/>
      <c r="AQ32" s="16"/>
      <c r="AR32" s="48"/>
      <c r="AS32" s="41"/>
      <c r="AX32" s="10" t="s">
        <v>18</v>
      </c>
      <c r="AY32" cm="1">
        <f t="array" ref="AY32:AZ36">LINEST(AL51:AL60,AJ51:AJ60,1,1)</f>
        <v>50.851629502572919</v>
      </c>
      <c r="AZ32">
        <v>-141.28215265866214</v>
      </c>
      <c r="BA32" s="10" t="s">
        <v>20</v>
      </c>
      <c r="BM32" s="34">
        <v>29</v>
      </c>
      <c r="BN32" s="12">
        <v>1.86</v>
      </c>
      <c r="BO32" s="5">
        <f t="shared" si="6"/>
        <v>1.2E-2</v>
      </c>
      <c r="BP32" s="12">
        <v>1.05</v>
      </c>
      <c r="BQ32" s="5">
        <f t="shared" si="2"/>
        <v>2.9000000000000001E-2</v>
      </c>
      <c r="BR32" s="19"/>
      <c r="BS32" s="15"/>
      <c r="BT32" s="17"/>
      <c r="BU32" s="16"/>
      <c r="BV32" s="48"/>
      <c r="BW32" s="41"/>
    </row>
    <row r="33" spans="1:80" x14ac:dyDescent="0.25">
      <c r="A33" s="34">
        <v>30</v>
      </c>
      <c r="B33" s="13">
        <v>1.89</v>
      </c>
      <c r="C33" s="7">
        <f t="shared" si="4"/>
        <v>1.2E-2</v>
      </c>
      <c r="D33" s="13">
        <v>4.67</v>
      </c>
      <c r="E33" s="13">
        <f t="shared" si="8"/>
        <v>6.6000000000000003E-2</v>
      </c>
      <c r="F33" s="19"/>
      <c r="G33" s="15"/>
      <c r="H33" s="17"/>
      <c r="I33" s="16"/>
      <c r="J33" s="48"/>
      <c r="K33" s="41"/>
      <c r="L33" s="10" t="s">
        <v>18</v>
      </c>
      <c r="M33" cm="1">
        <f t="array" ref="M33:N37">LINEST(D37:D42,B37:B42,1,1)</f>
        <v>176.90000000000029</v>
      </c>
      <c r="N33">
        <v>-337.97966666666724</v>
      </c>
      <c r="O33" s="10" t="s">
        <v>20</v>
      </c>
      <c r="AI33" s="34">
        <v>30</v>
      </c>
      <c r="AJ33" s="13">
        <v>2.5099999999999998</v>
      </c>
      <c r="AK33" s="7">
        <f t="shared" si="5"/>
        <v>1.4E-2</v>
      </c>
      <c r="AL33" s="13">
        <v>0.06</v>
      </c>
      <c r="AM33" s="7">
        <f t="shared" si="0"/>
        <v>1.8000000000000002E-2</v>
      </c>
      <c r="AN33" s="19"/>
      <c r="AO33" s="15"/>
      <c r="AP33" s="17"/>
      <c r="AQ33" s="16"/>
      <c r="AR33" s="48"/>
      <c r="AS33" s="41"/>
      <c r="AX33" s="10" t="s">
        <v>19</v>
      </c>
      <c r="AY33">
        <v>1.3569195075695355</v>
      </c>
      <c r="AZ33">
        <v>4.0424998357595419</v>
      </c>
      <c r="BA33" s="10" t="s">
        <v>21</v>
      </c>
      <c r="BM33" s="34">
        <v>30</v>
      </c>
      <c r="BN33" s="13">
        <v>1.88</v>
      </c>
      <c r="BO33" s="7">
        <f t="shared" si="6"/>
        <v>1.2E-2</v>
      </c>
      <c r="BP33" s="13">
        <v>1.55</v>
      </c>
      <c r="BQ33" s="7">
        <f t="shared" si="2"/>
        <v>3.4000000000000002E-2</v>
      </c>
      <c r="BR33" s="19"/>
      <c r="BS33" s="15"/>
      <c r="BT33" s="17"/>
      <c r="BU33" s="16"/>
      <c r="BV33" s="48"/>
      <c r="BW33" s="41"/>
    </row>
    <row r="34" spans="1:80" x14ac:dyDescent="0.25">
      <c r="A34" s="34">
        <v>31</v>
      </c>
      <c r="B34" s="12">
        <v>1.91</v>
      </c>
      <c r="C34" s="5">
        <f t="shared" si="4"/>
        <v>1.2E-2</v>
      </c>
      <c r="D34" s="12">
        <v>5.91</v>
      </c>
      <c r="E34" s="12">
        <f t="shared" si="8"/>
        <v>7.9000000000000001E-2</v>
      </c>
      <c r="F34" s="19"/>
      <c r="G34" s="15"/>
      <c r="H34" s="17"/>
      <c r="I34" s="16"/>
      <c r="J34" s="48"/>
      <c r="K34" s="41"/>
      <c r="L34" s="10" t="s">
        <v>19</v>
      </c>
      <c r="M34">
        <v>7.2481853229749289</v>
      </c>
      <c r="N34">
        <v>14.643427325638779</v>
      </c>
      <c r="O34" s="10" t="s">
        <v>21</v>
      </c>
      <c r="AI34" s="34">
        <v>31</v>
      </c>
      <c r="AJ34" s="12">
        <v>2.5299999999999998</v>
      </c>
      <c r="AK34" s="5">
        <f t="shared" si="5"/>
        <v>1.4E-2</v>
      </c>
      <c r="AL34" s="12">
        <v>0.09</v>
      </c>
      <c r="AM34" s="5">
        <f t="shared" si="0"/>
        <v>1.9E-2</v>
      </c>
      <c r="AN34" s="19"/>
      <c r="AO34" s="15"/>
      <c r="AP34" s="17"/>
      <c r="AQ34" s="16"/>
      <c r="AR34" s="48"/>
      <c r="AS34" s="41"/>
      <c r="AY34">
        <v>0.99433602166175505</v>
      </c>
      <c r="AZ34">
        <v>0.35890456848526114</v>
      </c>
      <c r="BM34" s="34">
        <v>31</v>
      </c>
      <c r="BN34" s="12">
        <v>1.9</v>
      </c>
      <c r="BO34" s="5">
        <f t="shared" si="6"/>
        <v>1.2E-2</v>
      </c>
      <c r="BP34" s="12">
        <v>2.2599999999999998</v>
      </c>
      <c r="BQ34" s="5">
        <f t="shared" si="2"/>
        <v>4.1000000000000002E-2</v>
      </c>
      <c r="BR34" s="19"/>
      <c r="BS34" s="15"/>
      <c r="BT34" s="17"/>
      <c r="BU34" s="16"/>
      <c r="BV34" s="48"/>
      <c r="BW34" s="41"/>
      <c r="BY34" s="10" t="s">
        <v>18</v>
      </c>
      <c r="BZ34" cm="1">
        <f t="array" ref="BZ34:CA38">LINEST(BP40:BP43,BN40:BN43,1,1)</f>
        <v>278.23728813559381</v>
      </c>
      <c r="CA34">
        <v>-548.53084745762851</v>
      </c>
      <c r="CB34" s="10" t="s">
        <v>20</v>
      </c>
    </row>
    <row r="35" spans="1:80" x14ac:dyDescent="0.25">
      <c r="A35" s="34">
        <v>32</v>
      </c>
      <c r="B35" s="13">
        <v>1.93</v>
      </c>
      <c r="C35" s="7">
        <f t="shared" si="4"/>
        <v>1.2E-2</v>
      </c>
      <c r="D35" s="13">
        <v>7.43</v>
      </c>
      <c r="E35" s="13">
        <f t="shared" si="8"/>
        <v>9.5000000000000001E-2</v>
      </c>
      <c r="F35" s="19"/>
      <c r="G35" s="15"/>
      <c r="H35" s="17"/>
      <c r="I35" s="16"/>
      <c r="J35" s="48"/>
      <c r="K35" s="41"/>
      <c r="M35">
        <v>0.993329532828929</v>
      </c>
      <c r="N35">
        <v>0.60642669246440917</v>
      </c>
      <c r="AI35" s="34">
        <v>32</v>
      </c>
      <c r="AJ35" s="13">
        <v>2.5499999999999998</v>
      </c>
      <c r="AK35" s="7">
        <f t="shared" si="5"/>
        <v>1.4E-2</v>
      </c>
      <c r="AL35" s="13">
        <v>0.13</v>
      </c>
      <c r="AM35" s="7">
        <f t="shared" si="0"/>
        <v>1.9E-2</v>
      </c>
      <c r="AN35" s="19"/>
      <c r="AO35" s="15"/>
      <c r="AP35" s="17"/>
      <c r="AQ35" s="16"/>
      <c r="AR35" s="48"/>
      <c r="AS35" s="41"/>
      <c r="AY35">
        <v>1404.4347803348105</v>
      </c>
      <c r="AZ35">
        <v>8</v>
      </c>
      <c r="BM35" s="34">
        <v>32</v>
      </c>
      <c r="BN35" s="13">
        <v>1.92</v>
      </c>
      <c r="BO35" s="7">
        <f t="shared" si="6"/>
        <v>1.2E-2</v>
      </c>
      <c r="BP35" s="13">
        <v>3.15</v>
      </c>
      <c r="BQ35" s="7">
        <f t="shared" si="2"/>
        <v>5.1000000000000004E-2</v>
      </c>
      <c r="BR35" s="19"/>
      <c r="BS35" s="15"/>
      <c r="BT35" s="17"/>
      <c r="BU35" s="16"/>
      <c r="BV35" s="48"/>
      <c r="BW35" s="41"/>
      <c r="BY35" s="10" t="s">
        <v>19</v>
      </c>
      <c r="BZ35">
        <v>38.694881845907183</v>
      </c>
      <c r="CA35">
        <v>79.231254932101962</v>
      </c>
      <c r="CB35" s="10" t="s">
        <v>21</v>
      </c>
    </row>
    <row r="36" spans="1:80" x14ac:dyDescent="0.25">
      <c r="A36" s="34">
        <v>33</v>
      </c>
      <c r="B36" s="12">
        <v>1.95</v>
      </c>
      <c r="C36" s="5">
        <f t="shared" si="4"/>
        <v>1.2E-2</v>
      </c>
      <c r="D36" s="4">
        <v>9.1999999999999993</v>
      </c>
      <c r="E36" s="5">
        <f>CEILING((0.018*D36+3*0.01)/SQRT(3),0.01)</f>
        <v>0.12</v>
      </c>
      <c r="F36" s="19"/>
      <c r="G36" s="15"/>
      <c r="H36" s="17"/>
      <c r="I36" s="16"/>
      <c r="J36" s="48"/>
      <c r="K36" s="41"/>
      <c r="M36">
        <v>595.65814948427237</v>
      </c>
      <c r="N36">
        <v>4</v>
      </c>
      <c r="AI36" s="34">
        <v>33</v>
      </c>
      <c r="AJ36" s="12">
        <v>2.57</v>
      </c>
      <c r="AK36" s="5">
        <f t="shared" si="5"/>
        <v>1.4E-2</v>
      </c>
      <c r="AL36" s="12">
        <v>0.22</v>
      </c>
      <c r="AM36" s="5">
        <f t="shared" ref="AM36:AM54" si="9">CEILING((0.018*AL36+3*0.01)/SQRT(3),0.001)</f>
        <v>0.02</v>
      </c>
      <c r="AN36" s="19"/>
      <c r="AO36" s="15"/>
      <c r="AP36" s="17"/>
      <c r="AQ36" s="16"/>
      <c r="AR36" s="48"/>
      <c r="AS36" s="41"/>
      <c r="AY36">
        <v>180.90874008576324</v>
      </c>
      <c r="AZ36">
        <v>1.0304999142367322</v>
      </c>
      <c r="BM36" s="34">
        <v>33</v>
      </c>
      <c r="BN36" s="12">
        <v>1.94</v>
      </c>
      <c r="BO36" s="5">
        <f t="shared" si="6"/>
        <v>1.2E-2</v>
      </c>
      <c r="BP36" s="12">
        <v>4.5</v>
      </c>
      <c r="BQ36" s="5">
        <f t="shared" si="2"/>
        <v>6.5000000000000002E-2</v>
      </c>
      <c r="BR36" s="19"/>
      <c r="BS36" s="15"/>
      <c r="BT36" s="17"/>
      <c r="BU36" s="16"/>
      <c r="BV36" s="48"/>
      <c r="BW36" s="41"/>
      <c r="BZ36">
        <v>0.96275878247609981</v>
      </c>
      <c r="CA36">
        <v>1.4861051357748369</v>
      </c>
    </row>
    <row r="37" spans="1:80" x14ac:dyDescent="0.25">
      <c r="A37" s="34">
        <v>34</v>
      </c>
      <c r="B37" s="13">
        <v>1.97</v>
      </c>
      <c r="C37" s="7">
        <f t="shared" si="4"/>
        <v>1.2E-2</v>
      </c>
      <c r="D37" s="6">
        <v>11.17</v>
      </c>
      <c r="E37" s="7">
        <f t="shared" ref="E37:E42" si="10">CEILING((0.018*D37+3*0.01)/SQRT(3),0.01)</f>
        <v>0.14000000000000001</v>
      </c>
      <c r="F37" s="19"/>
      <c r="G37" s="15"/>
      <c r="H37" s="17"/>
      <c r="I37" s="16"/>
      <c r="J37" s="48"/>
      <c r="K37" s="41"/>
      <c r="M37">
        <v>219.05527000000001</v>
      </c>
      <c r="N37">
        <v>1.4710133333332922</v>
      </c>
      <c r="AI37" s="34">
        <v>34</v>
      </c>
      <c r="AJ37" s="13">
        <v>2.59</v>
      </c>
      <c r="AK37" s="7">
        <f t="shared" si="5"/>
        <v>1.4E-2</v>
      </c>
      <c r="AL37" s="13">
        <v>0.28999999999999998</v>
      </c>
      <c r="AM37" s="7">
        <f t="shared" si="9"/>
        <v>2.1000000000000001E-2</v>
      </c>
      <c r="AN37" s="19"/>
      <c r="AO37" s="15"/>
      <c r="AP37" s="17"/>
      <c r="AQ37" s="16"/>
      <c r="AR37" s="48"/>
      <c r="AS37" s="41"/>
      <c r="BM37" s="34">
        <v>34</v>
      </c>
      <c r="BN37" s="13">
        <v>1.96</v>
      </c>
      <c r="BO37" s="7">
        <f t="shared" si="6"/>
        <v>1.2E-2</v>
      </c>
      <c r="BP37" s="13">
        <v>6.53</v>
      </c>
      <c r="BQ37" s="7">
        <f t="shared" si="2"/>
        <v>8.6000000000000007E-2</v>
      </c>
      <c r="BR37" s="19"/>
      <c r="BS37" s="15"/>
      <c r="BT37" s="17"/>
      <c r="BU37" s="16"/>
      <c r="BV37" s="48"/>
      <c r="BW37" s="41"/>
      <c r="BZ37">
        <v>51.703937007872192</v>
      </c>
      <c r="CA37">
        <v>2</v>
      </c>
    </row>
    <row r="38" spans="1:80" x14ac:dyDescent="0.25">
      <c r="A38" s="34">
        <v>35</v>
      </c>
      <c r="B38" s="12">
        <v>1.99</v>
      </c>
      <c r="C38" s="5">
        <f t="shared" si="4"/>
        <v>1.2E-2</v>
      </c>
      <c r="D38" s="4">
        <v>13.91</v>
      </c>
      <c r="E38" s="5">
        <f t="shared" si="10"/>
        <v>0.17</v>
      </c>
      <c r="F38" s="19"/>
      <c r="G38" s="15"/>
      <c r="H38" s="17"/>
      <c r="I38" s="16"/>
      <c r="J38" s="48"/>
      <c r="K38" s="41"/>
      <c r="AI38" s="34">
        <v>35</v>
      </c>
      <c r="AJ38" s="12">
        <v>2.61</v>
      </c>
      <c r="AK38" s="5">
        <f t="shared" si="5"/>
        <v>1.4E-2</v>
      </c>
      <c r="AL38" s="12">
        <v>0.42</v>
      </c>
      <c r="AM38" s="5">
        <f t="shared" si="9"/>
        <v>2.1999999999999999E-2</v>
      </c>
      <c r="AN38" s="19"/>
      <c r="AO38" s="15"/>
      <c r="AP38" s="17"/>
      <c r="AQ38" s="16"/>
      <c r="AR38" s="48"/>
      <c r="AS38" s="41"/>
      <c r="BM38" s="34">
        <v>35</v>
      </c>
      <c r="BN38" s="12">
        <v>1.98</v>
      </c>
      <c r="BO38" s="5">
        <f t="shared" si="6"/>
        <v>1.2E-2</v>
      </c>
      <c r="BP38" s="5">
        <v>8.26</v>
      </c>
      <c r="BQ38" s="5">
        <f>CEILING((0.018*BP38+3*0.01)/SQRT(3),0.01)</f>
        <v>0.11</v>
      </c>
      <c r="BR38" s="19"/>
      <c r="BS38" s="15"/>
      <c r="BT38" s="17"/>
      <c r="BU38" s="16"/>
      <c r="BV38" s="48"/>
      <c r="BW38" s="41"/>
      <c r="BZ38">
        <v>114.18858305084731</v>
      </c>
      <c r="CA38">
        <v>4.4170169491526927</v>
      </c>
    </row>
    <row r="39" spans="1:80" x14ac:dyDescent="0.25">
      <c r="A39" s="34">
        <v>36</v>
      </c>
      <c r="B39" s="13">
        <v>2.0099999999999998</v>
      </c>
      <c r="C39" s="7">
        <f t="shared" si="4"/>
        <v>1.2E-2</v>
      </c>
      <c r="D39" s="6">
        <v>17.12</v>
      </c>
      <c r="E39" s="7">
        <f t="shared" si="10"/>
        <v>0.2</v>
      </c>
      <c r="F39" s="19"/>
      <c r="G39" s="15"/>
      <c r="H39" s="17"/>
      <c r="I39" s="16"/>
      <c r="J39" s="48"/>
      <c r="K39" s="41"/>
      <c r="AI39" s="34">
        <v>36</v>
      </c>
      <c r="AJ39" s="13">
        <v>2.63</v>
      </c>
      <c r="AK39" s="7">
        <f t="shared" si="5"/>
        <v>1.4E-2</v>
      </c>
      <c r="AL39" s="13">
        <v>0.55000000000000004</v>
      </c>
      <c r="AM39" s="7">
        <f t="shared" si="9"/>
        <v>2.4E-2</v>
      </c>
      <c r="AN39" s="19"/>
      <c r="AO39" s="15"/>
      <c r="AP39" s="17"/>
      <c r="AQ39" s="16"/>
      <c r="AR39" s="48"/>
      <c r="AS39" s="41"/>
      <c r="BM39" s="34">
        <v>36</v>
      </c>
      <c r="BN39" s="13">
        <v>2</v>
      </c>
      <c r="BO39" s="7">
        <f t="shared" si="6"/>
        <v>1.2E-2</v>
      </c>
      <c r="BP39" s="7">
        <v>11.12</v>
      </c>
      <c r="BQ39" s="7">
        <f t="shared" ref="BQ39:BQ42" si="11">CEILING((0.018*BP39+3*0.01)/SQRT(3),0.01)</f>
        <v>0.14000000000000001</v>
      </c>
      <c r="BR39" s="19"/>
      <c r="BS39" s="15"/>
      <c r="BT39" s="17"/>
      <c r="BU39" s="16"/>
      <c r="BV39" s="48"/>
      <c r="BW39" s="41"/>
    </row>
    <row r="40" spans="1:80" x14ac:dyDescent="0.25">
      <c r="A40" s="34">
        <v>37</v>
      </c>
      <c r="B40" s="12">
        <v>2.0299999999999998</v>
      </c>
      <c r="C40" s="5">
        <f t="shared" si="4"/>
        <v>1.2E-2</v>
      </c>
      <c r="D40" s="4">
        <v>20.48</v>
      </c>
      <c r="E40" s="5">
        <f t="shared" si="10"/>
        <v>0.24</v>
      </c>
      <c r="F40" s="19"/>
      <c r="G40" s="15"/>
      <c r="H40" s="17"/>
      <c r="I40" s="16"/>
      <c r="J40" s="48"/>
      <c r="K40" s="41"/>
      <c r="AI40" s="34">
        <v>37</v>
      </c>
      <c r="AJ40" s="12">
        <v>2.65</v>
      </c>
      <c r="AK40" s="5">
        <f t="shared" si="5"/>
        <v>1.4E-2</v>
      </c>
      <c r="AL40" s="12">
        <v>0.73</v>
      </c>
      <c r="AM40" s="5">
        <f t="shared" si="9"/>
        <v>2.5000000000000001E-2</v>
      </c>
      <c r="AN40" s="19"/>
      <c r="AO40" s="15"/>
      <c r="AP40" s="17"/>
      <c r="AQ40" s="16"/>
      <c r="AR40" s="48"/>
      <c r="AS40" s="41"/>
      <c r="BM40" s="34">
        <v>37</v>
      </c>
      <c r="BN40" s="12">
        <v>2.02</v>
      </c>
      <c r="BO40" s="5">
        <f t="shared" si="6"/>
        <v>1.2E-2</v>
      </c>
      <c r="BP40" s="5">
        <v>14.26</v>
      </c>
      <c r="BQ40" s="5">
        <f t="shared" si="11"/>
        <v>0.17</v>
      </c>
      <c r="BR40" s="19"/>
      <c r="BS40" s="15"/>
      <c r="BT40" s="17"/>
      <c r="BU40" s="16"/>
      <c r="BV40" s="48"/>
      <c r="BW40" s="41"/>
    </row>
    <row r="41" spans="1:80" x14ac:dyDescent="0.25">
      <c r="A41" s="34">
        <v>38</v>
      </c>
      <c r="B41" s="13">
        <v>2.0499999999999998</v>
      </c>
      <c r="C41" s="7">
        <f t="shared" si="4"/>
        <v>1.2E-2</v>
      </c>
      <c r="D41" s="6">
        <v>24.65</v>
      </c>
      <c r="E41" s="7">
        <f t="shared" si="10"/>
        <v>0.28000000000000003</v>
      </c>
      <c r="F41" s="19"/>
      <c r="G41" s="15"/>
      <c r="H41" s="17"/>
      <c r="I41" s="16"/>
      <c r="J41" s="48"/>
      <c r="K41" s="41"/>
      <c r="AI41" s="34">
        <v>38</v>
      </c>
      <c r="AJ41" s="13">
        <v>2.67</v>
      </c>
      <c r="AK41" s="7">
        <f t="shared" si="5"/>
        <v>1.4E-2</v>
      </c>
      <c r="AL41" s="13">
        <v>0.86</v>
      </c>
      <c r="AM41" s="7">
        <f t="shared" si="9"/>
        <v>2.7E-2</v>
      </c>
      <c r="AN41" s="19"/>
      <c r="AO41" s="15"/>
      <c r="AP41" s="17"/>
      <c r="AQ41" s="16"/>
      <c r="AR41" s="48"/>
      <c r="AS41" s="41"/>
      <c r="BM41" s="34">
        <v>38</v>
      </c>
      <c r="BN41" s="13">
        <v>2.04</v>
      </c>
      <c r="BO41" s="7">
        <f t="shared" si="6"/>
        <v>1.2E-2</v>
      </c>
      <c r="BP41" s="7">
        <v>18.22</v>
      </c>
      <c r="BQ41" s="7">
        <f t="shared" si="11"/>
        <v>0.21</v>
      </c>
      <c r="BR41" s="19"/>
      <c r="BS41" s="15"/>
      <c r="BT41" s="17"/>
      <c r="BU41" s="16"/>
      <c r="BV41" s="48"/>
      <c r="BW41" s="41"/>
    </row>
    <row r="42" spans="1:80" x14ac:dyDescent="0.25">
      <c r="A42" s="34">
        <v>39</v>
      </c>
      <c r="B42" s="12">
        <v>2.0699999999999998</v>
      </c>
      <c r="C42" s="5">
        <f t="shared" si="4"/>
        <v>1.2E-2</v>
      </c>
      <c r="D42" s="4">
        <v>28.82</v>
      </c>
      <c r="E42" s="5">
        <f t="shared" si="10"/>
        <v>0.32</v>
      </c>
      <c r="F42" s="19"/>
      <c r="G42" s="15"/>
      <c r="H42" s="17"/>
      <c r="I42" s="16"/>
      <c r="J42" s="48"/>
      <c r="K42" s="41"/>
      <c r="AI42" s="34">
        <v>39</v>
      </c>
      <c r="AJ42" s="12">
        <v>2.69</v>
      </c>
      <c r="AK42" s="5">
        <f t="shared" si="5"/>
        <v>1.4E-2</v>
      </c>
      <c r="AL42" s="12">
        <v>1.0900000000000001</v>
      </c>
      <c r="AM42" s="5">
        <f t="shared" si="9"/>
        <v>2.9000000000000001E-2</v>
      </c>
      <c r="AN42" s="19"/>
      <c r="AO42" s="15"/>
      <c r="AP42" s="17"/>
      <c r="AQ42" s="16"/>
      <c r="AR42" s="48"/>
      <c r="AS42" s="41"/>
      <c r="BM42" s="34">
        <v>39</v>
      </c>
      <c r="BN42" s="12">
        <v>2.06</v>
      </c>
      <c r="BO42" s="5">
        <f t="shared" si="6"/>
        <v>1.2E-2</v>
      </c>
      <c r="BP42" s="5">
        <v>23.44</v>
      </c>
      <c r="BQ42" s="5">
        <f t="shared" si="11"/>
        <v>0.27</v>
      </c>
      <c r="BR42" s="19"/>
      <c r="BS42" s="15"/>
      <c r="BT42" s="17"/>
      <c r="BU42" s="16"/>
      <c r="BV42" s="48"/>
      <c r="BW42" s="41"/>
    </row>
    <row r="43" spans="1:80" x14ac:dyDescent="0.25">
      <c r="AI43" s="34">
        <v>40</v>
      </c>
      <c r="AJ43" s="13">
        <v>2.71</v>
      </c>
      <c r="AK43" s="7">
        <f t="shared" si="5"/>
        <v>1.4E-2</v>
      </c>
      <c r="AL43" s="13">
        <v>1.37</v>
      </c>
      <c r="AM43" s="7">
        <f t="shared" si="9"/>
        <v>3.2000000000000001E-2</v>
      </c>
      <c r="AN43" s="19"/>
      <c r="AO43" s="15"/>
      <c r="AP43" s="17"/>
      <c r="AQ43" s="16"/>
      <c r="AR43" s="48"/>
      <c r="AS43" s="41"/>
      <c r="BM43" s="34">
        <v>40</v>
      </c>
      <c r="BN43" s="13">
        <v>2.0699999999999998</v>
      </c>
      <c r="BO43" s="7">
        <f t="shared" si="6"/>
        <v>1.2E-2</v>
      </c>
      <c r="BP43" s="7">
        <v>28.72</v>
      </c>
      <c r="BQ43" s="7">
        <f>CEILING((0.018*BP43+3*0.01)/SQRT(3),0.01)</f>
        <v>0.32</v>
      </c>
      <c r="BR43" s="19"/>
      <c r="BS43" s="15"/>
      <c r="BT43" s="17"/>
      <c r="BU43" s="16"/>
      <c r="BV43" s="48"/>
      <c r="BW43" s="41"/>
    </row>
    <row r="44" spans="1:80" x14ac:dyDescent="0.25">
      <c r="AI44" s="34">
        <v>41</v>
      </c>
      <c r="AJ44" s="12">
        <v>2.73</v>
      </c>
      <c r="AK44" s="5">
        <f t="shared" si="5"/>
        <v>1.4E-2</v>
      </c>
      <c r="AL44" s="12">
        <v>1.64</v>
      </c>
      <c r="AM44" s="5">
        <f t="shared" si="9"/>
        <v>3.5000000000000003E-2</v>
      </c>
      <c r="AN44" s="19"/>
      <c r="AO44" s="15"/>
      <c r="AP44" s="17"/>
      <c r="AQ44" s="16"/>
      <c r="AR44" s="48"/>
      <c r="AS44" s="41"/>
    </row>
    <row r="45" spans="1:80" x14ac:dyDescent="0.25">
      <c r="AI45" s="34">
        <v>42</v>
      </c>
      <c r="AJ45" s="13">
        <v>2.75</v>
      </c>
      <c r="AK45" s="7">
        <f t="shared" si="5"/>
        <v>1.4E-2</v>
      </c>
      <c r="AL45" s="13">
        <v>2.0099999999999998</v>
      </c>
      <c r="AM45" s="7">
        <f t="shared" si="9"/>
        <v>3.9E-2</v>
      </c>
      <c r="AN45" s="19"/>
      <c r="AO45" s="15"/>
      <c r="AP45" s="17"/>
      <c r="AQ45" s="16"/>
      <c r="AR45" s="48"/>
      <c r="AS45" s="41"/>
    </row>
    <row r="46" spans="1:80" x14ac:dyDescent="0.25">
      <c r="AI46" s="34">
        <v>43</v>
      </c>
      <c r="AJ46" s="12">
        <v>2.77</v>
      </c>
      <c r="AK46" s="5">
        <f t="shared" si="5"/>
        <v>1.4E-2</v>
      </c>
      <c r="AL46" s="12">
        <v>2.39</v>
      </c>
      <c r="AM46" s="5">
        <f t="shared" si="9"/>
        <v>4.3000000000000003E-2</v>
      </c>
      <c r="AN46" s="19"/>
      <c r="AO46" s="15"/>
      <c r="AP46" s="17"/>
      <c r="AQ46" s="16"/>
      <c r="AR46" s="48"/>
      <c r="AS46" s="41"/>
    </row>
    <row r="47" spans="1:80" x14ac:dyDescent="0.25">
      <c r="AI47" s="34">
        <v>44</v>
      </c>
      <c r="AJ47" s="13">
        <v>2.79</v>
      </c>
      <c r="AK47" s="7">
        <f t="shared" si="5"/>
        <v>1.4E-2</v>
      </c>
      <c r="AL47" s="13">
        <v>2.78</v>
      </c>
      <c r="AM47" s="7">
        <f t="shared" si="9"/>
        <v>4.7E-2</v>
      </c>
      <c r="AN47" s="19"/>
      <c r="AO47" s="15"/>
      <c r="AP47" s="17"/>
      <c r="AQ47" s="16"/>
      <c r="AR47" s="48"/>
      <c r="AS47" s="41"/>
    </row>
    <row r="48" spans="1:80" x14ac:dyDescent="0.25">
      <c r="C48" t="s">
        <v>8</v>
      </c>
      <c r="D48" t="s">
        <v>15</v>
      </c>
      <c r="AI48" s="34">
        <v>45</v>
      </c>
      <c r="AJ48" s="12">
        <v>2.81</v>
      </c>
      <c r="AK48" s="5">
        <f t="shared" si="5"/>
        <v>1.4E-2</v>
      </c>
      <c r="AL48" s="12">
        <v>3.34</v>
      </c>
      <c r="AM48" s="5">
        <f t="shared" si="9"/>
        <v>5.2999999999999999E-2</v>
      </c>
      <c r="AN48" s="19"/>
      <c r="AO48" s="15"/>
      <c r="AP48" s="17"/>
      <c r="AQ48" s="16"/>
      <c r="AR48" s="48"/>
      <c r="AS48" s="41"/>
    </row>
    <row r="49" spans="1:75" x14ac:dyDescent="0.25">
      <c r="AI49" s="34">
        <v>46</v>
      </c>
      <c r="AJ49" s="13">
        <v>2.83</v>
      </c>
      <c r="AK49" s="7">
        <f t="shared" si="5"/>
        <v>1.4E-2</v>
      </c>
      <c r="AL49" s="13">
        <v>3.83</v>
      </c>
      <c r="AM49" s="7">
        <f t="shared" si="9"/>
        <v>5.8000000000000003E-2</v>
      </c>
      <c r="AN49" s="19"/>
      <c r="AO49" s="15"/>
      <c r="AP49" s="17"/>
      <c r="AQ49" s="16"/>
      <c r="AR49" s="48"/>
      <c r="AS49" s="41"/>
      <c r="BM49" s="32" t="s">
        <v>17</v>
      </c>
      <c r="BN49" s="32"/>
      <c r="BO49" s="32"/>
      <c r="BP49" s="32"/>
      <c r="BQ49" s="32"/>
      <c r="BR49" s="32"/>
      <c r="BS49" s="32"/>
      <c r="BT49" s="32"/>
      <c r="BU49" s="32"/>
      <c r="BV49" s="32"/>
      <c r="BW49" s="32"/>
    </row>
    <row r="50" spans="1:75" x14ac:dyDescent="0.25">
      <c r="AI50" s="34">
        <v>47</v>
      </c>
      <c r="AJ50" s="12">
        <v>2.85</v>
      </c>
      <c r="AK50" s="5">
        <f t="shared" si="5"/>
        <v>1.4999999999999999E-2</v>
      </c>
      <c r="AL50" s="12">
        <v>4.42</v>
      </c>
      <c r="AM50" s="5">
        <f t="shared" si="9"/>
        <v>6.4000000000000001E-2</v>
      </c>
      <c r="AN50" s="19"/>
      <c r="AO50" s="15"/>
      <c r="AP50" s="17"/>
      <c r="AQ50" s="16"/>
      <c r="AR50" s="48"/>
      <c r="AS50" s="41"/>
      <c r="BM50" s="33" t="s">
        <v>24</v>
      </c>
      <c r="BN50" s="1" t="s">
        <v>0</v>
      </c>
      <c r="BO50" s="1" t="s">
        <v>6</v>
      </c>
      <c r="BP50" s="1" t="s">
        <v>1</v>
      </c>
      <c r="BQ50" s="1" t="s">
        <v>7</v>
      </c>
      <c r="BR50" s="2" t="s">
        <v>9</v>
      </c>
      <c r="BS50" s="1" t="s">
        <v>8</v>
      </c>
      <c r="BT50" s="1" t="s">
        <v>10</v>
      </c>
      <c r="BU50" s="1" t="s">
        <v>11</v>
      </c>
      <c r="BV50" s="1" t="s">
        <v>12</v>
      </c>
      <c r="BW50" s="1" t="s">
        <v>13</v>
      </c>
    </row>
    <row r="51" spans="1:75" x14ac:dyDescent="0.25">
      <c r="AI51" s="34">
        <v>48</v>
      </c>
      <c r="AJ51" s="13">
        <v>2.87</v>
      </c>
      <c r="AK51" s="7">
        <f t="shared" si="5"/>
        <v>1.4999999999999999E-2</v>
      </c>
      <c r="AL51" s="13">
        <v>5.09</v>
      </c>
      <c r="AM51" s="7">
        <f t="shared" si="9"/>
        <v>7.1000000000000008E-2</v>
      </c>
      <c r="AN51" s="19"/>
      <c r="AO51" s="15"/>
      <c r="AP51" s="17"/>
      <c r="AQ51" s="16"/>
      <c r="AR51" s="48"/>
      <c r="AS51" s="41"/>
      <c r="BM51" s="33"/>
      <c r="BN51" s="3" t="s">
        <v>3</v>
      </c>
      <c r="BO51" s="3" t="s">
        <v>3</v>
      </c>
      <c r="BP51" s="3" t="s">
        <v>2</v>
      </c>
      <c r="BQ51" s="3" t="s">
        <v>2</v>
      </c>
      <c r="BR51" s="3" t="s">
        <v>4</v>
      </c>
      <c r="BS51" s="3" t="s">
        <v>4</v>
      </c>
      <c r="BT51" s="3" t="s">
        <v>3</v>
      </c>
      <c r="BU51" s="3" t="s">
        <v>3</v>
      </c>
      <c r="BV51" s="3" t="s">
        <v>14</v>
      </c>
      <c r="BW51" s="3" t="s">
        <v>14</v>
      </c>
    </row>
    <row r="52" spans="1:75" x14ac:dyDescent="0.25">
      <c r="D52" t="s">
        <v>22</v>
      </c>
      <c r="E52">
        <f>1.602176634*10^(-19)</f>
        <v>1.6021766340000001E-19</v>
      </c>
      <c r="AI52" s="34">
        <v>49</v>
      </c>
      <c r="AJ52" s="12">
        <v>2.89</v>
      </c>
      <c r="AK52" s="5">
        <f t="shared" si="5"/>
        <v>1.4999999999999999E-2</v>
      </c>
      <c r="AL52" s="12">
        <v>5.98</v>
      </c>
      <c r="AM52" s="5">
        <f t="shared" si="9"/>
        <v>0.08</v>
      </c>
      <c r="AN52" s="19"/>
      <c r="AO52" s="15"/>
      <c r="AP52" s="17"/>
      <c r="AQ52" s="16"/>
      <c r="AR52" s="48"/>
      <c r="AS52" s="41"/>
      <c r="BM52" s="34">
        <v>1</v>
      </c>
      <c r="BN52" s="8">
        <v>0</v>
      </c>
      <c r="BO52" s="5">
        <f>CEILING((0.005*B52+0.01)/SQRT(3),0.0001)</f>
        <v>5.8000000000000005E-3</v>
      </c>
      <c r="BP52" s="12">
        <v>0</v>
      </c>
      <c r="BQ52" s="5">
        <f>CEILING((0.018*BP52+3*0.01)/SQRT(3),0.001)</f>
        <v>1.8000000000000002E-2</v>
      </c>
      <c r="BR52" s="26">
        <v>571</v>
      </c>
      <c r="BS52" s="20">
        <f>CEILING(10/SQRT(3),0.1)</f>
        <v>5.8000000000000007</v>
      </c>
      <c r="BT52" s="23">
        <v>1.97</v>
      </c>
      <c r="BU52" s="29">
        <v>0.49</v>
      </c>
      <c r="BV52" s="45">
        <f>$E$52/$E$53*BR4*10^(-9)*BT4</f>
        <v>6.016051191320365E-34</v>
      </c>
      <c r="BW52" s="42">
        <f>SQRT((E52/E53*BT4*BS4*10^(-9))^2+(E52/E53*BR4*10^(-9)*BU4)^2)</f>
        <v>1.2078299134475041E-34</v>
      </c>
    </row>
    <row r="53" spans="1:75" x14ac:dyDescent="0.25">
      <c r="D53" t="s">
        <v>23</v>
      </c>
      <c r="E53" s="14">
        <v>299792458</v>
      </c>
      <c r="AI53" s="34">
        <v>50</v>
      </c>
      <c r="AJ53" s="13">
        <v>2.91</v>
      </c>
      <c r="AK53" s="7">
        <f t="shared" si="5"/>
        <v>1.4999999999999999E-2</v>
      </c>
      <c r="AL53" s="13">
        <v>6.66</v>
      </c>
      <c r="AM53" s="7">
        <f t="shared" si="9"/>
        <v>8.7000000000000008E-2</v>
      </c>
      <c r="AN53" s="19"/>
      <c r="AO53" s="15"/>
      <c r="AP53" s="17"/>
      <c r="AQ53" s="16"/>
      <c r="AR53" s="48"/>
      <c r="AS53" s="41"/>
      <c r="BM53" s="39" t="s">
        <v>25</v>
      </c>
      <c r="BN53" s="39"/>
      <c r="BO53" s="39"/>
      <c r="BP53" s="39"/>
      <c r="BQ53" s="39"/>
      <c r="BR53" s="27"/>
      <c r="BS53" s="21"/>
      <c r="BT53" s="24"/>
      <c r="BU53" s="30"/>
      <c r="BV53" s="46"/>
      <c r="BW53" s="43"/>
    </row>
    <row r="54" spans="1:75" x14ac:dyDescent="0.25">
      <c r="AI54" s="34">
        <v>51</v>
      </c>
      <c r="AJ54" s="12">
        <v>2.93</v>
      </c>
      <c r="AK54" s="5">
        <f t="shared" si="5"/>
        <v>1.4999999999999999E-2</v>
      </c>
      <c r="AL54" s="12">
        <v>7.46</v>
      </c>
      <c r="AM54" s="5">
        <f t="shared" si="9"/>
        <v>9.5000000000000001E-2</v>
      </c>
      <c r="AN54" s="19"/>
      <c r="AO54" s="15"/>
      <c r="AP54" s="17"/>
      <c r="AQ54" s="16"/>
      <c r="AR54" s="48"/>
      <c r="AS54" s="41"/>
      <c r="BM54" s="34">
        <v>18</v>
      </c>
      <c r="BN54" s="13">
        <v>1.64</v>
      </c>
      <c r="BO54" s="7">
        <f>CEILING((0.005*BN54+0.01)/SQRT(3),0.001)</f>
        <v>1.0999999999999999E-2</v>
      </c>
      <c r="BP54" s="13">
        <v>0</v>
      </c>
      <c r="BQ54" s="7">
        <f>CEILING((0.018*BP54+3*0.01)/SQRT(3),0.001)</f>
        <v>1.8000000000000002E-2</v>
      </c>
      <c r="BR54" s="27"/>
      <c r="BS54" s="21"/>
      <c r="BT54" s="24"/>
      <c r="BU54" s="30"/>
      <c r="BV54" s="46"/>
      <c r="BW54" s="43"/>
    </row>
    <row r="55" spans="1:75" x14ac:dyDescent="0.25">
      <c r="A55" s="18" t="s">
        <v>5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AI55" s="34">
        <v>52</v>
      </c>
      <c r="AJ55" s="13">
        <v>2.95</v>
      </c>
      <c r="AK55" s="7">
        <f t="shared" si="5"/>
        <v>1.4999999999999999E-2</v>
      </c>
      <c r="AL55" s="7">
        <v>8.39</v>
      </c>
      <c r="AM55" s="7">
        <f>CEILING((0.018*AL55+3*0.01)/SQRT(3),0.01)</f>
        <v>0.11</v>
      </c>
      <c r="AN55" s="19"/>
      <c r="AO55" s="15"/>
      <c r="AP55" s="17"/>
      <c r="AQ55" s="16"/>
      <c r="AR55" s="48"/>
      <c r="AS55" s="41"/>
      <c r="BM55" s="34">
        <v>19</v>
      </c>
      <c r="BN55" s="12">
        <v>1.66</v>
      </c>
      <c r="BO55" s="5">
        <f>CEILING((0.005*BN55+0.01)/SQRT(3),0.001)</f>
        <v>1.0999999999999999E-2</v>
      </c>
      <c r="BP55" s="12">
        <v>0.01</v>
      </c>
      <c r="BQ55" s="5">
        <f>CEILING((0.018*BP55+3*0.01)/SQRT(3),0.001)</f>
        <v>1.8000000000000002E-2</v>
      </c>
      <c r="BR55" s="27"/>
      <c r="BS55" s="21"/>
      <c r="BT55" s="24"/>
      <c r="BU55" s="30"/>
      <c r="BV55" s="46"/>
      <c r="BW55" s="43"/>
    </row>
    <row r="56" spans="1:75" x14ac:dyDescent="0.25">
      <c r="A56" s="33" t="s">
        <v>24</v>
      </c>
      <c r="B56" s="1" t="s">
        <v>0</v>
      </c>
      <c r="C56" s="1" t="s">
        <v>6</v>
      </c>
      <c r="D56" s="1" t="s">
        <v>1</v>
      </c>
      <c r="E56" s="1" t="s">
        <v>7</v>
      </c>
      <c r="F56" s="2" t="s">
        <v>9</v>
      </c>
      <c r="G56" s="1" t="s">
        <v>8</v>
      </c>
      <c r="H56" s="1" t="s">
        <v>10</v>
      </c>
      <c r="I56" s="1" t="s">
        <v>11</v>
      </c>
      <c r="J56" s="1" t="s">
        <v>12</v>
      </c>
      <c r="K56" s="1" t="s">
        <v>13</v>
      </c>
      <c r="AI56" s="34">
        <v>53</v>
      </c>
      <c r="AJ56" s="12">
        <v>2.97</v>
      </c>
      <c r="AK56" s="5">
        <f t="shared" si="5"/>
        <v>1.4999999999999999E-2</v>
      </c>
      <c r="AL56" s="5">
        <v>9.33</v>
      </c>
      <c r="AM56" s="5">
        <f t="shared" ref="AM56:AM60" si="12">CEILING((0.018*AL56+3*0.01)/SQRT(3),0.01)</f>
        <v>0.12</v>
      </c>
      <c r="AN56" s="19"/>
      <c r="AO56" s="15"/>
      <c r="AP56" s="17"/>
      <c r="AQ56" s="16"/>
      <c r="AR56" s="48"/>
      <c r="AS56" s="41"/>
      <c r="BM56" s="34">
        <v>20</v>
      </c>
      <c r="BN56" s="13">
        <v>1.68</v>
      </c>
      <c r="BO56" s="7">
        <f>CEILING((0.005*BN56+0.01)/SQRT(3),0.001)</f>
        <v>1.0999999999999999E-2</v>
      </c>
      <c r="BP56" s="13">
        <v>0.01</v>
      </c>
      <c r="BQ56" s="7">
        <f>CEILING((0.018*BP56+3*0.01)/SQRT(3),0.001)</f>
        <v>1.8000000000000002E-2</v>
      </c>
      <c r="BR56" s="27"/>
      <c r="BS56" s="21"/>
      <c r="BT56" s="24"/>
      <c r="BU56" s="30"/>
      <c r="BV56" s="46"/>
      <c r="BW56" s="43"/>
    </row>
    <row r="57" spans="1:75" x14ac:dyDescent="0.25">
      <c r="A57" s="33"/>
      <c r="B57" s="3" t="s">
        <v>3</v>
      </c>
      <c r="C57" s="3" t="s">
        <v>3</v>
      </c>
      <c r="D57" s="3" t="s">
        <v>2</v>
      </c>
      <c r="E57" s="3" t="s">
        <v>2</v>
      </c>
      <c r="F57" s="3" t="s">
        <v>4</v>
      </c>
      <c r="G57" s="3" t="s">
        <v>4</v>
      </c>
      <c r="H57" s="3" t="s">
        <v>3</v>
      </c>
      <c r="I57" s="3" t="s">
        <v>3</v>
      </c>
      <c r="J57" s="3" t="s">
        <v>14</v>
      </c>
      <c r="K57" s="3" t="s">
        <v>14</v>
      </c>
      <c r="AI57" s="34">
        <v>54</v>
      </c>
      <c r="AJ57" s="13">
        <v>2.99</v>
      </c>
      <c r="AK57" s="7">
        <f t="shared" si="5"/>
        <v>1.4999999999999999E-2</v>
      </c>
      <c r="AL57" s="7">
        <v>10.66</v>
      </c>
      <c r="AM57" s="7">
        <f t="shared" si="12"/>
        <v>0.13</v>
      </c>
      <c r="AN57" s="19"/>
      <c r="AO57" s="15"/>
      <c r="AP57" s="17"/>
      <c r="AQ57" s="16"/>
      <c r="AR57" s="48"/>
      <c r="AS57" s="41"/>
      <c r="BM57" s="34">
        <v>21</v>
      </c>
      <c r="BN57" s="12">
        <v>1.7</v>
      </c>
      <c r="BO57" s="5">
        <f>CEILING((0.005*BN57+0.01)/SQRT(3),0.001)</f>
        <v>1.0999999999999999E-2</v>
      </c>
      <c r="BP57" s="12">
        <v>0.03</v>
      </c>
      <c r="BQ57" s="5">
        <f>CEILING((0.018*BP57+3*0.01)/SQRT(3),0.001)</f>
        <v>1.8000000000000002E-2</v>
      </c>
      <c r="BR57" s="27"/>
      <c r="BS57" s="21"/>
      <c r="BT57" s="24"/>
      <c r="BU57" s="30"/>
      <c r="BV57" s="46"/>
      <c r="BW57" s="43"/>
    </row>
    <row r="58" spans="1:75" x14ac:dyDescent="0.25">
      <c r="A58" s="34">
        <v>1</v>
      </c>
      <c r="B58" s="8">
        <v>0</v>
      </c>
      <c r="C58" s="8">
        <f>CEILING((0.005*B58+0.01)/SQRT(3),0.0001)</f>
        <v>5.8000000000000005E-3</v>
      </c>
      <c r="D58" s="12">
        <v>0</v>
      </c>
      <c r="E58" s="12">
        <f>CEILING((0.018*D58+3*0.01)/SQRT(3),0.001)</f>
        <v>1.8000000000000002E-2</v>
      </c>
      <c r="F58" s="26">
        <v>626</v>
      </c>
      <c r="G58" s="20">
        <f>CEILING(10/SQRT(3),0.1)</f>
        <v>5.8000000000000007</v>
      </c>
      <c r="H58" s="23">
        <v>1.91</v>
      </c>
      <c r="I58" s="29">
        <v>0.12</v>
      </c>
      <c r="J58" s="45">
        <f>E52/E53*F4*10^(-9)*H4</f>
        <v>6.3918527924468404E-34</v>
      </c>
      <c r="K58" s="42">
        <f>SQRT((E52/E53*H4*G4*10^(-9))^2+(E52/E53*F4*10^(-9)*I4)^2)</f>
        <v>4.0580728585642796E-35</v>
      </c>
      <c r="AI58" s="34">
        <v>55</v>
      </c>
      <c r="AJ58" s="12">
        <v>3.04</v>
      </c>
      <c r="AK58" s="5">
        <f t="shared" si="5"/>
        <v>1.4999999999999999E-2</v>
      </c>
      <c r="AL58" s="5">
        <v>13.22</v>
      </c>
      <c r="AM58" s="5">
        <f t="shared" si="12"/>
        <v>0.16</v>
      </c>
      <c r="AN58" s="19"/>
      <c r="AO58" s="15"/>
      <c r="AP58" s="17"/>
      <c r="AQ58" s="16"/>
      <c r="AR58" s="48"/>
      <c r="AS58" s="41"/>
      <c r="BM58" s="34">
        <v>22</v>
      </c>
      <c r="BN58" s="13">
        <v>1.72</v>
      </c>
      <c r="BO58" s="7">
        <f>CEILING((0.005*BN58+0.01)/SQRT(3),0.001)</f>
        <v>1.0999999999999999E-2</v>
      </c>
      <c r="BP58" s="13">
        <v>0.05</v>
      </c>
      <c r="BQ58" s="7">
        <f>CEILING((0.018*BP58+3*0.01)/SQRT(3),0.001)</f>
        <v>1.8000000000000002E-2</v>
      </c>
      <c r="BR58" s="27"/>
      <c r="BS58" s="21"/>
      <c r="BT58" s="24"/>
      <c r="BU58" s="30"/>
      <c r="BV58" s="46"/>
      <c r="BW58" s="43"/>
    </row>
    <row r="59" spans="1:75" x14ac:dyDescent="0.25">
      <c r="A59" s="36" t="s">
        <v>25</v>
      </c>
      <c r="B59" s="37"/>
      <c r="C59" s="37"/>
      <c r="D59" s="37"/>
      <c r="E59" s="38"/>
      <c r="F59" s="27"/>
      <c r="G59" s="21"/>
      <c r="H59" s="24"/>
      <c r="I59" s="30"/>
      <c r="J59" s="46"/>
      <c r="K59" s="43"/>
      <c r="AI59" s="34">
        <v>56</v>
      </c>
      <c r="AJ59" s="13">
        <v>3.09</v>
      </c>
      <c r="AK59" s="7">
        <f t="shared" si="5"/>
        <v>1.4999999999999999E-2</v>
      </c>
      <c r="AL59" s="7">
        <v>16.46</v>
      </c>
      <c r="AM59" s="7">
        <f t="shared" si="12"/>
        <v>0.19</v>
      </c>
      <c r="AN59" s="19"/>
      <c r="AO59" s="15"/>
      <c r="AP59" s="17"/>
      <c r="AQ59" s="16"/>
      <c r="AR59" s="48"/>
      <c r="AS59" s="41"/>
      <c r="BM59" s="34">
        <v>23</v>
      </c>
      <c r="BN59" s="12">
        <v>1.74</v>
      </c>
      <c r="BO59" s="5">
        <f>CEILING((0.005*BN59+0.01)/SQRT(3),0.001)</f>
        <v>1.0999999999999999E-2</v>
      </c>
      <c r="BP59" s="12">
        <v>0.08</v>
      </c>
      <c r="BQ59" s="5">
        <f>CEILING((0.018*BP59+3*0.01)/SQRT(3),0.001)</f>
        <v>1.9E-2</v>
      </c>
      <c r="BR59" s="27"/>
      <c r="BS59" s="21"/>
      <c r="BT59" s="24"/>
      <c r="BU59" s="30"/>
      <c r="BV59" s="46"/>
      <c r="BW59" s="43"/>
    </row>
    <row r="60" spans="1:75" x14ac:dyDescent="0.25">
      <c r="A60" s="34">
        <v>16</v>
      </c>
      <c r="B60" s="13">
        <v>1.5</v>
      </c>
      <c r="C60" s="7">
        <f>CEILING((0.005*B60+0.01)/SQRT(3),0.001)</f>
        <v>1.0999999999999999E-2</v>
      </c>
      <c r="D60" s="13">
        <v>0</v>
      </c>
      <c r="E60" s="13">
        <f>CEILING((0.018*D60+3*0.01)/SQRT(3),0.001)</f>
        <v>1.8000000000000002E-2</v>
      </c>
      <c r="F60" s="27"/>
      <c r="G60" s="21"/>
      <c r="H60" s="24"/>
      <c r="I60" s="30"/>
      <c r="J60" s="46"/>
      <c r="K60" s="43"/>
      <c r="AI60" s="34">
        <v>57</v>
      </c>
      <c r="AJ60" s="12">
        <v>3.14</v>
      </c>
      <c r="AK60" s="5">
        <f t="shared" si="5"/>
        <v>1.4999999999999999E-2</v>
      </c>
      <c r="AL60" s="5">
        <v>18.29</v>
      </c>
      <c r="AM60" s="5">
        <f t="shared" si="12"/>
        <v>0.21</v>
      </c>
      <c r="AN60" s="19"/>
      <c r="AO60" s="15"/>
      <c r="AP60" s="17"/>
      <c r="AQ60" s="16"/>
      <c r="AR60" s="48"/>
      <c r="AS60" s="41"/>
      <c r="BM60" s="34">
        <v>24</v>
      </c>
      <c r="BN60" s="13">
        <v>1.76</v>
      </c>
      <c r="BO60" s="7">
        <f>CEILING((0.005*BN60+0.01)/SQRT(3),0.001)</f>
        <v>1.0999999999999999E-2</v>
      </c>
      <c r="BP60" s="13">
        <v>0.13</v>
      </c>
      <c r="BQ60" s="7">
        <f>CEILING((0.018*BP60+3*0.01)/SQRT(3),0.001)</f>
        <v>1.9E-2</v>
      </c>
      <c r="BR60" s="27"/>
      <c r="BS60" s="21"/>
      <c r="BT60" s="24"/>
      <c r="BU60" s="30"/>
      <c r="BV60" s="46"/>
      <c r="BW60" s="43"/>
    </row>
    <row r="61" spans="1:75" x14ac:dyDescent="0.25">
      <c r="A61" s="34">
        <v>17</v>
      </c>
      <c r="B61" s="12">
        <v>1.6</v>
      </c>
      <c r="C61" s="5">
        <f t="shared" ref="C61:C83" si="13">CEILING((0.005*B61+0.01)/SQRT(3),0.001)</f>
        <v>1.0999999999999999E-2</v>
      </c>
      <c r="D61" s="12">
        <v>0.01</v>
      </c>
      <c r="E61" s="12">
        <f>CEILING((0.018*D61+3*0.01)/SQRT(3),0.001)</f>
        <v>1.8000000000000002E-2</v>
      </c>
      <c r="F61" s="27"/>
      <c r="G61" s="21"/>
      <c r="H61" s="24"/>
      <c r="I61" s="30"/>
      <c r="J61" s="46"/>
      <c r="K61" s="43"/>
      <c r="AP61" s="11"/>
      <c r="BM61" s="34">
        <v>25</v>
      </c>
      <c r="BN61" s="12">
        <v>1.78</v>
      </c>
      <c r="BO61" s="5">
        <f>CEILING((0.005*BN61+0.01)/SQRT(3),0.001)</f>
        <v>1.0999999999999999E-2</v>
      </c>
      <c r="BP61" s="12">
        <v>0.22</v>
      </c>
      <c r="BQ61" s="5">
        <f>CEILING((0.018*BP61+3*0.01)/SQRT(3),0.001)</f>
        <v>0.02</v>
      </c>
      <c r="BR61" s="27"/>
      <c r="BS61" s="21"/>
      <c r="BT61" s="24"/>
      <c r="BU61" s="30"/>
      <c r="BV61" s="46"/>
      <c r="BW61" s="43"/>
    </row>
    <row r="62" spans="1:75" x14ac:dyDescent="0.25">
      <c r="A62" s="34">
        <v>18</v>
      </c>
      <c r="B62" s="13">
        <v>1.63</v>
      </c>
      <c r="C62" s="7">
        <f t="shared" si="13"/>
        <v>1.0999999999999999E-2</v>
      </c>
      <c r="D62" s="13">
        <v>0.03</v>
      </c>
      <c r="E62" s="13">
        <f>CEILING((0.018*D62+3*0.01)/SQRT(3),0.001)</f>
        <v>1.8000000000000002E-2</v>
      </c>
      <c r="F62" s="27"/>
      <c r="G62" s="21"/>
      <c r="H62" s="24"/>
      <c r="I62" s="30"/>
      <c r="J62" s="46"/>
      <c r="K62" s="43"/>
      <c r="BM62" s="34">
        <v>26</v>
      </c>
      <c r="BN62" s="13">
        <v>1.8</v>
      </c>
      <c r="BO62" s="7">
        <f>CEILING((0.005*BN62+0.01)/SQRT(3),0.001)</f>
        <v>1.0999999999999999E-2</v>
      </c>
      <c r="BP62" s="13">
        <v>0.32</v>
      </c>
      <c r="BQ62" s="7">
        <f>CEILING((0.018*BP62+3*0.01)/SQRT(3),0.001)</f>
        <v>2.1000000000000001E-2</v>
      </c>
      <c r="BR62" s="27"/>
      <c r="BS62" s="21"/>
      <c r="BT62" s="24"/>
      <c r="BU62" s="30"/>
      <c r="BV62" s="46"/>
      <c r="BW62" s="43"/>
    </row>
    <row r="63" spans="1:75" x14ac:dyDescent="0.25">
      <c r="A63" s="34">
        <v>19</v>
      </c>
      <c r="B63" s="12">
        <v>1.66</v>
      </c>
      <c r="C63" s="5">
        <f t="shared" si="13"/>
        <v>1.0999999999999999E-2</v>
      </c>
      <c r="D63" s="12">
        <v>0.06</v>
      </c>
      <c r="E63" s="12">
        <f t="shared" ref="E63:E64" si="14">CEILING((0.018*D63+3*0.01)/SQRT(3),0.001)</f>
        <v>1.8000000000000002E-2</v>
      </c>
      <c r="F63" s="27"/>
      <c r="G63" s="21"/>
      <c r="H63" s="24"/>
      <c r="I63" s="30"/>
      <c r="J63" s="46"/>
      <c r="K63" s="43"/>
      <c r="AI63" s="35" t="s">
        <v>16</v>
      </c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BM63" s="34">
        <v>27</v>
      </c>
      <c r="BN63" s="12">
        <v>1.82</v>
      </c>
      <c r="BO63" s="5">
        <f>CEILING((0.005*BN63+0.01)/SQRT(3),0.001)</f>
        <v>1.2E-2</v>
      </c>
      <c r="BP63" s="12">
        <v>0.46</v>
      </c>
      <c r="BQ63" s="5">
        <f>CEILING((0.018*BP63+3*0.01)/SQRT(3),0.001)</f>
        <v>2.3E-2</v>
      </c>
      <c r="BR63" s="27"/>
      <c r="BS63" s="21"/>
      <c r="BT63" s="24"/>
      <c r="BU63" s="30"/>
      <c r="BV63" s="46"/>
      <c r="BW63" s="43"/>
    </row>
    <row r="64" spans="1:75" x14ac:dyDescent="0.25">
      <c r="A64" s="34">
        <v>20</v>
      </c>
      <c r="B64" s="13">
        <v>1.69</v>
      </c>
      <c r="C64" s="7">
        <f t="shared" si="13"/>
        <v>1.0999999999999999E-2</v>
      </c>
      <c r="D64" s="13">
        <v>0.14000000000000001</v>
      </c>
      <c r="E64" s="13">
        <f t="shared" si="14"/>
        <v>1.9E-2</v>
      </c>
      <c r="F64" s="27"/>
      <c r="G64" s="21"/>
      <c r="H64" s="24"/>
      <c r="I64" s="30"/>
      <c r="J64" s="46"/>
      <c r="K64" s="43"/>
      <c r="AI64" s="33" t="s">
        <v>24</v>
      </c>
      <c r="AJ64" s="1" t="s">
        <v>0</v>
      </c>
      <c r="AK64" s="1" t="s">
        <v>6</v>
      </c>
      <c r="AL64" s="1" t="s">
        <v>1</v>
      </c>
      <c r="AM64" s="1" t="s">
        <v>7</v>
      </c>
      <c r="AN64" s="2" t="s">
        <v>9</v>
      </c>
      <c r="AO64" s="1" t="s">
        <v>8</v>
      </c>
      <c r="AP64" s="1" t="s">
        <v>10</v>
      </c>
      <c r="AQ64" s="1" t="s">
        <v>11</v>
      </c>
      <c r="AR64" s="1" t="s">
        <v>12</v>
      </c>
      <c r="AS64" s="1" t="s">
        <v>13</v>
      </c>
      <c r="BM64" s="34">
        <v>28</v>
      </c>
      <c r="BN64" s="13">
        <v>1.84</v>
      </c>
      <c r="BO64" s="7">
        <f>CEILING((0.005*BN64+0.01)/SQRT(3),0.001)</f>
        <v>1.2E-2</v>
      </c>
      <c r="BP64" s="13">
        <v>0.68</v>
      </c>
      <c r="BQ64" s="7">
        <f>CEILING((0.018*BP64+3*0.01)/SQRT(3),0.001)</f>
        <v>2.5000000000000001E-2</v>
      </c>
      <c r="BR64" s="27"/>
      <c r="BS64" s="21"/>
      <c r="BT64" s="24"/>
      <c r="BU64" s="30"/>
      <c r="BV64" s="46"/>
      <c r="BW64" s="43"/>
    </row>
    <row r="65" spans="1:75" x14ac:dyDescent="0.25">
      <c r="A65" s="34">
        <v>21</v>
      </c>
      <c r="B65" s="12">
        <v>1.71</v>
      </c>
      <c r="C65" s="5">
        <f t="shared" si="13"/>
        <v>1.0999999999999999E-2</v>
      </c>
      <c r="D65" s="12">
        <v>0.2</v>
      </c>
      <c r="E65" s="12">
        <f>CEILING((0.018*D65+3*0.01)/SQRT(3),0.001)</f>
        <v>0.02</v>
      </c>
      <c r="F65" s="27"/>
      <c r="G65" s="21"/>
      <c r="H65" s="24"/>
      <c r="I65" s="30"/>
      <c r="J65" s="46"/>
      <c r="K65" s="43"/>
      <c r="AI65" s="33"/>
      <c r="AJ65" s="3" t="s">
        <v>3</v>
      </c>
      <c r="AK65" s="3" t="s">
        <v>3</v>
      </c>
      <c r="AL65" s="3" t="s">
        <v>2</v>
      </c>
      <c r="AM65" s="3" t="s">
        <v>2</v>
      </c>
      <c r="AN65" s="3" t="s">
        <v>4</v>
      </c>
      <c r="AO65" s="3" t="s">
        <v>4</v>
      </c>
      <c r="AP65" s="3" t="s">
        <v>3</v>
      </c>
      <c r="AQ65" s="3" t="s">
        <v>3</v>
      </c>
      <c r="AR65" s="3" t="s">
        <v>14</v>
      </c>
      <c r="AS65" s="3" t="s">
        <v>14</v>
      </c>
      <c r="BM65" s="34">
        <v>29</v>
      </c>
      <c r="BN65" s="12">
        <v>1.86</v>
      </c>
      <c r="BO65" s="5">
        <f>CEILING((0.005*BN65+0.01)/SQRT(3),0.001)</f>
        <v>1.2E-2</v>
      </c>
      <c r="BP65" s="12">
        <v>1.05</v>
      </c>
      <c r="BQ65" s="5">
        <f>CEILING((0.018*BP65+3*0.01)/SQRT(3),0.001)</f>
        <v>2.9000000000000001E-2</v>
      </c>
      <c r="BR65" s="27"/>
      <c r="BS65" s="21"/>
      <c r="BT65" s="24"/>
      <c r="BU65" s="30"/>
      <c r="BV65" s="46"/>
      <c r="BW65" s="43"/>
    </row>
    <row r="66" spans="1:75" x14ac:dyDescent="0.25">
      <c r="A66" s="34">
        <v>22</v>
      </c>
      <c r="B66" s="13">
        <v>1.73</v>
      </c>
      <c r="C66" s="7">
        <f t="shared" si="13"/>
        <v>1.0999999999999999E-2</v>
      </c>
      <c r="D66" s="13">
        <v>0.31</v>
      </c>
      <c r="E66" s="13">
        <f t="shared" ref="E66:E76" si="15">CEILING((0.018*D66+3*0.01)/SQRT(3),0.001)</f>
        <v>2.1000000000000001E-2</v>
      </c>
      <c r="F66" s="27"/>
      <c r="G66" s="21"/>
      <c r="H66" s="24"/>
      <c r="I66" s="30"/>
      <c r="J66" s="46"/>
      <c r="K66" s="43"/>
      <c r="AI66" s="34">
        <v>1</v>
      </c>
      <c r="AJ66" s="12">
        <v>0</v>
      </c>
      <c r="AK66" s="5">
        <f>CEILING((0.005*B66+0.01)/SQRT(3),0.0001)</f>
        <v>1.0800000000000001E-2</v>
      </c>
      <c r="AL66" s="12">
        <v>0</v>
      </c>
      <c r="AM66" s="5">
        <f t="shared" ref="AM66:AM116" si="16">CEILING((0.018*AL66+3*0.01)/SQRT(3),0.001)</f>
        <v>1.8000000000000002E-2</v>
      </c>
      <c r="AN66" s="19">
        <v>462</v>
      </c>
      <c r="AO66" s="15">
        <f>CEILING(10/SQRT(3),0.1)</f>
        <v>5.8000000000000007</v>
      </c>
      <c r="AP66" s="17">
        <v>2.78</v>
      </c>
      <c r="AQ66" s="16">
        <v>0.11</v>
      </c>
      <c r="AR66" s="48">
        <f>E52/E53*AN4*10^(-9)*AP4</f>
        <v>6.8598417283183957E-34</v>
      </c>
      <c r="AS66" s="41">
        <f>SQRT((E52/E53*AP4*AO4*10^(-9))^2+(E52/E53*AN4*10^(-9)*AQ4)^2)</f>
        <v>2.8186664239934905E-35</v>
      </c>
      <c r="BM66" s="34">
        <v>30</v>
      </c>
      <c r="BN66" s="13">
        <v>1.88</v>
      </c>
      <c r="BO66" s="7">
        <f>CEILING((0.005*BN66+0.01)/SQRT(3),0.001)</f>
        <v>1.2E-2</v>
      </c>
      <c r="BP66" s="13">
        <v>1.55</v>
      </c>
      <c r="BQ66" s="7">
        <f>CEILING((0.018*BP66+3*0.01)/SQRT(3),0.001)</f>
        <v>3.4000000000000002E-2</v>
      </c>
      <c r="BR66" s="27"/>
      <c r="BS66" s="21"/>
      <c r="BT66" s="24"/>
      <c r="BU66" s="30"/>
      <c r="BV66" s="46"/>
      <c r="BW66" s="43"/>
    </row>
    <row r="67" spans="1:75" x14ac:dyDescent="0.25">
      <c r="A67" s="34">
        <v>23</v>
      </c>
      <c r="B67" s="12">
        <v>1.75</v>
      </c>
      <c r="C67" s="5">
        <f t="shared" si="13"/>
        <v>1.0999999999999999E-2</v>
      </c>
      <c r="D67" s="12">
        <v>0.46</v>
      </c>
      <c r="E67" s="12">
        <f t="shared" si="15"/>
        <v>2.3E-2</v>
      </c>
      <c r="F67" s="27"/>
      <c r="G67" s="21"/>
      <c r="H67" s="24"/>
      <c r="I67" s="30"/>
      <c r="J67" s="46"/>
      <c r="K67" s="43"/>
      <c r="AI67" s="39" t="s">
        <v>25</v>
      </c>
      <c r="AJ67" s="39"/>
      <c r="AK67" s="39"/>
      <c r="AL67" s="39"/>
      <c r="AM67" s="39"/>
      <c r="AN67" s="19"/>
      <c r="AO67" s="15"/>
      <c r="AP67" s="17"/>
      <c r="AQ67" s="16"/>
      <c r="AR67" s="48"/>
      <c r="AS67" s="41"/>
      <c r="BM67" s="34">
        <v>31</v>
      </c>
      <c r="BN67" s="12">
        <v>1.9</v>
      </c>
      <c r="BO67" s="5">
        <f>CEILING((0.005*BN67+0.01)/SQRT(3),0.001)</f>
        <v>1.2E-2</v>
      </c>
      <c r="BP67" s="12">
        <v>2.2599999999999998</v>
      </c>
      <c r="BQ67" s="5">
        <f>CEILING((0.018*BP67+3*0.01)/SQRT(3),0.001)</f>
        <v>4.1000000000000002E-2</v>
      </c>
      <c r="BR67" s="27"/>
      <c r="BS67" s="21"/>
      <c r="BT67" s="24"/>
      <c r="BU67" s="30"/>
      <c r="BV67" s="46"/>
      <c r="BW67" s="43"/>
    </row>
    <row r="68" spans="1:75" x14ac:dyDescent="0.25">
      <c r="A68" s="34">
        <v>24</v>
      </c>
      <c r="B68" s="13">
        <v>1.77</v>
      </c>
      <c r="C68" s="7">
        <f t="shared" si="13"/>
        <v>1.0999999999999999E-2</v>
      </c>
      <c r="D68" s="13">
        <v>0.7</v>
      </c>
      <c r="E68" s="13">
        <f t="shared" si="15"/>
        <v>2.5000000000000001E-2</v>
      </c>
      <c r="F68" s="27"/>
      <c r="G68" s="21"/>
      <c r="H68" s="24"/>
      <c r="I68" s="30"/>
      <c r="J68" s="46"/>
      <c r="K68" s="43"/>
      <c r="AI68" s="34">
        <v>25</v>
      </c>
      <c r="AJ68" s="12">
        <v>2.3967619047619002</v>
      </c>
      <c r="AK68" s="5">
        <f>CEILING((0.005*AJ68+0.01)/SQRT(3),0.001)</f>
        <v>1.3000000000000001E-2</v>
      </c>
      <c r="AL68" s="12">
        <v>0</v>
      </c>
      <c r="AM68" s="5">
        <f>CEILING((0.018*AL68+3*0.01)/SQRT(3),0.001)</f>
        <v>1.8000000000000002E-2</v>
      </c>
      <c r="AN68" s="19"/>
      <c r="AO68" s="15"/>
      <c r="AP68" s="17"/>
      <c r="AQ68" s="16"/>
      <c r="AR68" s="48"/>
      <c r="AS68" s="41"/>
      <c r="BM68" s="34">
        <v>32</v>
      </c>
      <c r="BN68" s="13">
        <v>1.92</v>
      </c>
      <c r="BO68" s="7">
        <f>CEILING((0.005*BN68+0.01)/SQRT(3),0.001)</f>
        <v>1.2E-2</v>
      </c>
      <c r="BP68" s="13">
        <v>3.15</v>
      </c>
      <c r="BQ68" s="7">
        <f>CEILING((0.018*BP68+3*0.01)/SQRT(3),0.001)</f>
        <v>5.1000000000000004E-2</v>
      </c>
      <c r="BR68" s="27"/>
      <c r="BS68" s="21"/>
      <c r="BT68" s="24"/>
      <c r="BU68" s="30"/>
      <c r="BV68" s="46"/>
      <c r="BW68" s="43"/>
    </row>
    <row r="69" spans="1:75" x14ac:dyDescent="0.25">
      <c r="A69" s="34">
        <v>25</v>
      </c>
      <c r="B69" s="12">
        <v>1.79</v>
      </c>
      <c r="C69" s="5">
        <f t="shared" si="13"/>
        <v>1.0999999999999999E-2</v>
      </c>
      <c r="D69" s="12">
        <v>1</v>
      </c>
      <c r="E69" s="12">
        <f t="shared" si="15"/>
        <v>2.8000000000000001E-2</v>
      </c>
      <c r="F69" s="27"/>
      <c r="G69" s="21"/>
      <c r="H69" s="24"/>
      <c r="I69" s="30"/>
      <c r="J69" s="46"/>
      <c r="K69" s="43"/>
      <c r="AI69" s="34">
        <v>26</v>
      </c>
      <c r="AJ69" s="13">
        <v>2.4300000000000002</v>
      </c>
      <c r="AK69" s="7">
        <f>CEILING((0.005*AJ69+0.01)/SQRT(3),0.001)</f>
        <v>1.3000000000000001E-2</v>
      </c>
      <c r="AL69" s="13">
        <v>0</v>
      </c>
      <c r="AM69" s="7">
        <f>CEILING((0.018*AL69+3*0.01)/SQRT(3),0.001)</f>
        <v>1.8000000000000002E-2</v>
      </c>
      <c r="AN69" s="19"/>
      <c r="AO69" s="15"/>
      <c r="AP69" s="17"/>
      <c r="AQ69" s="16"/>
      <c r="AR69" s="48"/>
      <c r="AS69" s="41"/>
      <c r="BM69" s="34">
        <v>33</v>
      </c>
      <c r="BN69" s="12">
        <v>1.94</v>
      </c>
      <c r="BO69" s="5">
        <f>CEILING((0.005*BN69+0.01)/SQRT(3),0.001)</f>
        <v>1.2E-2</v>
      </c>
      <c r="BP69" s="12">
        <v>4.5</v>
      </c>
      <c r="BQ69" s="5">
        <f>CEILING((0.018*BP69+3*0.01)/SQRT(3),0.001)</f>
        <v>6.5000000000000002E-2</v>
      </c>
      <c r="BR69" s="27"/>
      <c r="BS69" s="21"/>
      <c r="BT69" s="24"/>
      <c r="BU69" s="30"/>
      <c r="BV69" s="46"/>
      <c r="BW69" s="43"/>
    </row>
    <row r="70" spans="1:75" x14ac:dyDescent="0.25">
      <c r="A70" s="34">
        <v>26</v>
      </c>
      <c r="B70" s="13">
        <v>1.81</v>
      </c>
      <c r="C70" s="7">
        <f t="shared" si="13"/>
        <v>1.0999999999999999E-2</v>
      </c>
      <c r="D70" s="13">
        <v>1.45</v>
      </c>
      <c r="E70" s="13">
        <f t="shared" si="15"/>
        <v>3.3000000000000002E-2</v>
      </c>
      <c r="F70" s="27"/>
      <c r="G70" s="21"/>
      <c r="H70" s="24"/>
      <c r="I70" s="30"/>
      <c r="J70" s="46"/>
      <c r="K70" s="43"/>
      <c r="AI70" s="34">
        <v>27</v>
      </c>
      <c r="AJ70" s="12">
        <v>2.4500000000000002</v>
      </c>
      <c r="AK70" s="5">
        <f>CEILING((0.005*AJ70+0.01)/SQRT(3),0.001)</f>
        <v>1.3000000000000001E-2</v>
      </c>
      <c r="AL70" s="12">
        <v>0.01</v>
      </c>
      <c r="AM70" s="5">
        <f>CEILING((0.018*AL70+3*0.01)/SQRT(3),0.001)</f>
        <v>1.8000000000000002E-2</v>
      </c>
      <c r="AN70" s="19"/>
      <c r="AO70" s="15"/>
      <c r="AP70" s="17"/>
      <c r="AQ70" s="16"/>
      <c r="AR70" s="48"/>
      <c r="AS70" s="41"/>
      <c r="BM70" s="34">
        <v>34</v>
      </c>
      <c r="BN70" s="13">
        <v>1.96</v>
      </c>
      <c r="BO70" s="7">
        <f>CEILING((0.005*BN70+0.01)/SQRT(3),0.001)</f>
        <v>1.2E-2</v>
      </c>
      <c r="BP70" s="13">
        <v>6.53</v>
      </c>
      <c r="BQ70" s="7">
        <f>CEILING((0.018*BP70+3*0.01)/SQRT(3),0.001)</f>
        <v>8.6000000000000007E-2</v>
      </c>
      <c r="BR70" s="27"/>
      <c r="BS70" s="21"/>
      <c r="BT70" s="24"/>
      <c r="BU70" s="30"/>
      <c r="BV70" s="46"/>
      <c r="BW70" s="43"/>
    </row>
    <row r="71" spans="1:75" x14ac:dyDescent="0.25">
      <c r="A71" s="34">
        <v>27</v>
      </c>
      <c r="B71" s="12">
        <v>1.83</v>
      </c>
      <c r="C71" s="5">
        <f t="shared" si="13"/>
        <v>1.2E-2</v>
      </c>
      <c r="D71" s="12">
        <v>1.99</v>
      </c>
      <c r="E71" s="12">
        <f t="shared" si="15"/>
        <v>3.9E-2</v>
      </c>
      <c r="F71" s="27"/>
      <c r="G71" s="21"/>
      <c r="H71" s="24"/>
      <c r="I71" s="30"/>
      <c r="J71" s="46"/>
      <c r="K71" s="43"/>
      <c r="AI71" s="34">
        <v>28</v>
      </c>
      <c r="AJ71" s="13">
        <v>2.4700000000000002</v>
      </c>
      <c r="AK71" s="7">
        <f>CEILING((0.005*AJ71+0.01)/SQRT(3),0.001)</f>
        <v>1.3000000000000001E-2</v>
      </c>
      <c r="AL71" s="13">
        <v>0.02</v>
      </c>
      <c r="AM71" s="7">
        <f>CEILING((0.018*AL71+3*0.01)/SQRT(3),0.001)</f>
        <v>1.8000000000000002E-2</v>
      </c>
      <c r="AN71" s="19"/>
      <c r="AO71" s="15"/>
      <c r="AP71" s="17"/>
      <c r="AQ71" s="16"/>
      <c r="AR71" s="48"/>
      <c r="AS71" s="41"/>
      <c r="BM71" s="34">
        <v>35</v>
      </c>
      <c r="BN71" s="12">
        <v>1.98</v>
      </c>
      <c r="BO71" s="5">
        <f>CEILING((0.005*BN71+0.01)/SQRT(3),0.001)</f>
        <v>1.2E-2</v>
      </c>
      <c r="BP71" s="5">
        <v>8.26</v>
      </c>
      <c r="BQ71" s="5">
        <f>CEILING((0.018*BP71+3*0.01)/SQRT(3),0.01)</f>
        <v>0.11</v>
      </c>
      <c r="BR71" s="27"/>
      <c r="BS71" s="21"/>
      <c r="BT71" s="24"/>
      <c r="BU71" s="30"/>
      <c r="BV71" s="46"/>
      <c r="BW71" s="43"/>
    </row>
    <row r="72" spans="1:75" x14ac:dyDescent="0.25">
      <c r="A72" s="34">
        <v>28</v>
      </c>
      <c r="B72" s="13">
        <v>1.85</v>
      </c>
      <c r="C72" s="7">
        <f t="shared" si="13"/>
        <v>1.2E-2</v>
      </c>
      <c r="D72" s="13">
        <v>2.66</v>
      </c>
      <c r="E72" s="13">
        <f t="shared" si="15"/>
        <v>4.4999999999999998E-2</v>
      </c>
      <c r="F72" s="27"/>
      <c r="G72" s="21"/>
      <c r="H72" s="24"/>
      <c r="I72" s="30"/>
      <c r="J72" s="46"/>
      <c r="K72" s="43"/>
      <c r="AI72" s="34">
        <v>29</v>
      </c>
      <c r="AJ72" s="12">
        <v>2.4900000000000002</v>
      </c>
      <c r="AK72" s="5">
        <f>CEILING((0.005*AJ72+0.01)/SQRT(3),0.001)</f>
        <v>1.3000000000000001E-2</v>
      </c>
      <c r="AL72" s="12">
        <v>0.03</v>
      </c>
      <c r="AM72" s="5">
        <f>CEILING((0.018*AL72+3*0.01)/SQRT(3),0.001)</f>
        <v>1.8000000000000002E-2</v>
      </c>
      <c r="AN72" s="19"/>
      <c r="AO72" s="15"/>
      <c r="AP72" s="17"/>
      <c r="AQ72" s="16"/>
      <c r="AR72" s="48"/>
      <c r="AS72" s="41"/>
      <c r="BM72" s="34">
        <v>36</v>
      </c>
      <c r="BN72" s="13">
        <v>2</v>
      </c>
      <c r="BO72" s="7">
        <f>CEILING((0.005*BN72+0.01)/SQRT(3),0.001)</f>
        <v>1.2E-2</v>
      </c>
      <c r="BP72" s="7">
        <v>11.12</v>
      </c>
      <c r="BQ72" s="7">
        <f t="shared" ref="BQ72:BQ75" si="17">CEILING((0.018*BP72+3*0.01)/SQRT(3),0.01)</f>
        <v>0.14000000000000001</v>
      </c>
      <c r="BR72" s="27"/>
      <c r="BS72" s="21"/>
      <c r="BT72" s="24"/>
      <c r="BU72" s="30"/>
      <c r="BV72" s="46"/>
      <c r="BW72" s="43"/>
    </row>
    <row r="73" spans="1:75" x14ac:dyDescent="0.25">
      <c r="A73" s="34">
        <v>29</v>
      </c>
      <c r="B73" s="12">
        <v>1.87</v>
      </c>
      <c r="C73" s="5">
        <f t="shared" si="13"/>
        <v>1.2E-2</v>
      </c>
      <c r="D73" s="12">
        <v>3.55</v>
      </c>
      <c r="E73" s="12">
        <f t="shared" si="15"/>
        <v>5.5E-2</v>
      </c>
      <c r="F73" s="27"/>
      <c r="G73" s="21"/>
      <c r="H73" s="24"/>
      <c r="I73" s="30"/>
      <c r="J73" s="46"/>
      <c r="K73" s="43"/>
      <c r="AI73" s="34">
        <v>30</v>
      </c>
      <c r="AJ73" s="13">
        <v>2.5099999999999998</v>
      </c>
      <c r="AK73" s="7">
        <f>CEILING((0.005*AJ73+0.01)/SQRT(3),0.001)</f>
        <v>1.4E-2</v>
      </c>
      <c r="AL73" s="13">
        <v>0.06</v>
      </c>
      <c r="AM73" s="7">
        <f>CEILING((0.018*AL73+3*0.01)/SQRT(3),0.001)</f>
        <v>1.8000000000000002E-2</v>
      </c>
      <c r="AN73" s="19"/>
      <c r="AO73" s="15"/>
      <c r="AP73" s="17"/>
      <c r="AQ73" s="16"/>
      <c r="AR73" s="48"/>
      <c r="AS73" s="41"/>
      <c r="BM73" s="34">
        <v>37</v>
      </c>
      <c r="BN73" s="12">
        <v>2.02</v>
      </c>
      <c r="BO73" s="5">
        <f>CEILING((0.005*BN73+0.01)/SQRT(3),0.001)</f>
        <v>1.2E-2</v>
      </c>
      <c r="BP73" s="5">
        <v>14.26</v>
      </c>
      <c r="BQ73" s="5">
        <f t="shared" si="17"/>
        <v>0.17</v>
      </c>
      <c r="BR73" s="27"/>
      <c r="BS73" s="21"/>
      <c r="BT73" s="24"/>
      <c r="BU73" s="30"/>
      <c r="BV73" s="46"/>
      <c r="BW73" s="43"/>
    </row>
    <row r="74" spans="1:75" x14ac:dyDescent="0.25">
      <c r="A74" s="34">
        <v>30</v>
      </c>
      <c r="B74" s="13">
        <v>1.89</v>
      </c>
      <c r="C74" s="7">
        <f t="shared" si="13"/>
        <v>1.2E-2</v>
      </c>
      <c r="D74" s="13">
        <v>4.67</v>
      </c>
      <c r="E74" s="13">
        <f t="shared" si="15"/>
        <v>6.6000000000000003E-2</v>
      </c>
      <c r="F74" s="27"/>
      <c r="G74" s="21"/>
      <c r="H74" s="24"/>
      <c r="I74" s="30"/>
      <c r="J74" s="46"/>
      <c r="K74" s="43"/>
      <c r="AI74" s="34">
        <v>31</v>
      </c>
      <c r="AJ74" s="12">
        <v>2.5299999999999998</v>
      </c>
      <c r="AK74" s="5">
        <f>CEILING((0.005*AJ74+0.01)/SQRT(3),0.001)</f>
        <v>1.4E-2</v>
      </c>
      <c r="AL74" s="12">
        <v>0.09</v>
      </c>
      <c r="AM74" s="5">
        <f>CEILING((0.018*AL74+3*0.01)/SQRT(3),0.001)</f>
        <v>1.9E-2</v>
      </c>
      <c r="AN74" s="19"/>
      <c r="AO74" s="15"/>
      <c r="AP74" s="17"/>
      <c r="AQ74" s="16"/>
      <c r="AR74" s="48"/>
      <c r="AS74" s="41"/>
      <c r="BM74" s="34">
        <v>38</v>
      </c>
      <c r="BN74" s="13">
        <v>2.04</v>
      </c>
      <c r="BO74" s="7">
        <f>CEILING((0.005*BN74+0.01)/SQRT(3),0.001)</f>
        <v>1.2E-2</v>
      </c>
      <c r="BP74" s="7">
        <v>18.22</v>
      </c>
      <c r="BQ74" s="7">
        <f t="shared" si="17"/>
        <v>0.21</v>
      </c>
      <c r="BR74" s="27"/>
      <c r="BS74" s="21"/>
      <c r="BT74" s="24"/>
      <c r="BU74" s="30"/>
      <c r="BV74" s="46"/>
      <c r="BW74" s="43"/>
    </row>
    <row r="75" spans="1:75" x14ac:dyDescent="0.25">
      <c r="A75" s="34">
        <v>31</v>
      </c>
      <c r="B75" s="12">
        <v>1.91</v>
      </c>
      <c r="C75" s="5">
        <f t="shared" si="13"/>
        <v>1.2E-2</v>
      </c>
      <c r="D75" s="12">
        <v>5.91</v>
      </c>
      <c r="E75" s="12">
        <f t="shared" si="15"/>
        <v>7.9000000000000001E-2</v>
      </c>
      <c r="F75" s="27"/>
      <c r="G75" s="21"/>
      <c r="H75" s="24"/>
      <c r="I75" s="30"/>
      <c r="J75" s="46"/>
      <c r="K75" s="43"/>
      <c r="AI75" s="34">
        <v>32</v>
      </c>
      <c r="AJ75" s="13">
        <v>2.5499999999999998</v>
      </c>
      <c r="AK75" s="7">
        <f>CEILING((0.005*AJ75+0.01)/SQRT(3),0.001)</f>
        <v>1.4E-2</v>
      </c>
      <c r="AL75" s="13">
        <v>0.13</v>
      </c>
      <c r="AM75" s="7">
        <f>CEILING((0.018*AL75+3*0.01)/SQRT(3),0.001)</f>
        <v>1.9E-2</v>
      </c>
      <c r="AN75" s="19"/>
      <c r="AO75" s="15"/>
      <c r="AP75" s="17"/>
      <c r="AQ75" s="16"/>
      <c r="AR75" s="48"/>
      <c r="AS75" s="41"/>
      <c r="BM75" s="34">
        <v>39</v>
      </c>
      <c r="BN75" s="12">
        <v>2.06</v>
      </c>
      <c r="BO75" s="5">
        <f>CEILING((0.005*BN75+0.01)/SQRT(3),0.001)</f>
        <v>1.2E-2</v>
      </c>
      <c r="BP75" s="5">
        <v>23.44</v>
      </c>
      <c r="BQ75" s="5">
        <f t="shared" si="17"/>
        <v>0.27</v>
      </c>
      <c r="BR75" s="27"/>
      <c r="BS75" s="21"/>
      <c r="BT75" s="24"/>
      <c r="BU75" s="30"/>
      <c r="BV75" s="46"/>
      <c r="BW75" s="43"/>
    </row>
    <row r="76" spans="1:75" x14ac:dyDescent="0.25">
      <c r="A76" s="34">
        <v>32</v>
      </c>
      <c r="B76" s="13">
        <v>1.93</v>
      </c>
      <c r="C76" s="7">
        <f t="shared" si="13"/>
        <v>1.2E-2</v>
      </c>
      <c r="D76" s="13">
        <v>7.43</v>
      </c>
      <c r="E76" s="13">
        <f t="shared" si="15"/>
        <v>9.5000000000000001E-2</v>
      </c>
      <c r="F76" s="27"/>
      <c r="G76" s="21"/>
      <c r="H76" s="24"/>
      <c r="I76" s="30"/>
      <c r="J76" s="46"/>
      <c r="K76" s="43"/>
      <c r="AI76" s="34">
        <v>33</v>
      </c>
      <c r="AJ76" s="12">
        <v>2.57</v>
      </c>
      <c r="AK76" s="5">
        <f>CEILING((0.005*AJ76+0.01)/SQRT(3),0.001)</f>
        <v>1.4E-2</v>
      </c>
      <c r="AL76" s="12">
        <v>0.22</v>
      </c>
      <c r="AM76" s="5">
        <f>CEILING((0.018*AL76+3*0.01)/SQRT(3),0.001)</f>
        <v>0.02</v>
      </c>
      <c r="AN76" s="19"/>
      <c r="AO76" s="15"/>
      <c r="AP76" s="17"/>
      <c r="AQ76" s="16"/>
      <c r="AR76" s="48"/>
      <c r="AS76" s="41"/>
      <c r="BM76" s="34">
        <v>40</v>
      </c>
      <c r="BN76" s="13">
        <v>2.0699999999999998</v>
      </c>
      <c r="BO76" s="7">
        <f>CEILING((0.005*BN76+0.01)/SQRT(3),0.001)</f>
        <v>1.2E-2</v>
      </c>
      <c r="BP76" s="7">
        <v>28.72</v>
      </c>
      <c r="BQ76" s="7">
        <f>CEILING((0.018*BP76+3*0.01)/SQRT(3),0.01)</f>
        <v>0.32</v>
      </c>
      <c r="BR76" s="28"/>
      <c r="BS76" s="22"/>
      <c r="BT76" s="25"/>
      <c r="BU76" s="31"/>
      <c r="BV76" s="47"/>
      <c r="BW76" s="44"/>
    </row>
    <row r="77" spans="1:75" x14ac:dyDescent="0.25">
      <c r="A77" s="34">
        <v>33</v>
      </c>
      <c r="B77" s="12">
        <v>1.95</v>
      </c>
      <c r="C77" s="5">
        <f t="shared" si="13"/>
        <v>1.2E-2</v>
      </c>
      <c r="D77" s="4">
        <v>9.1999999999999993</v>
      </c>
      <c r="E77" s="5">
        <f>CEILING((0.018*D77+3*0.01)/SQRT(3),0.01)</f>
        <v>0.12</v>
      </c>
      <c r="F77" s="27"/>
      <c r="G77" s="21"/>
      <c r="H77" s="24"/>
      <c r="I77" s="30"/>
      <c r="J77" s="46"/>
      <c r="K77" s="43"/>
      <c r="AI77" s="34">
        <v>34</v>
      </c>
      <c r="AJ77" s="13">
        <v>2.59</v>
      </c>
      <c r="AK77" s="7">
        <f>CEILING((0.005*AJ77+0.01)/SQRT(3),0.001)</f>
        <v>1.4E-2</v>
      </c>
      <c r="AL77" s="13">
        <v>0.28999999999999998</v>
      </c>
      <c r="AM77" s="7">
        <f>CEILING((0.018*AL77+3*0.01)/SQRT(3),0.001)</f>
        <v>2.1000000000000001E-2</v>
      </c>
      <c r="AN77" s="19"/>
      <c r="AO77" s="15"/>
      <c r="AP77" s="17"/>
      <c r="AQ77" s="16"/>
      <c r="AR77" s="48"/>
      <c r="AS77" s="41"/>
    </row>
    <row r="78" spans="1:75" x14ac:dyDescent="0.25">
      <c r="A78" s="34">
        <v>34</v>
      </c>
      <c r="B78" s="13">
        <v>1.97</v>
      </c>
      <c r="C78" s="7">
        <f t="shared" si="13"/>
        <v>1.2E-2</v>
      </c>
      <c r="D78" s="6">
        <v>11.17</v>
      </c>
      <c r="E78" s="7">
        <f t="shared" ref="E78:E83" si="18">CEILING((0.018*D78+3*0.01)/SQRT(3),0.01)</f>
        <v>0.14000000000000001</v>
      </c>
      <c r="F78" s="27"/>
      <c r="G78" s="21"/>
      <c r="H78" s="24"/>
      <c r="I78" s="30"/>
      <c r="J78" s="46"/>
      <c r="K78" s="43"/>
      <c r="AI78" s="34">
        <v>35</v>
      </c>
      <c r="AJ78" s="12">
        <v>2.61</v>
      </c>
      <c r="AK78" s="5">
        <f>CEILING((0.005*AJ78+0.01)/SQRT(3),0.001)</f>
        <v>1.4E-2</v>
      </c>
      <c r="AL78" s="12">
        <v>0.42</v>
      </c>
      <c r="AM78" s="5">
        <f>CEILING((0.018*AL78+3*0.01)/SQRT(3),0.001)</f>
        <v>2.1999999999999999E-2</v>
      </c>
      <c r="AN78" s="19"/>
      <c r="AO78" s="15"/>
      <c r="AP78" s="17"/>
      <c r="AQ78" s="16"/>
      <c r="AR78" s="48"/>
      <c r="AS78" s="41"/>
    </row>
    <row r="79" spans="1:75" x14ac:dyDescent="0.25">
      <c r="A79" s="34">
        <v>35</v>
      </c>
      <c r="B79" s="12">
        <v>1.99</v>
      </c>
      <c r="C79" s="5">
        <f t="shared" si="13"/>
        <v>1.2E-2</v>
      </c>
      <c r="D79" s="4">
        <v>13.91</v>
      </c>
      <c r="E79" s="5">
        <f t="shared" si="18"/>
        <v>0.17</v>
      </c>
      <c r="F79" s="27"/>
      <c r="G79" s="21"/>
      <c r="H79" s="24"/>
      <c r="I79" s="30"/>
      <c r="J79" s="46"/>
      <c r="K79" s="43"/>
      <c r="AI79" s="34">
        <v>36</v>
      </c>
      <c r="AJ79" s="13">
        <v>2.63</v>
      </c>
      <c r="AK79" s="7">
        <f>CEILING((0.005*AJ79+0.01)/SQRT(3),0.001)</f>
        <v>1.4E-2</v>
      </c>
      <c r="AL79" s="13">
        <v>0.55000000000000004</v>
      </c>
      <c r="AM79" s="7">
        <f>CEILING((0.018*AL79+3*0.01)/SQRT(3),0.001)</f>
        <v>2.4E-2</v>
      </c>
      <c r="AN79" s="19"/>
      <c r="AO79" s="15"/>
      <c r="AP79" s="17"/>
      <c r="AQ79" s="16"/>
      <c r="AR79" s="48"/>
      <c r="AS79" s="41"/>
    </row>
    <row r="80" spans="1:75" x14ac:dyDescent="0.25">
      <c r="A80" s="34">
        <v>36</v>
      </c>
      <c r="B80" s="13">
        <v>2.0099999999999998</v>
      </c>
      <c r="C80" s="7">
        <f t="shared" si="13"/>
        <v>1.2E-2</v>
      </c>
      <c r="D80" s="6">
        <v>17.12</v>
      </c>
      <c r="E80" s="7">
        <f t="shared" si="18"/>
        <v>0.2</v>
      </c>
      <c r="F80" s="27"/>
      <c r="G80" s="21"/>
      <c r="H80" s="24"/>
      <c r="I80" s="30"/>
      <c r="J80" s="46"/>
      <c r="K80" s="43"/>
      <c r="AI80" s="34">
        <v>37</v>
      </c>
      <c r="AJ80" s="12">
        <v>2.65</v>
      </c>
      <c r="AK80" s="5">
        <f>CEILING((0.005*AJ80+0.01)/SQRT(3),0.001)</f>
        <v>1.4E-2</v>
      </c>
      <c r="AL80" s="12">
        <v>0.73</v>
      </c>
      <c r="AM80" s="5">
        <f>CEILING((0.018*AL80+3*0.01)/SQRT(3),0.001)</f>
        <v>2.5000000000000001E-2</v>
      </c>
      <c r="AN80" s="19"/>
      <c r="AO80" s="15"/>
      <c r="AP80" s="17"/>
      <c r="AQ80" s="16"/>
      <c r="AR80" s="48"/>
      <c r="AS80" s="41"/>
    </row>
    <row r="81" spans="1:45" x14ac:dyDescent="0.25">
      <c r="A81" s="34">
        <v>37</v>
      </c>
      <c r="B81" s="12">
        <v>2.0299999999999998</v>
      </c>
      <c r="C81" s="5">
        <f t="shared" si="13"/>
        <v>1.2E-2</v>
      </c>
      <c r="D81" s="4">
        <v>20.48</v>
      </c>
      <c r="E81" s="5">
        <f t="shared" si="18"/>
        <v>0.24</v>
      </c>
      <c r="F81" s="27"/>
      <c r="G81" s="21"/>
      <c r="H81" s="24"/>
      <c r="I81" s="30"/>
      <c r="J81" s="46"/>
      <c r="K81" s="43"/>
      <c r="AI81" s="34">
        <v>38</v>
      </c>
      <c r="AJ81" s="13">
        <v>2.67</v>
      </c>
      <c r="AK81" s="7">
        <f>CEILING((0.005*AJ81+0.01)/SQRT(3),0.001)</f>
        <v>1.4E-2</v>
      </c>
      <c r="AL81" s="13">
        <v>0.86</v>
      </c>
      <c r="AM81" s="7">
        <f>CEILING((0.018*AL81+3*0.01)/SQRT(3),0.001)</f>
        <v>2.7E-2</v>
      </c>
      <c r="AN81" s="19"/>
      <c r="AO81" s="15"/>
      <c r="AP81" s="17"/>
      <c r="AQ81" s="16"/>
      <c r="AR81" s="48"/>
      <c r="AS81" s="41"/>
    </row>
    <row r="82" spans="1:45" x14ac:dyDescent="0.25">
      <c r="A82" s="34">
        <v>38</v>
      </c>
      <c r="B82" s="13">
        <v>2.0499999999999998</v>
      </c>
      <c r="C82" s="7">
        <f t="shared" si="13"/>
        <v>1.2E-2</v>
      </c>
      <c r="D82" s="6">
        <v>24.65</v>
      </c>
      <c r="E82" s="7">
        <f t="shared" si="18"/>
        <v>0.28000000000000003</v>
      </c>
      <c r="F82" s="27"/>
      <c r="G82" s="21"/>
      <c r="H82" s="24"/>
      <c r="I82" s="30"/>
      <c r="J82" s="46"/>
      <c r="K82" s="43"/>
      <c r="AI82" s="34">
        <v>39</v>
      </c>
      <c r="AJ82" s="12">
        <v>2.69</v>
      </c>
      <c r="AK82" s="5">
        <f>CEILING((0.005*AJ82+0.01)/SQRT(3),0.001)</f>
        <v>1.4E-2</v>
      </c>
      <c r="AL82" s="12">
        <v>1.0900000000000001</v>
      </c>
      <c r="AM82" s="5">
        <f>CEILING((0.018*AL82+3*0.01)/SQRT(3),0.001)</f>
        <v>2.9000000000000001E-2</v>
      </c>
      <c r="AN82" s="19"/>
      <c r="AO82" s="15"/>
      <c r="AP82" s="17"/>
      <c r="AQ82" s="16"/>
      <c r="AR82" s="48"/>
      <c r="AS82" s="41"/>
    </row>
    <row r="83" spans="1:45" x14ac:dyDescent="0.25">
      <c r="A83" s="34">
        <v>39</v>
      </c>
      <c r="B83" s="12">
        <v>2.0699999999999998</v>
      </c>
      <c r="C83" s="5">
        <f t="shared" si="13"/>
        <v>1.2E-2</v>
      </c>
      <c r="D83" s="4">
        <v>28.82</v>
      </c>
      <c r="E83" s="5">
        <f t="shared" si="18"/>
        <v>0.32</v>
      </c>
      <c r="F83" s="28"/>
      <c r="G83" s="22"/>
      <c r="H83" s="25"/>
      <c r="I83" s="31"/>
      <c r="J83" s="47"/>
      <c r="K83" s="44"/>
      <c r="AI83" s="34">
        <v>40</v>
      </c>
      <c r="AJ83" s="13">
        <v>2.71</v>
      </c>
      <c r="AK83" s="7">
        <f>CEILING((0.005*AJ83+0.01)/SQRT(3),0.001)</f>
        <v>1.4E-2</v>
      </c>
      <c r="AL83" s="13">
        <v>1.37</v>
      </c>
      <c r="AM83" s="7">
        <f>CEILING((0.018*AL83+3*0.01)/SQRT(3),0.001)</f>
        <v>3.2000000000000001E-2</v>
      </c>
      <c r="AN83" s="19"/>
      <c r="AO83" s="15"/>
      <c r="AP83" s="17"/>
      <c r="AQ83" s="16"/>
      <c r="AR83" s="48"/>
      <c r="AS83" s="41"/>
    </row>
    <row r="84" spans="1:45" x14ac:dyDescent="0.25">
      <c r="AI84" s="34">
        <v>41</v>
      </c>
      <c r="AJ84" s="12">
        <v>2.73</v>
      </c>
      <c r="AK84" s="5">
        <f>CEILING((0.005*AJ84+0.01)/SQRT(3),0.001)</f>
        <v>1.4E-2</v>
      </c>
      <c r="AL84" s="12">
        <v>1.64</v>
      </c>
      <c r="AM84" s="5">
        <f>CEILING((0.018*AL84+3*0.01)/SQRT(3),0.001)</f>
        <v>3.5000000000000003E-2</v>
      </c>
      <c r="AN84" s="19"/>
      <c r="AO84" s="15"/>
      <c r="AP84" s="17"/>
      <c r="AQ84" s="16"/>
      <c r="AR84" s="48"/>
      <c r="AS84" s="41"/>
    </row>
    <row r="85" spans="1:45" x14ac:dyDescent="0.25">
      <c r="AI85" s="34">
        <v>42</v>
      </c>
      <c r="AJ85" s="13">
        <v>2.75</v>
      </c>
      <c r="AK85" s="7">
        <f>CEILING((0.005*AJ85+0.01)/SQRT(3),0.001)</f>
        <v>1.4E-2</v>
      </c>
      <c r="AL85" s="13">
        <v>2.0099999999999998</v>
      </c>
      <c r="AM85" s="7">
        <f>CEILING((0.018*AL85+3*0.01)/SQRT(3),0.001)</f>
        <v>3.9E-2</v>
      </c>
      <c r="AN85" s="19"/>
      <c r="AO85" s="15"/>
      <c r="AP85" s="17"/>
      <c r="AQ85" s="16"/>
      <c r="AR85" s="48"/>
      <c r="AS85" s="41"/>
    </row>
    <row r="86" spans="1:45" x14ac:dyDescent="0.25">
      <c r="AI86" s="34">
        <v>43</v>
      </c>
      <c r="AJ86" s="12">
        <v>2.77</v>
      </c>
      <c r="AK86" s="5">
        <f>CEILING((0.005*AJ86+0.01)/SQRT(3),0.001)</f>
        <v>1.4E-2</v>
      </c>
      <c r="AL86" s="12">
        <v>2.39</v>
      </c>
      <c r="AM86" s="5">
        <f>CEILING((0.018*AL86+3*0.01)/SQRT(3),0.001)</f>
        <v>4.3000000000000003E-2</v>
      </c>
      <c r="AN86" s="19"/>
      <c r="AO86" s="15"/>
      <c r="AP86" s="17"/>
      <c r="AQ86" s="16"/>
      <c r="AR86" s="48"/>
      <c r="AS86" s="41"/>
    </row>
    <row r="87" spans="1:45" x14ac:dyDescent="0.25">
      <c r="AI87" s="34">
        <v>44</v>
      </c>
      <c r="AJ87" s="13">
        <v>2.79</v>
      </c>
      <c r="AK87" s="7">
        <f>CEILING((0.005*AJ87+0.01)/SQRT(3),0.001)</f>
        <v>1.4E-2</v>
      </c>
      <c r="AL87" s="13">
        <v>2.78</v>
      </c>
      <c r="AM87" s="7">
        <f>CEILING((0.018*AL87+3*0.01)/SQRT(3),0.001)</f>
        <v>4.7E-2</v>
      </c>
      <c r="AN87" s="19"/>
      <c r="AO87" s="15"/>
      <c r="AP87" s="17"/>
      <c r="AQ87" s="16"/>
      <c r="AR87" s="48"/>
      <c r="AS87" s="41"/>
    </row>
    <row r="88" spans="1:45" x14ac:dyDescent="0.25">
      <c r="AI88" s="34">
        <v>45</v>
      </c>
      <c r="AJ88" s="12">
        <v>2.81</v>
      </c>
      <c r="AK88" s="5">
        <f>CEILING((0.005*AJ88+0.01)/SQRT(3),0.001)</f>
        <v>1.4E-2</v>
      </c>
      <c r="AL88" s="12">
        <v>3.34</v>
      </c>
      <c r="AM88" s="5">
        <f>CEILING((0.018*AL88+3*0.01)/SQRT(3),0.001)</f>
        <v>5.2999999999999999E-2</v>
      </c>
      <c r="AN88" s="19"/>
      <c r="AO88" s="15"/>
      <c r="AP88" s="17"/>
      <c r="AQ88" s="16"/>
      <c r="AR88" s="48"/>
      <c r="AS88" s="41"/>
    </row>
    <row r="89" spans="1:45" x14ac:dyDescent="0.25">
      <c r="AI89" s="34">
        <v>46</v>
      </c>
      <c r="AJ89" s="13">
        <v>2.83</v>
      </c>
      <c r="AK89" s="7">
        <f>CEILING((0.005*AJ89+0.01)/SQRT(3),0.001)</f>
        <v>1.4E-2</v>
      </c>
      <c r="AL89" s="13">
        <v>3.83</v>
      </c>
      <c r="AM89" s="7">
        <f>CEILING((0.018*AL89+3*0.01)/SQRT(3),0.001)</f>
        <v>5.8000000000000003E-2</v>
      </c>
      <c r="AN89" s="19"/>
      <c r="AO89" s="15"/>
      <c r="AP89" s="17"/>
      <c r="AQ89" s="16"/>
      <c r="AR89" s="48"/>
      <c r="AS89" s="41"/>
    </row>
    <row r="90" spans="1:45" x14ac:dyDescent="0.25">
      <c r="AI90" s="34">
        <v>47</v>
      </c>
      <c r="AJ90" s="12">
        <v>2.85</v>
      </c>
      <c r="AK90" s="5">
        <f>CEILING((0.005*AJ90+0.01)/SQRT(3),0.001)</f>
        <v>1.4999999999999999E-2</v>
      </c>
      <c r="AL90" s="12">
        <v>4.42</v>
      </c>
      <c r="AM90" s="5">
        <f>CEILING((0.018*AL90+3*0.01)/SQRT(3),0.001)</f>
        <v>6.4000000000000001E-2</v>
      </c>
      <c r="AN90" s="19"/>
      <c r="AO90" s="15"/>
      <c r="AP90" s="17"/>
      <c r="AQ90" s="16"/>
      <c r="AR90" s="48"/>
      <c r="AS90" s="41"/>
    </row>
    <row r="91" spans="1:45" x14ac:dyDescent="0.25">
      <c r="AI91" s="34">
        <v>48</v>
      </c>
      <c r="AJ91" s="13">
        <v>2.87</v>
      </c>
      <c r="AK91" s="7">
        <f>CEILING((0.005*AJ91+0.01)/SQRT(3),0.001)</f>
        <v>1.4999999999999999E-2</v>
      </c>
      <c r="AL91" s="13">
        <v>5.09</v>
      </c>
      <c r="AM91" s="7">
        <f>CEILING((0.018*AL91+3*0.01)/SQRT(3),0.001)</f>
        <v>7.1000000000000008E-2</v>
      </c>
      <c r="AN91" s="19"/>
      <c r="AO91" s="15"/>
      <c r="AP91" s="17"/>
      <c r="AQ91" s="16"/>
      <c r="AR91" s="48"/>
      <c r="AS91" s="41"/>
    </row>
    <row r="92" spans="1:45" x14ac:dyDescent="0.25">
      <c r="AI92" s="34">
        <v>49</v>
      </c>
      <c r="AJ92" s="12">
        <v>2.89</v>
      </c>
      <c r="AK92" s="5">
        <f>CEILING((0.005*AJ92+0.01)/SQRT(3),0.001)</f>
        <v>1.4999999999999999E-2</v>
      </c>
      <c r="AL92" s="12">
        <v>5.98</v>
      </c>
      <c r="AM92" s="5">
        <f>CEILING((0.018*AL92+3*0.01)/SQRT(3),0.001)</f>
        <v>0.08</v>
      </c>
      <c r="AN92" s="19"/>
      <c r="AO92" s="15"/>
      <c r="AP92" s="17"/>
      <c r="AQ92" s="16"/>
      <c r="AR92" s="48"/>
      <c r="AS92" s="41"/>
    </row>
    <row r="93" spans="1:45" x14ac:dyDescent="0.25">
      <c r="AI93" s="34">
        <v>50</v>
      </c>
      <c r="AJ93" s="13">
        <v>2.91</v>
      </c>
      <c r="AK93" s="7">
        <f>CEILING((0.005*AJ93+0.01)/SQRT(3),0.001)</f>
        <v>1.4999999999999999E-2</v>
      </c>
      <c r="AL93" s="13">
        <v>6.66</v>
      </c>
      <c r="AM93" s="7">
        <f>CEILING((0.018*AL93+3*0.01)/SQRT(3),0.001)</f>
        <v>8.7000000000000008E-2</v>
      </c>
      <c r="AN93" s="19"/>
      <c r="AO93" s="15"/>
      <c r="AP93" s="17"/>
      <c r="AQ93" s="16"/>
      <c r="AR93" s="48"/>
      <c r="AS93" s="41"/>
    </row>
    <row r="94" spans="1:45" x14ac:dyDescent="0.25">
      <c r="AI94" s="34">
        <v>51</v>
      </c>
      <c r="AJ94" s="12">
        <v>2.93</v>
      </c>
      <c r="AK94" s="5">
        <f>CEILING((0.005*AJ94+0.01)/SQRT(3),0.001)</f>
        <v>1.4999999999999999E-2</v>
      </c>
      <c r="AL94" s="12">
        <v>7.46</v>
      </c>
      <c r="AM94" s="5">
        <f>CEILING((0.018*AL94+3*0.01)/SQRT(3),0.001)</f>
        <v>9.5000000000000001E-2</v>
      </c>
      <c r="AN94" s="19"/>
      <c r="AO94" s="15"/>
      <c r="AP94" s="17"/>
      <c r="AQ94" s="16"/>
      <c r="AR94" s="48"/>
      <c r="AS94" s="41"/>
    </row>
    <row r="95" spans="1:45" x14ac:dyDescent="0.25">
      <c r="AI95" s="34">
        <v>52</v>
      </c>
      <c r="AJ95" s="13">
        <v>2.95</v>
      </c>
      <c r="AK95" s="7">
        <f>CEILING((0.005*AJ95+0.01)/SQRT(3),0.001)</f>
        <v>1.4999999999999999E-2</v>
      </c>
      <c r="AL95" s="7">
        <v>8.39</v>
      </c>
      <c r="AM95" s="7">
        <f>CEILING((0.018*AL95+3*0.01)/SQRT(3),0.01)</f>
        <v>0.11</v>
      </c>
      <c r="AN95" s="19"/>
      <c r="AO95" s="15"/>
      <c r="AP95" s="17"/>
      <c r="AQ95" s="16"/>
      <c r="AR95" s="48"/>
      <c r="AS95" s="41"/>
    </row>
    <row r="96" spans="1:45" x14ac:dyDescent="0.25">
      <c r="AI96" s="34">
        <v>53</v>
      </c>
      <c r="AJ96" s="12">
        <v>2.97</v>
      </c>
      <c r="AK96" s="5">
        <f>CEILING((0.005*AJ96+0.01)/SQRT(3),0.001)</f>
        <v>1.4999999999999999E-2</v>
      </c>
      <c r="AL96" s="5">
        <v>9.33</v>
      </c>
      <c r="AM96" s="5">
        <f t="shared" ref="AM96:AM100" si="19">CEILING((0.018*AL96+3*0.01)/SQRT(3),0.01)</f>
        <v>0.12</v>
      </c>
      <c r="AN96" s="19"/>
      <c r="AO96" s="15"/>
      <c r="AP96" s="17"/>
      <c r="AQ96" s="16"/>
      <c r="AR96" s="48"/>
      <c r="AS96" s="41"/>
    </row>
    <row r="97" spans="35:45" x14ac:dyDescent="0.25">
      <c r="AI97" s="34">
        <v>54</v>
      </c>
      <c r="AJ97" s="13">
        <v>2.99</v>
      </c>
      <c r="AK97" s="7">
        <f>CEILING((0.005*AJ97+0.01)/SQRT(3),0.001)</f>
        <v>1.4999999999999999E-2</v>
      </c>
      <c r="AL97" s="7">
        <v>10.66</v>
      </c>
      <c r="AM97" s="7">
        <f t="shared" si="19"/>
        <v>0.13</v>
      </c>
      <c r="AN97" s="19"/>
      <c r="AO97" s="15"/>
      <c r="AP97" s="17"/>
      <c r="AQ97" s="16"/>
      <c r="AR97" s="48"/>
      <c r="AS97" s="41"/>
    </row>
    <row r="98" spans="35:45" x14ac:dyDescent="0.25">
      <c r="AI98" s="34">
        <v>55</v>
      </c>
      <c r="AJ98" s="12">
        <v>3.04</v>
      </c>
      <c r="AK98" s="5">
        <f>CEILING((0.005*AJ98+0.01)/SQRT(3),0.001)</f>
        <v>1.4999999999999999E-2</v>
      </c>
      <c r="AL98" s="5">
        <v>13.22</v>
      </c>
      <c r="AM98" s="5">
        <f t="shared" si="19"/>
        <v>0.16</v>
      </c>
      <c r="AN98" s="19"/>
      <c r="AO98" s="15"/>
      <c r="AP98" s="17"/>
      <c r="AQ98" s="16"/>
      <c r="AR98" s="48"/>
      <c r="AS98" s="41"/>
    </row>
    <row r="99" spans="35:45" x14ac:dyDescent="0.25">
      <c r="AI99" s="34">
        <v>56</v>
      </c>
      <c r="AJ99" s="13">
        <v>3.09</v>
      </c>
      <c r="AK99" s="7">
        <f>CEILING((0.005*AJ99+0.01)/SQRT(3),0.001)</f>
        <v>1.4999999999999999E-2</v>
      </c>
      <c r="AL99" s="7">
        <v>16.46</v>
      </c>
      <c r="AM99" s="7">
        <f t="shared" si="19"/>
        <v>0.19</v>
      </c>
      <c r="AN99" s="19"/>
      <c r="AO99" s="15"/>
      <c r="AP99" s="17"/>
      <c r="AQ99" s="16"/>
      <c r="AR99" s="48"/>
      <c r="AS99" s="41"/>
    </row>
    <row r="100" spans="35:45" x14ac:dyDescent="0.25">
      <c r="AI100" s="34">
        <v>57</v>
      </c>
      <c r="AJ100" s="12">
        <v>3.14</v>
      </c>
      <c r="AK100" s="5">
        <f>CEILING((0.005*AJ100+0.01)/SQRT(3),0.001)</f>
        <v>1.4999999999999999E-2</v>
      </c>
      <c r="AL100" s="5">
        <v>18.29</v>
      </c>
      <c r="AM100" s="5">
        <f t="shared" si="19"/>
        <v>0.21</v>
      </c>
      <c r="AN100" s="19"/>
      <c r="AO100" s="15"/>
      <c r="AP100" s="17"/>
      <c r="AQ100" s="16"/>
      <c r="AR100" s="48"/>
      <c r="AS100" s="41"/>
    </row>
    <row r="101" spans="35:45" x14ac:dyDescent="0.25">
      <c r="AS101" s="40"/>
    </row>
  </sheetData>
  <mergeCells count="51">
    <mergeCell ref="BU52:BU76"/>
    <mergeCell ref="BT52:BT76"/>
    <mergeCell ref="BS52:BS76"/>
    <mergeCell ref="BR52:BR76"/>
    <mergeCell ref="AI67:AM67"/>
    <mergeCell ref="AN66:AN100"/>
    <mergeCell ref="AR66:AR100"/>
    <mergeCell ref="AQ66:AQ100"/>
    <mergeCell ref="AP66:AP100"/>
    <mergeCell ref="AO66:AO100"/>
    <mergeCell ref="AS66:AS100"/>
    <mergeCell ref="AI63:AS63"/>
    <mergeCell ref="AI64:AI65"/>
    <mergeCell ref="A59:E59"/>
    <mergeCell ref="K58:K83"/>
    <mergeCell ref="J58:J83"/>
    <mergeCell ref="I58:I83"/>
    <mergeCell ref="H58:H83"/>
    <mergeCell ref="G58:G83"/>
    <mergeCell ref="F58:F83"/>
    <mergeCell ref="A56:A57"/>
    <mergeCell ref="BM2:BM3"/>
    <mergeCell ref="A2:A3"/>
    <mergeCell ref="A1:K1"/>
    <mergeCell ref="BM1:BW1"/>
    <mergeCell ref="A55:K55"/>
    <mergeCell ref="BM49:BW49"/>
    <mergeCell ref="BM50:BM51"/>
    <mergeCell ref="BM53:BQ53"/>
    <mergeCell ref="BW52:BW76"/>
    <mergeCell ref="BV52:BV76"/>
    <mergeCell ref="BW4:BW43"/>
    <mergeCell ref="BT4:BT43"/>
    <mergeCell ref="BR4:BR43"/>
    <mergeCell ref="BS4:BS43"/>
    <mergeCell ref="BU4:BU43"/>
    <mergeCell ref="BV4:BV43"/>
    <mergeCell ref="AS4:AS60"/>
    <mergeCell ref="AQ4:AQ60"/>
    <mergeCell ref="AP4:AP60"/>
    <mergeCell ref="AO4:AO60"/>
    <mergeCell ref="AN4:AN60"/>
    <mergeCell ref="F4:F42"/>
    <mergeCell ref="G4:G42"/>
    <mergeCell ref="H4:H42"/>
    <mergeCell ref="I4:I42"/>
    <mergeCell ref="J4:J42"/>
    <mergeCell ref="K4:K42"/>
    <mergeCell ref="AR4:AR60"/>
    <mergeCell ref="AI1:AS1"/>
    <mergeCell ref="AI2:A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Prystupa (275496)</cp:lastModifiedBy>
  <dcterms:created xsi:type="dcterms:W3CDTF">2015-06-05T18:19:34Z</dcterms:created>
  <dcterms:modified xsi:type="dcterms:W3CDTF">2023-10-26T10:17:38Z</dcterms:modified>
</cp:coreProperties>
</file>