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fileSharing readOnlyRecommended="1"/>
  <workbookPr defaultThemeVersion="166925"/>
  <mc:AlternateContent xmlns:mc="http://schemas.openxmlformats.org/markup-compatibility/2006">
    <mc:Choice Requires="x15">
      <x15ac:absPath xmlns:x15ac="http://schemas.microsoft.com/office/spreadsheetml/2010/11/ac" url="C:\Users\Adam\Documents\Adam's File\"/>
    </mc:Choice>
  </mc:AlternateContent>
  <xr:revisionPtr revIDLastSave="0" documentId="8_{DD38E9AE-6D73-426A-9624-B0633BFB9274}" xr6:coauthVersionLast="47" xr6:coauthVersionMax="47" xr10:uidLastSave="{00000000-0000-0000-0000-000000000000}"/>
  <bookViews>
    <workbookView xWindow="-108" yWindow="-108" windowWidth="23256" windowHeight="12576" xr2:uid="{00000000-000D-0000-FFFF-FFFF00000000}"/>
  </bookViews>
  <sheets>
    <sheet name="Use Case" sheetId="1" r:id="rId1"/>
    <sheet name="Client Portfolio " sheetId="2" r:id="rId2"/>
    <sheet name="Rough Work- Charts" sheetId="4" r:id="rId3"/>
    <sheet name="Investment Objectives" sheetId="5" r:id="rId4"/>
  </sheets>
  <calcPr calcId="191029"/>
  <pivotCaches>
    <pivotCache cacheId="0" r:id="rId5"/>
    <pivotCache cacheId="1" r:id="rId6"/>
    <pivotCache cacheId="2" r:id="rId7"/>
    <pivotCache cacheId="3"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45" i="2" l="1" a="1"/>
  <c r="V45" i="2" s="1"/>
  <c r="V46" i="2" s="1"/>
  <c r="V42" i="2" a="1"/>
  <c r="V42" i="2" s="1"/>
  <c r="V43" i="2" s="1"/>
  <c r="V24" i="2" a="1"/>
  <c r="V24" i="2" s="1"/>
  <c r="V25" i="2" a="1"/>
  <c r="V25" i="2" s="1"/>
  <c r="V26" i="2" a="1"/>
  <c r="V26" i="2" s="1"/>
  <c r="V31" i="2" a="1"/>
  <c r="V31" i="2" s="1"/>
  <c r="V32" i="2" a="1"/>
  <c r="V32" i="2" s="1"/>
  <c r="V34" i="2" a="1"/>
  <c r="V34" i="2" s="1"/>
  <c r="V36" i="2" a="1"/>
  <c r="V36" i="2" s="1"/>
  <c r="M46" i="2"/>
  <c r="M43" i="2"/>
  <c r="M39" i="2"/>
  <c r="J40" i="2" a="1"/>
  <c r="J40" i="2" s="1"/>
  <c r="J41" i="2" a="1"/>
  <c r="J41" i="2" s="1"/>
  <c r="J42" i="2" a="1"/>
  <c r="J42" i="2" s="1"/>
  <c r="J44" i="2" a="1"/>
  <c r="J44" i="2" s="1"/>
  <c r="J45" i="2" a="1"/>
  <c r="J45" i="2" s="1"/>
  <c r="I44" i="2" a="1"/>
  <c r="I44" i="2" s="1"/>
  <c r="I45" i="2" a="1"/>
  <c r="I45" i="2" s="1"/>
  <c r="I40" i="2" a="1"/>
  <c r="I40" i="2" s="1"/>
  <c r="I41" i="2" a="1"/>
  <c r="I41" i="2" s="1"/>
  <c r="I42" i="2" a="1"/>
  <c r="I42" i="2" s="1"/>
  <c r="Q46" i="2"/>
  <c r="Q43" i="2"/>
  <c r="E44" i="2" a="1"/>
  <c r="E44" i="2" s="1"/>
  <c r="F44" i="2" s="1"/>
  <c r="N44" i="2" s="1"/>
  <c r="E45" i="2" a="1"/>
  <c r="E45" i="2" s="1"/>
  <c r="D44" i="2" a="1"/>
  <c r="D44" i="2" s="1"/>
  <c r="D45" i="2" a="1"/>
  <c r="D45" i="2" s="1"/>
  <c r="C44" i="2" a="1"/>
  <c r="C44" i="2" s="1"/>
  <c r="C45" i="2" a="1"/>
  <c r="C45" i="2" s="1"/>
  <c r="V39" i="2" l="1"/>
  <c r="V47" i="2" s="1"/>
  <c r="T5" i="2" s="1"/>
  <c r="M47" i="2"/>
  <c r="I5" i="2" s="1"/>
  <c r="O44" i="2"/>
  <c r="E42" i="2" a="1"/>
  <c r="E42" i="2" s="1"/>
  <c r="D42" i="2" a="1"/>
  <c r="D42" i="2" s="1"/>
  <c r="C42" i="2" a="1"/>
  <c r="C42" i="2" s="1"/>
  <c r="E41" i="2" l="1" a="1"/>
  <c r="E41" i="2" s="1"/>
  <c r="D41" i="2" a="1"/>
  <c r="D41" i="2" s="1"/>
  <c r="C41" i="2" a="1"/>
  <c r="C41" i="2" s="1"/>
  <c r="E40" i="2" a="1"/>
  <c r="E40" i="2" s="1"/>
  <c r="D40" i="2" a="1"/>
  <c r="D40" i="2" s="1"/>
  <c r="C40" i="2" a="1"/>
  <c r="C40"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38" i="2" a="1"/>
  <c r="J38" i="2" s="1"/>
  <c r="I24" i="2" a="1"/>
  <c r="I24" i="2" s="1"/>
  <c r="I25" i="2" a="1"/>
  <c r="I25" i="2" s="1"/>
  <c r="I26" i="2" a="1"/>
  <c r="I26" i="2" s="1"/>
  <c r="I27" i="2" a="1"/>
  <c r="I27" i="2" s="1"/>
  <c r="I28" i="2" a="1"/>
  <c r="I28" i="2" s="1"/>
  <c r="I29" i="2" a="1"/>
  <c r="I29" i="2" s="1"/>
  <c r="I30" i="2" a="1"/>
  <c r="I30" i="2" s="1"/>
  <c r="I31" i="2" a="1"/>
  <c r="I31" i="2" s="1"/>
  <c r="I32" i="2" a="1"/>
  <c r="I32" i="2" s="1"/>
  <c r="I33" i="2" a="1"/>
  <c r="I33" i="2" s="1"/>
  <c r="I34" i="2" a="1"/>
  <c r="I34" i="2" s="1"/>
  <c r="I35" i="2" a="1"/>
  <c r="I35" i="2" s="1"/>
  <c r="I36" i="2" a="1"/>
  <c r="I36" i="2" s="1"/>
  <c r="I37" i="2" a="1"/>
  <c r="I37" i="2" s="1"/>
  <c r="I38" i="2" a="1"/>
  <c r="I38" i="2" s="1"/>
  <c r="S5" i="2" a="1"/>
  <c r="S5" i="2" s="1"/>
  <c r="Q5" i="2" a="1"/>
  <c r="Q5" i="2" s="1"/>
  <c r="O5" i="2" a="1"/>
  <c r="O5" i="2" s="1"/>
  <c r="F45" i="2" s="1"/>
  <c r="N45" i="2" s="1"/>
  <c r="E24" i="2" a="1"/>
  <c r="E24" i="2" s="1"/>
  <c r="E25" i="2" a="1"/>
  <c r="E25" i="2" s="1"/>
  <c r="F25" i="2" s="1"/>
  <c r="E26" i="2" a="1"/>
  <c r="E26" i="2" s="1"/>
  <c r="E27" i="2" a="1"/>
  <c r="E27" i="2" s="1"/>
  <c r="E28" i="2" a="1"/>
  <c r="E28" i="2" s="1"/>
  <c r="E29" i="2" a="1"/>
  <c r="E29" i="2" s="1"/>
  <c r="E30" i="2" a="1"/>
  <c r="E30" i="2" s="1"/>
  <c r="E31" i="2" a="1"/>
  <c r="E31" i="2" s="1"/>
  <c r="E32" i="2" a="1"/>
  <c r="E32" i="2" s="1"/>
  <c r="E33" i="2" a="1"/>
  <c r="E33" i="2" s="1"/>
  <c r="F33" i="2" s="1"/>
  <c r="N33" i="2" s="1"/>
  <c r="E34" i="2" a="1"/>
  <c r="E34" i="2" s="1"/>
  <c r="F34" i="2" s="1"/>
  <c r="E35" i="2" a="1"/>
  <c r="E35" i="2" s="1"/>
  <c r="E36" i="2" a="1"/>
  <c r="E36" i="2" s="1"/>
  <c r="E37" i="2" a="1"/>
  <c r="E37" i="2" s="1"/>
  <c r="E38" i="2" a="1"/>
  <c r="E38"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Q39" i="2"/>
  <c r="Q47" i="2" s="1"/>
  <c r="F27" i="2" l="1"/>
  <c r="F40" i="2"/>
  <c r="N40" i="2" s="1"/>
  <c r="O33" i="2"/>
  <c r="O45" i="2"/>
  <c r="O46" i="2" s="1"/>
  <c r="N46" i="2"/>
  <c r="F41" i="2"/>
  <c r="N41" i="2" s="1"/>
  <c r="F30" i="2"/>
  <c r="N30" i="2" s="1"/>
  <c r="F42" i="2"/>
  <c r="N42" i="2" s="1"/>
  <c r="F37" i="2"/>
  <c r="N37" i="2" s="1"/>
  <c r="F35" i="2"/>
  <c r="F32" i="2"/>
  <c r="N32" i="2" s="1"/>
  <c r="F29" i="2"/>
  <c r="N29" i="2" s="1"/>
  <c r="F26" i="2"/>
  <c r="F38" i="2"/>
  <c r="N38" i="2" s="1"/>
  <c r="F31" i="2"/>
  <c r="F36" i="2"/>
  <c r="N36" i="2" s="1"/>
  <c r="F24" i="2"/>
  <c r="F28" i="2"/>
  <c r="N28" i="2" s="1"/>
  <c r="N25" i="2"/>
  <c r="N35" i="2"/>
  <c r="N34" i="2"/>
  <c r="O37" i="2" l="1"/>
  <c r="O35" i="2"/>
  <c r="O25" i="2"/>
  <c r="O29" i="2"/>
  <c r="N43" i="2"/>
  <c r="O40" i="2"/>
  <c r="O43" i="2" s="1"/>
  <c r="O32" i="2"/>
  <c r="O38" i="2"/>
  <c r="O30" i="2"/>
  <c r="O41" i="2"/>
  <c r="O36" i="2"/>
  <c r="O42" i="2"/>
  <c r="O28" i="2"/>
  <c r="O34" i="2"/>
  <c r="N26" i="2"/>
  <c r="N31" i="2"/>
  <c r="N27" i="2"/>
  <c r="N24" i="2"/>
  <c r="O31" i="2" l="1"/>
  <c r="O27" i="2"/>
  <c r="O26" i="2"/>
  <c r="N39" i="2"/>
  <c r="N47" i="2" s="1"/>
  <c r="J5" i="2" s="1"/>
  <c r="O24" i="2"/>
  <c r="K5" i="2" l="1"/>
  <c r="P44" i="2"/>
  <c r="P33" i="2"/>
  <c r="P45" i="2"/>
  <c r="P29" i="2"/>
  <c r="P37" i="2"/>
  <c r="P40" i="2"/>
  <c r="P30" i="2"/>
  <c r="P28" i="2"/>
  <c r="P35" i="2"/>
  <c r="P41" i="2"/>
  <c r="P42" i="2"/>
  <c r="P32" i="2"/>
  <c r="P34" i="2"/>
  <c r="P25" i="2"/>
  <c r="P36" i="2"/>
  <c r="P38" i="2"/>
  <c r="P26" i="2"/>
  <c r="P27" i="2"/>
  <c r="O39" i="2"/>
  <c r="O47" i="2" s="1"/>
  <c r="P31" i="2"/>
  <c r="P24" i="2"/>
  <c r="P39" i="2" l="1"/>
  <c r="R28" i="2"/>
  <c r="K28" i="2"/>
  <c r="R36" i="2"/>
  <c r="K36" i="2"/>
  <c r="R30" i="2"/>
  <c r="K30" i="2"/>
  <c r="R37" i="2"/>
  <c r="K37" i="2"/>
  <c r="R25" i="2"/>
  <c r="K25" i="2"/>
  <c r="R32" i="2"/>
  <c r="K32" i="2"/>
  <c r="R29" i="2"/>
  <c r="K29" i="2"/>
  <c r="R38" i="2"/>
  <c r="K38" i="2"/>
  <c r="P43" i="2"/>
  <c r="R40" i="2"/>
  <c r="K40" i="2"/>
  <c r="R34" i="2"/>
  <c r="K34" i="2"/>
  <c r="R31" i="2"/>
  <c r="K31" i="2"/>
  <c r="R42" i="2"/>
  <c r="K42" i="2"/>
  <c r="P46" i="2"/>
  <c r="R45" i="2"/>
  <c r="K45" i="2"/>
  <c r="R27" i="2"/>
  <c r="K27" i="2"/>
  <c r="K41" i="2"/>
  <c r="R41" i="2"/>
  <c r="R33" i="2"/>
  <c r="K33" i="2"/>
  <c r="R24" i="2"/>
  <c r="K24" i="2"/>
  <c r="R26" i="2"/>
  <c r="K26" i="2"/>
  <c r="R35" i="2"/>
  <c r="K35" i="2"/>
  <c r="R44" i="2"/>
  <c r="K44" i="2"/>
  <c r="P47" i="2" l="1"/>
  <c r="R46" i="2"/>
  <c r="K39" i="2"/>
  <c r="R39" i="2"/>
  <c r="K43" i="2"/>
  <c r="K46" i="2"/>
  <c r="R43" i="2"/>
  <c r="R47" i="2" s="1"/>
  <c r="K47" i="2" l="1"/>
  <c r="D5" i="2" s="1"/>
  <c r="L5" i="2" s="1"/>
  <c r="M5"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7"/>
        </ext>
      </extLst>
    </bk>
  </futureMetadata>
  <cellMetadata count="1">
    <bk>
      <rc t="1" v="0"/>
    </bk>
  </cellMetadata>
  <valueMetadata count="2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valueMetadata>
</metadata>
</file>

<file path=xl/sharedStrings.xml><?xml version="1.0" encoding="utf-8"?>
<sst xmlns="http://schemas.openxmlformats.org/spreadsheetml/2006/main" count="163" uniqueCount="94">
  <si>
    <r>
      <rPr>
        <b/>
        <u/>
        <sz val="14"/>
        <color theme="1"/>
        <rFont val="Calibri"/>
        <family val="2"/>
        <scheme val="minor"/>
      </rPr>
      <t>Question 4 – Applied Portfolio Management</t>
    </r>
    <r>
      <rPr>
        <sz val="11"/>
        <color theme="1"/>
        <rFont val="Calibri"/>
        <family val="2"/>
        <scheme val="minor"/>
      </rPr>
      <t xml:space="preserve">
</t>
    </r>
    <r>
      <rPr>
        <sz val="12"/>
        <color theme="1"/>
        <rFont val="Calibri"/>
        <family val="2"/>
        <scheme val="minor"/>
      </rPr>
      <t xml:space="preserve">As a portfolio manager in a private bank, you have been asked to build a portfolio for a new client. This
client has </t>
    </r>
    <r>
      <rPr>
        <b/>
        <sz val="12"/>
        <color rgb="FFFF0000"/>
        <rFont val="Calibri"/>
        <family val="2"/>
        <scheme val="minor"/>
      </rPr>
      <t>€10 million</t>
    </r>
    <r>
      <rPr>
        <sz val="12"/>
        <color theme="1"/>
        <rFont val="Calibri"/>
        <family val="2"/>
        <scheme val="minor"/>
      </rPr>
      <t xml:space="preserve"> to invest, is </t>
    </r>
    <r>
      <rPr>
        <b/>
        <sz val="12"/>
        <color rgb="FFFF0000"/>
        <rFont val="Calibri"/>
        <family val="2"/>
        <scheme val="minor"/>
      </rPr>
      <t>30 years old, with a tolerance for higher risk assets</t>
    </r>
    <r>
      <rPr>
        <sz val="12"/>
        <color rgb="FFFF0000"/>
        <rFont val="Calibri"/>
        <family val="2"/>
        <scheme val="minor"/>
      </rPr>
      <t>.</t>
    </r>
    <r>
      <rPr>
        <sz val="12"/>
        <color theme="1"/>
        <rFont val="Calibri"/>
        <family val="2"/>
        <scheme val="minor"/>
      </rPr>
      <t xml:space="preserve"> The client also has an
interest in investing in some recent trends, including </t>
    </r>
    <r>
      <rPr>
        <b/>
        <sz val="12"/>
        <color rgb="FFFF0000"/>
        <rFont val="Calibri"/>
        <family val="2"/>
        <scheme val="minor"/>
      </rPr>
      <t>innovation, ESG funds, and emerging markets.</t>
    </r>
    <r>
      <rPr>
        <sz val="12"/>
        <color theme="1"/>
        <rFont val="Calibri"/>
        <family val="2"/>
        <scheme val="minor"/>
      </rPr>
      <t xml:space="preserve">
Your supervisor has advised to use a portfolio of ETFs to achieve this client mandate. In addition, you are
advised to use a</t>
    </r>
    <r>
      <rPr>
        <sz val="12"/>
        <color rgb="FFFF0000"/>
        <rFont val="Calibri"/>
        <family val="2"/>
        <scheme val="minor"/>
      </rPr>
      <t xml:space="preserve"> </t>
    </r>
    <r>
      <rPr>
        <b/>
        <sz val="12"/>
        <color rgb="FFFF0000"/>
        <rFont val="Calibri"/>
        <family val="2"/>
        <scheme val="minor"/>
      </rPr>
      <t>80/10/10 asset allocation between equities, bonds, and alternatives.</t>
    </r>
    <r>
      <rPr>
        <sz val="12"/>
        <color theme="1"/>
        <rFont val="Calibri"/>
        <family val="2"/>
        <scheme val="minor"/>
      </rPr>
      <t xml:space="preserve"> In addition, you have
to stay within an annual total expense ratio of </t>
    </r>
    <r>
      <rPr>
        <b/>
        <sz val="12"/>
        <color rgb="FFFF0000"/>
        <rFont val="Calibri"/>
        <family val="2"/>
        <scheme val="minor"/>
      </rPr>
      <t>0.50%.</t>
    </r>
    <r>
      <rPr>
        <sz val="11"/>
        <color theme="1"/>
        <rFont val="Calibri"/>
        <family val="2"/>
        <scheme val="minor"/>
      </rPr>
      <t xml:space="preserve">
</t>
    </r>
    <r>
      <rPr>
        <b/>
        <sz val="12"/>
        <color theme="1"/>
        <rFont val="Calibri"/>
        <family val="2"/>
        <scheme val="minor"/>
      </rPr>
      <t xml:space="preserve">Required:
</t>
    </r>
    <r>
      <rPr>
        <sz val="11"/>
        <color theme="1"/>
        <rFont val="Calibri"/>
        <family val="2"/>
        <scheme val="minor"/>
      </rPr>
      <t xml:space="preserve">
(</t>
    </r>
    <r>
      <rPr>
        <b/>
        <sz val="11"/>
        <color theme="1"/>
        <rFont val="Calibri"/>
        <family val="2"/>
        <scheme val="minor"/>
      </rPr>
      <t xml:space="preserve">a) Design an appropriate global portfolio to meet the above criteria. Using an Excel spreadsheet,
clearly show your euro allocation and expense ratio for each ETF chosen. (20 marks)
(b) Write a short report to your supervisor to explain the process by which you selected the ETFs and
the logic of the final asset allocation. (13.3 marks)
</t>
    </r>
    <r>
      <rPr>
        <sz val="11"/>
        <color theme="1"/>
        <rFont val="Calibri"/>
        <family val="2"/>
        <scheme val="minor"/>
      </rPr>
      <t>Total 33.3 marks</t>
    </r>
  </si>
  <si>
    <t xml:space="preserve">                                      17386193- Global Portfolio  </t>
  </si>
  <si>
    <t xml:space="preserve"> Portfolio </t>
  </si>
  <si>
    <t xml:space="preserve">Investment Lump Sum </t>
  </si>
  <si>
    <t>Expense Ratio Cap</t>
  </si>
  <si>
    <t>Portfolio Expense Ratio</t>
  </si>
  <si>
    <t>(Personal Risk Asessment 1-7)</t>
  </si>
  <si>
    <t xml:space="preserve">Client Interests </t>
  </si>
  <si>
    <t>Allocation</t>
  </si>
  <si>
    <t>Securities Respectively</t>
  </si>
  <si>
    <t xml:space="preserve">Initial Portfolio Investment </t>
  </si>
  <si>
    <t xml:space="preserve">Present Portfolio Investment Value </t>
  </si>
  <si>
    <t>Gross GAIN/LOSS</t>
  </si>
  <si>
    <t>Total Expense</t>
  </si>
  <si>
    <t>NET Investment Income</t>
  </si>
  <si>
    <t xml:space="preserve">Exchange Rate </t>
  </si>
  <si>
    <t>USD/EUR</t>
  </si>
  <si>
    <t>GBP/EUR</t>
  </si>
  <si>
    <t>EUR/USD</t>
  </si>
  <si>
    <t xml:space="preserve">Average Beta </t>
  </si>
  <si>
    <t>ESG, Innovation, EM</t>
  </si>
  <si>
    <t>80/10/10</t>
  </si>
  <si>
    <t>EQUITY, BONDS, ALTERNATIVES</t>
  </si>
  <si>
    <t xml:space="preserve">Equity </t>
  </si>
  <si>
    <t>Innovation</t>
  </si>
  <si>
    <t>EM</t>
  </si>
  <si>
    <t>ESG</t>
  </si>
  <si>
    <t>SECURITY</t>
  </si>
  <si>
    <t xml:space="preserve">Security Name </t>
  </si>
  <si>
    <t>Ticker</t>
  </si>
  <si>
    <t>NAV/Price</t>
  </si>
  <si>
    <t>NAV/Price (€)</t>
  </si>
  <si>
    <t>(Buy-in NAV/Price)</t>
  </si>
  <si>
    <t>(Buy-in NAV/Price) €</t>
  </si>
  <si>
    <t>Market Cap</t>
  </si>
  <si>
    <t>Expense ratio</t>
  </si>
  <si>
    <t xml:space="preserve">Weighted TER </t>
  </si>
  <si>
    <t xml:space="preserve">Quantity </t>
  </si>
  <si>
    <t xml:space="preserve">Cost Basis </t>
  </si>
  <si>
    <t>Current Market Value in €</t>
  </si>
  <si>
    <t>Growth</t>
  </si>
  <si>
    <t xml:space="preserve">Portfolio Holding % </t>
  </si>
  <si>
    <t xml:space="preserve">Holding % Target </t>
  </si>
  <si>
    <t>Difference</t>
  </si>
  <si>
    <t xml:space="preserve">Geographical Spread </t>
  </si>
  <si>
    <t>Asset Class</t>
  </si>
  <si>
    <t>Sector</t>
  </si>
  <si>
    <t>Beta</t>
  </si>
  <si>
    <t>TOTAL EQUITY</t>
  </si>
  <si>
    <t>TOTAL FIXED INCOME</t>
  </si>
  <si>
    <t>TOTAL ALTERNATIVES</t>
  </si>
  <si>
    <t>TOTAL</t>
  </si>
  <si>
    <t>Fixed Income</t>
  </si>
  <si>
    <t>Alternative</t>
  </si>
  <si>
    <t>Corporate Bonds</t>
  </si>
  <si>
    <t>Government Bond</t>
  </si>
  <si>
    <t>Commodities</t>
  </si>
  <si>
    <t>REIT</t>
  </si>
  <si>
    <t>Mixed Exposure</t>
  </si>
  <si>
    <t>North America</t>
  </si>
  <si>
    <t>Euro Area</t>
  </si>
  <si>
    <t>Other</t>
  </si>
  <si>
    <t>Global</t>
  </si>
  <si>
    <t>Emerging Markets &amp; Asia</t>
  </si>
  <si>
    <t>Row Labels</t>
  </si>
  <si>
    <t>Amun MSCI Em ESG Un Sel ETF DR</t>
  </si>
  <si>
    <t>ARK Fintech Innovation</t>
  </si>
  <si>
    <t>iS Core EURO STOXX50UCITSETF</t>
  </si>
  <si>
    <t>iShares:Core S&amp;P 500</t>
  </si>
  <si>
    <t>iShares:Rob &amp; Art Int Ms</t>
  </si>
  <si>
    <t>Lyxor New Energ DR UCITS ETF D</t>
  </si>
  <si>
    <t>MSCI EM ESG Tnd Ldrs UCTS ETF</t>
  </si>
  <si>
    <t>Vanguard EM St I;ETF</t>
  </si>
  <si>
    <t>Grand Total</t>
  </si>
  <si>
    <t>Sum of Current Market Value in €</t>
  </si>
  <si>
    <t>iShares:Global REIT ETF</t>
  </si>
  <si>
    <t>L&amp;G All Commdits UCITS ETF</t>
  </si>
  <si>
    <t>(Multiple Items)</t>
  </si>
  <si>
    <t xml:space="preserve">Sum of Portfolio Holding % </t>
  </si>
  <si>
    <t>Count of Ticker</t>
  </si>
  <si>
    <t>PORTFOLIO DASHBOARD</t>
  </si>
  <si>
    <t>PORTFOLIO TABLE AND ALLOCATION</t>
  </si>
  <si>
    <t>The Fund seeks to track the performance of an index composed of 50 of the largest companies in the Eurozone.</t>
  </si>
  <si>
    <t>The fund seeks to track the performance of an index composed of Japanese companies. The index screens out companies associated with controversial weapons, nuclear weapons, tobacco, thermal coal, oil sands, civilian firearms and those violating United Nations Global Compact principles.</t>
  </si>
  <si>
    <t>Invests in stocks of companies located in emerging markets around the world, such as China, Brazil, Taiwan, and South Africa.</t>
  </si>
  <si>
    <t xml:space="preserve">INVESTMENT OBJECTIVE </t>
  </si>
  <si>
    <t>Stock</t>
  </si>
  <si>
    <t> ETF seeks to track the investment results of an index composed of developed and emerging market companies that could benefit from the long-term growth and innovation in robotics technologies and artificial intelligence.</t>
  </si>
  <si>
    <t>The iShares Nasdaq Biotechnology ETF seeks to track the investment results of an index composed of biotechnology and pharmaceutical equities listed on the NASDAQ.</t>
  </si>
  <si>
    <t>This ETF has exposure to large and mid-cap companies across 26 emerging markets countries with robust ESG characters </t>
  </si>
  <si>
    <t>Track the Solactive Green ESG Bond EUR USD IG TR Index, a benchmark of EUR and USD denominated investment-grade green bonds issued by sovereigns,</t>
  </si>
  <si>
    <t>Track the MSCI Europe ESG Leaders Net Total Return Index. The index is designed to represent the performance of companies that have the highest ESG profile</t>
  </si>
  <si>
    <t>The L&amp;G All Commodities UCITS ETF (the "ETF") aims to track the performance of the Bloomberg Commodity Index Total Return (the "Index").</t>
  </si>
  <si>
    <t>The iShares Global REIT ETF seeks to track the investment results of an index composed of global real estate equities in developed and emerging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</si>
</sst>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43" formatCode="_-* #,##0.00_-;\-* #,##0.00_-;_-* &quot;-&quot;??_-;_-@_-"/>
    <numFmt numFmtId="166" formatCode="_-[$£-809]* #,##0_-;\-[$£-809]* #,##0_-;_-[$£-809]* &quot;-&quot;_-;_-@_-"/>
    <numFmt numFmtId="167" formatCode="_-[$£-809]* #,##0.00_-;\-[$£-809]* #,##0.00_-;_-[$£-809]* &quot;-&quot;??_-;_-@_-"/>
    <numFmt numFmtId="168" formatCode="_([$€-2]\ * #,##0_);_([$€-2]\ * \(#,##0\);_([$€-2]\ * &quot;-&quot;_);_(@_)"/>
    <numFmt numFmtId="169" formatCode="_([$$-409]* #,##0_);_([$$-409]* \(#,##0\);_([$$-409]* &quot;-&quot;_);_(@_)"/>
    <numFmt numFmtId="170" formatCode="_([$$-409]* #,##0.00_);_([$$-409]* \(#,##0.00\);_([$$-409]* &quot;-&quot;??_);_(@_)"/>
    <numFmt numFmtId="171" formatCode="_([$€-2]\ * #,##0.00_);_([$€-2]\ * \(#,##0.00\);_([$€-2]\ * &quot;-&quot;??_);_(@_)"/>
    <numFmt numFmtId="173" formatCode="0.000%"/>
    <numFmt numFmtId="175" formatCode="0.00000%"/>
    <numFmt numFmtId="176" formatCode="_-[$€-2]\ * #,##0.00_-;\-[$€-2]\ * #,##0.00_-;_-[$€-2]\ * &quot;-&quot;??_-;_-@_-"/>
    <numFmt numFmtId="177" formatCode="_-[$$-409]* #,##0.00_ ;_-[$$-409]* \-#,##0.00\ ;_-[$$-409]* &quot;-&quot;??_ ;_-@_ "/>
    <numFmt numFmtId="178" formatCode="0.000000%"/>
    <numFmt numFmtId="179" formatCode="_-[$€-2]\ * #,##0_-;\-[$€-2]\ * #,##0_-;_-[$€-2]\ * &quot;-&quot;??_-;_-@_-"/>
  </numFmts>
  <fonts count="18" x14ac:knownFonts="1">
    <font>
      <sz val="11"/>
      <color theme="1"/>
      <name val="Calibri"/>
      <family val="2"/>
      <scheme val="minor"/>
    </font>
    <font>
      <b/>
      <sz val="11"/>
      <color theme="1"/>
      <name val="Calibri"/>
      <family val="2"/>
      <scheme val="minor"/>
    </font>
    <font>
      <sz val="11"/>
      <color theme="0"/>
      <name val="Calibri"/>
      <family val="2"/>
      <scheme val="minor"/>
    </font>
    <font>
      <b/>
      <u/>
      <sz val="14"/>
      <color theme="1"/>
      <name val="Calibri"/>
      <family val="2"/>
      <scheme val="minor"/>
    </font>
    <font>
      <sz val="12"/>
      <color theme="1"/>
      <name val="Calibri"/>
      <family val="2"/>
      <scheme val="minor"/>
    </font>
    <font>
      <b/>
      <sz val="12"/>
      <color rgb="FFFF0000"/>
      <name val="Calibri"/>
      <family val="2"/>
      <scheme val="minor"/>
    </font>
    <font>
      <sz val="12"/>
      <color rgb="FFFF0000"/>
      <name val="Calibri"/>
      <family val="2"/>
      <scheme val="minor"/>
    </font>
    <font>
      <b/>
      <sz val="12"/>
      <color theme="1"/>
      <name val="Calibri"/>
      <family val="2"/>
      <scheme val="minor"/>
    </font>
    <font>
      <sz val="28"/>
      <color theme="0"/>
      <name val="Calibri"/>
      <family val="2"/>
      <scheme val="minor"/>
    </font>
    <font>
      <sz val="11"/>
      <color theme="1" tint="4.9989318521683403E-2"/>
      <name val="Calibri"/>
      <family val="2"/>
      <scheme val="minor"/>
    </font>
    <font>
      <sz val="18"/>
      <color rgb="FF1D1D1D"/>
      <name val="Arial"/>
      <family val="2"/>
    </font>
    <font>
      <sz val="11"/>
      <color theme="1"/>
      <name val="Calibri"/>
      <family val="2"/>
      <scheme val="minor"/>
    </font>
    <font>
      <b/>
      <sz val="11"/>
      <color theme="0" tint="-4.9989318521683403E-2"/>
      <name val="Calibri"/>
      <family val="2"/>
      <scheme val="minor"/>
    </font>
    <font>
      <sz val="11"/>
      <color rgb="FF000000"/>
      <name val="Calibri"/>
      <family val="2"/>
      <scheme val="minor"/>
    </font>
    <font>
      <sz val="11"/>
      <color theme="0" tint="-4.9989318521683403E-2"/>
      <name val="Calibri"/>
      <family val="2"/>
      <scheme val="minor"/>
    </font>
    <font>
      <sz val="12"/>
      <color theme="0" tint="-4.9989318521683403E-2"/>
      <name val="Arial"/>
      <family val="2"/>
    </font>
    <font>
      <b/>
      <sz val="18"/>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rgb="FF561B55"/>
        <bgColor indexed="64"/>
      </patternFill>
    </fill>
    <fill>
      <patternFill patternType="solid">
        <fgColor theme="0" tint="-0.14999847407452621"/>
        <bgColor theme="0" tint="-0.14999847407452621"/>
      </patternFill>
    </fill>
    <fill>
      <patternFill patternType="solid">
        <fgColor rgb="FFFFFFFF"/>
        <bgColor rgb="FF000000"/>
      </patternFill>
    </fill>
  </fills>
  <borders count="16">
    <border>
      <left/>
      <right/>
      <top/>
      <bottom/>
      <diagonal/>
    </border>
    <border>
      <left style="medium">
        <color rgb="FF561B55"/>
      </left>
      <right style="medium">
        <color rgb="FF561B55"/>
      </right>
      <top style="medium">
        <color rgb="FF561B55"/>
      </top>
      <bottom style="medium">
        <color rgb="FF561B55"/>
      </bottom>
      <diagonal/>
    </border>
    <border>
      <left style="medium">
        <color rgb="FF561B55"/>
      </left>
      <right/>
      <top/>
      <bottom/>
      <diagonal/>
    </border>
    <border>
      <left style="medium">
        <color rgb="FF561B55"/>
      </left>
      <right/>
      <top style="medium">
        <color rgb="FF561B55"/>
      </top>
      <bottom style="medium">
        <color indexed="64"/>
      </bottom>
      <diagonal/>
    </border>
    <border>
      <left/>
      <right/>
      <top style="medium">
        <color rgb="FF561B55"/>
      </top>
      <bottom style="medium">
        <color indexed="64"/>
      </bottom>
      <diagonal/>
    </border>
    <border>
      <left/>
      <right/>
      <top style="medium">
        <color rgb="FF561B55"/>
      </top>
      <bottom style="medium">
        <color rgb="FF000000"/>
      </bottom>
      <diagonal/>
    </border>
    <border>
      <left/>
      <right style="medium">
        <color rgb="FF561B55"/>
      </right>
      <top style="medium">
        <color rgb="FF561B55"/>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61B55"/>
      </left>
      <right/>
      <top style="medium">
        <color indexed="64"/>
      </top>
      <bottom style="medium">
        <color indexed="64"/>
      </bottom>
      <diagonal/>
    </border>
    <border>
      <left/>
      <right/>
      <top style="medium">
        <color indexed="64"/>
      </top>
      <bottom style="medium">
        <color indexed="64"/>
      </bottom>
      <diagonal/>
    </border>
    <border>
      <left/>
      <right style="medium">
        <color rgb="FF561B55"/>
      </right>
      <top style="medium">
        <color indexed="64"/>
      </top>
      <bottom style="medium">
        <color indexed="64"/>
      </bottom>
      <diagonal/>
    </border>
    <border>
      <left/>
      <right/>
      <top style="medium">
        <color indexed="64"/>
      </top>
      <bottom style="medium">
        <color rgb="FF561B55"/>
      </bottom>
      <diagonal/>
    </border>
    <border>
      <left/>
      <right style="medium">
        <color rgb="FF561B55"/>
      </right>
      <top style="medium">
        <color indexed="64"/>
      </top>
      <bottom style="medium">
        <color rgb="FF561B55"/>
      </bottom>
      <diagonal/>
    </border>
    <border>
      <left style="medium">
        <color rgb="FF561B55"/>
      </left>
      <right/>
      <top style="medium">
        <color rgb="FF561B55"/>
      </top>
      <bottom style="medium">
        <color rgb="FF561B55"/>
      </bottom>
      <diagonal/>
    </border>
    <border>
      <left/>
      <right/>
      <top style="medium">
        <color rgb="FF561B55"/>
      </top>
      <bottom style="medium">
        <color rgb="FF561B55"/>
      </bottom>
      <diagonal/>
    </border>
  </borders>
  <cellStyleXfs count="4">
    <xf numFmtId="0" fontId="0"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cellStyleXfs>
  <cellXfs count="91">
    <xf numFmtId="0" fontId="0" fillId="0" borderId="0" xfId="0"/>
    <xf numFmtId="0" fontId="0" fillId="2" borderId="1" xfId="0" applyFill="1" applyBorder="1" applyAlignment="1">
      <alignment horizontal="center" vertical="center" wrapText="1"/>
    </xf>
    <xf numFmtId="0" fontId="9" fillId="0" borderId="2" xfId="0" applyFont="1" applyBorder="1"/>
    <xf numFmtId="0" fontId="9" fillId="4" borderId="2" xfId="0" applyFont="1" applyFill="1" applyBorder="1"/>
    <xf numFmtId="0" fontId="10" fillId="0" borderId="0" xfId="0" applyFont="1" applyAlignment="1">
      <alignment vertical="center" wrapText="1"/>
    </xf>
    <xf numFmtId="10" fontId="0" fillId="0" borderId="0" xfId="0" applyNumberFormat="1"/>
    <xf numFmtId="9" fontId="0" fillId="0" borderId="0" xfId="0" applyNumberFormat="1"/>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6" xfId="0" applyFont="1" applyFill="1" applyBorder="1" applyAlignment="1">
      <alignment horizontal="left" vertical="center"/>
    </xf>
    <xf numFmtId="0" fontId="0" fillId="0" borderId="0" xfId="0" applyNumberFormat="1"/>
    <xf numFmtId="0" fontId="13" fillId="5" borderId="2" xfId="0" applyFont="1" applyFill="1" applyBorder="1"/>
    <xf numFmtId="0" fontId="0" fillId="4" borderId="2" xfId="0" applyFill="1" applyBorder="1"/>
    <xf numFmtId="0" fontId="0" fillId="0" borderId="0" xfId="0" applyAlignment="1">
      <alignment horizontal="center" vertical="center"/>
    </xf>
    <xf numFmtId="170" fontId="0" fillId="0" borderId="0" xfId="0" applyNumberFormat="1"/>
    <xf numFmtId="171" fontId="0" fillId="0" borderId="0" xfId="0" applyNumberFormat="1"/>
    <xf numFmtId="167" fontId="0" fillId="0" borderId="0" xfId="0" applyNumberFormat="1"/>
    <xf numFmtId="0" fontId="7" fillId="0" borderId="7" xfId="0" applyFont="1" applyBorder="1" applyAlignment="1">
      <alignment horizontal="center" vertical="center"/>
    </xf>
    <xf numFmtId="0" fontId="7" fillId="0" borderId="8" xfId="0" applyFont="1" applyBorder="1" applyAlignment="1">
      <alignment horizontal="center" vertical="center"/>
    </xf>
    <xf numFmtId="173" fontId="7" fillId="0" borderId="8" xfId="3" applyNumberFormat="1" applyFont="1" applyBorder="1" applyAlignment="1">
      <alignment horizontal="center" vertical="center"/>
    </xf>
    <xf numFmtId="10" fontId="4" fillId="0" borderId="7" xfId="0" applyNumberFormat="1" applyFont="1" applyBorder="1" applyAlignment="1">
      <alignment horizontal="center" vertical="center"/>
    </xf>
    <xf numFmtId="10" fontId="4" fillId="0" borderId="8" xfId="0" applyNumberFormat="1" applyFont="1" applyBorder="1" applyAlignment="1">
      <alignment horizontal="center" vertical="center"/>
    </xf>
    <xf numFmtId="1" fontId="4" fillId="0" borderId="8" xfId="1" applyNumberFormat="1" applyFont="1" applyBorder="1" applyAlignment="1">
      <alignment horizontal="center" vertical="center"/>
    </xf>
    <xf numFmtId="0" fontId="4" fillId="0" borderId="8" xfId="0" applyFont="1" applyBorder="1" applyAlignment="1">
      <alignment horizontal="center" vertical="center"/>
    </xf>
    <xf numFmtId="43" fontId="4" fillId="0" borderId="8" xfId="1" applyFont="1" applyBorder="1" applyAlignment="1">
      <alignment horizontal="center" vertical="center"/>
    </xf>
    <xf numFmtId="176" fontId="4" fillId="0" borderId="8" xfId="1" applyNumberFormat="1" applyFont="1" applyBorder="1" applyAlignment="1">
      <alignment horizontal="center" vertical="center"/>
    </xf>
    <xf numFmtId="176" fontId="4" fillId="0" borderId="8" xfId="0" applyNumberFormat="1" applyFont="1" applyBorder="1" applyAlignment="1">
      <alignment horizontal="center" vertical="center"/>
    </xf>
    <xf numFmtId="173" fontId="4" fillId="0" borderId="8" xfId="3" applyNumberFormat="1" applyFont="1" applyBorder="1" applyAlignment="1">
      <alignment horizontal="center" vertical="center"/>
    </xf>
    <xf numFmtId="176" fontId="4" fillId="0" borderId="8" xfId="3" applyNumberFormat="1" applyFont="1" applyBorder="1" applyAlignment="1">
      <alignment horizontal="center" vertical="center"/>
    </xf>
    <xf numFmtId="177" fontId="4" fillId="0" borderId="8" xfId="3" applyNumberFormat="1" applyFont="1" applyBorder="1" applyAlignment="1">
      <alignment horizontal="center" vertical="center"/>
    </xf>
    <xf numFmtId="4" fontId="4" fillId="0" borderId="8" xfId="3" applyNumberFormat="1" applyFont="1" applyBorder="1" applyAlignment="1">
      <alignment horizontal="center" vertical="center"/>
    </xf>
    <xf numFmtId="176" fontId="0" fillId="0" borderId="0" xfId="0" applyNumberFormat="1"/>
    <xf numFmtId="176" fontId="0" fillId="0" borderId="0" xfId="1" applyNumberFormat="1" applyFont="1"/>
    <xf numFmtId="2" fontId="0" fillId="0" borderId="0" xfId="0" applyNumberFormat="1" applyAlignment="1">
      <alignment horizontal="center" vertical="center"/>
    </xf>
    <xf numFmtId="169" fontId="0" fillId="0" borderId="0" xfId="0" applyNumberFormat="1"/>
    <xf numFmtId="168" fontId="0" fillId="0" borderId="0" xfId="0" applyNumberFormat="1"/>
    <xf numFmtId="166" fontId="0" fillId="0" borderId="0" xfId="0" applyNumberFormat="1"/>
    <xf numFmtId="10" fontId="0" fillId="0" borderId="0" xfId="0" applyNumberFormat="1" applyAlignment="1">
      <alignment horizontal="center" vertical="center"/>
    </xf>
    <xf numFmtId="0" fontId="14" fillId="3" borderId="9" xfId="0" quotePrefix="1" applyFont="1" applyFill="1" applyBorder="1"/>
    <xf numFmtId="0" fontId="14" fillId="3" borderId="10" xfId="0" quotePrefix="1" applyFont="1" applyFill="1" applyBorder="1"/>
    <xf numFmtId="0" fontId="14" fillId="3" borderId="10" xfId="0" applyFont="1" applyFill="1" applyBorder="1" applyAlignment="1">
      <alignment horizontal="center" vertical="center"/>
    </xf>
    <xf numFmtId="0" fontId="14" fillId="3" borderId="10" xfId="0" applyFont="1" applyFill="1" applyBorder="1"/>
    <xf numFmtId="176" fontId="14" fillId="3" borderId="10" xfId="0" applyNumberFormat="1" applyFont="1" applyFill="1" applyBorder="1"/>
    <xf numFmtId="10" fontId="14" fillId="3" borderId="10" xfId="0" applyNumberFormat="1" applyFont="1" applyFill="1" applyBorder="1" applyAlignment="1">
      <alignment horizontal="center" vertical="center"/>
    </xf>
    <xf numFmtId="43" fontId="14" fillId="3" borderId="10" xfId="1" applyFont="1" applyFill="1" applyBorder="1"/>
    <xf numFmtId="176" fontId="14" fillId="3" borderId="10" xfId="1" applyNumberFormat="1" applyFont="1" applyFill="1" applyBorder="1"/>
    <xf numFmtId="9" fontId="14" fillId="3" borderId="10" xfId="1" applyNumberFormat="1" applyFont="1" applyFill="1" applyBorder="1" applyAlignment="1">
      <alignment horizontal="center" vertical="center"/>
    </xf>
    <xf numFmtId="9" fontId="14" fillId="3" borderId="10" xfId="0" applyNumberFormat="1" applyFont="1" applyFill="1" applyBorder="1" applyAlignment="1">
      <alignment horizontal="center" vertical="center"/>
    </xf>
    <xf numFmtId="4" fontId="14" fillId="3" borderId="11" xfId="0" applyNumberFormat="1" applyFont="1" applyFill="1" applyBorder="1"/>
    <xf numFmtId="170" fontId="0" fillId="0" borderId="0" xfId="0" applyNumberFormat="1" applyAlignment="1">
      <alignment horizontal="center" vertical="center"/>
    </xf>
    <xf numFmtId="9" fontId="14" fillId="3" borderId="10" xfId="3" applyFont="1" applyFill="1" applyBorder="1" applyAlignment="1">
      <alignment horizontal="center" vertical="center"/>
    </xf>
    <xf numFmtId="170" fontId="14" fillId="3" borderId="10" xfId="0" applyNumberFormat="1" applyFont="1" applyFill="1" applyBorder="1"/>
    <xf numFmtId="169" fontId="14" fillId="3" borderId="10" xfId="0" applyNumberFormat="1" applyFont="1" applyFill="1" applyBorder="1"/>
    <xf numFmtId="43" fontId="14" fillId="3" borderId="10" xfId="0" applyNumberFormat="1" applyFont="1" applyFill="1" applyBorder="1"/>
    <xf numFmtId="0" fontId="15" fillId="3" borderId="12" xfId="0" applyFont="1" applyFill="1" applyBorder="1"/>
    <xf numFmtId="0" fontId="14" fillId="3" borderId="12" xfId="0" applyFont="1" applyFill="1" applyBorder="1" applyAlignment="1">
      <alignment horizontal="center" vertical="center"/>
    </xf>
    <xf numFmtId="170" fontId="14" fillId="3" borderId="12" xfId="0" applyNumberFormat="1" applyFont="1" applyFill="1" applyBorder="1"/>
    <xf numFmtId="176" fontId="14" fillId="3" borderId="12" xfId="0" applyNumberFormat="1" applyFont="1" applyFill="1" applyBorder="1"/>
    <xf numFmtId="169" fontId="14" fillId="3" borderId="12" xfId="0" applyNumberFormat="1" applyFont="1" applyFill="1" applyBorder="1"/>
    <xf numFmtId="10" fontId="14" fillId="3" borderId="12" xfId="0" applyNumberFormat="1" applyFont="1" applyFill="1" applyBorder="1" applyAlignment="1">
      <alignment horizontal="center" vertical="center"/>
    </xf>
    <xf numFmtId="176" fontId="14" fillId="3" borderId="12" xfId="1" applyNumberFormat="1" applyFont="1" applyFill="1" applyBorder="1" applyAlignment="1">
      <alignment horizontal="center"/>
    </xf>
    <xf numFmtId="0" fontId="14" fillId="3" borderId="12" xfId="0" applyFont="1" applyFill="1" applyBorder="1"/>
    <xf numFmtId="4" fontId="14" fillId="3" borderId="13" xfId="0" applyNumberFormat="1" applyFont="1" applyFill="1" applyBorder="1"/>
    <xf numFmtId="171" fontId="0" fillId="0" borderId="0" xfId="0" applyNumberFormat="1" applyAlignment="1">
      <alignment horizontal="center" vertical="center"/>
    </xf>
    <xf numFmtId="0" fontId="0" fillId="0" borderId="0" xfId="0" applyAlignment="1">
      <alignment horizontal="left"/>
    </xf>
    <xf numFmtId="9" fontId="0" fillId="0" borderId="0" xfId="0" applyNumberFormat="1" applyAlignment="1">
      <alignment horizontal="center" vertical="center"/>
    </xf>
    <xf numFmtId="10" fontId="0" fillId="0" borderId="0" xfId="3" applyNumberFormat="1" applyFont="1" applyAlignment="1">
      <alignment horizontal="center" vertical="center"/>
    </xf>
    <xf numFmtId="10" fontId="14" fillId="3" borderId="12" xfId="1" applyNumberFormat="1" applyFont="1" applyFill="1" applyBorder="1" applyAlignment="1">
      <alignment horizontal="center"/>
    </xf>
    <xf numFmtId="9" fontId="14" fillId="3" borderId="12" xfId="1" applyNumberFormat="1" applyFont="1" applyFill="1" applyBorder="1" applyAlignment="1">
      <alignment horizontal="center"/>
    </xf>
    <xf numFmtId="173" fontId="14" fillId="3" borderId="10" xfId="0" applyNumberFormat="1" applyFont="1" applyFill="1" applyBorder="1" applyAlignment="1">
      <alignment horizontal="center" vertical="center"/>
    </xf>
    <xf numFmtId="173" fontId="0" fillId="0" borderId="0" xfId="0" applyNumberFormat="1" applyAlignment="1">
      <alignment horizontal="center" vertical="center"/>
    </xf>
    <xf numFmtId="178" fontId="0" fillId="0" borderId="0" xfId="0" applyNumberFormat="1" applyAlignment="1">
      <alignment horizontal="center" vertical="center"/>
    </xf>
    <xf numFmtId="175" fontId="0" fillId="0" borderId="0" xfId="0" applyNumberFormat="1" applyAlignment="1">
      <alignment horizontal="center" vertical="center"/>
    </xf>
    <xf numFmtId="176" fontId="0" fillId="0" borderId="0" xfId="1" applyNumberFormat="1" applyFont="1" applyAlignment="1">
      <alignment horizontal="center" vertical="center"/>
    </xf>
    <xf numFmtId="176" fontId="14" fillId="3" borderId="10" xfId="1" applyNumberFormat="1" applyFont="1" applyFill="1" applyBorder="1" applyAlignment="1">
      <alignment horizontal="center" vertical="center"/>
    </xf>
    <xf numFmtId="176" fontId="14" fillId="3" borderId="10" xfId="0" applyNumberFormat="1" applyFont="1" applyFill="1" applyBorder="1" applyAlignment="1">
      <alignment horizontal="center" vertical="center"/>
    </xf>
    <xf numFmtId="176" fontId="14" fillId="3" borderId="12" xfId="1" applyNumberFormat="1" applyFont="1" applyFill="1" applyBorder="1" applyAlignment="1">
      <alignment horizontal="center" vertical="center"/>
    </xf>
    <xf numFmtId="10" fontId="14" fillId="3" borderId="10" xfId="1" applyNumberFormat="1" applyFont="1" applyFill="1" applyBorder="1"/>
    <xf numFmtId="179" fontId="4" fillId="0" borderId="7" xfId="0" applyNumberFormat="1" applyFont="1" applyBorder="1" applyAlignment="1">
      <alignment horizontal="center" vertical="center"/>
    </xf>
    <xf numFmtId="176" fontId="4" fillId="0" borderId="8" xfId="2" applyNumberFormat="1" applyFont="1" applyBorder="1" applyAlignment="1">
      <alignment horizontal="center" vertical="center"/>
    </xf>
    <xf numFmtId="4" fontId="0" fillId="0" borderId="0" xfId="0" applyNumberFormat="1"/>
    <xf numFmtId="0" fontId="0" fillId="0" borderId="0" xfId="0" pivotButton="1"/>
    <xf numFmtId="0" fontId="16" fillId="0" borderId="0" xfId="0" applyFont="1" applyBorder="1" applyAlignment="1">
      <alignment horizontal="center"/>
    </xf>
    <xf numFmtId="0" fontId="0" fillId="0" borderId="7" xfId="0" applyBorder="1" applyAlignment="1">
      <alignment horizontal="center" vertical="center" wrapText="1"/>
    </xf>
    <xf numFmtId="0" fontId="9" fillId="4" borderId="7" xfId="0" applyFont="1" applyFill="1" applyBorder="1" applyAlignment="1">
      <alignment horizontal="center" vertical="center"/>
    </xf>
    <xf numFmtId="0" fontId="17" fillId="0" borderId="7" xfId="0" applyFont="1" applyBorder="1" applyAlignment="1">
      <alignment horizontal="center" vertical="center"/>
    </xf>
    <xf numFmtId="0" fontId="8" fillId="3" borderId="0" xfId="0" applyFont="1" applyFill="1" applyAlignment="1">
      <alignment horizontal="left" vertical="center"/>
    </xf>
    <xf numFmtId="0" fontId="2" fillId="3" borderId="0" xfId="0" applyFont="1" applyFill="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cellXfs>
  <cellStyles count="4">
    <cellStyle name="Comma" xfId="1" builtinId="3"/>
    <cellStyle name="Currency" xfId="2" builtinId="4"/>
    <cellStyle name="Normal" xfId="0" builtinId="0"/>
    <cellStyle name="Percent" xfId="3" builtinId="5"/>
  </cellStyles>
  <dxfs count="4">
    <dxf>
      <numFmt numFmtId="13" formatCode="0%"/>
    </dxf>
    <dxf>
      <numFmt numFmtId="13" formatCode="0%"/>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561B55"/>
      <color rgb="FFEEC8ED"/>
      <color rgb="FFCE64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[Adam Ruane- Global Portfolio Q.xlsx]Rough Work- Charts!PivotTable2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rgbClr val="561B55"/>
                </a:solidFill>
              </a:rPr>
              <a:t>Top 10 Holdings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61B55"/>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'Rough Work- Charts'!$B$4</c:f>
              <c:strCache>
                <c:ptCount val="1"/>
                <c:pt idx="0">
                  <c:v>Total</c:v>
                </c:pt>
              </c:strCache>
            </c:strRef>
          </c:tx>
          <c:spPr>
            <a:solidFill>
              <a:srgbClr val="561B55"/>
            </a:solidFill>
            <a:ln w="9525" cap="flat" cmpd="sng" algn="ctr">
              <a:solidFill>
                <a:schemeClr val="lt1">
                  <a:alpha val="50000"/>
                </a:schemeClr>
              </a:solidFill>
              <a:round/>
            </a:ln>
            <a:effectLst/>
          </c:spPr>
          <c:invertIfNegative val="0"/>
          <c:cat>
            <c:strRef>
              <c:f>'Rough Work- Charts'!$A$5:$A$15</c:f>
              <c:strCache>
                <c:ptCount val="10"/>
                <c:pt idx="0">
                  <c:v>iS Core EURO STOXX50UCITSETF</c:v>
                </c:pt>
                <c:pt idx="1">
                  <c:v>iShares:Core S&amp;P 500</c:v>
                </c:pt>
                <c:pt idx="2">
                  <c:v>Amun MSCI Em ESG Un Sel ETF DR</c:v>
                </c:pt>
                <c:pt idx="3">
                  <c:v>L&amp;G All Commdits UCITS ETF</c:v>
                </c:pt>
                <c:pt idx="4">
                  <c:v>MSCI EM ESG Tnd Ldrs UCTS ETF</c:v>
                </c:pt>
                <c:pt idx="5">
                  <c:v>Lyxor New Energ DR UCITS ETF D</c:v>
                </c:pt>
                <c:pt idx="6">
                  <c:v>Vanguard EM St I;ETF</c:v>
                </c:pt>
                <c:pt idx="7">
                  <c:v>ARK Fintech Innovation</c:v>
                </c:pt>
                <c:pt idx="8">
                  <c:v>iShares:Rob &amp; Art Int Ms</c:v>
                </c:pt>
                <c:pt idx="9">
                  <c:v>iShares:Global REIT ETF</c:v>
                </c:pt>
              </c:strCache>
            </c:strRef>
          </c:cat>
          <c:val>
            <c:numRef>
              <c:f>'Rough Work- Charts'!$B$5:$B$15</c:f>
              <c:numCache>
                <c:formatCode>General</c:formatCode>
                <c:ptCount val="10"/>
                <c:pt idx="0">
                  <c:v>1000000</c:v>
                </c:pt>
                <c:pt idx="1">
                  <c:v>899999.99999999988</c:v>
                </c:pt>
                <c:pt idx="2">
                  <c:v>550000</c:v>
                </c:pt>
                <c:pt idx="3">
                  <c:v>500000</c:v>
                </c:pt>
                <c:pt idx="4">
                  <c:v>500000</c:v>
                </c:pt>
                <c:pt idx="5">
                  <c:v>500000</c:v>
                </c:pt>
                <c:pt idx="6">
                  <c:v>500000</c:v>
                </c:pt>
                <c:pt idx="7">
                  <c:v>500000</c:v>
                </c:pt>
                <c:pt idx="8">
                  <c:v>500000</c:v>
                </c:pt>
                <c:pt idx="9">
                  <c:v>500000</c:v>
                </c:pt>
              </c:numCache>
            </c:numRef>
          </c:val>
          <c:extLst>
            <c:ext xmlns:c16="http://schemas.microsoft.com/office/drawing/2014/chart" uri="{C3380CC4-5D6E-409C-BE32-E72D297353CC}">
              <c16:uniqueId val="{00000000-2CFD-4F9C-8F54-650754340D2A}"/>
            </c:ext>
          </c:extLst>
        </c:ser>
        <c:dLbls>
          <c:showLegendKey val="0"/>
          <c:showVal val="0"/>
          <c:showCatName val="0"/>
          <c:showSerName val="0"/>
          <c:showPercent val="0"/>
          <c:showBubbleSize val="0"/>
        </c:dLbls>
        <c:gapWidth val="75"/>
        <c:overlap val="-25"/>
        <c:axId val="832126592"/>
        <c:axId val="832128256"/>
      </c:barChart>
      <c:catAx>
        <c:axId val="83212659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1" i="0" u="none" strike="noStrike" kern="1200" cap="all" baseline="0">
                <a:solidFill>
                  <a:schemeClr val="dk1">
                    <a:lumMod val="75000"/>
                    <a:lumOff val="25000"/>
                  </a:schemeClr>
                </a:solidFill>
                <a:latin typeface="+mn-lt"/>
                <a:ea typeface="+mn-ea"/>
                <a:cs typeface="+mn-cs"/>
              </a:defRPr>
            </a:pPr>
            <a:endParaRPr lang="en-US"/>
          </a:p>
        </c:txPr>
        <c:crossAx val="832128256"/>
        <c:crosses val="autoZero"/>
        <c:auto val="1"/>
        <c:lblAlgn val="ctr"/>
        <c:lblOffset val="100"/>
        <c:noMultiLvlLbl val="0"/>
      </c:catAx>
      <c:valAx>
        <c:axId val="83212825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crossAx val="83212659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38100" cap="flat" cmpd="sng" algn="ctr">
      <a:solidFill>
        <a:srgbClr val="561B5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[Adam Ruane- Global Portfolio Q.xlsx]Rough Work- Charts!PivotTable3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rgbClr val="561B55"/>
                </a:solidFill>
              </a:rPr>
              <a:t>Sector Equity Breakdown </a:t>
            </a:r>
          </a:p>
        </c:rich>
      </c:tx>
      <c:layout>
        <c:manualLayout>
          <c:xMode val="edge"/>
          <c:yMode val="edge"/>
          <c:x val="0.31494444444444447"/>
          <c:y val="5.445921201597372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outerShdw blurRad="254000" sx="102000" sy="102000" algn="ctr" rotWithShape="0">
              <a:prstClr val="black">
                <a:alpha val="20000"/>
              </a:prstClr>
            </a:outerShdw>
          </a:effectLst>
        </c:spPr>
        <c:dLbl>
          <c:idx val="0"/>
          <c:layout>
            <c:manualLayout>
              <c:x val="-1.2608048993875765E-2"/>
              <c:y val="-0.1403504173628781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lumMod val="60000"/>
            </a:schemeClr>
          </a:solidFill>
          <a:ln>
            <a:noFill/>
          </a:ln>
          <a:effectLst>
            <a:outerShdw blurRad="254000" sx="102000" sy="102000" algn="ctr" rotWithShape="0">
              <a:prstClr val="black">
                <a:alpha val="20000"/>
              </a:prstClr>
            </a:outerShdw>
          </a:effectLst>
        </c:spPr>
        <c:dLbl>
          <c:idx val="0"/>
          <c:layout>
            <c:manualLayout>
              <c:x val="2.6158136482939621E-2"/>
              <c:y val="-8.441657890476787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outerShdw blurRad="254000" sx="102000" sy="102000" algn="ctr" rotWithShape="0">
              <a:prstClr val="black">
                <a:alpha val="20000"/>
              </a:prstClr>
            </a:outerShdw>
          </a:effectLst>
        </c:spPr>
        <c:dLbl>
          <c:idx val="0"/>
          <c:layout>
            <c:manualLayout>
              <c:x val="-6.9967738407699043E-2"/>
              <c:y val="1.10261702724052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outerShdw blurRad="254000" sx="102000" sy="102000" algn="ctr" rotWithShape="0">
              <a:prstClr val="black">
                <a:alpha val="20000"/>
              </a:prstClr>
            </a:outerShdw>
          </a:effectLst>
        </c:spPr>
        <c:dLbl>
          <c:idx val="0"/>
          <c:layout>
            <c:manualLayout>
              <c:x val="-5.9067694663167102E-2"/>
              <c:y val="-0.1129815690514413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6020844269466314"/>
                  <c:h val="0.15446139620896901"/>
                </c:manualLayout>
              </c15:layout>
            </c:ext>
          </c:extLst>
        </c:dLbl>
      </c:pivotFmt>
      <c:pivotFmt>
        <c:idx val="5"/>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outerShdw blurRad="254000" sx="102000" sy="102000" algn="ctr" rotWithShape="0">
              <a:prstClr val="black">
                <a:alpha val="20000"/>
              </a:prstClr>
            </a:outerShdw>
          </a:effectLst>
        </c:spPr>
        <c:dLbl>
          <c:idx val="0"/>
          <c:layout>
            <c:manualLayout>
              <c:x val="-6.9967738407699043E-2"/>
              <c:y val="1.10261702724052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outerShdw blurRad="254000" sx="102000" sy="102000" algn="ctr" rotWithShape="0">
              <a:prstClr val="black">
                <a:alpha val="20000"/>
              </a:prstClr>
            </a:outerShdw>
          </a:effectLst>
        </c:spPr>
        <c:dLbl>
          <c:idx val="0"/>
          <c:layout>
            <c:manualLayout>
              <c:x val="-1.2608048993875765E-2"/>
              <c:y val="-0.1403504173628781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outerShdw blurRad="254000" sx="102000" sy="102000" algn="ctr" rotWithShape="0">
              <a:prstClr val="black">
                <a:alpha val="20000"/>
              </a:prstClr>
            </a:outerShdw>
          </a:effectLst>
        </c:spPr>
        <c:dLbl>
          <c:idx val="0"/>
          <c:layout>
            <c:manualLayout>
              <c:x val="-5.9067694663167102E-2"/>
              <c:y val="-0.1129815690514413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6020844269466314"/>
                  <c:h val="0.15446139620896901"/>
                </c:manualLayout>
              </c15:layout>
            </c:ext>
          </c:extLst>
        </c:dLbl>
      </c:pivotFmt>
      <c:pivotFmt>
        <c:idx val="9"/>
        <c:spPr>
          <a:solidFill>
            <a:schemeClr val="accent2"/>
          </a:solidFill>
          <a:ln>
            <a:noFill/>
          </a:ln>
          <a:effectLst>
            <a:outerShdw blurRad="254000" sx="102000" sy="102000" algn="ctr" rotWithShape="0">
              <a:prstClr val="black">
                <a:alpha val="20000"/>
              </a:prstClr>
            </a:outerShdw>
          </a:effectLst>
        </c:spPr>
        <c:dLbl>
          <c:idx val="0"/>
          <c:layout>
            <c:manualLayout>
              <c:x val="2.6158136482939621E-2"/>
              <c:y val="-8.441657890476787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outerShdw blurRad="254000" sx="102000" sy="102000" algn="ctr" rotWithShape="0">
              <a:prstClr val="black">
                <a:alpha val="20000"/>
              </a:prstClr>
            </a:outerShdw>
          </a:effectLst>
        </c:spPr>
        <c:dLbl>
          <c:idx val="0"/>
          <c:layout>
            <c:manualLayout>
              <c:x val="-6.9967738407699043E-2"/>
              <c:y val="1.10261702724052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outerShdw blurRad="254000" sx="102000" sy="102000" algn="ctr" rotWithShape="0">
              <a:prstClr val="black">
                <a:alpha val="20000"/>
              </a:prstClr>
            </a:outerShdw>
          </a:effectLst>
        </c:spPr>
        <c:dLbl>
          <c:idx val="0"/>
          <c:layout>
            <c:manualLayout>
              <c:x val="-1.2608048993875765E-2"/>
              <c:y val="-0.1403504173628781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outerShdw blurRad="254000" sx="102000" sy="102000" algn="ctr" rotWithShape="0">
              <a:prstClr val="black">
                <a:alpha val="20000"/>
              </a:prstClr>
            </a:outerShdw>
          </a:effectLst>
        </c:spPr>
        <c:dLbl>
          <c:idx val="0"/>
          <c:layout>
            <c:manualLayout>
              <c:x val="-5.9067694663167102E-2"/>
              <c:y val="-0.1129815690514413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6020844269466314"/>
                  <c:h val="0.15446139620896901"/>
                </c:manualLayout>
              </c15:layout>
            </c:ext>
          </c:extLst>
        </c:dLbl>
      </c:pivotFmt>
      <c:pivotFmt>
        <c:idx val="14"/>
        <c:spPr>
          <a:solidFill>
            <a:schemeClr val="accent2"/>
          </a:solidFill>
          <a:ln>
            <a:noFill/>
          </a:ln>
          <a:effectLst>
            <a:outerShdw blurRad="254000" sx="102000" sy="102000" algn="ctr" rotWithShape="0">
              <a:prstClr val="black">
                <a:alpha val="20000"/>
              </a:prstClr>
            </a:outerShdw>
          </a:effectLst>
        </c:spPr>
        <c:dLbl>
          <c:idx val="0"/>
          <c:layout>
            <c:manualLayout>
              <c:x val="2.6158136482939621E-2"/>
              <c:y val="-8.441657890476787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'Rough Work- Charts'!$B$24</c:f>
              <c:strCache>
                <c:ptCount val="1"/>
                <c:pt idx="0">
                  <c:v>Total</c:v>
                </c:pt>
              </c:strCache>
            </c:strRef>
          </c:tx>
          <c:dPt>
            <c:idx val="0"/>
            <c:bubble3D val="0"/>
            <c:explosion val="12"/>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8B5-49D4-BD47-757D2AAD5A62}"/>
              </c:ext>
            </c:extLst>
          </c:dPt>
          <c:dPt>
            <c:idx val="1"/>
            <c:bubble3D val="0"/>
            <c:explosion val="7"/>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8B5-49D4-BD47-757D2AAD5A62}"/>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8B5-49D4-BD47-757D2AAD5A62}"/>
              </c:ext>
            </c:extLst>
          </c:dPt>
          <c:dPt>
            <c:idx val="3"/>
            <c:bubble3D val="0"/>
            <c:explosion val="6"/>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8B5-49D4-BD47-757D2AAD5A62}"/>
              </c:ext>
            </c:extLst>
          </c:dPt>
          <c:dLbls>
            <c:dLbl>
              <c:idx val="0"/>
              <c:layout>
                <c:manualLayout>
                  <c:x val="-6.9967738407699043E-2"/>
                  <c:y val="1.10261702724052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8B5-49D4-BD47-757D2AAD5A62}"/>
                </c:ext>
              </c:extLst>
            </c:dLbl>
            <c:dLbl>
              <c:idx val="1"/>
              <c:layout>
                <c:manualLayout>
                  <c:x val="-1.2608048993875765E-2"/>
                  <c:y val="-0.1403504173628781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8B5-49D4-BD47-757D2AAD5A62}"/>
                </c:ext>
              </c:extLst>
            </c:dLbl>
            <c:dLbl>
              <c:idx val="2"/>
              <c:layout>
                <c:manualLayout>
                  <c:x val="-5.9067694663167102E-2"/>
                  <c:y val="-0.1129815690514413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6020844269466314"/>
                      <c:h val="0.15446139620896901"/>
                    </c:manualLayout>
                  </c15:layout>
                </c:ext>
                <c:ext xmlns:c16="http://schemas.microsoft.com/office/drawing/2014/chart" uri="{C3380CC4-5D6E-409C-BE32-E72D297353CC}">
                  <c16:uniqueId val="{00000005-C8B5-49D4-BD47-757D2AAD5A62}"/>
                </c:ext>
              </c:extLst>
            </c:dLbl>
            <c:dLbl>
              <c:idx val="3"/>
              <c:layout>
                <c:manualLayout>
                  <c:x val="2.6158136482939621E-2"/>
                  <c:y val="-8.441657890476787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B5-49D4-BD47-757D2AAD5A62}"/>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'Rough Work- Charts'!$A$25:$A$29</c:f>
              <c:strCache>
                <c:ptCount val="4"/>
                <c:pt idx="0">
                  <c:v>EM</c:v>
                </c:pt>
                <c:pt idx="1">
                  <c:v>ESG</c:v>
                </c:pt>
                <c:pt idx="2">
                  <c:v>Innovation</c:v>
                </c:pt>
                <c:pt idx="3">
                  <c:v>Mixed Exposure</c:v>
                </c:pt>
              </c:strCache>
            </c:strRef>
          </c:cat>
          <c:val>
            <c:numRef>
              <c:f>'Rough Work- Charts'!$B$25:$B$29</c:f>
              <c:numCache>
                <c:formatCode>0%</c:formatCode>
                <c:ptCount val="4"/>
                <c:pt idx="0">
                  <c:v>0.15500000000000003</c:v>
                </c:pt>
                <c:pt idx="1">
                  <c:v>0.22500000000000003</c:v>
                </c:pt>
                <c:pt idx="2">
                  <c:v>0.22999999999999998</c:v>
                </c:pt>
                <c:pt idx="3">
                  <c:v>0.19</c:v>
                </c:pt>
              </c:numCache>
            </c:numRef>
          </c:val>
          <c:extLst>
            <c:ext xmlns:c16="http://schemas.microsoft.com/office/drawing/2014/chart" uri="{C3380CC4-5D6E-409C-BE32-E72D297353CC}">
              <c16:uniqueId val="{00000008-C8B5-49D4-BD47-757D2AAD5A62}"/>
            </c:ext>
          </c:extLst>
        </c:ser>
        <c:dLbls>
          <c:showLegendKey val="0"/>
          <c:showVal val="1"/>
          <c:showCatName val="1"/>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28575" cap="flat" cmpd="sng" algn="ctr">
      <a:solidFill>
        <a:srgbClr val="561B5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[Adam Ruane- Global Portfolio Q.xlsx]Rough Work- Charts!PivotTable4</c:name>
    <c:fmtId val="2"/>
  </c:pivotSource>
  <c:chart>
    <c:title>
      <c:tx>
        <c:rich>
          <a:bodyPr rot="0" spcFirstLastPara="1" vertOverflow="ellipsis" vert="horz" wrap="square" anchor="ctr" anchorCtr="1"/>
          <a:lstStyle/>
          <a:p>
            <a:pPr algn="ctr" rtl="0">
              <a:defRPr lang="en-US" sz="1800" b="1" i="0" u="none" strike="noStrike" kern="1200" baseline="0">
                <a:solidFill>
                  <a:srgbClr val="561B55"/>
                </a:solidFill>
                <a:latin typeface="+mn-lt"/>
                <a:ea typeface="+mn-ea"/>
                <a:cs typeface="+mn-cs"/>
              </a:defRPr>
            </a:pPr>
            <a:r>
              <a:rPr lang="en-US" sz="1800" b="1" i="0" u="none" strike="noStrike" kern="1200" baseline="0">
                <a:solidFill>
                  <a:srgbClr val="561B55"/>
                </a:solidFill>
                <a:latin typeface="+mn-lt"/>
                <a:ea typeface="+mn-ea"/>
                <a:cs typeface="+mn-cs"/>
              </a:rPr>
              <a:t>Asset Class Breakdown </a:t>
            </a:r>
          </a:p>
        </c:rich>
      </c:tx>
      <c:layout>
        <c:manualLayout>
          <c:xMode val="edge"/>
          <c:yMode val="edge"/>
          <c:x val="0.30941666666666667"/>
          <c:y val="4.8782883428552727E-2"/>
        </c:manualLayout>
      </c:layout>
      <c:overlay val="0"/>
      <c:spPr>
        <a:noFill/>
        <a:ln>
          <a:noFill/>
        </a:ln>
        <a:effectLst/>
      </c:spPr>
      <c:txPr>
        <a:bodyPr rot="0" spcFirstLastPara="1" vertOverflow="ellipsis" vert="horz" wrap="square" anchor="ctr" anchorCtr="1"/>
        <a:lstStyle/>
        <a:p>
          <a:pPr algn="ctr" rtl="0">
            <a:defRPr lang="en-US" sz="1800" b="1" i="0" u="none" strike="noStrike" kern="1200" baseline="0">
              <a:solidFill>
                <a:srgbClr val="561B55"/>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2"/>
          </a:solidFill>
          <a:ln>
            <a:noFill/>
          </a:ln>
          <a:effectLst>
            <a:outerShdw blurRad="254000" sx="102000" sy="102000" algn="ctr" rotWithShape="0">
              <a:prstClr val="black">
                <a:alpha val="20000"/>
              </a:prstClr>
            </a:outerShdw>
          </a:effectLst>
        </c:spPr>
      </c:pivotFmt>
      <c:pivotFmt>
        <c:idx val="4"/>
        <c:spPr>
          <a:solidFill>
            <a:schemeClr val="accent2"/>
          </a:solidFill>
          <a:ln>
            <a:noFill/>
          </a:ln>
          <a:effectLst>
            <a:outerShdw blurRad="254000" sx="102000" sy="102000" algn="ctr" rotWithShape="0">
              <a:prstClr val="black">
                <a:alpha val="20000"/>
              </a:prstClr>
            </a:outerShdw>
          </a:effectLst>
        </c:spPr>
      </c:pivotFmt>
      <c:pivotFmt>
        <c:idx val="5"/>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outerShdw blurRad="254000" sx="102000" sy="102000" algn="ctr" rotWithShape="0">
              <a:prstClr val="black">
                <a:alpha val="20000"/>
              </a:prstClr>
            </a:outerShdw>
          </a:effectLst>
        </c:spPr>
      </c:pivotFmt>
      <c:pivotFmt>
        <c:idx val="7"/>
        <c:spPr>
          <a:solidFill>
            <a:schemeClr val="accent2"/>
          </a:solidFill>
          <a:ln>
            <a:noFill/>
          </a:ln>
          <a:effectLst>
            <a:outerShdw blurRad="254000" sx="102000" sy="102000" algn="ctr" rotWithShape="0">
              <a:prstClr val="black">
                <a:alpha val="20000"/>
              </a:prstClr>
            </a:outerShdw>
          </a:effectLst>
        </c:spPr>
      </c:pivotFmt>
      <c:pivotFmt>
        <c:idx val="8"/>
        <c:spPr>
          <a:solidFill>
            <a:schemeClr val="accent2"/>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279615048118985"/>
          <c:y val="0.24270775924319232"/>
          <c:w val="0.42476640419947503"/>
          <c:h val="0.70647218993675676"/>
        </c:manualLayout>
      </c:layout>
      <c:pieChart>
        <c:varyColors val="1"/>
        <c:ser>
          <c:idx val="0"/>
          <c:order val="0"/>
          <c:tx>
            <c:strRef>
              <c:f>'Rough Work- Charts'!$B$37</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EF6-4FCF-B708-18D75F1BC300}"/>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EF6-4FCF-B708-18D75F1BC300}"/>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EF6-4FCF-B708-18D75F1BC30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'Rough Work- Charts'!$A$38:$A$41</c:f>
              <c:strCache>
                <c:ptCount val="3"/>
                <c:pt idx="0">
                  <c:v>Alternative</c:v>
                </c:pt>
                <c:pt idx="1">
                  <c:v>Equity </c:v>
                </c:pt>
                <c:pt idx="2">
                  <c:v>Fixed Income</c:v>
                </c:pt>
              </c:strCache>
            </c:strRef>
          </c:cat>
          <c:val>
            <c:numRef>
              <c:f>'Rough Work- Charts'!$B$38:$B$41</c:f>
              <c:numCache>
                <c:formatCode>0%</c:formatCode>
                <c:ptCount val="3"/>
                <c:pt idx="0">
                  <c:v>0.1</c:v>
                </c:pt>
                <c:pt idx="1">
                  <c:v>0.80000000000000016</c:v>
                </c:pt>
                <c:pt idx="2">
                  <c:v>0.1</c:v>
                </c:pt>
              </c:numCache>
            </c:numRef>
          </c:val>
          <c:extLst>
            <c:ext xmlns:c16="http://schemas.microsoft.com/office/drawing/2014/chart" uri="{C3380CC4-5D6E-409C-BE32-E72D297353CC}">
              <c16:uniqueId val="{00000006-9EF6-4FCF-B708-18D75F1BC30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5317147856517941"/>
          <c:y val="0.384336729218619"/>
          <c:w val="0.21349518810148732"/>
          <c:h val="0.3261941529658065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38100" cap="flat" cmpd="sng" algn="ctr">
      <a:solidFill>
        <a:srgbClr val="561B5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[Adam Ruane- Global Portfolio Q.xlsx]Rough Work- Charts!PivotTable5</c:name>
    <c:fmtId val="2"/>
  </c:pivotSource>
  <c:chart>
    <c:title>
      <c:tx>
        <c:rich>
          <a:bodyPr rot="0" spcFirstLastPara="1" vertOverflow="ellipsis" vert="horz" wrap="square" anchor="ctr" anchorCtr="1"/>
          <a:lstStyle/>
          <a:p>
            <a:pPr algn="ctr" rtl="0">
              <a:defRPr lang="en-US" sz="1800" b="1" i="0" u="none" strike="noStrike" kern="1200" baseline="0">
                <a:solidFill>
                  <a:srgbClr val="561B55"/>
                </a:solidFill>
                <a:latin typeface="+mn-lt"/>
                <a:ea typeface="+mn-ea"/>
                <a:cs typeface="+mn-cs"/>
              </a:defRPr>
            </a:pPr>
            <a:r>
              <a:rPr lang="en-US" sz="1800" b="1" i="0" u="none" strike="noStrike" kern="1200" baseline="0">
                <a:solidFill>
                  <a:srgbClr val="561B55"/>
                </a:solidFill>
                <a:latin typeface="+mn-lt"/>
                <a:ea typeface="+mn-ea"/>
                <a:cs typeface="+mn-cs"/>
              </a:rPr>
              <a:t>Geographical Breakdown</a:t>
            </a:r>
          </a:p>
        </c:rich>
      </c:tx>
      <c:layout>
        <c:manualLayout>
          <c:xMode val="edge"/>
          <c:yMode val="edge"/>
          <c:x val="0.27365668093200185"/>
          <c:y val="6.9605107684364176E-2"/>
        </c:manualLayout>
      </c:layout>
      <c:overlay val="0"/>
      <c:spPr>
        <a:noFill/>
        <a:ln>
          <a:noFill/>
        </a:ln>
        <a:effectLst/>
      </c:spPr>
      <c:txPr>
        <a:bodyPr rot="0" spcFirstLastPara="1" vertOverflow="ellipsis" vert="horz" wrap="square" anchor="ctr" anchorCtr="1"/>
        <a:lstStyle/>
        <a:p>
          <a:pPr algn="ctr" rtl="0">
            <a:defRPr lang="en-US" sz="1800" b="1" i="0" u="none" strike="noStrike" kern="1200" baseline="0">
              <a:solidFill>
                <a:srgbClr val="561B55"/>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2"/>
          </a:solidFill>
          <a:ln>
            <a:noFill/>
          </a:ln>
          <a:effectLst>
            <a:outerShdw blurRad="254000" sx="102000" sy="102000" algn="ctr" rotWithShape="0">
              <a:prstClr val="black">
                <a:alpha val="20000"/>
              </a:prstClr>
            </a:outerShdw>
          </a:effectLst>
        </c:spPr>
      </c:pivotFmt>
      <c:pivotFmt>
        <c:idx val="4"/>
        <c:spPr>
          <a:solidFill>
            <a:schemeClr val="accent2"/>
          </a:solidFill>
          <a:ln>
            <a:noFill/>
          </a:ln>
          <a:effectLst>
            <a:outerShdw blurRad="254000" sx="102000" sy="102000" algn="ctr" rotWithShape="0">
              <a:prstClr val="black">
                <a:alpha val="20000"/>
              </a:prstClr>
            </a:outerShdw>
          </a:effectLst>
        </c:spPr>
      </c:pivotFmt>
      <c:pivotFmt>
        <c:idx val="5"/>
        <c:spPr>
          <a:solidFill>
            <a:schemeClr val="accent2"/>
          </a:solidFill>
          <a:ln>
            <a:noFill/>
          </a:ln>
          <a:effectLst>
            <a:outerShdw blurRad="254000" sx="102000" sy="102000" algn="ctr" rotWithShape="0">
              <a:prstClr val="black">
                <a:alpha val="20000"/>
              </a:prstClr>
            </a:outerShdw>
          </a:effectLst>
        </c:spPr>
      </c:pivotFmt>
      <c:pivotFmt>
        <c:idx val="6"/>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254000" sx="102000" sy="102000" algn="ctr" rotWithShape="0">
              <a:prstClr val="black">
                <a:alpha val="20000"/>
              </a:prstClr>
            </a:outerShdw>
          </a:effectLst>
        </c:spPr>
      </c:pivotFmt>
      <c:pivotFmt>
        <c:idx val="8"/>
        <c:spPr>
          <a:solidFill>
            <a:schemeClr val="accent2"/>
          </a:solidFill>
          <a:ln>
            <a:noFill/>
          </a:ln>
          <a:effectLst>
            <a:outerShdw blurRad="254000" sx="102000" sy="102000" algn="ctr" rotWithShape="0">
              <a:prstClr val="black">
                <a:alpha val="20000"/>
              </a:prstClr>
            </a:outerShdw>
          </a:effectLst>
        </c:spPr>
      </c:pivotFmt>
      <c:pivotFmt>
        <c:idx val="9"/>
        <c:spPr>
          <a:solidFill>
            <a:schemeClr val="accent2"/>
          </a:solidFill>
          <a:ln>
            <a:noFill/>
          </a:ln>
          <a:effectLst>
            <a:outerShdw blurRad="254000" sx="102000" sy="102000" algn="ctr" rotWithShape="0">
              <a:prstClr val="black">
                <a:alpha val="20000"/>
              </a:prstClr>
            </a:outerShdw>
          </a:effectLst>
        </c:spPr>
      </c:pivotFmt>
      <c:pivotFmt>
        <c:idx val="10"/>
        <c:spPr>
          <a:solidFill>
            <a:schemeClr val="accent2"/>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7363196932765715"/>
          <c:y val="0.25445184736523313"/>
          <c:w val="0.39554423564386831"/>
          <c:h val="0.6993102375443927"/>
        </c:manualLayout>
      </c:layout>
      <c:pieChart>
        <c:varyColors val="1"/>
        <c:ser>
          <c:idx val="0"/>
          <c:order val="0"/>
          <c:tx>
            <c:strRef>
              <c:f>'Rough Work- Charts'!$Q$24</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8B1-4B52-B560-96E7C7B37D1B}"/>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8B1-4B52-B560-96E7C7B37D1B}"/>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8B1-4B52-B560-96E7C7B37D1B}"/>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8B1-4B52-B560-96E7C7B37D1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'Rough Work- Charts'!$P$25:$P$29</c:f>
              <c:strCache>
                <c:ptCount val="4"/>
                <c:pt idx="0">
                  <c:v>Emerging Markets &amp; Asia</c:v>
                </c:pt>
                <c:pt idx="1">
                  <c:v>Euro Area</c:v>
                </c:pt>
                <c:pt idx="2">
                  <c:v>Global</c:v>
                </c:pt>
                <c:pt idx="3">
                  <c:v>North America</c:v>
                </c:pt>
              </c:strCache>
            </c:strRef>
          </c:cat>
          <c:val>
            <c:numRef>
              <c:f>'Rough Work- Charts'!$Q$25:$Q$29</c:f>
              <c:numCache>
                <c:formatCode>General</c:formatCode>
                <c:ptCount val="4"/>
                <c:pt idx="0">
                  <c:v>4</c:v>
                </c:pt>
                <c:pt idx="1">
                  <c:v>2</c:v>
                </c:pt>
                <c:pt idx="2">
                  <c:v>8</c:v>
                </c:pt>
                <c:pt idx="3">
                  <c:v>4</c:v>
                </c:pt>
              </c:numCache>
            </c:numRef>
          </c:val>
          <c:extLst>
            <c:ext xmlns:c16="http://schemas.microsoft.com/office/drawing/2014/chart" uri="{C3380CC4-5D6E-409C-BE32-E72D297353CC}">
              <c16:uniqueId val="{00000008-38B1-4B52-B560-96E7C7B37D1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0885180900176348"/>
          <c:y val="0.34553193461157833"/>
          <c:w val="0.29114819099823647"/>
          <c:h val="0.3651163560418755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lang="en-US" sz="1000" b="1"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38100" cap="flat" cmpd="sng" algn="ctr">
      <a:solidFill>
        <a:srgbClr val="561B55"/>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[Adam Ruane- Global Portfolio Q.xlsx]Rough Work- Charts!PivotTable2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'Rough Work- Charts'!$B$4</c:f>
              <c:strCache>
                <c:ptCount val="1"/>
                <c:pt idx="0">
                  <c:v>Total</c:v>
                </c:pt>
              </c:strCache>
            </c:strRef>
          </c:tx>
          <c:spPr>
            <a:solidFill>
              <a:schemeClr val="accent1"/>
            </a:solidFill>
            <a:ln>
              <a:noFill/>
            </a:ln>
            <a:effectLst/>
          </c:spPr>
          <c:invertIfNegative val="0"/>
          <c:cat>
            <c:strRef>
              <c:f>'Rough Work- Charts'!$A$5:$A$15</c:f>
              <c:strCache>
                <c:ptCount val="10"/>
                <c:pt idx="0">
                  <c:v>iS Core EURO STOXX50UCITSETF</c:v>
                </c:pt>
                <c:pt idx="1">
                  <c:v>iShares:Core S&amp;P 500</c:v>
                </c:pt>
                <c:pt idx="2">
                  <c:v>Amun MSCI Em ESG Un Sel ETF DR</c:v>
                </c:pt>
                <c:pt idx="3">
                  <c:v>L&amp;G All Commdits UCITS ETF</c:v>
                </c:pt>
                <c:pt idx="4">
                  <c:v>MSCI EM ESG Tnd Ldrs UCTS ETF</c:v>
                </c:pt>
                <c:pt idx="5">
                  <c:v>Lyxor New Energ DR UCITS ETF D</c:v>
                </c:pt>
                <c:pt idx="6">
                  <c:v>Vanguard EM St I;ETF</c:v>
                </c:pt>
                <c:pt idx="7">
                  <c:v>ARK Fintech Innovation</c:v>
                </c:pt>
                <c:pt idx="8">
                  <c:v>iShares:Rob &amp; Art Int Ms</c:v>
                </c:pt>
                <c:pt idx="9">
                  <c:v>iShares:Global REIT ETF</c:v>
                </c:pt>
              </c:strCache>
            </c:strRef>
          </c:cat>
          <c:val>
            <c:numRef>
              <c:f>'Rough Work- Charts'!$B$5:$B$15</c:f>
              <c:numCache>
                <c:formatCode>General</c:formatCode>
                <c:ptCount val="10"/>
                <c:pt idx="0">
                  <c:v>1000000</c:v>
                </c:pt>
                <c:pt idx="1">
                  <c:v>899999.99999999988</c:v>
                </c:pt>
                <c:pt idx="2">
                  <c:v>550000</c:v>
                </c:pt>
                <c:pt idx="3">
                  <c:v>500000</c:v>
                </c:pt>
                <c:pt idx="4">
                  <c:v>500000</c:v>
                </c:pt>
                <c:pt idx="5">
                  <c:v>500000</c:v>
                </c:pt>
                <c:pt idx="6">
                  <c:v>500000</c:v>
                </c:pt>
                <c:pt idx="7">
                  <c:v>500000</c:v>
                </c:pt>
                <c:pt idx="8">
                  <c:v>500000</c:v>
                </c:pt>
                <c:pt idx="9">
                  <c:v>500000</c:v>
                </c:pt>
              </c:numCache>
            </c:numRef>
          </c:val>
          <c:extLst>
            <c:ext xmlns:c16="http://schemas.microsoft.com/office/drawing/2014/chart" uri="{C3380CC4-5D6E-409C-BE32-E72D297353CC}">
              <c16:uniqueId val="{00000000-A510-4CA9-90BD-87FA84F0148D}"/>
            </c:ext>
          </c:extLst>
        </c:ser>
        <c:dLbls>
          <c:showLegendKey val="0"/>
          <c:showVal val="0"/>
          <c:showCatName val="0"/>
          <c:showSerName val="0"/>
          <c:showPercent val="0"/>
          <c:showBubbleSize val="0"/>
        </c:dLbls>
        <c:gapWidth val="182"/>
        <c:axId val="832126592"/>
        <c:axId val="832128256"/>
      </c:barChart>
      <c:catAx>
        <c:axId val="832126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128256"/>
        <c:crosses val="autoZero"/>
        <c:auto val="1"/>
        <c:lblAlgn val="ctr"/>
        <c:lblOffset val="100"/>
        <c:noMultiLvlLbl val="0"/>
      </c:catAx>
      <c:valAx>
        <c:axId val="8321282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126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[Adam Ruane- Global Portfolio Q.xlsx]Rough Work- Charts!PivotTable3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rgbClr val="561B55"/>
                </a:solidFill>
              </a:rPr>
              <a:t>Sector Equity Breakdown </a:t>
            </a:r>
          </a:p>
        </c:rich>
      </c:tx>
      <c:layout>
        <c:manualLayout>
          <c:xMode val="edge"/>
          <c:yMode val="edge"/>
          <c:x val="0.31494444444444447"/>
          <c:y val="5.445921201597372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dLbl>
          <c:idx val="0"/>
          <c:layout>
            <c:manualLayout>
              <c:x val="-1.2608048993875765E-2"/>
              <c:y val="-0.1403504173628781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c:spPr>
        <c:dLbl>
          <c:idx val="0"/>
          <c:layout>
            <c:manualLayout>
              <c:x val="2.6158136482939621E-2"/>
              <c:y val="-8.441657890476787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outerShdw blurRad="254000" sx="102000" sy="102000" algn="ctr" rotWithShape="0">
              <a:prstClr val="black">
                <a:alpha val="20000"/>
              </a:prstClr>
            </a:outerShdw>
          </a:effectLst>
        </c:spPr>
        <c:dLbl>
          <c:idx val="0"/>
          <c:layout>
            <c:manualLayout>
              <c:x val="-6.9967738407699043E-2"/>
              <c:y val="1.10261702724052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outerShdw blurRad="254000" sx="102000" sy="102000" algn="ctr" rotWithShape="0">
              <a:prstClr val="black">
                <a:alpha val="20000"/>
              </a:prstClr>
            </a:outerShdw>
          </a:effectLst>
        </c:spPr>
        <c:dLbl>
          <c:idx val="0"/>
          <c:layout>
            <c:manualLayout>
              <c:x val="-5.9067694663167102E-2"/>
              <c:y val="-0.1129815690514413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6020844269466314"/>
                  <c:h val="0.15446139620896901"/>
                </c:manualLayout>
              </c15:layout>
            </c:ext>
          </c:extLst>
        </c:dLbl>
      </c:pivotFmt>
    </c:pivotFmts>
    <c:plotArea>
      <c:layout/>
      <c:pieChart>
        <c:varyColors val="1"/>
        <c:ser>
          <c:idx val="0"/>
          <c:order val="0"/>
          <c:tx>
            <c:strRef>
              <c:f>'Rough Work- Charts'!$B$24</c:f>
              <c:strCache>
                <c:ptCount val="1"/>
                <c:pt idx="0">
                  <c:v>Total</c:v>
                </c:pt>
              </c:strCache>
            </c:strRef>
          </c:tx>
          <c:dPt>
            <c:idx val="0"/>
            <c:bubble3D val="0"/>
            <c:explosion val="12"/>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7449-49AF-A4ED-7E855E5AEDC2}"/>
              </c:ext>
            </c:extLst>
          </c:dPt>
          <c:dPt>
            <c:idx val="1"/>
            <c:bubble3D val="0"/>
            <c:explosion val="7"/>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449-49AF-A4ED-7E855E5AEDC2}"/>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449-49AF-A4ED-7E855E5AEDC2}"/>
              </c:ext>
            </c:extLst>
          </c:dPt>
          <c:dPt>
            <c:idx val="3"/>
            <c:bubble3D val="0"/>
            <c:explosion val="6"/>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7449-49AF-A4ED-7E855E5AEDC2}"/>
              </c:ext>
            </c:extLst>
          </c:dPt>
          <c:dLbls>
            <c:dLbl>
              <c:idx val="0"/>
              <c:layout>
                <c:manualLayout>
                  <c:x val="-6.9967738407699043E-2"/>
                  <c:y val="1.10261702724052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449-49AF-A4ED-7E855E5AEDC2}"/>
                </c:ext>
              </c:extLst>
            </c:dLbl>
            <c:dLbl>
              <c:idx val="1"/>
              <c:layout>
                <c:manualLayout>
                  <c:x val="-1.2608048993875765E-2"/>
                  <c:y val="-0.1403504173628781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449-49AF-A4ED-7E855E5AEDC2}"/>
                </c:ext>
              </c:extLst>
            </c:dLbl>
            <c:dLbl>
              <c:idx val="2"/>
              <c:layout>
                <c:manualLayout>
                  <c:x val="-5.9067694663167102E-2"/>
                  <c:y val="-0.1129815690514413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6020844269466314"/>
                      <c:h val="0.15446139620896901"/>
                    </c:manualLayout>
                  </c15:layout>
                </c:ext>
                <c:ext xmlns:c16="http://schemas.microsoft.com/office/drawing/2014/chart" uri="{C3380CC4-5D6E-409C-BE32-E72D297353CC}">
                  <c16:uniqueId val="{00000005-7449-49AF-A4ED-7E855E5AEDC2}"/>
                </c:ext>
              </c:extLst>
            </c:dLbl>
            <c:dLbl>
              <c:idx val="3"/>
              <c:layout>
                <c:manualLayout>
                  <c:x val="2.6158136482939621E-2"/>
                  <c:y val="-8.441657890476787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449-49AF-A4ED-7E855E5AEDC2}"/>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'Rough Work- Charts'!$A$25:$A$29</c:f>
              <c:strCache>
                <c:ptCount val="4"/>
                <c:pt idx="0">
                  <c:v>EM</c:v>
                </c:pt>
                <c:pt idx="1">
                  <c:v>ESG</c:v>
                </c:pt>
                <c:pt idx="2">
                  <c:v>Innovation</c:v>
                </c:pt>
                <c:pt idx="3">
                  <c:v>Mixed Exposure</c:v>
                </c:pt>
              </c:strCache>
            </c:strRef>
          </c:cat>
          <c:val>
            <c:numRef>
              <c:f>'Rough Work- Charts'!$B$25:$B$29</c:f>
              <c:numCache>
                <c:formatCode>0%</c:formatCode>
                <c:ptCount val="4"/>
                <c:pt idx="0">
                  <c:v>0.15500000000000003</c:v>
                </c:pt>
                <c:pt idx="1">
                  <c:v>0.22500000000000003</c:v>
                </c:pt>
                <c:pt idx="2">
                  <c:v>0.22999999999999998</c:v>
                </c:pt>
                <c:pt idx="3">
                  <c:v>0.19</c:v>
                </c:pt>
              </c:numCache>
            </c:numRef>
          </c:val>
          <c:extLst>
            <c:ext xmlns:c16="http://schemas.microsoft.com/office/drawing/2014/chart" uri="{C3380CC4-5D6E-409C-BE32-E72D297353CC}">
              <c16:uniqueId val="{00000000-7449-49AF-A4ED-7E855E5AEDC2}"/>
            </c:ext>
          </c:extLst>
        </c:ser>
        <c:dLbls>
          <c:showLegendKey val="0"/>
          <c:showVal val="1"/>
          <c:showCatName val="1"/>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28575" cap="flat" cmpd="sng" algn="ctr">
      <a:solidFill>
        <a:srgbClr val="561B5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[Adam Ruane- Global Portfolio Q.xlsx]Rough Work- Charts!PivotTable4</c:name>
    <c:fmtId val="0"/>
  </c:pivotSource>
  <c:chart>
    <c:title>
      <c:tx>
        <c:rich>
          <a:bodyPr rot="0" spcFirstLastPara="1" vertOverflow="ellipsis" vert="horz" wrap="square" anchor="ctr" anchorCtr="1"/>
          <a:lstStyle/>
          <a:p>
            <a:pPr algn="ctr" rtl="0">
              <a:defRPr lang="en-US" sz="1800" b="1" i="0" u="none" strike="noStrike" kern="1200" baseline="0">
                <a:solidFill>
                  <a:srgbClr val="561B55"/>
                </a:solidFill>
                <a:latin typeface="+mn-lt"/>
                <a:ea typeface="+mn-ea"/>
                <a:cs typeface="+mn-cs"/>
              </a:defRPr>
            </a:pPr>
            <a:r>
              <a:rPr lang="en-US" sz="1800" b="1" i="0" u="none" strike="noStrike" kern="1200" baseline="0">
                <a:solidFill>
                  <a:srgbClr val="561B55"/>
                </a:solidFill>
                <a:latin typeface="+mn-lt"/>
                <a:ea typeface="+mn-ea"/>
                <a:cs typeface="+mn-cs"/>
              </a:rPr>
              <a:t>Asset Class Breakdown </a:t>
            </a:r>
          </a:p>
        </c:rich>
      </c:tx>
      <c:layout>
        <c:manualLayout>
          <c:xMode val="edge"/>
          <c:yMode val="edge"/>
          <c:x val="0.20029482248222813"/>
          <c:y val="0.15935658353694043"/>
        </c:manualLayout>
      </c:layout>
      <c:overlay val="0"/>
      <c:spPr>
        <a:noFill/>
        <a:ln>
          <a:noFill/>
        </a:ln>
        <a:effectLst/>
      </c:spPr>
      <c:txPr>
        <a:bodyPr rot="0" spcFirstLastPara="1" vertOverflow="ellipsis" vert="horz" wrap="square" anchor="ctr" anchorCtr="1"/>
        <a:lstStyle/>
        <a:p>
          <a:pPr algn="ctr" rtl="0">
            <a:defRPr lang="en-US" sz="1800" b="1" i="0" u="none" strike="noStrike" kern="1200" baseline="0">
              <a:solidFill>
                <a:srgbClr val="561B55"/>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dLbl>
          <c:idx val="0"/>
          <c:layout>
            <c:manualLayout>
              <c:x val="3.1493352954009235E-2"/>
              <c:y val="0.1584385111944167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c:spPr>
        <c:dLbl>
          <c:idx val="0"/>
          <c:layout>
            <c:manualLayout>
              <c:x val="-3.8379288804697036E-2"/>
              <c:y val="0.16767852043442594"/>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279615048118985"/>
          <c:y val="0.24270775924319232"/>
          <c:w val="0.42476640419947503"/>
          <c:h val="0.70647218993675676"/>
        </c:manualLayout>
      </c:layout>
      <c:pieChart>
        <c:varyColors val="1"/>
        <c:ser>
          <c:idx val="0"/>
          <c:order val="0"/>
          <c:tx>
            <c:strRef>
              <c:f>'Rough Work- Charts'!$B$37</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E0E-4F7D-A20C-D1941D93AE06}"/>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283-4A54-AD76-C3BDE40349F1}"/>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9E0E-4F7D-A20C-D1941D93AE06}"/>
              </c:ext>
            </c:extLst>
          </c:dPt>
          <c:dLbls>
            <c:dLbl>
              <c:idx val="0"/>
              <c:layout>
                <c:manualLayout>
                  <c:x val="-3.8379288804697036E-2"/>
                  <c:y val="0.1676785204344259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E0E-4F7D-A20C-D1941D93AE06}"/>
                </c:ext>
              </c:extLst>
            </c:dLbl>
            <c:dLbl>
              <c:idx val="2"/>
              <c:layout>
                <c:manualLayout>
                  <c:x val="3.1493352954009235E-2"/>
                  <c:y val="0.1584385111944167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E0E-4F7D-A20C-D1941D93AE0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'Rough Work- Charts'!$A$38:$A$41</c:f>
              <c:strCache>
                <c:ptCount val="3"/>
                <c:pt idx="0">
                  <c:v>Alternative</c:v>
                </c:pt>
                <c:pt idx="1">
                  <c:v>Equity </c:v>
                </c:pt>
                <c:pt idx="2">
                  <c:v>Fixed Income</c:v>
                </c:pt>
              </c:strCache>
            </c:strRef>
          </c:cat>
          <c:val>
            <c:numRef>
              <c:f>'Rough Work- Charts'!$B$38:$B$41</c:f>
              <c:numCache>
                <c:formatCode>0%</c:formatCode>
                <c:ptCount val="3"/>
                <c:pt idx="0">
                  <c:v>0.1</c:v>
                </c:pt>
                <c:pt idx="1">
                  <c:v>0.80000000000000016</c:v>
                </c:pt>
                <c:pt idx="2">
                  <c:v>0.1</c:v>
                </c:pt>
              </c:numCache>
            </c:numRef>
          </c:val>
          <c:extLst>
            <c:ext xmlns:c16="http://schemas.microsoft.com/office/drawing/2014/chart" uri="{C3380CC4-5D6E-409C-BE32-E72D297353CC}">
              <c16:uniqueId val="{00000000-9E0E-4F7D-A20C-D1941D93AE0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5317147856517941"/>
          <c:y val="0.384336729218619"/>
          <c:w val="0.24682860932866266"/>
          <c:h val="0.3252924414164884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38100" cap="flat" cmpd="sng" algn="ctr">
      <a:solidFill>
        <a:srgbClr val="561B5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[Adam Ruane- Global Portfolio Q.xlsx]Rough Work- Charts!PivotTable5</c:name>
    <c:fmtId val="0"/>
  </c:pivotSource>
  <c:chart>
    <c:title>
      <c:tx>
        <c:rich>
          <a:bodyPr rot="0" spcFirstLastPara="1" vertOverflow="ellipsis" vert="horz" wrap="square" anchor="ctr" anchorCtr="1"/>
          <a:lstStyle/>
          <a:p>
            <a:pPr algn="ctr" rtl="0">
              <a:defRPr lang="en-US" sz="1800" b="1" i="0" u="none" strike="noStrike" kern="1200" baseline="0">
                <a:solidFill>
                  <a:srgbClr val="561B55"/>
                </a:solidFill>
                <a:latin typeface="+mn-lt"/>
                <a:ea typeface="+mn-ea"/>
                <a:cs typeface="+mn-cs"/>
              </a:defRPr>
            </a:pPr>
            <a:r>
              <a:rPr lang="en-US" sz="1800" b="1" i="0" u="none" strike="noStrike" kern="1200" baseline="0">
                <a:solidFill>
                  <a:srgbClr val="561B55"/>
                </a:solidFill>
                <a:latin typeface="+mn-lt"/>
                <a:ea typeface="+mn-ea"/>
                <a:cs typeface="+mn-cs"/>
              </a:rPr>
              <a:t>Geographical Breakdown</a:t>
            </a:r>
          </a:p>
        </c:rich>
      </c:tx>
      <c:layout>
        <c:manualLayout>
          <c:xMode val="edge"/>
          <c:yMode val="edge"/>
          <c:x val="0.27365668093200185"/>
          <c:y val="6.9605107684364176E-2"/>
        </c:manualLayout>
      </c:layout>
      <c:overlay val="0"/>
      <c:spPr>
        <a:noFill/>
        <a:ln>
          <a:noFill/>
        </a:ln>
        <a:effectLst/>
      </c:spPr>
      <c:txPr>
        <a:bodyPr rot="0" spcFirstLastPara="1" vertOverflow="ellipsis" vert="horz" wrap="square" anchor="ctr" anchorCtr="1"/>
        <a:lstStyle/>
        <a:p>
          <a:pPr algn="ctr" rtl="0">
            <a:defRPr lang="en-US" sz="1800" b="1" i="0" u="none" strike="noStrike" kern="1200" baseline="0">
              <a:solidFill>
                <a:srgbClr val="561B55"/>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2"/>
          </a:solidFill>
          <a:ln>
            <a:noFill/>
          </a:ln>
          <a:effectLst>
            <a:outerShdw blurRad="254000" sx="102000" sy="102000" algn="ctr" rotWithShape="0">
              <a:prstClr val="black">
                <a:alpha val="20000"/>
              </a:prstClr>
            </a:outerShdw>
          </a:effectLst>
        </c:spPr>
      </c:pivotFmt>
      <c:pivotFmt>
        <c:idx val="4"/>
        <c:spPr>
          <a:solidFill>
            <a:schemeClr val="accent2"/>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7363196932765715"/>
          <c:y val="0.25445184736523313"/>
          <c:w val="0.39554423564386831"/>
          <c:h val="0.6993102375443927"/>
        </c:manualLayout>
      </c:layout>
      <c:pieChart>
        <c:varyColors val="1"/>
        <c:ser>
          <c:idx val="0"/>
          <c:order val="0"/>
          <c:tx>
            <c:strRef>
              <c:f>'Rough Work- Charts'!$Q$24</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DB5-416A-B006-0CBE9CD25A91}"/>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DB5-416A-B006-0CBE9CD25A91}"/>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DB5-416A-B006-0CBE9CD25A91}"/>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DB5-416A-B006-0CBE9CD25A9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'Rough Work- Charts'!$P$25:$P$29</c:f>
              <c:strCache>
                <c:ptCount val="4"/>
                <c:pt idx="0">
                  <c:v>Emerging Markets &amp; Asia</c:v>
                </c:pt>
                <c:pt idx="1">
                  <c:v>Euro Area</c:v>
                </c:pt>
                <c:pt idx="2">
                  <c:v>Global</c:v>
                </c:pt>
                <c:pt idx="3">
                  <c:v>North America</c:v>
                </c:pt>
              </c:strCache>
            </c:strRef>
          </c:cat>
          <c:val>
            <c:numRef>
              <c:f>'Rough Work- Charts'!$Q$25:$Q$29</c:f>
              <c:numCache>
                <c:formatCode>General</c:formatCode>
                <c:ptCount val="4"/>
                <c:pt idx="0">
                  <c:v>4</c:v>
                </c:pt>
                <c:pt idx="1">
                  <c:v>2</c:v>
                </c:pt>
                <c:pt idx="2">
                  <c:v>8</c:v>
                </c:pt>
                <c:pt idx="3">
                  <c:v>4</c:v>
                </c:pt>
              </c:numCache>
            </c:numRef>
          </c:val>
          <c:extLst>
            <c:ext xmlns:c16="http://schemas.microsoft.com/office/drawing/2014/chart" uri="{C3380CC4-5D6E-409C-BE32-E72D297353CC}">
              <c16:uniqueId val="{00000000-CA9E-43AD-936B-699C5E7B2C7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0885180900176348"/>
          <c:y val="0.34553193461157833"/>
          <c:w val="0.29114819099823647"/>
          <c:h val="0.3651163560418755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lang="en-US" sz="1000" b="1"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38100" cap="flat" cmpd="sng" algn="ctr">
      <a:solidFill>
        <a:srgbClr val="561B55"/>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xdr:col>
      <xdr:colOff>78157</xdr:colOff>
      <xdr:row>0</xdr:row>
      <xdr:rowOff>0</xdr:rowOff>
    </xdr:from>
    <xdr:to>
      <xdr:col>1</xdr:col>
      <xdr:colOff>2796540</xdr:colOff>
      <xdr:row>0</xdr:row>
      <xdr:rowOff>761999</xdr:rowOff>
    </xdr:to>
    <xdr:pic>
      <xdr:nvPicPr>
        <xdr:cNvPr id="2" name="Picture 1">
          <a:extLst>
            <a:ext uri="{FF2B5EF4-FFF2-40B4-BE49-F238E27FC236}">
              <a16:creationId xmlns:a16="http://schemas.microsoft.com/office/drawing/2014/main" id="{395CF2A4-53E0-4DA9-83C7-B575118C4E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7757" y="0"/>
          <a:ext cx="2718383" cy="761999"/>
        </a:xfrm>
        <a:prstGeom prst="rect">
          <a:avLst/>
        </a:prstGeom>
      </xdr:spPr>
    </xdr:pic>
    <xdr:clientData/>
  </xdr:twoCellAnchor>
  <xdr:twoCellAnchor>
    <xdr:from>
      <xdr:col>0</xdr:col>
      <xdr:colOff>600075</xdr:colOff>
      <xdr:row>8</xdr:row>
      <xdr:rowOff>19050</xdr:rowOff>
    </xdr:from>
    <xdr:to>
      <xdr:col>4</xdr:col>
      <xdr:colOff>64770</xdr:colOff>
      <xdr:row>19</xdr:row>
      <xdr:rowOff>211455</xdr:rowOff>
    </xdr:to>
    <xdr:graphicFrame macro="">
      <xdr:nvGraphicFramePr>
        <xdr:cNvPr id="3" name="Chart 2">
          <a:extLst>
            <a:ext uri="{FF2B5EF4-FFF2-40B4-BE49-F238E27FC236}">
              <a16:creationId xmlns:a16="http://schemas.microsoft.com/office/drawing/2014/main" id="{C0EAC545-310A-405C-8B86-9EFCF2A158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97154</xdr:colOff>
      <xdr:row>8</xdr:row>
      <xdr:rowOff>9525</xdr:rowOff>
    </xdr:from>
    <xdr:to>
      <xdr:col>8</xdr:col>
      <xdr:colOff>708659</xdr:colOff>
      <xdr:row>19</xdr:row>
      <xdr:rowOff>217169</xdr:rowOff>
    </xdr:to>
    <xdr:graphicFrame macro="">
      <xdr:nvGraphicFramePr>
        <xdr:cNvPr id="4" name="Chart 3">
          <a:extLst>
            <a:ext uri="{FF2B5EF4-FFF2-40B4-BE49-F238E27FC236}">
              <a16:creationId xmlns:a16="http://schemas.microsoft.com/office/drawing/2014/main" id="{28224342-577B-484C-8D23-DCE6ABF4F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741044</xdr:colOff>
      <xdr:row>8</xdr:row>
      <xdr:rowOff>28575</xdr:rowOff>
    </xdr:from>
    <xdr:to>
      <xdr:col>11</xdr:col>
      <xdr:colOff>741044</xdr:colOff>
      <xdr:row>19</xdr:row>
      <xdr:rowOff>230505</xdr:rowOff>
    </xdr:to>
    <xdr:graphicFrame macro="">
      <xdr:nvGraphicFramePr>
        <xdr:cNvPr id="5" name="Chart 4">
          <a:extLst>
            <a:ext uri="{FF2B5EF4-FFF2-40B4-BE49-F238E27FC236}">
              <a16:creationId xmlns:a16="http://schemas.microsoft.com/office/drawing/2014/main" id="{FF25C31B-DBCB-44BB-9407-01A41B649F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777240</xdr:colOff>
      <xdr:row>8</xdr:row>
      <xdr:rowOff>7619</xdr:rowOff>
    </xdr:from>
    <xdr:to>
      <xdr:col>16</xdr:col>
      <xdr:colOff>57150</xdr:colOff>
      <xdr:row>19</xdr:row>
      <xdr:rowOff>257174</xdr:rowOff>
    </xdr:to>
    <xdr:graphicFrame macro="">
      <xdr:nvGraphicFramePr>
        <xdr:cNvPr id="6" name="Chart 5">
          <a:extLst>
            <a:ext uri="{FF2B5EF4-FFF2-40B4-BE49-F238E27FC236}">
              <a16:creationId xmlns:a16="http://schemas.microsoft.com/office/drawing/2014/main" id="{4DE651CD-BEEC-4401-B0CE-37207FDD0B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428624</xdr:colOff>
      <xdr:row>2</xdr:row>
      <xdr:rowOff>160020</xdr:rowOff>
    </xdr:from>
    <xdr:to>
      <xdr:col>14</xdr:col>
      <xdr:colOff>552449</xdr:colOff>
      <xdr:row>20</xdr:row>
      <xdr:rowOff>76200</xdr:rowOff>
    </xdr:to>
    <xdr:graphicFrame macro="">
      <xdr:nvGraphicFramePr>
        <xdr:cNvPr id="2" name="Chart 1">
          <a:extLst>
            <a:ext uri="{FF2B5EF4-FFF2-40B4-BE49-F238E27FC236}">
              <a16:creationId xmlns:a16="http://schemas.microsoft.com/office/drawing/2014/main" id="{F660707A-47BE-4748-A136-7F0D1C36AA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85725</xdr:colOff>
      <xdr:row>22</xdr:row>
      <xdr:rowOff>66675</xdr:rowOff>
    </xdr:from>
    <xdr:to>
      <xdr:col>10</xdr:col>
      <xdr:colOff>390525</xdr:colOff>
      <xdr:row>37</xdr:row>
      <xdr:rowOff>100965</xdr:rowOff>
    </xdr:to>
    <xdr:graphicFrame macro="">
      <xdr:nvGraphicFramePr>
        <xdr:cNvPr id="3" name="Chart 2">
          <a:extLst>
            <a:ext uri="{FF2B5EF4-FFF2-40B4-BE49-F238E27FC236}">
              <a16:creationId xmlns:a16="http://schemas.microsoft.com/office/drawing/2014/main" id="{E946CBD9-8C01-45C7-B13D-E1A494DF65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55246</xdr:colOff>
      <xdr:row>38</xdr:row>
      <xdr:rowOff>57150</xdr:rowOff>
    </xdr:from>
    <xdr:to>
      <xdr:col>8</xdr:col>
      <xdr:colOff>295275</xdr:colOff>
      <xdr:row>53</xdr:row>
      <xdr:rowOff>91440</xdr:rowOff>
    </xdr:to>
    <xdr:graphicFrame macro="">
      <xdr:nvGraphicFramePr>
        <xdr:cNvPr id="4" name="Chart 3">
          <a:extLst>
            <a:ext uri="{FF2B5EF4-FFF2-40B4-BE49-F238E27FC236}">
              <a16:creationId xmlns:a16="http://schemas.microsoft.com/office/drawing/2014/main" id="{76B667FB-98DC-43A4-A280-EB959D94DA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548639</xdr:colOff>
      <xdr:row>34</xdr:row>
      <xdr:rowOff>59055</xdr:rowOff>
    </xdr:from>
    <xdr:to>
      <xdr:col>20</xdr:col>
      <xdr:colOff>104774</xdr:colOff>
      <xdr:row>51</xdr:row>
      <xdr:rowOff>0</xdr:rowOff>
    </xdr:to>
    <xdr:graphicFrame macro="">
      <xdr:nvGraphicFramePr>
        <xdr:cNvPr id="5" name="Chart 4">
          <a:extLst>
            <a:ext uri="{FF2B5EF4-FFF2-40B4-BE49-F238E27FC236}">
              <a16:creationId xmlns:a16="http://schemas.microsoft.com/office/drawing/2014/main" id="{B2F23818-06F8-49F1-8770-19B3C5611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refreshedDate="44341.948046759258" createdVersion="7" refreshedVersion="7" minRefreshableVersion="3" recordCount="22" xr:uid="{A6A3BB52-75D9-432A-8EDF-C8A3F075CDF4}">
  <cacheSource type="worksheet">
    <worksheetSource ref="B23:U45" sheet="Client Portfolio "/>
  </cacheSource>
  <cacheFields count="20">
    <cacheField name="SECURITY" numFmtId="0">
      <sharedItems count="22">
        <s v="iShares:Core S&amp;P 500 (ARCX:IVV)"/>
        <s v="iS Core EURO STOXX50UCITSETF (XLON:CSX5)"/>
        <s v="Vanguard EM St I;ETF (ARCX:VWO)"/>
        <s v="iShares:Rob &amp; Art Int Ms (ARCX:IRBO)"/>
        <s v="iShares:Self-Dri EV&amp;Tech (ARCX:IDRV)"/>
        <s v="ARK Fintech Innovation (ARCX:ARKF)"/>
        <s v="iShrs MSCI Japan ESG USD Acc (XLON:SAJP)"/>
        <s v="iShares:Nasdaq Biotech (XNAS:IBB)"/>
        <s v="iShares Gl Water ETF USD D (XLON:DH2O)"/>
        <s v="Amun MSCI Em ESG Un Sel ETF DR (XETR:SBIM)"/>
        <s v="Lyxor New Energ DR UCITS ETF D (XPAR:NRJ)"/>
        <s v="LyxMSCIEurop ESG Ldrs DR ETF A (XLON:ESGL)"/>
        <s v="Lyxor MSCI Wd IT TR UCTS ETFCU (XLON:TNOW)"/>
        <s v="MSCI EM ESG Tnd Ldrs UCTS ETF (XLON:LESG)"/>
        <s v="Lyxor MSCI USA ClimateChange A (XLON:CLUS)"/>
        <s v="TOTAL EQUITY"/>
        <s v="Lyxor Gl HY Sust Expo A (XLON:GHYU)"/>
        <s v="Lyx Grn Bd ESG Scrned DR ETF A (XLON:XCO2)"/>
        <s v="SPDR Ptf ST Corp Bond (ARCX:SPSB)"/>
        <s v="TOTAL FIXED INCOME"/>
        <s v="L&amp;G All Commdits UCITS ETF (XETR:ETLF)"/>
        <s v="iShares:Global REIT ETF (ARCX:REET)"/>
      </sharedItems>
    </cacheField>
    <cacheField name="Security Name " numFmtId="0">
      <sharedItems containsBlank="1" count="21">
        <s v="iShares:Core S&amp;P 500"/>
        <s v="iS Core EURO STOXX50UCITSETF"/>
        <s v="Vanguard EM St I;ETF"/>
        <s v="iShares:Rob &amp; Art Int Ms"/>
        <s v="iShares:Self-Dri EV&amp;Tech"/>
        <s v="ARK Fintech Innovation"/>
        <s v="iShrs MSCI Japan ESG USD Acc"/>
        <s v="iShares:Nasdaq Biotech"/>
        <s v="iShares Gl Water ETF USD D"/>
        <s v="Amun MSCI Em ESG Un Sel ETF DR"/>
        <s v="Lyxor New Energ DR UCITS ETF D"/>
        <s v="LyxMSCIEurop ESG Ldrs DR ETF A"/>
        <s v="Lyxor MSCI Wd IT TR UCTS ETFCU"/>
        <s v="MSCI EM ESG Tnd Ldrs UCTS ETF"/>
        <s v="Lyxor MSCI USA ClimateChange A"/>
        <m/>
        <s v="Lyxor Gl HY Sust Expo A"/>
        <s v="Lyx Grn Bd ESG Scrned DR ETF A"/>
        <s v="SPDR Ptf ST Corp Bond"/>
        <s v="L&amp;G All Commdits UCITS ETF"/>
        <s v="iShares:Global REIT ETF"/>
      </sharedItems>
    </cacheField>
    <cacheField name="Ticker" numFmtId="0">
      <sharedItems containsBlank="1"/>
    </cacheField>
    <cacheField name="NAV/Price" numFmtId="0">
      <sharedItems containsString="0" containsBlank="1" containsNumber="1" minValue="6.2119999999999997" maxValue="533.42999999999995"/>
    </cacheField>
    <cacheField name="NAV/Price (€)" numFmtId="0">
      <sharedItems containsString="0" containsBlank="1" containsNumber="1" minValue="5.0994307999999995" maxValue="437.89268699999997"/>
    </cacheField>
    <cacheField name="(Buy-in NAV/Price)" numFmtId="0">
      <sharedItems containsString="0" containsBlank="1" containsNumber="1" minValue="6.2119999999999997" maxValue="533.42999999999995"/>
    </cacheField>
    <cacheField name="(Buy-in NAV/Price) €" numFmtId="0">
      <sharedItems containsString="0" containsBlank="1" containsNumber="1" minValue="5.0994307999999995" maxValue="437.89268699999997"/>
    </cacheField>
    <cacheField name="Market Cap" numFmtId="0">
      <sharedItems containsString="0" containsBlank="1" containsNumber="1" minValue="18062992.879999999" maxValue="278548804876.46002"/>
    </cacheField>
    <cacheField name="Expense ratio" numFmtId="0">
      <sharedItems containsString="0" containsBlank="1" containsNumber="1" minValue="4.0000000000000002E-4" maxValue="7.4999999999999997E-3"/>
    </cacheField>
    <cacheField name="Weighted TER " numFmtId="0">
      <sharedItems containsSemiMixedTypes="0" containsString="0" containsNumber="1" minValue="2.1000000000000002E-5" maxValue="2.3685000000000004E-3"/>
    </cacheField>
    <cacheField name="Quantity " numFmtId="0">
      <sharedItems containsString="0" containsBlank="1" containsNumber="1" minValue="1027.64904132779" maxValue="88245.14296772104"/>
    </cacheField>
    <cacheField name="Cost Basis " numFmtId="176">
      <sharedItems containsSemiMixedTypes="0" containsString="0" containsNumber="1" minValue="300000" maxValue="8000000"/>
    </cacheField>
    <cacheField name="Current Market Value in €" numFmtId="0">
      <sharedItems containsSemiMixedTypes="0" containsString="0" containsNumber="1" minValue="300000" maxValue="8000000"/>
    </cacheField>
    <cacheField name="Growth" numFmtId="0">
      <sharedItems containsSemiMixedTypes="0" containsString="0" containsNumber="1" containsInteger="1" minValue="0" maxValue="0"/>
    </cacheField>
    <cacheField name="Portfolio Holding % " numFmtId="0">
      <sharedItems containsSemiMixedTypes="0" containsString="0" containsNumber="1" minValue="0.03" maxValue="0.80000000000000016"/>
    </cacheField>
    <cacheField name="Holding % Target " numFmtId="0">
      <sharedItems containsSemiMixedTypes="0" containsString="0" containsNumber="1" minValue="0.03" maxValue="0.80000000000000016"/>
    </cacheField>
    <cacheField name="Difference" numFmtId="0">
      <sharedItems containsSemiMixedTypes="0" containsString="0" containsNumber="1" containsInteger="1" minValue="0" maxValue="0"/>
    </cacheField>
    <cacheField name="Geographical Spread " numFmtId="0">
      <sharedItems containsBlank="1"/>
    </cacheField>
    <cacheField name="Asset Class" numFmtId="0">
      <sharedItems containsBlank="1"/>
    </cacheField>
    <cacheField name="Secto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refreshedDate="44341.95317453704" createdVersion="7" refreshedVersion="7" minRefreshableVersion="3" recordCount="15" xr:uid="{3CE7EF21-D3EF-4AB7-BF09-F260033DFAB0}">
  <cacheSource type="worksheet">
    <worksheetSource ref="B23:U38" sheet="Client Portfolio "/>
  </cacheSource>
  <cacheFields count="20">
    <cacheField name="SECURITY" numFmtId="0">
      <sharedItems/>
    </cacheField>
    <cacheField name="Security Name " numFmtId="0">
      <sharedItems count="15">
        <s v="iShares:Core S&amp;P 500"/>
        <s v="iS Core EURO STOXX50UCITSETF"/>
        <s v="Vanguard EM St I;ETF"/>
        <s v="iShares:Rob &amp; Art Int Ms"/>
        <s v="iShares:Self-Dri EV&amp;Tech"/>
        <s v="ARK Fintech Innovation"/>
        <s v="iShrs MSCI Japan ESG USD Acc"/>
        <s v="iShares:Nasdaq Biotech"/>
        <s v="iShares Gl Water ETF USD D"/>
        <s v="Amun MSCI Em ESG Un Sel ETF DR"/>
        <s v="Lyxor New Energ DR UCITS ETF D"/>
        <s v="LyxMSCIEurop ESG Ldrs DR ETF A"/>
        <s v="Lyxor MSCI Wd IT TR UCTS ETFCU"/>
        <s v="MSCI EM ESG Tnd Ldrs UCTS ETF"/>
        <s v="Lyxor MSCI USA ClimateChange A"/>
      </sharedItems>
    </cacheField>
    <cacheField name="Ticker" numFmtId="0">
      <sharedItems/>
    </cacheField>
    <cacheField name="NAV/Price" numFmtId="0">
      <sharedItems containsSemiMixedTypes="0" containsString="0" containsNumber="1" minValue="6.2119999999999997" maxValue="533.42999999999995"/>
    </cacheField>
    <cacheField name="NAV/Price (€)" numFmtId="176">
      <sharedItems containsSemiMixedTypes="0" containsString="0" containsNumber="1" minValue="5.0994307999999995" maxValue="437.89268699999997"/>
    </cacheField>
    <cacheField name="(Buy-in NAV/Price)" numFmtId="0">
      <sharedItems containsSemiMixedTypes="0" containsString="0" containsNumber="1" minValue="6.2119999999999997" maxValue="533.42999999999995"/>
    </cacheField>
    <cacheField name="(Buy-in NAV/Price) €" numFmtId="0">
      <sharedItems containsSemiMixedTypes="0" containsString="0" containsNumber="1" minValue="5.0994307999999995" maxValue="437.89268699999997"/>
    </cacheField>
    <cacheField name="Market Cap" numFmtId="0">
      <sharedItems containsSemiMixedTypes="0" containsString="0" containsNumber="1" minValue="21360498.050000001" maxValue="278548804876.46002"/>
    </cacheField>
    <cacheField name="Expense ratio" numFmtId="10">
      <sharedItems containsSemiMixedTypes="0" containsString="0" containsNumber="1" minValue="4.0000000000000002E-4" maxValue="7.4999999999999997E-3"/>
    </cacheField>
    <cacheField name="Weighted TER " numFmtId="173">
      <sharedItems containsSemiMixedTypes="0" containsString="0" containsNumber="1" minValue="3.5999999999999994E-5" maxValue="3.7500000000000001E-4"/>
    </cacheField>
    <cacheField name="Quantity " numFmtId="2">
      <sharedItems containsSemiMixedTypes="0" containsString="0" containsNumber="1" minValue="1027.64904132779" maxValue="88245.14296772104"/>
    </cacheField>
    <cacheField name="Cost Basis " numFmtId="176">
      <sharedItems containsSemiMixedTypes="0" containsString="0" containsNumber="1" minValue="400000" maxValue="1000000"/>
    </cacheField>
    <cacheField name="Current Market Value in €" numFmtId="176">
      <sharedItems containsSemiMixedTypes="0" containsString="0" containsNumber="1" minValue="400000" maxValue="1000000"/>
    </cacheField>
    <cacheField name="Growth" numFmtId="10">
      <sharedItems containsSemiMixedTypes="0" containsString="0" containsNumber="1" containsInteger="1" minValue="0" maxValue="0"/>
    </cacheField>
    <cacheField name="Portfolio Holding % " numFmtId="10">
      <sharedItems containsSemiMixedTypes="0" containsString="0" containsNumber="1" minValue="0.04" maxValue="0.1"/>
    </cacheField>
    <cacheField name="Holding % Target " numFmtId="10">
      <sharedItems containsSemiMixedTypes="0" containsString="0" containsNumber="1" minValue="0.04" maxValue="0.1"/>
    </cacheField>
    <cacheField name="Difference" numFmtId="10">
      <sharedItems containsSemiMixedTypes="0" containsString="0" containsNumber="1" containsInteger="1" minValue="0" maxValue="0"/>
    </cacheField>
    <cacheField name="Geographical Spread " numFmtId="0">
      <sharedItems/>
    </cacheField>
    <cacheField name="Asset Class" numFmtId="0">
      <sharedItems/>
    </cacheField>
    <cacheField name="Sector" numFmtId="0">
      <sharedItems count="4">
        <s v="Mixed Exposure"/>
        <s v="EM"/>
        <s v="Innovation"/>
        <s v="ESG"/>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refreshedDate="44341.957573148145" createdVersion="7" refreshedVersion="7" minRefreshableVersion="3" recordCount="22" xr:uid="{8DDAD3B8-2C56-4773-BBCF-66BEFFFAE2F0}">
  <cacheSource type="worksheet">
    <worksheetSource ref="B23:V45" sheet="Client Portfolio "/>
  </cacheSource>
  <cacheFields count="21">
    <cacheField name="SECURITY" numFmtId="0">
      <sharedItems count="22">
        <s v="iShares:Core S&amp;P 500 (ARCX:IVV)"/>
        <s v="iS Core EURO STOXX50UCITSETF (XLON:CSX5)"/>
        <s v="Vanguard EM St I;ETF (ARCX:VWO)"/>
        <s v="iShares:Rob &amp; Art Int Ms (ARCX:IRBO)"/>
        <s v="iShares:Self-Dri EV&amp;Tech (ARCX:IDRV)"/>
        <s v="ARK Fintech Innovation (ARCX:ARKF)"/>
        <s v="iShrs MSCI Japan ESG USD Acc (XLON:SAJP)"/>
        <s v="iShares:Nasdaq Biotech (XNAS:IBB)"/>
        <s v="iShares Gl Water ETF USD D (XLON:DH2O)"/>
        <s v="Amun MSCI Em ESG Un Sel ETF DR (XETR:SBIM)"/>
        <s v="Lyxor New Energ DR UCITS ETF D (XPAR:NRJ)"/>
        <s v="LyxMSCIEurop ESG Ldrs DR ETF A (XLON:ESGL)"/>
        <s v="Lyxor MSCI Wd IT TR UCTS ETFCU (XLON:TNOW)"/>
        <s v="MSCI EM ESG Tnd Ldrs UCTS ETF (XLON:LESG)"/>
        <s v="Lyxor MSCI USA ClimateChange A (XLON:CLUS)"/>
        <s v="TOTAL EQUITY"/>
        <s v="Lyxor Gl HY Sust Expo A (XLON:GHYU)"/>
        <s v="Lyx Grn Bd ESG Scrned DR ETF A (XLON:XCO2)"/>
        <s v="SPDR Ptf ST Corp Bond (ARCX:SPSB)"/>
        <s v="TOTAL FIXED INCOME"/>
        <s v="L&amp;G All Commdits UCITS ETF (XETR:ETLF)"/>
        <s v="iShares:Global REIT ETF (ARCX:REET)"/>
      </sharedItems>
    </cacheField>
    <cacheField name="Security Name " numFmtId="0">
      <sharedItems containsBlank="1"/>
    </cacheField>
    <cacheField name="Ticker" numFmtId="0">
      <sharedItems containsBlank="1"/>
    </cacheField>
    <cacheField name="NAV/Price" numFmtId="0">
      <sharedItems containsString="0" containsBlank="1" containsNumber="1" minValue="6.2119999999999997" maxValue="533.42999999999995"/>
    </cacheField>
    <cacheField name="NAV/Price (€)" numFmtId="0">
      <sharedItems containsString="0" containsBlank="1" containsNumber="1" minValue="5.0994307999999995" maxValue="437.89268699999997"/>
    </cacheField>
    <cacheField name="(Buy-in NAV/Price)" numFmtId="0">
      <sharedItems containsString="0" containsBlank="1" containsNumber="1" minValue="6.2119999999999997" maxValue="533.42999999999995"/>
    </cacheField>
    <cacheField name="(Buy-in NAV/Price) €" numFmtId="0">
      <sharedItems containsString="0" containsBlank="1" containsNumber="1" minValue="5.0994307999999995" maxValue="437.89268699999997"/>
    </cacheField>
    <cacheField name="Market Cap" numFmtId="0">
      <sharedItems containsString="0" containsBlank="1" containsNumber="1" minValue="18062992.879999999" maxValue="278548804876.46002"/>
    </cacheField>
    <cacheField name="Expense ratio" numFmtId="0">
      <sharedItems containsString="0" containsBlank="1" containsNumber="1" minValue="4.0000000000000002E-4" maxValue="7.4999999999999997E-3"/>
    </cacheField>
    <cacheField name="Weighted TER " numFmtId="0">
      <sharedItems containsSemiMixedTypes="0" containsString="0" containsNumber="1" minValue="2.1000000000000002E-5" maxValue="2.3685000000000004E-3"/>
    </cacheField>
    <cacheField name="Quantity " numFmtId="0">
      <sharedItems containsString="0" containsBlank="1" containsNumber="1" minValue="1027.64904132779" maxValue="88245.14296772104"/>
    </cacheField>
    <cacheField name="Cost Basis " numFmtId="176">
      <sharedItems containsSemiMixedTypes="0" containsString="0" containsNumber="1" minValue="300000" maxValue="8000000"/>
    </cacheField>
    <cacheField name="Current Market Value in €" numFmtId="0">
      <sharedItems containsSemiMixedTypes="0" containsString="0" containsNumber="1" minValue="300000" maxValue="8000000"/>
    </cacheField>
    <cacheField name="Growth" numFmtId="0">
      <sharedItems containsSemiMixedTypes="0" containsString="0" containsNumber="1" containsInteger="1" minValue="0" maxValue="0"/>
    </cacheField>
    <cacheField name="Portfolio Holding % " numFmtId="0">
      <sharedItems containsSemiMixedTypes="0" containsString="0" containsNumber="1" minValue="0.03" maxValue="0.80000000000000016"/>
    </cacheField>
    <cacheField name="Holding % Target " numFmtId="0">
      <sharedItems containsSemiMixedTypes="0" containsString="0" containsNumber="1" minValue="0.03" maxValue="0.80000000000000016"/>
    </cacheField>
    <cacheField name="Difference" numFmtId="0">
      <sharedItems containsSemiMixedTypes="0" containsString="0" containsNumber="1" containsInteger="1" minValue="0" maxValue="0"/>
    </cacheField>
    <cacheField name="Geographical Spread " numFmtId="0">
      <sharedItems containsBlank="1"/>
    </cacheField>
    <cacheField name="Asset Class" numFmtId="0">
      <sharedItems containsBlank="1" count="4">
        <s v="Equity "/>
        <m/>
        <s v="Fixed Income"/>
        <s v="Alternative"/>
      </sharedItems>
    </cacheField>
    <cacheField name="Sector" numFmtId="0">
      <sharedItems containsBlank="1"/>
    </cacheField>
    <cacheField name="Beta" numFmtId="0">
      <sharedItems containsString="0" containsBlank="1" containsNumber="1" minValue="0.4894" maxValue="1.200399999999999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refreshedDate="44341.959715856479" createdVersion="7" refreshedVersion="7" minRefreshableVersion="3" recordCount="19" xr:uid="{90E0F429-27A4-4518-A028-2B2E97A19236}">
  <cacheSource type="worksheet">
    <worksheetSource ref="B23:U42" sheet="Client Portfolio "/>
  </cacheSource>
  <cacheFields count="20">
    <cacheField name="SECURITY" numFmtId="0">
      <sharedItems count="19">
        <s v="iShares:Core S&amp;P 500 (ARCX:IVV)"/>
        <s v="iS Core EURO STOXX50UCITSETF (XLON:CSX5)"/>
        <s v="Vanguard EM St I;ETF (ARCX:VWO)"/>
        <s v="iShares:Rob &amp; Art Int Ms (ARCX:IRBO)"/>
        <s v="iShares:Self-Dri EV&amp;Tech (ARCX:IDRV)"/>
        <s v="ARK Fintech Innovation (ARCX:ARKF)"/>
        <s v="iShrs MSCI Japan ESG USD Acc (XLON:SAJP)"/>
        <s v="iShares:Nasdaq Biotech (XNAS:IBB)"/>
        <s v="iShares Gl Water ETF USD D (XLON:DH2O)"/>
        <s v="Amun MSCI Em ESG Un Sel ETF DR (XETR:SBIM)"/>
        <s v="Lyxor New Energ DR UCITS ETF D (XPAR:NRJ)"/>
        <s v="LyxMSCIEurop ESG Ldrs DR ETF A (XLON:ESGL)"/>
        <s v="Lyxor MSCI Wd IT TR UCTS ETFCU (XLON:TNOW)"/>
        <s v="MSCI EM ESG Tnd Ldrs UCTS ETF (XLON:LESG)"/>
        <s v="Lyxor MSCI USA ClimateChange A (XLON:CLUS)"/>
        <s v="TOTAL EQUITY"/>
        <s v="Lyxor Gl HY Sust Expo A (XLON:GHYU)"/>
        <s v="Lyx Grn Bd ESG Scrned DR ETF A (XLON:XCO2)"/>
        <s v="SPDR Ptf ST Corp Bond (ARCX:SPSB)"/>
      </sharedItems>
    </cacheField>
    <cacheField name="Security Name " numFmtId="0">
      <sharedItems containsBlank="1"/>
    </cacheField>
    <cacheField name="Ticker" numFmtId="0">
      <sharedItems containsBlank="1"/>
    </cacheField>
    <cacheField name="NAV/Price" numFmtId="0">
      <sharedItems containsString="0" containsBlank="1" containsNumber="1" minValue="6.2119999999999997" maxValue="533.42999999999995"/>
    </cacheField>
    <cacheField name="NAV/Price (€)" numFmtId="176">
      <sharedItems containsString="0" containsBlank="1" containsNumber="1" minValue="5.0994307999999995" maxValue="437.89268699999997"/>
    </cacheField>
    <cacheField name="(Buy-in NAV/Price)" numFmtId="0">
      <sharedItems containsString="0" containsBlank="1" containsNumber="1" minValue="6.2119999999999997" maxValue="533.42999999999995"/>
    </cacheField>
    <cacheField name="(Buy-in NAV/Price) €" numFmtId="0">
      <sharedItems containsString="0" containsBlank="1" containsNumber="1" minValue="5.0994307999999995" maxValue="437.89268699999997"/>
    </cacheField>
    <cacheField name="Market Cap" numFmtId="0">
      <sharedItems containsString="0" containsBlank="1" containsNumber="1" minValue="18062992.879999999" maxValue="278548804876.46002"/>
    </cacheField>
    <cacheField name="Expense ratio" numFmtId="0">
      <sharedItems containsString="0" containsBlank="1" containsNumber="1" minValue="4.0000000000000002E-4" maxValue="7.4999999999999997E-3"/>
    </cacheField>
    <cacheField name="Weighted TER " numFmtId="0">
      <sharedItems containsSemiMixedTypes="0" containsString="0" containsNumber="1" minValue="2.1000000000000002E-5" maxValue="2.3685000000000004E-3"/>
    </cacheField>
    <cacheField name="Quantity " numFmtId="0">
      <sharedItems containsString="0" containsBlank="1" containsNumber="1" minValue="1027.64904132779" maxValue="88245.14296772104"/>
    </cacheField>
    <cacheField name="Cost Basis " numFmtId="176">
      <sharedItems containsSemiMixedTypes="0" containsString="0" containsNumber="1" minValue="300000" maxValue="8000000"/>
    </cacheField>
    <cacheField name="Current Market Value in €" numFmtId="176">
      <sharedItems containsSemiMixedTypes="0" containsString="0" containsNumber="1" minValue="300000" maxValue="8000000"/>
    </cacheField>
    <cacheField name="Growth" numFmtId="0">
      <sharedItems containsSemiMixedTypes="0" containsString="0" containsNumber="1" containsInteger="1" minValue="0" maxValue="0"/>
    </cacheField>
    <cacheField name="Portfolio Holding % " numFmtId="0">
      <sharedItems containsSemiMixedTypes="0" containsString="0" containsNumber="1" minValue="0.03" maxValue="0.80000000000000016"/>
    </cacheField>
    <cacheField name="Holding % Target " numFmtId="0">
      <sharedItems containsSemiMixedTypes="0" containsString="0" containsNumber="1" minValue="0.03" maxValue="0.80000000000000016"/>
    </cacheField>
    <cacheField name="Difference" numFmtId="0">
      <sharedItems containsSemiMixedTypes="0" containsString="0" containsNumber="1" containsInteger="1" minValue="0" maxValue="0"/>
    </cacheField>
    <cacheField name="Geographical Spread " numFmtId="0">
      <sharedItems containsBlank="1" count="5">
        <s v="North America"/>
        <s v="Euro Area"/>
        <s v="Emerging Markets &amp; Asia"/>
        <s v="Global"/>
        <m/>
      </sharedItems>
    </cacheField>
    <cacheField name="Asset Class" numFmtId="0">
      <sharedItems containsBlank="1"/>
    </cacheField>
    <cacheField name="Sector"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x v="0"/>
    <s v="IVV"/>
    <n v="416.58"/>
    <n v="341.97052199999996"/>
    <n v="416.58"/>
    <n v="341.97052199999996"/>
    <n v="278548804876.46002"/>
    <n v="4.0000000000000002E-4"/>
    <n v="3.5999999999999994E-5"/>
    <n v="2631.8057905587548"/>
    <n v="899999.99999999988"/>
    <n v="899999.99999999988"/>
    <n v="0"/>
    <n v="8.9999999999999983E-2"/>
    <n v="0.09"/>
    <n v="0"/>
    <s v="North America"/>
    <s v="Equity "/>
    <s v="Mixed Exposure"/>
  </r>
  <r>
    <x v="1"/>
    <x v="1"/>
    <s v="CSX5"/>
    <n v="135.35"/>
    <n v="135.35"/>
    <n v="135.35"/>
    <n v="135.35"/>
    <n v="3846000491.75"/>
    <n v="1E-3"/>
    <n v="1E-4"/>
    <n v="7388.2526782415962"/>
    <n v="1000000"/>
    <n v="1000000"/>
    <n v="0"/>
    <n v="0.1"/>
    <n v="0.1"/>
    <n v="0"/>
    <s v="Euro Area"/>
    <s v="Equity "/>
    <s v="Mixed Exposure"/>
  </r>
  <r>
    <x v="2"/>
    <x v="2"/>
    <s v="VWO"/>
    <n v="52.07"/>
    <n v="42.744262999999997"/>
    <n v="52.07"/>
    <n v="42.744262999999997"/>
    <n v="79996558355"/>
    <n v="1E-3"/>
    <n v="5.0000000000000002E-5"/>
    <n v="11697.476220376055"/>
    <n v="500000"/>
    <n v="500000"/>
    <n v="0"/>
    <n v="0.05"/>
    <n v="0.05"/>
    <n v="0"/>
    <s v="Emerging Markets &amp; Asia"/>
    <s v="Equity "/>
    <s v="EM"/>
  </r>
  <r>
    <x v="3"/>
    <x v="3"/>
    <s v="IRBO"/>
    <n v="41.42"/>
    <n v="34.001677999999998"/>
    <n v="41.42"/>
    <n v="34.001677999999998"/>
    <n v="416336185.19999999"/>
    <n v="4.6999999999999993E-3"/>
    <n v="2.3499999999999997E-4"/>
    <n v="14705.156610212003"/>
    <n v="500000"/>
    <n v="500000"/>
    <n v="0"/>
    <n v="0.05"/>
    <n v="0.05"/>
    <n v="0"/>
    <s v="Global"/>
    <s v="Equity "/>
    <s v="Innovation"/>
  </r>
  <r>
    <x v="4"/>
    <x v="4"/>
    <s v="IDRV"/>
    <n v="46.35"/>
    <n v="38.048715000000001"/>
    <n v="46.35"/>
    <n v="38.048715000000001"/>
    <n v="368894558.79000002"/>
    <n v="4.6999999999999993E-3"/>
    <n v="1.8799999999999999E-4"/>
    <n v="10512.838607033114"/>
    <n v="400000"/>
    <n v="400000"/>
    <n v="0"/>
    <n v="0.04"/>
    <n v="0.04"/>
    <n v="0"/>
    <s v="Global"/>
    <s v="Equity "/>
    <s v="Innovation"/>
  </r>
  <r>
    <x v="5"/>
    <x v="5"/>
    <s v="ARKF"/>
    <n v="47.74"/>
    <n v="39.189765999999999"/>
    <n v="47.74"/>
    <n v="39.189765999999999"/>
    <n v="4159307766.0450001"/>
    <n v="7.4999999999999997E-3"/>
    <n v="3.7500000000000001E-4"/>
    <n v="12758.432903120678"/>
    <n v="500000"/>
    <n v="500000"/>
    <n v="0"/>
    <n v="0.05"/>
    <n v="0.05"/>
    <n v="0"/>
    <s v="Global"/>
    <s v="Equity "/>
    <s v="Innovation"/>
  </r>
  <r>
    <x v="6"/>
    <x v="6"/>
    <s v="SAJP"/>
    <n v="6.2119999999999997"/>
    <n v="5.0994307999999995"/>
    <n v="6.2119999999999997"/>
    <n v="5.0994307999999995"/>
    <n v="525536136.24000001"/>
    <n v="1.5E-3"/>
    <n v="6.7500000000000014E-5"/>
    <n v="88245.14296772104"/>
    <n v="450000.00000000006"/>
    <n v="450000.00000000006"/>
    <n v="0"/>
    <n v="4.5000000000000005E-2"/>
    <n v="4.4999999999999998E-2"/>
    <n v="0"/>
    <s v="Emerging Markets &amp; Asia"/>
    <s v="Equity "/>
    <s v="ESG"/>
  </r>
  <r>
    <x v="7"/>
    <x v="7"/>
    <s v="IBB"/>
    <n v="151.38"/>
    <n v="124.26784199999999"/>
    <n v="151.38"/>
    <n v="124.26784199999999"/>
    <n v="10292637688.09"/>
    <n v="4.5999999999999999E-3"/>
    <n v="2.0699999999999999E-4"/>
    <n v="3621.2103852258097"/>
    <n v="450000"/>
    <n v="450000"/>
    <n v="0"/>
    <n v="4.4999999999999998E-2"/>
    <n v="4.4999999999999998E-2"/>
    <n v="0"/>
    <s v="North America"/>
    <s v="Equity "/>
    <s v="Innovation"/>
  </r>
  <r>
    <x v="8"/>
    <x v="8"/>
    <s v="DH2O"/>
    <n v="62.57"/>
    <n v="51.363712999999997"/>
    <n v="62.57"/>
    <n v="51.363712999999997"/>
    <n v="2077317953.71"/>
    <n v="6.5000000000000006E-3"/>
    <n v="2.9250000000000001E-4"/>
    <n v="8761.0488751076082"/>
    <n v="450000"/>
    <n v="450000"/>
    <n v="0"/>
    <n v="4.4999999999999998E-2"/>
    <n v="4.4999999999999998E-2"/>
    <n v="0"/>
    <s v="Global"/>
    <s v="Equity "/>
    <s v="ESG"/>
  </r>
  <r>
    <x v="9"/>
    <x v="9"/>
    <s v="SBIM"/>
    <n v="50.16"/>
    <n v="50.16"/>
    <n v="50.16"/>
    <n v="50.16"/>
    <n v="21360498.050000001"/>
    <n v="2E-3"/>
    <n v="1.1E-4"/>
    <n v="10964.912280701756"/>
    <n v="550000"/>
    <n v="550000"/>
    <n v="0"/>
    <n v="5.5E-2"/>
    <n v="5.5E-2"/>
    <n v="0"/>
    <s v="Emerging Markets &amp; Asia"/>
    <s v="Equity "/>
    <s v="EM"/>
  </r>
  <r>
    <x v="10"/>
    <x v="10"/>
    <s v="NRJ"/>
    <n v="39.027999999999999"/>
    <n v="39.027999999999999"/>
    <n v="39.027999999999999"/>
    <n v="39.027999999999999"/>
    <n v="1066247503.855"/>
    <n v="6.0000000000000001E-3"/>
    <n v="3.0000000000000003E-4"/>
    <n v="12811.314953366815"/>
    <n v="500000"/>
    <n v="500000"/>
    <n v="0"/>
    <n v="0.05"/>
    <n v="0.05"/>
    <n v="0"/>
    <s v="Global"/>
    <s v="Equity "/>
    <s v="ESG"/>
  </r>
  <r>
    <x v="11"/>
    <x v="11"/>
    <s v="ESGL"/>
    <n v="23.215"/>
    <n v="26.964222499999998"/>
    <n v="23.215"/>
    <n v="26.964222499999998"/>
    <n v="835679657.89999998"/>
    <n v="2E-3"/>
    <n v="8.0000000000000007E-5"/>
    <n v="14834.471863596291"/>
    <n v="400000"/>
    <n v="400000"/>
    <n v="0"/>
    <n v="0.04"/>
    <n v="0.04"/>
    <n v="0"/>
    <s v="Euro Area"/>
    <s v="Equity "/>
    <s v="ESG"/>
  </r>
  <r>
    <x v="12"/>
    <x v="12"/>
    <s v="TNOW"/>
    <n v="533.42999999999995"/>
    <n v="437.89268699999997"/>
    <n v="533.42999999999995"/>
    <n v="437.89268699999997"/>
    <n v="150342415.77599999"/>
    <n v="3.0000000000000001E-3"/>
    <n v="1.3499999999999997E-4"/>
    <n v="1027.64904132779"/>
    <n v="449999.99999999994"/>
    <n v="449999.99999999994"/>
    <n v="0"/>
    <n v="4.4999999999999991E-2"/>
    <n v="4.4999999999999998E-2"/>
    <n v="0"/>
    <s v="Global"/>
    <s v="Equity "/>
    <s v="Innovation"/>
  </r>
  <r>
    <x v="13"/>
    <x v="13"/>
    <s v="LESG"/>
    <n v="16.756"/>
    <n v="19.462094"/>
    <n v="16.756"/>
    <n v="19.462094"/>
    <n v="137252289.37"/>
    <n v="2.5000000000000001E-3"/>
    <n v="1.25E-4"/>
    <n v="25690.966244433923"/>
    <n v="500000"/>
    <n v="500000"/>
    <n v="0"/>
    <n v="0.05"/>
    <n v="0.05"/>
    <n v="0"/>
    <s v="Emerging Markets &amp; Asia"/>
    <s v="Equity "/>
    <s v="EM"/>
  </r>
  <r>
    <x v="14"/>
    <x v="14"/>
    <s v="CLUS"/>
    <n v="32.365000000000002"/>
    <n v="26.5684285"/>
    <n v="32.365000000000002"/>
    <n v="26.5684285"/>
    <n v="70455606.609999999"/>
    <n v="1.5E-3"/>
    <n v="6.7500000000000014E-5"/>
    <n v="16937.396203166478"/>
    <n v="450000.00000000006"/>
    <n v="450000.00000000006"/>
    <n v="0"/>
    <n v="4.5000000000000005E-2"/>
    <n v="4.4999999999999998E-2"/>
    <n v="0"/>
    <s v="North America"/>
    <s v="Equity "/>
    <s v="ESG"/>
  </r>
  <r>
    <x v="15"/>
    <x v="15"/>
    <m/>
    <m/>
    <m/>
    <m/>
    <m/>
    <m/>
    <m/>
    <n v="2.3685000000000004E-3"/>
    <m/>
    <n v="8000000"/>
    <n v="8000000"/>
    <n v="0"/>
    <n v="0.80000000000000016"/>
    <n v="0.80000000000000016"/>
    <n v="0"/>
    <m/>
    <m/>
    <m/>
  </r>
  <r>
    <x v="16"/>
    <x v="16"/>
    <s v="GHYU"/>
    <n v="21.807500000000001"/>
    <n v="17.90177675"/>
    <n v="21.807500000000001"/>
    <n v="17.90177675"/>
    <n v="18062992.879999999"/>
    <n v="2.5000000000000001E-3"/>
    <n v="7.4999999999999993E-5"/>
    <n v="16758.113129748421"/>
    <n v="300000"/>
    <n v="300000"/>
    <n v="0"/>
    <n v="0.03"/>
    <n v="0.03"/>
    <n v="0"/>
    <s v="Global"/>
    <s v="Fixed Income"/>
    <s v="Government Bond"/>
  </r>
  <r>
    <x v="17"/>
    <x v="17"/>
    <s v="XCO2"/>
    <n v="17.100999999999999"/>
    <n v="19.862811499999999"/>
    <n v="17.100999999999999"/>
    <n v="19.862811499999999"/>
    <n v="23315974.16"/>
    <n v="2.5000000000000001E-3"/>
    <n v="1.0000000000000002E-4"/>
    <n v="20138.1360337634"/>
    <n v="400000.00000000006"/>
    <n v="400000.00000000006"/>
    <n v="0"/>
    <n v="4.0000000000000008E-2"/>
    <n v="0.04"/>
    <n v="0"/>
    <s v="Global"/>
    <s v="Fixed Income"/>
    <s v="Government Bond"/>
  </r>
  <r>
    <x v="18"/>
    <x v="18"/>
    <s v="SPSB"/>
    <n v="31.35"/>
    <n v="25.735215"/>
    <n v="31.35"/>
    <n v="25.735215"/>
    <n v="7968537295.7399998"/>
    <n v="7.000000000000001E-4"/>
    <n v="2.1000000000000002E-5"/>
    <n v="11657.178694640786"/>
    <n v="300000"/>
    <n v="300000"/>
    <n v="0"/>
    <n v="0.03"/>
    <n v="0.03"/>
    <n v="0"/>
    <s v="North America"/>
    <s v="Fixed Income"/>
    <s v="Corporate Bonds"/>
  </r>
  <r>
    <x v="19"/>
    <x v="15"/>
    <m/>
    <m/>
    <m/>
    <m/>
    <m/>
    <m/>
    <m/>
    <n v="1.9600000000000002E-4"/>
    <m/>
    <n v="1000000"/>
    <n v="1000000"/>
    <n v="0"/>
    <n v="0.1"/>
    <n v="0.1"/>
    <n v="0"/>
    <m/>
    <m/>
    <m/>
  </r>
  <r>
    <x v="20"/>
    <x v="19"/>
    <s v="ETLF"/>
    <n v="9.3439999999999994"/>
    <n v="9.3439999999999994"/>
    <n v="9.3439999999999994"/>
    <n v="9.3439999999999994"/>
    <n v="82177149"/>
    <n v="1.6000000000000001E-3"/>
    <n v="8.0000000000000007E-5"/>
    <n v="53510.273972602743"/>
    <n v="500000"/>
    <n v="500000"/>
    <n v="0"/>
    <n v="0.05"/>
    <n v="0.05"/>
    <n v="0"/>
    <s v="Other"/>
    <s v="Alternative"/>
    <s v="Commodities"/>
  </r>
  <r>
    <x v="21"/>
    <x v="20"/>
    <s v="REET"/>
    <n v="27.35"/>
    <n v="22.451615"/>
    <n v="27.35"/>
    <n v="22.451615"/>
    <n v="3083220243.1399999"/>
    <n v="1.4000000000000002E-3"/>
    <n v="7.0000000000000007E-5"/>
    <n v="22270.112862704977"/>
    <n v="500000"/>
    <n v="500000"/>
    <n v="0"/>
    <n v="0.05"/>
    <n v="0.05"/>
    <n v="0"/>
    <s v="Other"/>
    <s v="Alternative"/>
    <s v="REI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s v="iShares:Core S&amp;P 500 (ARCX:IVV)"/>
    <x v="0"/>
    <s v="IVV"/>
    <n v="416.58"/>
    <n v="341.97052199999996"/>
    <n v="416.58"/>
    <n v="341.97052199999996"/>
    <n v="278548804876.46002"/>
    <n v="4.0000000000000002E-4"/>
    <n v="3.5999999999999994E-5"/>
    <n v="2631.8057905587548"/>
    <n v="899999.99999999988"/>
    <n v="899999.99999999988"/>
    <n v="0"/>
    <n v="8.9999999999999983E-2"/>
    <n v="0.09"/>
    <n v="0"/>
    <s v="North America"/>
    <s v="Equity "/>
    <x v="0"/>
  </r>
  <r>
    <s v="iS Core EURO STOXX50UCITSETF (XLON:CSX5)"/>
    <x v="1"/>
    <s v="CSX5"/>
    <n v="135.35"/>
    <n v="135.35"/>
    <n v="135.35"/>
    <n v="135.35"/>
    <n v="3846000491.75"/>
    <n v="1E-3"/>
    <n v="1E-4"/>
    <n v="7388.2526782415962"/>
    <n v="1000000"/>
    <n v="1000000"/>
    <n v="0"/>
    <n v="0.1"/>
    <n v="0.1"/>
    <n v="0"/>
    <s v="Euro Area"/>
    <s v="Equity "/>
    <x v="0"/>
  </r>
  <r>
    <s v="Vanguard EM St I;ETF (ARCX:VWO)"/>
    <x v="2"/>
    <s v="VWO"/>
    <n v="52.07"/>
    <n v="42.744262999999997"/>
    <n v="52.07"/>
    <n v="42.744262999999997"/>
    <n v="79996558355"/>
    <n v="1E-3"/>
    <n v="5.0000000000000002E-5"/>
    <n v="11697.476220376055"/>
    <n v="500000"/>
    <n v="500000"/>
    <n v="0"/>
    <n v="0.05"/>
    <n v="0.05"/>
    <n v="0"/>
    <s v="Emerging Markets &amp; Asia"/>
    <s v="Equity "/>
    <x v="1"/>
  </r>
  <r>
    <s v="iShares:Rob &amp; Art Int Ms (ARCX:IRBO)"/>
    <x v="3"/>
    <s v="IRBO"/>
    <n v="41.42"/>
    <n v="34.001677999999998"/>
    <n v="41.42"/>
    <n v="34.001677999999998"/>
    <n v="416336185.19999999"/>
    <n v="4.6999999999999993E-3"/>
    <n v="2.3499999999999997E-4"/>
    <n v="14705.156610212003"/>
    <n v="500000"/>
    <n v="500000"/>
    <n v="0"/>
    <n v="0.05"/>
    <n v="0.05"/>
    <n v="0"/>
    <s v="Global"/>
    <s v="Equity "/>
    <x v="2"/>
  </r>
  <r>
    <s v="iShares:Self-Dri EV&amp;Tech (ARCX:IDRV)"/>
    <x v="4"/>
    <s v="IDRV"/>
    <n v="46.35"/>
    <n v="38.048715000000001"/>
    <n v="46.35"/>
    <n v="38.048715000000001"/>
    <n v="368894558.79000002"/>
    <n v="4.6999999999999993E-3"/>
    <n v="1.8799999999999999E-4"/>
    <n v="10512.838607033114"/>
    <n v="400000"/>
    <n v="400000"/>
    <n v="0"/>
    <n v="0.04"/>
    <n v="0.04"/>
    <n v="0"/>
    <s v="Global"/>
    <s v="Equity "/>
    <x v="2"/>
  </r>
  <r>
    <s v="ARK Fintech Innovation (ARCX:ARKF)"/>
    <x v="5"/>
    <s v="ARKF"/>
    <n v="47.74"/>
    <n v="39.189765999999999"/>
    <n v="47.74"/>
    <n v="39.189765999999999"/>
    <n v="4159307766.0450001"/>
    <n v="7.4999999999999997E-3"/>
    <n v="3.7500000000000001E-4"/>
    <n v="12758.432903120678"/>
    <n v="500000"/>
    <n v="500000"/>
    <n v="0"/>
    <n v="0.05"/>
    <n v="0.05"/>
    <n v="0"/>
    <s v="Global"/>
    <s v="Equity "/>
    <x v="2"/>
  </r>
  <r>
    <s v="iShrs MSCI Japan ESG USD Acc (XLON:SAJP)"/>
    <x v="6"/>
    <s v="SAJP"/>
    <n v="6.2119999999999997"/>
    <n v="5.0994307999999995"/>
    <n v="6.2119999999999997"/>
    <n v="5.0994307999999995"/>
    <n v="525536136.24000001"/>
    <n v="1.5E-3"/>
    <n v="6.7500000000000014E-5"/>
    <n v="88245.14296772104"/>
    <n v="450000.00000000006"/>
    <n v="450000.00000000006"/>
    <n v="0"/>
    <n v="4.5000000000000005E-2"/>
    <n v="4.4999999999999998E-2"/>
    <n v="0"/>
    <s v="Emerging Markets &amp; Asia"/>
    <s v="Equity "/>
    <x v="3"/>
  </r>
  <r>
    <s v="iShares:Nasdaq Biotech (XNAS:IBB)"/>
    <x v="7"/>
    <s v="IBB"/>
    <n v="151.38"/>
    <n v="124.26784199999999"/>
    <n v="151.38"/>
    <n v="124.26784199999999"/>
    <n v="10292637688.09"/>
    <n v="4.5999999999999999E-3"/>
    <n v="2.0699999999999999E-4"/>
    <n v="3621.2103852258097"/>
    <n v="450000"/>
    <n v="450000"/>
    <n v="0"/>
    <n v="4.4999999999999998E-2"/>
    <n v="4.4999999999999998E-2"/>
    <n v="0"/>
    <s v="North America"/>
    <s v="Equity "/>
    <x v="2"/>
  </r>
  <r>
    <s v="iShares Gl Water ETF USD D (XLON:DH2O)"/>
    <x v="8"/>
    <s v="DH2O"/>
    <n v="62.57"/>
    <n v="51.363712999999997"/>
    <n v="62.57"/>
    <n v="51.363712999999997"/>
    <n v="2077317953.71"/>
    <n v="6.5000000000000006E-3"/>
    <n v="2.9250000000000001E-4"/>
    <n v="8761.0488751076082"/>
    <n v="450000"/>
    <n v="450000"/>
    <n v="0"/>
    <n v="4.4999999999999998E-2"/>
    <n v="4.4999999999999998E-2"/>
    <n v="0"/>
    <s v="Global"/>
    <s v="Equity "/>
    <x v="3"/>
  </r>
  <r>
    <s v="Amun MSCI Em ESG Un Sel ETF DR (XETR:SBIM)"/>
    <x v="9"/>
    <s v="SBIM"/>
    <n v="50.16"/>
    <n v="50.16"/>
    <n v="50.16"/>
    <n v="50.16"/>
    <n v="21360498.050000001"/>
    <n v="2E-3"/>
    <n v="1.1E-4"/>
    <n v="10964.912280701756"/>
    <n v="550000"/>
    <n v="550000"/>
    <n v="0"/>
    <n v="5.5E-2"/>
    <n v="5.5E-2"/>
    <n v="0"/>
    <s v="Emerging Markets &amp; Asia"/>
    <s v="Equity "/>
    <x v="1"/>
  </r>
  <r>
    <s v="Lyxor New Energ DR UCITS ETF D (XPAR:NRJ)"/>
    <x v="10"/>
    <s v="NRJ"/>
    <n v="39.027999999999999"/>
    <n v="39.027999999999999"/>
    <n v="39.027999999999999"/>
    <n v="39.027999999999999"/>
    <n v="1066247503.855"/>
    <n v="6.0000000000000001E-3"/>
    <n v="3.0000000000000003E-4"/>
    <n v="12811.314953366815"/>
    <n v="500000"/>
    <n v="500000"/>
    <n v="0"/>
    <n v="0.05"/>
    <n v="0.05"/>
    <n v="0"/>
    <s v="Global"/>
    <s v="Equity "/>
    <x v="3"/>
  </r>
  <r>
    <s v="LyxMSCIEurop ESG Ldrs DR ETF A (XLON:ESGL)"/>
    <x v="11"/>
    <s v="ESGL"/>
    <n v="23.215"/>
    <n v="26.964222499999998"/>
    <n v="23.215"/>
    <n v="26.964222499999998"/>
    <n v="835679657.89999998"/>
    <n v="2E-3"/>
    <n v="8.0000000000000007E-5"/>
    <n v="14834.471863596291"/>
    <n v="400000"/>
    <n v="400000"/>
    <n v="0"/>
    <n v="0.04"/>
    <n v="0.04"/>
    <n v="0"/>
    <s v="Euro Area"/>
    <s v="Equity "/>
    <x v="3"/>
  </r>
  <r>
    <s v="Lyxor MSCI Wd IT TR UCTS ETFCU (XLON:TNOW)"/>
    <x v="12"/>
    <s v="TNOW"/>
    <n v="533.42999999999995"/>
    <n v="437.89268699999997"/>
    <n v="533.42999999999995"/>
    <n v="437.89268699999997"/>
    <n v="150342415.77599999"/>
    <n v="3.0000000000000001E-3"/>
    <n v="1.3499999999999997E-4"/>
    <n v="1027.64904132779"/>
    <n v="449999.99999999994"/>
    <n v="449999.99999999994"/>
    <n v="0"/>
    <n v="4.4999999999999991E-2"/>
    <n v="4.4999999999999998E-2"/>
    <n v="0"/>
    <s v="Global"/>
    <s v="Equity "/>
    <x v="2"/>
  </r>
  <r>
    <s v="MSCI EM ESG Tnd Ldrs UCTS ETF (XLON:LESG)"/>
    <x v="13"/>
    <s v="LESG"/>
    <n v="16.756"/>
    <n v="19.462094"/>
    <n v="16.756"/>
    <n v="19.462094"/>
    <n v="137252289.37"/>
    <n v="2.5000000000000001E-3"/>
    <n v="1.25E-4"/>
    <n v="25690.966244433923"/>
    <n v="500000"/>
    <n v="500000"/>
    <n v="0"/>
    <n v="0.05"/>
    <n v="0.05"/>
    <n v="0"/>
    <s v="Emerging Markets &amp; Asia"/>
    <s v="Equity "/>
    <x v="1"/>
  </r>
  <r>
    <s v="Lyxor MSCI USA ClimateChange A (XLON:CLUS)"/>
    <x v="14"/>
    <s v="CLUS"/>
    <n v="32.365000000000002"/>
    <n v="26.5684285"/>
    <n v="32.365000000000002"/>
    <n v="26.5684285"/>
    <n v="70455606.609999999"/>
    <n v="1.5E-3"/>
    <n v="6.7500000000000014E-5"/>
    <n v="16937.396203166478"/>
    <n v="450000.00000000006"/>
    <n v="450000.00000000006"/>
    <n v="0"/>
    <n v="4.5000000000000005E-2"/>
    <n v="4.4999999999999998E-2"/>
    <n v="0"/>
    <s v="North America"/>
    <s v="Equity "/>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iShares:Core S&amp;P 500"/>
    <s v="IVV"/>
    <n v="416.58"/>
    <n v="341.97052199999996"/>
    <n v="416.58"/>
    <n v="341.97052199999996"/>
    <n v="278548804876.46002"/>
    <n v="4.0000000000000002E-4"/>
    <n v="3.5999999999999994E-5"/>
    <n v="2631.8057905587548"/>
    <n v="899999.99999999988"/>
    <n v="899999.99999999988"/>
    <n v="0"/>
    <n v="8.9999999999999983E-2"/>
    <n v="0.09"/>
    <n v="0"/>
    <s v="North America"/>
    <x v="0"/>
    <s v="Mixed Exposure"/>
    <n v="1"/>
  </r>
  <r>
    <x v="1"/>
    <s v="iS Core EURO STOXX50UCITSETF"/>
    <s v="CSX5"/>
    <n v="135.35"/>
    <n v="135.35"/>
    <n v="135.35"/>
    <n v="135.35"/>
    <n v="3846000491.75"/>
    <n v="1E-3"/>
    <n v="1E-4"/>
    <n v="7388.2526782415962"/>
    <n v="1000000"/>
    <n v="1000000"/>
    <n v="0"/>
    <n v="0.1"/>
    <n v="0.1"/>
    <n v="0"/>
    <s v="Euro Area"/>
    <x v="0"/>
    <s v="Mixed Exposure"/>
    <n v="1.0077"/>
  </r>
  <r>
    <x v="2"/>
    <s v="Vanguard EM St I;ETF"/>
    <s v="VWO"/>
    <n v="52.07"/>
    <n v="42.744262999999997"/>
    <n v="52.07"/>
    <n v="42.744262999999997"/>
    <n v="79996558355"/>
    <n v="1E-3"/>
    <n v="5.0000000000000002E-5"/>
    <n v="11697.476220376055"/>
    <n v="500000"/>
    <n v="500000"/>
    <n v="0"/>
    <n v="0.05"/>
    <n v="0.05"/>
    <n v="0"/>
    <s v="Emerging Markets &amp; Asia"/>
    <x v="0"/>
    <s v="EM"/>
    <n v="0.9839"/>
  </r>
  <r>
    <x v="3"/>
    <s v="iShares:Rob &amp; Art Int Ms"/>
    <s v="IRBO"/>
    <n v="41.42"/>
    <n v="34.001677999999998"/>
    <n v="41.42"/>
    <n v="34.001677999999998"/>
    <n v="416336185.19999999"/>
    <n v="4.6999999999999993E-3"/>
    <n v="2.3499999999999997E-4"/>
    <n v="14705.156610212003"/>
    <n v="500000"/>
    <n v="500000"/>
    <n v="0"/>
    <n v="0.05"/>
    <n v="0.05"/>
    <n v="0"/>
    <s v="Global"/>
    <x v="0"/>
    <s v="Innovation"/>
    <n v="1.0053000000000001"/>
  </r>
  <r>
    <x v="4"/>
    <s v="iShares:Self-Dri EV&amp;Tech"/>
    <s v="IDRV"/>
    <n v="46.35"/>
    <n v="38.048715000000001"/>
    <n v="46.35"/>
    <n v="38.048715000000001"/>
    <n v="368894558.79000002"/>
    <n v="4.6999999999999993E-3"/>
    <n v="1.8799999999999999E-4"/>
    <n v="10512.838607033114"/>
    <n v="400000"/>
    <n v="400000"/>
    <n v="0"/>
    <n v="0.04"/>
    <n v="0.04"/>
    <n v="0"/>
    <s v="Global"/>
    <x v="0"/>
    <s v="Innovation"/>
    <n v="1.0056"/>
  </r>
  <r>
    <x v="5"/>
    <s v="ARK Fintech Innovation"/>
    <s v="ARKF"/>
    <n v="47.74"/>
    <n v="39.189765999999999"/>
    <n v="47.74"/>
    <n v="39.189765999999999"/>
    <n v="4159307766.0450001"/>
    <n v="7.4999999999999997E-3"/>
    <n v="3.7500000000000001E-4"/>
    <n v="12758.432903120678"/>
    <n v="500000"/>
    <n v="500000"/>
    <n v="0"/>
    <n v="0.05"/>
    <n v="0.05"/>
    <n v="0"/>
    <s v="Global"/>
    <x v="0"/>
    <s v="Innovation"/>
    <n v="1.1399999999999999"/>
  </r>
  <r>
    <x v="6"/>
    <s v="iShrs MSCI Japan ESG USD Acc"/>
    <s v="SAJP"/>
    <n v="6.2119999999999997"/>
    <n v="5.0994307999999995"/>
    <n v="6.2119999999999997"/>
    <n v="5.0994307999999995"/>
    <n v="525536136.24000001"/>
    <n v="1.5E-3"/>
    <n v="6.7500000000000014E-5"/>
    <n v="88245.14296772104"/>
    <n v="450000.00000000006"/>
    <n v="450000.00000000006"/>
    <n v="0"/>
    <n v="4.5000000000000005E-2"/>
    <n v="4.4999999999999998E-2"/>
    <n v="0"/>
    <s v="Emerging Markets &amp; Asia"/>
    <x v="0"/>
    <s v="ESG"/>
    <m/>
  </r>
  <r>
    <x v="7"/>
    <s v="iShares:Nasdaq Biotech"/>
    <s v="IBB"/>
    <n v="151.38"/>
    <n v="124.26784199999999"/>
    <n v="151.38"/>
    <n v="124.26784199999999"/>
    <n v="10292637688.09"/>
    <n v="4.5999999999999999E-3"/>
    <n v="2.0699999999999999E-4"/>
    <n v="3621.2103852258097"/>
    <n v="450000"/>
    <n v="450000"/>
    <n v="0"/>
    <n v="4.4999999999999998E-2"/>
    <n v="4.4999999999999998E-2"/>
    <n v="0"/>
    <s v="North America"/>
    <x v="0"/>
    <s v="Innovation"/>
    <n v="1.2003999999999999"/>
  </r>
  <r>
    <x v="8"/>
    <s v="iShares Gl Water ETF USD D"/>
    <s v="DH2O"/>
    <n v="62.57"/>
    <n v="51.363712999999997"/>
    <n v="62.57"/>
    <n v="51.363712999999997"/>
    <n v="2077317953.71"/>
    <n v="6.5000000000000006E-3"/>
    <n v="2.9250000000000001E-4"/>
    <n v="8761.0488751076082"/>
    <n v="450000"/>
    <n v="450000"/>
    <n v="0"/>
    <n v="4.4999999999999998E-2"/>
    <n v="4.4999999999999998E-2"/>
    <n v="0"/>
    <s v="Global"/>
    <x v="0"/>
    <s v="ESG"/>
    <n v="0.99939999999999996"/>
  </r>
  <r>
    <x v="9"/>
    <s v="Amun MSCI Em ESG Un Sel ETF DR"/>
    <s v="SBIM"/>
    <n v="50.16"/>
    <n v="50.16"/>
    <n v="50.16"/>
    <n v="50.16"/>
    <n v="21360498.050000001"/>
    <n v="2E-3"/>
    <n v="1.1E-4"/>
    <n v="10964.912280701756"/>
    <n v="550000"/>
    <n v="550000"/>
    <n v="0"/>
    <n v="5.5E-2"/>
    <n v="5.5E-2"/>
    <n v="0"/>
    <s v="Emerging Markets &amp; Asia"/>
    <x v="0"/>
    <s v="EM"/>
    <m/>
  </r>
  <r>
    <x v="10"/>
    <s v="Lyxor New Energ DR UCITS ETF D"/>
    <s v="NRJ"/>
    <n v="39.027999999999999"/>
    <n v="39.027999999999999"/>
    <n v="39.027999999999999"/>
    <n v="39.027999999999999"/>
    <n v="1066247503.855"/>
    <n v="6.0000000000000001E-3"/>
    <n v="3.0000000000000003E-4"/>
    <n v="12811.314953366815"/>
    <n v="500000"/>
    <n v="500000"/>
    <n v="0"/>
    <n v="0.05"/>
    <n v="0.05"/>
    <n v="0"/>
    <s v="Global"/>
    <x v="0"/>
    <s v="ESG"/>
    <n v="0.51170000000000004"/>
  </r>
  <r>
    <x v="11"/>
    <s v="LyxMSCIEurop ESG Ldrs DR ETF A"/>
    <s v="ESGL"/>
    <n v="23.215"/>
    <n v="26.964222499999998"/>
    <n v="23.215"/>
    <n v="26.964222499999998"/>
    <n v="835679657.89999998"/>
    <n v="2E-3"/>
    <n v="8.0000000000000007E-5"/>
    <n v="14834.471863596291"/>
    <n v="400000"/>
    <n v="400000"/>
    <n v="0"/>
    <n v="0.04"/>
    <n v="0.04"/>
    <n v="0"/>
    <s v="Euro Area"/>
    <x v="0"/>
    <s v="ESG"/>
    <m/>
  </r>
  <r>
    <x v="12"/>
    <s v="Lyxor MSCI Wd IT TR UCTS ETFCU"/>
    <s v="TNOW"/>
    <n v="533.42999999999995"/>
    <n v="437.89268699999997"/>
    <n v="533.42999999999995"/>
    <n v="437.89268699999997"/>
    <n v="150342415.77599999"/>
    <n v="3.0000000000000001E-3"/>
    <n v="1.3499999999999997E-4"/>
    <n v="1027.64904132779"/>
    <n v="449999.99999999994"/>
    <n v="449999.99999999994"/>
    <n v="0"/>
    <n v="4.4999999999999991E-2"/>
    <n v="4.4999999999999998E-2"/>
    <n v="0"/>
    <s v="Global"/>
    <x v="0"/>
    <s v="Innovation"/>
    <n v="1.0226"/>
  </r>
  <r>
    <x v="13"/>
    <s v="MSCI EM ESG Tnd Ldrs UCTS ETF"/>
    <s v="LESG"/>
    <n v="16.756"/>
    <n v="19.462094"/>
    <n v="16.756"/>
    <n v="19.462094"/>
    <n v="137252289.37"/>
    <n v="2.5000000000000001E-3"/>
    <n v="1.25E-4"/>
    <n v="25690.966244433923"/>
    <n v="500000"/>
    <n v="500000"/>
    <n v="0"/>
    <n v="0.05"/>
    <n v="0.05"/>
    <n v="0"/>
    <s v="Emerging Markets &amp; Asia"/>
    <x v="0"/>
    <s v="EM"/>
    <n v="0.95"/>
  </r>
  <r>
    <x v="14"/>
    <s v="Lyxor MSCI USA ClimateChange A"/>
    <s v="CLUS"/>
    <n v="32.365000000000002"/>
    <n v="26.5684285"/>
    <n v="32.365000000000002"/>
    <n v="26.5684285"/>
    <n v="70455606.609999999"/>
    <n v="1.5E-3"/>
    <n v="6.7500000000000014E-5"/>
    <n v="16937.396203166478"/>
    <n v="450000.00000000006"/>
    <n v="450000.00000000006"/>
    <n v="0"/>
    <n v="4.5000000000000005E-2"/>
    <n v="4.4999999999999998E-2"/>
    <n v="0"/>
    <s v="North America"/>
    <x v="0"/>
    <s v="ESG"/>
    <m/>
  </r>
  <r>
    <x v="15"/>
    <m/>
    <m/>
    <m/>
    <m/>
    <m/>
    <m/>
    <m/>
    <m/>
    <n v="2.3685000000000004E-3"/>
    <m/>
    <n v="8000000"/>
    <n v="8000000"/>
    <n v="0"/>
    <n v="0.80000000000000016"/>
    <n v="0.80000000000000016"/>
    <n v="0"/>
    <m/>
    <x v="1"/>
    <m/>
    <n v="0.98423636363636358"/>
  </r>
  <r>
    <x v="16"/>
    <s v="Lyxor Gl HY Sust Expo A"/>
    <s v="GHYU"/>
    <n v="21.807500000000001"/>
    <n v="17.90177675"/>
    <n v="21.807500000000001"/>
    <n v="17.90177675"/>
    <n v="18062992.879999999"/>
    <n v="2.5000000000000001E-3"/>
    <n v="7.4999999999999993E-5"/>
    <n v="16758.113129748421"/>
    <n v="300000"/>
    <n v="300000"/>
    <n v="0"/>
    <n v="0.03"/>
    <n v="0.03"/>
    <n v="0"/>
    <s v="Global"/>
    <x v="2"/>
    <s v="Government Bond"/>
    <m/>
  </r>
  <r>
    <x v="17"/>
    <s v="Lyx Grn Bd ESG Scrned DR ETF A"/>
    <s v="XCO2"/>
    <n v="17.100999999999999"/>
    <n v="19.862811499999999"/>
    <n v="17.100999999999999"/>
    <n v="19.862811499999999"/>
    <n v="23315974.16"/>
    <n v="2.5000000000000001E-3"/>
    <n v="1.0000000000000002E-4"/>
    <n v="20138.1360337634"/>
    <n v="400000.00000000006"/>
    <n v="400000.00000000006"/>
    <n v="0"/>
    <n v="4.0000000000000008E-2"/>
    <n v="0.04"/>
    <n v="0"/>
    <s v="Global"/>
    <x v="2"/>
    <s v="Government Bond"/>
    <m/>
  </r>
  <r>
    <x v="18"/>
    <s v="SPDR Ptf ST Corp Bond"/>
    <s v="SPSB"/>
    <n v="31.35"/>
    <n v="25.735215"/>
    <n v="31.35"/>
    <n v="25.735215"/>
    <n v="7968537295.7399998"/>
    <n v="7.000000000000001E-4"/>
    <n v="2.1000000000000002E-5"/>
    <n v="11657.178694640786"/>
    <n v="300000"/>
    <n v="300000"/>
    <n v="0"/>
    <n v="0.03"/>
    <n v="0.03"/>
    <n v="0"/>
    <s v="North America"/>
    <x v="2"/>
    <s v="Corporate Bonds"/>
    <n v="0.4894"/>
  </r>
  <r>
    <x v="19"/>
    <m/>
    <m/>
    <m/>
    <m/>
    <m/>
    <m/>
    <m/>
    <m/>
    <n v="1.9600000000000002E-4"/>
    <m/>
    <n v="1000000"/>
    <n v="1000000"/>
    <n v="0"/>
    <n v="0.1"/>
    <n v="0.1"/>
    <n v="0"/>
    <m/>
    <x v="1"/>
    <m/>
    <n v="0.4894"/>
  </r>
  <r>
    <x v="20"/>
    <s v="L&amp;G All Commdits UCITS ETF"/>
    <s v="ETLF"/>
    <n v="9.3439999999999994"/>
    <n v="9.3439999999999994"/>
    <n v="9.3439999999999994"/>
    <n v="9.3439999999999994"/>
    <n v="82177149"/>
    <n v="1.6000000000000001E-3"/>
    <n v="8.0000000000000007E-5"/>
    <n v="53510.273972602743"/>
    <n v="500000"/>
    <n v="500000"/>
    <n v="0"/>
    <n v="0.05"/>
    <n v="0.05"/>
    <n v="0"/>
    <s v="Other"/>
    <x v="3"/>
    <s v="Commodities"/>
    <m/>
  </r>
  <r>
    <x v="21"/>
    <s v="iShares:Global REIT ETF"/>
    <s v="REET"/>
    <n v="27.35"/>
    <n v="22.451615"/>
    <n v="27.35"/>
    <n v="22.451615"/>
    <n v="3083220243.1399999"/>
    <n v="1.4000000000000002E-3"/>
    <n v="7.0000000000000007E-5"/>
    <n v="22270.112862704977"/>
    <n v="500000"/>
    <n v="500000"/>
    <n v="0"/>
    <n v="0.05"/>
    <n v="0.05"/>
    <n v="0"/>
    <s v="Other"/>
    <x v="3"/>
    <s v="REIT"/>
    <n v="1.052899999999999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s v="iShares:Core S&amp;P 500"/>
    <s v="IVV"/>
    <n v="416.58"/>
    <n v="341.97052199999996"/>
    <n v="416.58"/>
    <n v="341.97052199999996"/>
    <n v="278548804876.46002"/>
    <n v="4.0000000000000002E-4"/>
    <n v="3.5999999999999994E-5"/>
    <n v="2631.8057905587548"/>
    <n v="899999.99999999988"/>
    <n v="899999.99999999988"/>
    <n v="0"/>
    <n v="8.9999999999999983E-2"/>
    <n v="0.09"/>
    <n v="0"/>
    <x v="0"/>
    <s v="Equity "/>
    <s v="Mixed Exposure"/>
  </r>
  <r>
    <x v="1"/>
    <s v="iS Core EURO STOXX50UCITSETF"/>
    <s v="CSX5"/>
    <n v="135.35"/>
    <n v="135.35"/>
    <n v="135.35"/>
    <n v="135.35"/>
    <n v="3846000491.75"/>
    <n v="1E-3"/>
    <n v="1E-4"/>
    <n v="7388.2526782415962"/>
    <n v="1000000"/>
    <n v="1000000"/>
    <n v="0"/>
    <n v="0.1"/>
    <n v="0.1"/>
    <n v="0"/>
    <x v="1"/>
    <s v="Equity "/>
    <s v="Mixed Exposure"/>
  </r>
  <r>
    <x v="2"/>
    <s v="Vanguard EM St I;ETF"/>
    <s v="VWO"/>
    <n v="52.07"/>
    <n v="42.744262999999997"/>
    <n v="52.07"/>
    <n v="42.744262999999997"/>
    <n v="79996558355"/>
    <n v="1E-3"/>
    <n v="5.0000000000000002E-5"/>
    <n v="11697.476220376055"/>
    <n v="500000"/>
    <n v="500000"/>
    <n v="0"/>
    <n v="0.05"/>
    <n v="0.05"/>
    <n v="0"/>
    <x v="2"/>
    <s v="Equity "/>
    <s v="EM"/>
  </r>
  <r>
    <x v="3"/>
    <s v="iShares:Rob &amp; Art Int Ms"/>
    <s v="IRBO"/>
    <n v="41.42"/>
    <n v="34.001677999999998"/>
    <n v="41.42"/>
    <n v="34.001677999999998"/>
    <n v="416336185.19999999"/>
    <n v="4.6999999999999993E-3"/>
    <n v="2.3499999999999997E-4"/>
    <n v="14705.156610212003"/>
    <n v="500000"/>
    <n v="500000"/>
    <n v="0"/>
    <n v="0.05"/>
    <n v="0.05"/>
    <n v="0"/>
    <x v="3"/>
    <s v="Equity "/>
    <s v="Innovation"/>
  </r>
  <r>
    <x v="4"/>
    <s v="iShares:Self-Dri EV&amp;Tech"/>
    <s v="IDRV"/>
    <n v="46.35"/>
    <n v="38.048715000000001"/>
    <n v="46.35"/>
    <n v="38.048715000000001"/>
    <n v="368894558.79000002"/>
    <n v="4.6999999999999993E-3"/>
    <n v="1.8799999999999999E-4"/>
    <n v="10512.838607033114"/>
    <n v="400000"/>
    <n v="400000"/>
    <n v="0"/>
    <n v="0.04"/>
    <n v="0.04"/>
    <n v="0"/>
    <x v="3"/>
    <s v="Equity "/>
    <s v="Innovation"/>
  </r>
  <r>
    <x v="5"/>
    <s v="ARK Fintech Innovation"/>
    <s v="ARKF"/>
    <n v="47.74"/>
    <n v="39.189765999999999"/>
    <n v="47.74"/>
    <n v="39.189765999999999"/>
    <n v="4159307766.0450001"/>
    <n v="7.4999999999999997E-3"/>
    <n v="3.7500000000000001E-4"/>
    <n v="12758.432903120678"/>
    <n v="500000"/>
    <n v="500000"/>
    <n v="0"/>
    <n v="0.05"/>
    <n v="0.05"/>
    <n v="0"/>
    <x v="3"/>
    <s v="Equity "/>
    <s v="Innovation"/>
  </r>
  <r>
    <x v="6"/>
    <s v="iShrs MSCI Japan ESG USD Acc"/>
    <s v="SAJP"/>
    <n v="6.2119999999999997"/>
    <n v="5.0994307999999995"/>
    <n v="6.2119999999999997"/>
    <n v="5.0994307999999995"/>
    <n v="525536136.24000001"/>
    <n v="1.5E-3"/>
    <n v="6.7500000000000014E-5"/>
    <n v="88245.14296772104"/>
    <n v="450000.00000000006"/>
    <n v="450000.00000000006"/>
    <n v="0"/>
    <n v="4.5000000000000005E-2"/>
    <n v="4.4999999999999998E-2"/>
    <n v="0"/>
    <x v="2"/>
    <s v="Equity "/>
    <s v="ESG"/>
  </r>
  <r>
    <x v="7"/>
    <s v="iShares:Nasdaq Biotech"/>
    <s v="IBB"/>
    <n v="151.38"/>
    <n v="124.26784199999999"/>
    <n v="151.38"/>
    <n v="124.26784199999999"/>
    <n v="10292637688.09"/>
    <n v="4.5999999999999999E-3"/>
    <n v="2.0699999999999999E-4"/>
    <n v="3621.2103852258097"/>
    <n v="450000"/>
    <n v="450000"/>
    <n v="0"/>
    <n v="4.4999999999999998E-2"/>
    <n v="4.4999999999999998E-2"/>
    <n v="0"/>
    <x v="0"/>
    <s v="Equity "/>
    <s v="Innovation"/>
  </r>
  <r>
    <x v="8"/>
    <s v="iShares Gl Water ETF USD D"/>
    <s v="DH2O"/>
    <n v="62.57"/>
    <n v="51.363712999999997"/>
    <n v="62.57"/>
    <n v="51.363712999999997"/>
    <n v="2077317953.71"/>
    <n v="6.5000000000000006E-3"/>
    <n v="2.9250000000000001E-4"/>
    <n v="8761.0488751076082"/>
    <n v="450000"/>
    <n v="450000"/>
    <n v="0"/>
    <n v="4.4999999999999998E-2"/>
    <n v="4.4999999999999998E-2"/>
    <n v="0"/>
    <x v="3"/>
    <s v="Equity "/>
    <s v="ESG"/>
  </r>
  <r>
    <x v="9"/>
    <s v="Amun MSCI Em ESG Un Sel ETF DR"/>
    <s v="SBIM"/>
    <n v="50.16"/>
    <n v="50.16"/>
    <n v="50.16"/>
    <n v="50.16"/>
    <n v="21360498.050000001"/>
    <n v="2E-3"/>
    <n v="1.1E-4"/>
    <n v="10964.912280701756"/>
    <n v="550000"/>
    <n v="550000"/>
    <n v="0"/>
    <n v="5.5E-2"/>
    <n v="5.5E-2"/>
    <n v="0"/>
    <x v="2"/>
    <s v="Equity "/>
    <s v="EM"/>
  </r>
  <r>
    <x v="10"/>
    <s v="Lyxor New Energ DR UCITS ETF D"/>
    <s v="NRJ"/>
    <n v="39.027999999999999"/>
    <n v="39.027999999999999"/>
    <n v="39.027999999999999"/>
    <n v="39.027999999999999"/>
    <n v="1066247503.855"/>
    <n v="6.0000000000000001E-3"/>
    <n v="3.0000000000000003E-4"/>
    <n v="12811.314953366815"/>
    <n v="500000"/>
    <n v="500000"/>
    <n v="0"/>
    <n v="0.05"/>
    <n v="0.05"/>
    <n v="0"/>
    <x v="3"/>
    <s v="Equity "/>
    <s v="ESG"/>
  </r>
  <r>
    <x v="11"/>
    <s v="LyxMSCIEurop ESG Ldrs DR ETF A"/>
    <s v="ESGL"/>
    <n v="23.215"/>
    <n v="26.964222499999998"/>
    <n v="23.215"/>
    <n v="26.964222499999998"/>
    <n v="835679657.89999998"/>
    <n v="2E-3"/>
    <n v="8.0000000000000007E-5"/>
    <n v="14834.471863596291"/>
    <n v="400000"/>
    <n v="400000"/>
    <n v="0"/>
    <n v="0.04"/>
    <n v="0.04"/>
    <n v="0"/>
    <x v="1"/>
    <s v="Equity "/>
    <s v="ESG"/>
  </r>
  <r>
    <x v="12"/>
    <s v="Lyxor MSCI Wd IT TR UCTS ETFCU"/>
    <s v="TNOW"/>
    <n v="533.42999999999995"/>
    <n v="437.89268699999997"/>
    <n v="533.42999999999995"/>
    <n v="437.89268699999997"/>
    <n v="150342415.77599999"/>
    <n v="3.0000000000000001E-3"/>
    <n v="1.3499999999999997E-4"/>
    <n v="1027.64904132779"/>
    <n v="449999.99999999994"/>
    <n v="449999.99999999994"/>
    <n v="0"/>
    <n v="4.4999999999999991E-2"/>
    <n v="4.4999999999999998E-2"/>
    <n v="0"/>
    <x v="3"/>
    <s v="Equity "/>
    <s v="Innovation"/>
  </r>
  <r>
    <x v="13"/>
    <s v="MSCI EM ESG Tnd Ldrs UCTS ETF"/>
    <s v="LESG"/>
    <n v="16.756"/>
    <n v="19.462094"/>
    <n v="16.756"/>
    <n v="19.462094"/>
    <n v="137252289.37"/>
    <n v="2.5000000000000001E-3"/>
    <n v="1.25E-4"/>
    <n v="25690.966244433923"/>
    <n v="500000"/>
    <n v="500000"/>
    <n v="0"/>
    <n v="0.05"/>
    <n v="0.05"/>
    <n v="0"/>
    <x v="2"/>
    <s v="Equity "/>
    <s v="EM"/>
  </r>
  <r>
    <x v="14"/>
    <s v="Lyxor MSCI USA ClimateChange A"/>
    <s v="CLUS"/>
    <n v="32.365000000000002"/>
    <n v="26.5684285"/>
    <n v="32.365000000000002"/>
    <n v="26.5684285"/>
    <n v="70455606.609999999"/>
    <n v="1.5E-3"/>
    <n v="6.7500000000000014E-5"/>
    <n v="16937.396203166478"/>
    <n v="450000.00000000006"/>
    <n v="450000.00000000006"/>
    <n v="0"/>
    <n v="4.5000000000000005E-2"/>
    <n v="4.4999999999999998E-2"/>
    <n v="0"/>
    <x v="0"/>
    <s v="Equity "/>
    <s v="ESG"/>
  </r>
  <r>
    <x v="15"/>
    <m/>
    <m/>
    <m/>
    <m/>
    <m/>
    <m/>
    <m/>
    <m/>
    <n v="2.3685000000000004E-3"/>
    <m/>
    <n v="8000000"/>
    <n v="8000000"/>
    <n v="0"/>
    <n v="0.80000000000000016"/>
    <n v="0.80000000000000016"/>
    <n v="0"/>
    <x v="4"/>
    <m/>
    <m/>
  </r>
  <r>
    <x v="16"/>
    <s v="Lyxor Gl HY Sust Expo A"/>
    <s v="GHYU"/>
    <n v="21.807500000000001"/>
    <n v="17.90177675"/>
    <n v="21.807500000000001"/>
    <n v="17.90177675"/>
    <n v="18062992.879999999"/>
    <n v="2.5000000000000001E-3"/>
    <n v="7.4999999999999993E-5"/>
    <n v="16758.113129748421"/>
    <n v="300000"/>
    <n v="300000"/>
    <n v="0"/>
    <n v="0.03"/>
    <n v="0.03"/>
    <n v="0"/>
    <x v="3"/>
    <s v="Fixed Income"/>
    <s v="Government Bond"/>
  </r>
  <r>
    <x v="17"/>
    <s v="Lyx Grn Bd ESG Scrned DR ETF A"/>
    <s v="XCO2"/>
    <n v="17.100999999999999"/>
    <n v="19.862811499999999"/>
    <n v="17.100999999999999"/>
    <n v="19.862811499999999"/>
    <n v="23315974.16"/>
    <n v="2.5000000000000001E-3"/>
    <n v="1.0000000000000002E-4"/>
    <n v="20138.1360337634"/>
    <n v="400000.00000000006"/>
    <n v="400000.00000000006"/>
    <n v="0"/>
    <n v="4.0000000000000008E-2"/>
    <n v="0.04"/>
    <n v="0"/>
    <x v="3"/>
    <s v="Fixed Income"/>
    <s v="Government Bond"/>
  </r>
  <r>
    <x v="18"/>
    <s v="SPDR Ptf ST Corp Bond"/>
    <s v="SPSB"/>
    <n v="31.35"/>
    <n v="25.735215"/>
    <n v="31.35"/>
    <n v="25.735215"/>
    <n v="7968537295.7399998"/>
    <n v="7.000000000000001E-4"/>
    <n v="2.1000000000000002E-5"/>
    <n v="11657.178694640786"/>
    <n v="300000"/>
    <n v="300000"/>
    <n v="0"/>
    <n v="0.03"/>
    <n v="0.03"/>
    <n v="0"/>
    <x v="0"/>
    <s v="Fixed Income"/>
    <s v="Corporate Bond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E8E620-541F-47A7-9E22-5ED231814C5D}" name="PivotTable5"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P24:Q29" firstHeaderRow="1" firstDataRow="1" firstDataCol="1" rowPageCount="1" colPageCount="1"/>
  <pivotFields count="20">
    <pivotField axis="axisPage" multipleItemSelectionAllowed="1" showAll="0">
      <items count="20">
        <item x="9"/>
        <item x="5"/>
        <item x="1"/>
        <item x="8"/>
        <item x="0"/>
        <item x="7"/>
        <item x="3"/>
        <item x="4"/>
        <item x="6"/>
        <item x="17"/>
        <item x="11"/>
        <item x="16"/>
        <item x="14"/>
        <item x="12"/>
        <item x="10"/>
        <item x="13"/>
        <item x="18"/>
        <item h="1" x="15"/>
        <item x="2"/>
        <item t="default"/>
      </items>
    </pivotField>
    <pivotField showAll="0"/>
    <pivotField dataField="1" showAll="0"/>
    <pivotField showAll="0"/>
    <pivotField showAll="0"/>
    <pivotField showAll="0"/>
    <pivotField showAll="0"/>
    <pivotField showAll="0"/>
    <pivotField showAll="0"/>
    <pivotField showAll="0"/>
    <pivotField showAll="0"/>
    <pivotField numFmtId="176" showAll="0"/>
    <pivotField numFmtId="176" showAll="0"/>
    <pivotField showAll="0"/>
    <pivotField showAll="0"/>
    <pivotField showAll="0"/>
    <pivotField showAll="0"/>
    <pivotField axis="axisRow" showAll="0">
      <items count="6">
        <item x="2"/>
        <item x="1"/>
        <item x="3"/>
        <item x="0"/>
        <item x="4"/>
        <item t="default"/>
      </items>
    </pivotField>
    <pivotField showAll="0"/>
    <pivotField showAll="0"/>
  </pivotFields>
  <rowFields count="1">
    <field x="17"/>
  </rowFields>
  <rowItems count="5">
    <i>
      <x/>
    </i>
    <i>
      <x v="1"/>
    </i>
    <i>
      <x v="2"/>
    </i>
    <i>
      <x v="3"/>
    </i>
    <i t="grand">
      <x/>
    </i>
  </rowItems>
  <colItems count="1">
    <i/>
  </colItems>
  <pageFields count="1">
    <pageField fld="0" hier="-1"/>
  </pageFields>
  <dataFields count="1">
    <dataField name="Count of Ticker" fld="2" subtotal="count" baseField="0" baseItem="0"/>
  </dataFields>
  <chartFormats count="10">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7" count="1" selected="0">
            <x v="0"/>
          </reference>
        </references>
      </pivotArea>
    </chartFormat>
    <chartFormat chart="2" format="8">
      <pivotArea type="data" outline="0" fieldPosition="0">
        <references count="2">
          <reference field="4294967294" count="1" selected="0">
            <x v="0"/>
          </reference>
          <reference field="17" count="1" selected="0">
            <x v="1"/>
          </reference>
        </references>
      </pivotArea>
    </chartFormat>
    <chartFormat chart="2" format="9">
      <pivotArea type="data" outline="0" fieldPosition="0">
        <references count="2">
          <reference field="4294967294" count="1" selected="0">
            <x v="0"/>
          </reference>
          <reference field="17" count="1" selected="0">
            <x v="2"/>
          </reference>
        </references>
      </pivotArea>
    </chartFormat>
    <chartFormat chart="2" format="10">
      <pivotArea type="data" outline="0" fieldPosition="0">
        <references count="2">
          <reference field="4294967294" count="1" selected="0">
            <x v="0"/>
          </reference>
          <reference field="17" count="1" selected="0">
            <x v="3"/>
          </reference>
        </references>
      </pivotArea>
    </chartFormat>
    <chartFormat chart="0" format="1">
      <pivotArea type="data" outline="0" fieldPosition="0">
        <references count="2">
          <reference field="4294967294" count="1" selected="0">
            <x v="0"/>
          </reference>
          <reference field="17" count="1" selected="0">
            <x v="0"/>
          </reference>
        </references>
      </pivotArea>
    </chartFormat>
    <chartFormat chart="0" format="2">
      <pivotArea type="data" outline="0" fieldPosition="0">
        <references count="2">
          <reference field="4294967294" count="1" selected="0">
            <x v="0"/>
          </reference>
          <reference field="17" count="1" selected="0">
            <x v="1"/>
          </reference>
        </references>
      </pivotArea>
    </chartFormat>
    <chartFormat chart="0" format="3">
      <pivotArea type="data" outline="0" fieldPosition="0">
        <references count="2">
          <reference field="4294967294" count="1" selected="0">
            <x v="0"/>
          </reference>
          <reference field="17" count="1" selected="0">
            <x v="2"/>
          </reference>
        </references>
      </pivotArea>
    </chartFormat>
    <chartFormat chart="0" format="4">
      <pivotArea type="data" outline="0" fieldPosition="0">
        <references count="2">
          <reference field="4294967294" count="1" selected="0">
            <x v="0"/>
          </reference>
          <reference field="1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11B77A-F874-42F1-8DB8-6B75AC5C58AF}"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7:B41" firstHeaderRow="1" firstDataRow="1" firstDataCol="1" rowPageCount="1" colPageCount="1"/>
  <pivotFields count="21">
    <pivotField axis="axisPage" multipleItemSelectionAllowed="1" showAll="0">
      <items count="23">
        <item x="9"/>
        <item x="5"/>
        <item x="1"/>
        <item x="8"/>
        <item x="0"/>
        <item x="21"/>
        <item x="7"/>
        <item x="3"/>
        <item x="4"/>
        <item x="6"/>
        <item x="20"/>
        <item x="17"/>
        <item x="11"/>
        <item x="16"/>
        <item x="14"/>
        <item x="12"/>
        <item x="10"/>
        <item x="13"/>
        <item x="18"/>
        <item h="1" x="15"/>
        <item h="1" x="19"/>
        <item x="2"/>
        <item t="default"/>
      </items>
    </pivotField>
    <pivotField showAll="0"/>
    <pivotField showAll="0"/>
    <pivotField showAll="0"/>
    <pivotField showAll="0"/>
    <pivotField showAll="0"/>
    <pivotField showAll="0"/>
    <pivotField showAll="0"/>
    <pivotField showAll="0"/>
    <pivotField showAll="0"/>
    <pivotField showAll="0"/>
    <pivotField numFmtId="176" showAll="0"/>
    <pivotField showAll="0"/>
    <pivotField showAll="0"/>
    <pivotField dataField="1" showAll="0"/>
    <pivotField showAll="0"/>
    <pivotField showAll="0"/>
    <pivotField showAll="0"/>
    <pivotField axis="axisRow" showAll="0">
      <items count="5">
        <item x="3"/>
        <item x="0"/>
        <item x="2"/>
        <item x="1"/>
        <item t="default"/>
      </items>
    </pivotField>
    <pivotField showAll="0"/>
    <pivotField showAll="0"/>
  </pivotFields>
  <rowFields count="1">
    <field x="18"/>
  </rowFields>
  <rowItems count="4">
    <i>
      <x/>
    </i>
    <i>
      <x v="1"/>
    </i>
    <i>
      <x v="2"/>
    </i>
    <i t="grand">
      <x/>
    </i>
  </rowItems>
  <colItems count="1">
    <i/>
  </colItems>
  <pageFields count="1">
    <pageField fld="0" hier="-1"/>
  </pageFields>
  <dataFields count="1">
    <dataField name="Sum of Portfolio Holding % " fld="14" baseField="0" baseItem="0"/>
  </dataFields>
  <formats count="1">
    <format dxfId="0">
      <pivotArea collapsedLevelsAreSubtotals="1" fieldPosition="0">
        <references count="1">
          <reference field="18" count="3">
            <x v="0"/>
            <x v="1"/>
            <x v="2"/>
          </reference>
        </references>
      </pivotArea>
    </format>
  </format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8" count="1" selected="0">
            <x v="0"/>
          </reference>
        </references>
      </pivotArea>
    </chartFormat>
    <chartFormat chart="2" format="7">
      <pivotArea type="data" outline="0" fieldPosition="0">
        <references count="2">
          <reference field="4294967294" count="1" selected="0">
            <x v="0"/>
          </reference>
          <reference field="18" count="1" selected="0">
            <x v="1"/>
          </reference>
        </references>
      </pivotArea>
    </chartFormat>
    <chartFormat chart="2" format="8">
      <pivotArea type="data" outline="0" fieldPosition="0">
        <references count="2">
          <reference field="4294967294" count="1" selected="0">
            <x v="0"/>
          </reference>
          <reference field="18" count="1" selected="0">
            <x v="2"/>
          </reference>
        </references>
      </pivotArea>
    </chartFormat>
    <chartFormat chart="0" format="1">
      <pivotArea type="data" outline="0" fieldPosition="0">
        <references count="2">
          <reference field="4294967294" count="1" selected="0">
            <x v="0"/>
          </reference>
          <reference field="18" count="1" selected="0">
            <x v="2"/>
          </reference>
        </references>
      </pivotArea>
    </chartFormat>
    <chartFormat chart="0" format="2">
      <pivotArea type="data" outline="0" fieldPosition="0">
        <references count="2">
          <reference field="4294967294" count="1" selected="0">
            <x v="0"/>
          </reference>
          <reference field="18" count="1" selected="0">
            <x v="0"/>
          </reference>
        </references>
      </pivotArea>
    </chartFormat>
    <chartFormat chart="0" format="3">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311E1A-73D7-4929-833E-257CE1D8D9F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4:B29" firstHeaderRow="1" firstDataRow="1" firstDataCol="1"/>
  <pivotFields count="20">
    <pivotField showAll="0"/>
    <pivotField showAll="0">
      <items count="16">
        <item x="9"/>
        <item x="5"/>
        <item x="1"/>
        <item x="8"/>
        <item x="0"/>
        <item x="7"/>
        <item x="3"/>
        <item x="4"/>
        <item x="6"/>
        <item x="11"/>
        <item x="14"/>
        <item x="12"/>
        <item x="10"/>
        <item x="13"/>
        <item x="2"/>
        <item t="default"/>
      </items>
    </pivotField>
    <pivotField showAll="0"/>
    <pivotField showAll="0"/>
    <pivotField numFmtId="176" showAll="0"/>
    <pivotField showAll="0"/>
    <pivotField showAll="0"/>
    <pivotField showAll="0"/>
    <pivotField numFmtId="10" showAll="0"/>
    <pivotField numFmtId="173" showAll="0"/>
    <pivotField numFmtId="2" showAll="0"/>
    <pivotField numFmtId="176" showAll="0"/>
    <pivotField numFmtId="176" showAll="0"/>
    <pivotField numFmtId="10" showAll="0"/>
    <pivotField dataField="1" numFmtId="10" showAll="0"/>
    <pivotField numFmtId="10" showAll="0"/>
    <pivotField numFmtId="10" showAll="0"/>
    <pivotField showAll="0"/>
    <pivotField showAll="0"/>
    <pivotField axis="axisRow" showAll="0">
      <items count="5">
        <item x="1"/>
        <item x="3"/>
        <item x="2"/>
        <item x="0"/>
        <item t="default"/>
      </items>
    </pivotField>
  </pivotFields>
  <rowFields count="1">
    <field x="19"/>
  </rowFields>
  <rowItems count="5">
    <i>
      <x/>
    </i>
    <i>
      <x v="1"/>
    </i>
    <i>
      <x v="2"/>
    </i>
    <i>
      <x v="3"/>
    </i>
    <i t="grand">
      <x/>
    </i>
  </rowItems>
  <colItems count="1">
    <i/>
  </colItems>
  <dataFields count="1">
    <dataField name="Sum of Portfolio Holding % " fld="14" baseField="0" baseItem="0" numFmtId="9"/>
  </dataFields>
  <formats count="1">
    <format dxfId="1">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9" count="1" selected="0">
            <x v="1"/>
          </reference>
        </references>
      </pivotArea>
    </chartFormat>
    <chartFormat chart="0" format="2">
      <pivotArea type="data" outline="0" fieldPosition="0">
        <references count="2">
          <reference field="4294967294" count="1" selected="0">
            <x v="0"/>
          </reference>
          <reference field="19" count="1" selected="0">
            <x v="3"/>
          </reference>
        </references>
      </pivotArea>
    </chartFormat>
    <chartFormat chart="0" format="3">
      <pivotArea type="data" outline="0" fieldPosition="0">
        <references count="2">
          <reference field="4294967294" count="1" selected="0">
            <x v="0"/>
          </reference>
          <reference field="19" count="1" selected="0">
            <x v="0"/>
          </reference>
        </references>
      </pivotArea>
    </chartFormat>
    <chartFormat chart="0" format="4">
      <pivotArea type="data" outline="0" fieldPosition="0">
        <references count="2">
          <reference field="4294967294" count="1" selected="0">
            <x v="0"/>
          </reference>
          <reference field="19" count="1" selected="0">
            <x v="2"/>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9" count="1" selected="0">
            <x v="0"/>
          </reference>
        </references>
      </pivotArea>
    </chartFormat>
    <chartFormat chart="2" format="12">
      <pivotArea type="data" outline="0" fieldPosition="0">
        <references count="2">
          <reference field="4294967294" count="1" selected="0">
            <x v="0"/>
          </reference>
          <reference field="19" count="1" selected="0">
            <x v="1"/>
          </reference>
        </references>
      </pivotArea>
    </chartFormat>
    <chartFormat chart="2" format="13">
      <pivotArea type="data" outline="0" fieldPosition="0">
        <references count="2">
          <reference field="4294967294" count="1" selected="0">
            <x v="0"/>
          </reference>
          <reference field="19" count="1" selected="0">
            <x v="2"/>
          </reference>
        </references>
      </pivotArea>
    </chartFormat>
    <chartFormat chart="2" format="14">
      <pivotArea type="data" outline="0" fieldPosition="0">
        <references count="2">
          <reference field="4294967294" count="1" selected="0">
            <x v="0"/>
          </reference>
          <reference field="1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5006217-3BC9-4DC2-AE62-E9441990E085}"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B15" firstHeaderRow="1" firstDataRow="1" firstDataCol="1" rowPageCount="1" colPageCount="1"/>
  <pivotFields count="20">
    <pivotField axis="axisPage" multipleItemSelectionAllowed="1" showAll="0">
      <items count="23">
        <item x="9"/>
        <item x="5"/>
        <item x="1"/>
        <item x="8"/>
        <item x="0"/>
        <item x="21"/>
        <item x="7"/>
        <item x="3"/>
        <item x="4"/>
        <item x="6"/>
        <item x="20"/>
        <item x="17"/>
        <item x="11"/>
        <item x="16"/>
        <item x="14"/>
        <item x="12"/>
        <item x="10"/>
        <item x="13"/>
        <item x="18"/>
        <item h="1" x="15"/>
        <item h="1" x="19"/>
        <item x="2"/>
        <item t="default"/>
      </items>
    </pivotField>
    <pivotField axis="axisRow" showAll="0" measureFilter="1" sortType="descending">
      <items count="22">
        <item x="9"/>
        <item x="5"/>
        <item x="1"/>
        <item x="8"/>
        <item x="0"/>
        <item x="20"/>
        <item x="7"/>
        <item x="3"/>
        <item x="4"/>
        <item x="6"/>
        <item x="19"/>
        <item x="17"/>
        <item x="11"/>
        <item x="16"/>
        <item x="14"/>
        <item x="12"/>
        <item x="10"/>
        <item x="13"/>
        <item x="18"/>
        <item x="2"/>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numFmtId="176" showAll="0"/>
    <pivotField dataField="1" showAll="0"/>
    <pivotField showAll="0"/>
    <pivotField showAll="0"/>
    <pivotField showAll="0"/>
    <pivotField showAll="0"/>
    <pivotField showAll="0"/>
    <pivotField showAll="0"/>
    <pivotField showAll="0"/>
  </pivotFields>
  <rowFields count="1">
    <field x="1"/>
  </rowFields>
  <rowItems count="11">
    <i>
      <x v="2"/>
    </i>
    <i>
      <x v="4"/>
    </i>
    <i>
      <x/>
    </i>
    <i>
      <x v="10"/>
    </i>
    <i>
      <x v="17"/>
    </i>
    <i>
      <x v="16"/>
    </i>
    <i>
      <x v="19"/>
    </i>
    <i>
      <x v="1"/>
    </i>
    <i>
      <x v="7"/>
    </i>
    <i>
      <x v="5"/>
    </i>
    <i t="grand">
      <x/>
    </i>
  </rowItems>
  <colItems count="1">
    <i/>
  </colItems>
  <pageFields count="1">
    <pageField fld="0" hier="-1"/>
  </pageFields>
  <dataFields count="1">
    <dataField name="Sum of Current Market Value in €" fld="12"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8">
  <rv s="0">
    <v>en-GB</v>
    <v>avyn9c</v>
    <v>268435456</v>
    <v>1</v>
    <v>Powered by Refinitiv</v>
    <v>0</v>
    <v>USD/EUR</v>
    <v>2</v>
    <v>3</v>
    <v>Finance</v>
    <v>4</v>
    <v>0.92579999999999996</v>
    <v>0.80969999999999998</v>
    <v>1E-4</v>
    <v>1.2179999999999999E-4</v>
    <v>EUR</v>
    <v>USD</v>
    <v>Currency Pair</v>
    <v>44337.892789351848</v>
    <v>US Dollar/Euro FX Cross Rate</v>
    <v>0.82079999999999997</v>
    <v>0.82089999999999996</v>
    <v>USDEUR</v>
    <v>USD/EUR</v>
  </rv>
  <rv s="1">
    <v>0</v>
  </rv>
  <rv s="2">
    <v>en-GB</v>
    <v>avycmw</v>
    <v>268435456</v>
    <v>1</v>
    <v>Powered by Refinitiv</v>
    <v>5</v>
    <v>GBP/EUR</v>
    <v>2</v>
    <v>6</v>
    <v>Finance</v>
    <v>4</v>
    <v>1.1801999999999999</v>
    <v>1.0759000000000001</v>
    <v>2.9999999999999997E-4</v>
    <v>2.5839999999999999E-4</v>
    <v>EUR</v>
    <v>GBP</v>
    <v>1.1615</v>
    <v>Currency Pair</v>
    <v>44339.756307870368</v>
    <v>1.1619999999999999</v>
    <v>UK Pound Sterling/Euro FX Cross Rate</v>
    <v>1.1615</v>
    <v>1.1612</v>
    <v>1.1615</v>
    <v>GBPEUR</v>
    <v>GBP/EUR</v>
  </rv>
  <rv s="1">
    <v>2</v>
  </rv>
  <rv s="0">
    <v>en-GB</v>
    <v>av932w</v>
    <v>268435456</v>
    <v>1</v>
    <v>Powered by Refinitiv</v>
    <v>0</v>
    <v>EUR/USD</v>
    <v>2</v>
    <v>7</v>
    <v>Finance</v>
    <v>4</v>
    <v>1.2349000000000001</v>
    <v>1.0798000000000001</v>
    <v>0</v>
    <v>0</v>
    <v>USD</v>
    <v>EUR</v>
    <v>Currency Pair</v>
    <v>44337.892789351848</v>
    <v>Euro/US Dollar FX Spot Rate</v>
    <v>1.2179</v>
    <v>1.2179</v>
    <v>EURUSD</v>
    <v>EUR/USD</v>
  </rv>
  <rv s="1">
    <v>4</v>
  </rv>
  <rv s="3">
    <v>https://www.bing.com/financeapi/forcetrigger?t=a1vwrw&amp;q=ARCX%3aIVV&amp;form=skydnc</v>
    <v>Learn more on Bing</v>
  </rv>
  <rv s="4">
    <v>en-GB</v>
    <v>a1vwrw</v>
    <v>268435456</v>
    <v>1</v>
    <v>Powered by Refinitiv</v>
    <v>8</v>
    <v>iShares:Core S&amp;P 500 (ARCX:IVV)</v>
    <v>9</v>
    <v>10</v>
    <v>Finance</v>
    <v>11</v>
    <v>424.43</v>
    <v>296.49</v>
    <v>1</v>
    <v>-0.24</v>
    <v>1.008E-3</v>
    <v>-5.7580000000000001E-4</v>
    <v>0.42</v>
    <v>USD</v>
    <v>NYSE Arca</v>
    <v>ARCX</v>
    <v>4.0000000000000002E-4</v>
    <v>419.81</v>
    <v>ETF</v>
    <v>44338</v>
    <v>6</v>
    <v>416.04</v>
    <v>278548804876.46002</v>
    <v>iShares:Core S&amp;P 500</v>
    <v>418.51</v>
    <v>416.82</v>
    <v>416.58</v>
    <v>417</v>
    <v>IVV</v>
    <v>iShares:Core S&amp;P 500 (ARCX:IVV)</v>
    <v>4147943</v>
    <v>5007748</v>
  </rv>
  <rv s="1">
    <v>7</v>
  </rv>
  <rv s="3">
    <v>https://www.bing.com/financeapi/forcetrigger?t=ao7izr&amp;q=XLON%3aCSX5&amp;form=skydnc</v>
    <v>Learn more on Bing</v>
  </rv>
  <rv s="5">
    <v>en-GB</v>
    <v>ao7izr</v>
    <v>268435456</v>
    <v>1</v>
    <v>Powered by Refinitiv</v>
    <v>12</v>
    <v>iS Core EURO STOXX50UCITSETF (XLON:CSX5)</v>
    <v>9</v>
    <v>13</v>
    <v>Finance</v>
    <v>14</v>
    <v>135.34</v>
    <v>76.25</v>
    <v>1.0077</v>
    <v>1.1299999999999999</v>
    <v>8.4270000000000005E-3</v>
    <v>EUR</v>
    <v>London Stock Exchange</v>
    <v>XLON</v>
    <v>1E-3</v>
    <v>135.34</v>
    <v>ETF</v>
    <v>44337.642131875</v>
    <v>9</v>
    <v>134.46</v>
    <v>3846000491.75</v>
    <v>iS Core EURO STOXX50UCITSETF</v>
    <v>134.6</v>
    <v>134.09</v>
    <v>135.35</v>
    <v>CSX5</v>
    <v>iS Core EURO STOXX50UCITSETF (XLON:CSX5)</v>
    <v>12485</v>
  </rv>
  <rv s="1">
    <v>10</v>
  </rv>
  <rv s="3">
    <v>https://www.bing.com/financeapi/forcetrigger?t=a25nhw&amp;q=ARCX%3aVWO&amp;form=skydnc</v>
    <v>Learn more on Bing</v>
  </rv>
  <rv s="4">
    <v>en-GB</v>
    <v>a25nhw</v>
    <v>268435456</v>
    <v>1</v>
    <v>Powered by Refinitiv</v>
    <v>8</v>
    <v>Vanguard EM St I;ETF (ARCX:VWO)</v>
    <v>9</v>
    <v>15</v>
    <v>Finance</v>
    <v>11</v>
    <v>56.6599</v>
    <v>36.56</v>
    <v>0.9839</v>
    <v>-0.56000000000000005</v>
    <v>-1.3439999999999999E-3</v>
    <v>-1.064E-2</v>
    <v>-7.0000000000000007E-2</v>
    <v>USD</v>
    <v>NYSE Arca</v>
    <v>ARCX</v>
    <v>1E-3</v>
    <v>52.636899999999997</v>
    <v>ETF</v>
    <v>44338.000000010936</v>
    <v>12</v>
    <v>51.99</v>
    <v>79996558355</v>
    <v>Vanguard EM St I;ETF</v>
    <v>52.61</v>
    <v>52.63</v>
    <v>52.07</v>
    <v>52</v>
    <v>VWO</v>
    <v>Vanguard EM St I;ETF (ARCX:VWO)</v>
    <v>6526273</v>
    <v>8352350</v>
  </rv>
  <rv s="1">
    <v>13</v>
  </rv>
  <rv s="3">
    <v>https://www.bing.com/financeapi/forcetrigger?t=b1pgim&amp;q=ARCX%3aIRBO&amp;form=skydnc</v>
    <v>Learn more on Bing</v>
  </rv>
  <rv s="6">
    <v>en-GB</v>
    <v>b1pgim</v>
    <v>268435456</v>
    <v>1</v>
    <v>Powered by Refinitiv</v>
    <v>16</v>
    <v>iShares:Rob &amp; Art Int Ms (ARCX:IRBO)</v>
    <v>9</v>
    <v>17</v>
    <v>Finance</v>
    <v>11</v>
    <v>52.1</v>
    <v>26.89</v>
    <v>0</v>
    <v>-9.657E-4</v>
    <v>0</v>
    <v>-0.04</v>
    <v>USD</v>
    <v>NYSE Arca</v>
    <v>ARCX</v>
    <v>4.6999999999999993E-3</v>
    <v>41.78</v>
    <v>ETF</v>
    <v>44338.000000022657</v>
    <v>15</v>
    <v>41.411000000000001</v>
    <v>416336185.19999999</v>
    <v>iShares:Rob &amp; Art Int Ms</v>
    <v>41.68</v>
    <v>41.42</v>
    <v>41.42</v>
    <v>41.38</v>
    <v>IRBO</v>
    <v>iShares:Rob &amp; Art Int Ms (ARCX:IRBO)</v>
    <v>53928</v>
    <v>78918</v>
  </rv>
  <rv s="1">
    <v>16</v>
  </rv>
  <rv s="3">
    <v>https://www.bing.com/financeapi/forcetrigger?t=bpryww&amp;q=ARCX%3aIDRV&amp;form=skydnc</v>
    <v>Learn more on Bing</v>
  </rv>
  <rv s="6">
    <v>en-GB</v>
    <v>bpryww</v>
    <v>268435456</v>
    <v>1</v>
    <v>Powered by Refinitiv</v>
    <v>16</v>
    <v>iShares:Self-Dri EV&amp;Tech (ARCX:IDRV)</v>
    <v>9</v>
    <v>17</v>
    <v>Finance</v>
    <v>11</v>
    <v>48.25</v>
    <v>25.680599999999998</v>
    <v>0.25</v>
    <v>1.4024000000000002E-2</v>
    <v>5.4229999999999999E-3</v>
    <v>0.65</v>
    <v>USD</v>
    <v>NYSE Arca</v>
    <v>ARCX</v>
    <v>4.6999999999999993E-3</v>
    <v>46.61</v>
    <v>ETF</v>
    <v>44338.000000022657</v>
    <v>18</v>
    <v>46.25</v>
    <v>368894558.79000002</v>
    <v>iShares:Self-Dri EV&amp;Tech</v>
    <v>46.42</v>
    <v>46.1</v>
    <v>46.35</v>
    <v>47</v>
    <v>IDRV</v>
    <v>iShares:Self-Dri EV&amp;Tech (ARCX:IDRV)</v>
    <v>47097</v>
    <v>80461</v>
  </rv>
  <rv s="1">
    <v>19</v>
  </rv>
  <rv s="3">
    <v>https://www.bing.com/financeapi/forcetrigger?t=bosz7w&amp;q=ARCX%3aARKF&amp;form=skydnc</v>
    <v>Learn more on Bing</v>
  </rv>
  <rv s="6">
    <v>en-GB</v>
    <v>bosz7w</v>
    <v>268435456</v>
    <v>1</v>
    <v>Powered by Refinitiv</v>
    <v>16</v>
    <v>ARK Fintech Innovation (ARCX:ARKF)</v>
    <v>9</v>
    <v>17</v>
    <v>Finance</v>
    <v>11</v>
    <v>64.489999999999995</v>
    <v>26.867000000000001</v>
    <v>-0.35</v>
    <v>3.98E-3</v>
    <v>-7.2779999999999997E-3</v>
    <v>0.19</v>
    <v>USD</v>
    <v>NYSE Arca</v>
    <v>ARCX</v>
    <v>7.4999999999999997E-3</v>
    <v>48.6</v>
    <v>ETF</v>
    <v>44338.000000010936</v>
    <v>21</v>
    <v>47.65</v>
    <v>4159307766.0450001</v>
    <v>ARK Fintech Innovation</v>
    <v>48.57</v>
    <v>48.09</v>
    <v>47.74</v>
    <v>47.93</v>
    <v>ARKF</v>
    <v>ARK Fintech Innovation (ARCX:ARKF)</v>
    <v>944874</v>
    <v>1519167</v>
  </rv>
  <rv s="1">
    <v>22</v>
  </rv>
  <rv s="3">
    <v>https://www.bing.com/financeapi/forcetrigger?t=bnjka2&amp;q=XLON%3aSAJP&amp;form=skydnc</v>
    <v>Learn more on Bing</v>
  </rv>
  <rv s="7">
    <v>en-GB</v>
    <v>bnjka2</v>
    <v>268435456</v>
    <v>1</v>
    <v>Powered by Refinitiv</v>
    <v>18</v>
    <v>iShrs MSCI Japan ESG USD Acc (XLON:SAJP)</v>
    <v>9</v>
    <v>19</v>
    <v>Finance</v>
    <v>14</v>
    <v>6.6619999999999999</v>
    <v>3.8290000000000002</v>
    <v>3.0000000000000001E-3</v>
    <v>4.8320000000000004E-4</v>
    <v>USD</v>
    <v>London Stock Exchange</v>
    <v>XLON</v>
    <v>1.5E-3</v>
    <v>6.242</v>
    <v>ETF</v>
    <v>44337.649455763283</v>
    <v>24</v>
    <v>6.2119999999999997</v>
    <v>525536136.24000001</v>
    <v>iShrs MSCI Japan ESG USD Acc</v>
    <v>6.242</v>
    <v>6.2089999999999996</v>
    <v>6.2119999999999997</v>
    <v>SAJP</v>
    <v>iShrs MSCI Japan ESG USD Acc (XLON:SAJP)</v>
    <v>75537</v>
  </rv>
  <rv s="1">
    <v>25</v>
  </rv>
  <rv s="3">
    <v>https://www.bing.com/financeapi/forcetrigger?t=a1v4jc&amp;q=XNAS%3aIBB&amp;form=skydnc</v>
    <v>Learn more on Bing</v>
  </rv>
  <rv s="4">
    <v>en-GB</v>
    <v>a1v4jc</v>
    <v>268435456</v>
    <v>1</v>
    <v>Powered by Refinitiv</v>
    <v>8</v>
    <v>iShares:Nasdaq Biotech (XNAS:IBB)</v>
    <v>9</v>
    <v>15</v>
    <v>Finance</v>
    <v>11</v>
    <v>174.04</v>
    <v>125.18</v>
    <v>1.2003999999999999</v>
    <v>-0.8</v>
    <v>1.1229999999999999E-3</v>
    <v>-5.2569999999999995E-3</v>
    <v>0.17</v>
    <v>USD</v>
    <v>Nasdaq Stock Market</v>
    <v>XNAS</v>
    <v>4.5999999999999999E-3</v>
    <v>153.66999999999999</v>
    <v>ETF</v>
    <v>44337.992780462497</v>
    <v>27</v>
    <v>151.26</v>
    <v>10292637688.09</v>
    <v>iShares:Nasdaq Biotech</v>
    <v>153.29</v>
    <v>152.18</v>
    <v>151.38</v>
    <v>151.55000000000001</v>
    <v>IBB</v>
    <v>iShares:Nasdaq Biotech (XNAS:IBB)</v>
    <v>1966106</v>
    <v>3632601</v>
  </rv>
  <rv s="1">
    <v>28</v>
  </rv>
  <rv s="3">
    <v>https://www.bing.com/financeapi/forcetrigger?t=ao7r9c&amp;q=XLON%3aDH2O&amp;form=skydnc</v>
    <v>Learn more on Bing</v>
  </rv>
  <rv s="5">
    <v>en-GB</v>
    <v>ao7r9c</v>
    <v>268435456</v>
    <v>1</v>
    <v>Powered by Refinitiv</v>
    <v>12</v>
    <v>iShares Gl Water ETF USD D (XLON:DH2O)</v>
    <v>9</v>
    <v>20</v>
    <v>Finance</v>
    <v>14</v>
    <v>62.59</v>
    <v>29.34</v>
    <v>0.99939999999999996</v>
    <v>0.505</v>
    <v>8.1449999999999995E-3</v>
    <v>USD</v>
    <v>London Stock Exchange</v>
    <v>XLON</v>
    <v>6.5000000000000006E-3</v>
    <v>62.59</v>
    <v>ETF</v>
    <v>44337.651012256247</v>
    <v>30</v>
    <v>62.24</v>
    <v>2077317953.71</v>
    <v>iShares Gl Water ETF USD D</v>
    <v>62.32</v>
    <v>62.005000000000003</v>
    <v>62.57</v>
    <v>DH2O</v>
    <v>iShares Gl Water ETF USD D (XLON:DH2O)</v>
    <v>14252</v>
  </rv>
  <rv s="1">
    <v>31</v>
  </rv>
  <rv s="3">
    <v>https://www.bing.com/financeapi/forcetrigger?t=bwblpr&amp;q=XETR%3aSBIM&amp;form=skydnc</v>
    <v>Learn more on Bing</v>
  </rv>
  <rv s="7">
    <v>en-GB</v>
    <v>bwblpr</v>
    <v>268435456</v>
    <v>1</v>
    <v>Powered by Refinitiv</v>
    <v>18</v>
    <v>Amun MSCI Em ESG Un Sel ETF DR (XETR:SBIM)</v>
    <v>9</v>
    <v>21</v>
    <v>Finance</v>
    <v>22</v>
    <v>54.95</v>
    <v>41.41</v>
    <v>-0.28999999999999998</v>
    <v>-5.7479999999999996E-3</v>
    <v>EUR</v>
    <v>Xetra</v>
    <v>XETR</v>
    <v>2E-3</v>
    <v>50.36</v>
    <v>ETF</v>
    <v>44337.771874999999</v>
    <v>33</v>
    <v>50.16</v>
    <v>21360498.050000001</v>
    <v>Amun MSCI Em ESG Un Sel ETF DR</v>
    <v>50.36</v>
    <v>50.45</v>
    <v>50.16</v>
    <v>SBIM</v>
    <v>Amun MSCI Em ESG Un Sel ETF DR (XETR:SBIM)</v>
    <v>0</v>
  </rv>
  <rv s="1">
    <v>34</v>
  </rv>
  <rv s="3">
    <v>https://www.bing.com/financeapi/forcetrigger?t=ae9pgh&amp;q=XPAR%3aNRJ&amp;form=skydnc</v>
    <v>Learn more on Bing</v>
  </rv>
  <rv s="5">
    <v>en-GB</v>
    <v>ae9pgh</v>
    <v>268435456</v>
    <v>1</v>
    <v>Powered by Refinitiv</v>
    <v>12</v>
    <v>Lyxor New Energ DR UCITS ETF D (XPAR:NRJ)</v>
    <v>9</v>
    <v>13</v>
    <v>Finance</v>
    <v>22</v>
    <v>46.78</v>
    <v>26.96</v>
    <v>0.51170000000000004</v>
    <v>8.7999999999999995E-2</v>
    <v>2.2599999999999999E-3</v>
    <v>EUR</v>
    <v>Euronext Paris</v>
    <v>XPAR</v>
    <v>6.0000000000000001E-3</v>
    <v>39.146000000000001</v>
    <v>ETF</v>
    <v>44340.6875</v>
    <v>36</v>
    <v>38.905000000000001</v>
    <v>1066247503.855</v>
    <v>Lyxor New Energ DR UCITS ETF D</v>
    <v>39.033000000000001</v>
    <v>38.94</v>
    <v>39.027999999999999</v>
    <v>NRJ</v>
    <v>Lyxor New Energ DR UCITS ETF D (XPAR:NRJ)</v>
    <v>4344</v>
  </rv>
  <rv s="1">
    <v>37</v>
  </rv>
  <rv s="3">
    <v>https://www.bing.com/financeapi/forcetrigger?t=bsqsec&amp;q=XLON%3aESGL&amp;form=skydnc</v>
    <v>Learn more on Bing</v>
  </rv>
  <rv s="8">
    <v>en-GB</v>
    <v>bsqsec</v>
    <v>268435456</v>
    <v>1</v>
    <v>Powered by Refinitiv</v>
    <v>23</v>
    <v>LyxMSCIEurop ESG Ldrs DR ETF A (XLON:ESGL)</v>
    <v>9</v>
    <v>24</v>
    <v>Finance</v>
    <v>14</v>
    <v>23.2</v>
    <v>18.568000000000001</v>
    <v>0.14249999999999999</v>
    <v>6.1799999999999997E-3</v>
    <v>GBP</v>
    <v>London Stock Exchange</v>
    <v>XLON</v>
    <v>2E-3</v>
    <v>ETF</v>
    <v>44340.448855242968</v>
    <v>39</v>
    <v>835679657.89999998</v>
    <v>LyxMSCIEurop ESG Ldrs DR ETF A</v>
    <v>23.057500000000001</v>
    <v>23.215</v>
    <v>ESGL</v>
    <v>LyxMSCIEurop ESG Ldrs DR ETF A (XLON:ESGL)</v>
    <v>300</v>
  </rv>
  <rv s="1">
    <v>40</v>
  </rv>
  <rv s="3">
    <v>https://www.bing.com/financeapi/forcetrigger?t=aoegm7&amp;q=XLON%3aTNOW&amp;form=skydnc</v>
    <v>Learn more on Bing</v>
  </rv>
  <rv s="5">
    <v>en-GB</v>
    <v>aoegm7</v>
    <v>268435456</v>
    <v>1</v>
    <v>Powered by Refinitiv</v>
    <v>12</v>
    <v>Lyxor MSCI Wd IT TR UCTS ETFCU (XLON:TNOW)</v>
    <v>9</v>
    <v>20</v>
    <v>Finance</v>
    <v>14</v>
    <v>560.71</v>
    <v>363.21</v>
    <v>1.0226</v>
    <v>9.7850000000000001</v>
    <v>1.8627999999999999E-2</v>
    <v>USD</v>
    <v>London Stock Exchange</v>
    <v>XLON</v>
    <v>3.0000000000000001E-3</v>
    <v>535.05999999999995</v>
    <v>ETF</v>
    <v>44340.604294791403</v>
    <v>42</v>
    <v>527.01</v>
    <v>150342415.77599999</v>
    <v>Lyxor MSCI Wd IT TR UCTS ETFCU</v>
    <v>527.01</v>
    <v>525.27499999999998</v>
    <v>533.42999999999995</v>
    <v>TNOW</v>
    <v>Lyxor MSCI Wd IT TR UCTS ETFCU (XLON:TNOW)</v>
    <v>11</v>
  </rv>
  <rv s="1">
    <v>43</v>
  </rv>
  <rv s="3">
    <v>https://www.bing.com/financeapi/forcetrigger?t=bsqsk2&amp;q=XLON%3aLESG&amp;form=skydnc</v>
    <v>Learn more on Bing</v>
  </rv>
  <rv s="7">
    <v>en-GB</v>
    <v>bsqsk2</v>
    <v>268435456</v>
    <v>1</v>
    <v>Powered by Refinitiv</v>
    <v>18</v>
    <v>MSCI EM ESG Tnd Ldrs UCTS ETF (XLON:LESG)</v>
    <v>9</v>
    <v>25</v>
    <v>Finance</v>
    <v>14</v>
    <v>19.128</v>
    <v>13.9</v>
    <v>-0.01</v>
    <v>-6.0099999999999997E-4</v>
    <v>GBP</v>
    <v>London Stock Exchange</v>
    <v>XLON</v>
    <v>2.5000000000000001E-3</v>
    <v>16.795999999999999</v>
    <v>ETF</v>
    <v>44340.573719339845</v>
    <v>45</v>
    <v>16.795999999999999</v>
    <v>137252289.37</v>
    <v>MSCI EM ESG Tnd Ldrs UCTS ETF</v>
    <v>16.795999999999999</v>
    <v>16.638000000000002</v>
    <v>16.756</v>
    <v>LESG</v>
    <v>MSCI EM ESG Tnd Ldrs UCTS ETF (XLON:LESG)</v>
    <v>1803</v>
  </rv>
  <rv s="1">
    <v>46</v>
  </rv>
  <rv s="3">
    <v>https://www.bing.com/financeapi/forcetrigger?t=bua62w&amp;q=XLON%3aCLUS&amp;form=skydnc</v>
    <v>Learn more on Bing</v>
  </rv>
  <rv s="7">
    <v>en-GB</v>
    <v>bua62w</v>
    <v>268435456</v>
    <v>1</v>
    <v>Powered by Refinitiv</v>
    <v>18</v>
    <v>Lyxor MSCI USA ClimateChange A (XLON:CLUS)</v>
    <v>9</v>
    <v>19</v>
    <v>Finance</v>
    <v>14</v>
    <v>31.965</v>
    <v>22.53</v>
    <v>0.4</v>
    <v>1.2682000000000001E-2</v>
    <v>USD</v>
    <v>London Stock Exchange</v>
    <v>XLON</v>
    <v>1.5E-3</v>
    <v>31.965</v>
    <v>ETF</v>
    <v>44330.626378275003</v>
    <v>48</v>
    <v>31.94</v>
    <v>70455606.609999999</v>
    <v>Lyxor MSCI USA ClimateChange A</v>
    <v>31.965</v>
    <v>31.54</v>
    <v>32.365000000000002</v>
    <v>CLUS</v>
    <v>Lyxor MSCI USA ClimateChange A (XLON:CLUS)</v>
    <v>12010</v>
  </rv>
  <rv s="1">
    <v>49</v>
  </rv>
  <rv s="3">
    <v>https://www.bing.com/financeapi/forcetrigger?t=btzw8m&amp;q=XLON%3aGHYU&amp;form=skydnc</v>
    <v>Learn more on Bing</v>
  </rv>
  <rv s="7">
    <v>en-GB</v>
    <v>btzw8m</v>
    <v>268435456</v>
    <v>1</v>
    <v>Powered by Refinitiv</v>
    <v>18</v>
    <v>Lyxor Gl HY Sust Expo A (XLON:GHYU)</v>
    <v>9</v>
    <v>19</v>
    <v>Finance</v>
    <v>14</v>
    <v>21.93</v>
    <v>19.376000000000001</v>
    <v>0.06</v>
    <v>2.7589999999999997E-3</v>
    <v>USD</v>
    <v>London Stock Exchange</v>
    <v>XLON</v>
    <v>2.5000000000000001E-3</v>
    <v>21.83</v>
    <v>ETF</v>
    <v>44340.677124363283</v>
    <v>51</v>
    <v>21.79</v>
    <v>18062992.879999999</v>
    <v>Lyxor Gl HY Sust Expo A</v>
    <v>21.8</v>
    <v>21.75</v>
    <v>21.807500000000001</v>
    <v>GHYU</v>
    <v>Lyxor Gl HY Sust Expo A (XLON:GHYU)</v>
    <v>1180</v>
  </rv>
  <rv s="1">
    <v>52</v>
  </rv>
  <rv s="3">
    <v>https://www.bing.com/financeapi/forcetrigger?t=bx1oa2&amp;q=XLON%3aXCO2&amp;form=skydnc</v>
    <v>Learn more on Bing</v>
  </rv>
  <rv s="7">
    <v>en-GB</v>
    <v>bx1oa2</v>
    <v>268435456</v>
    <v>1</v>
    <v>Powered by Refinitiv</v>
    <v>18</v>
    <v>Lyx Grn Bd ESG Scrned DR ETF A (XLON:XCO2)</v>
    <v>9</v>
    <v>25</v>
    <v>Finance</v>
    <v>14</v>
    <v>18.59</v>
    <v>16.957999999999998</v>
    <v>2.5000000000000001E-2</v>
    <v>1.475E-3</v>
    <v>GBP</v>
    <v>London Stock Exchange</v>
    <v>XLON</v>
    <v>2.5000000000000001E-3</v>
    <v>16.972000000000001</v>
    <v>ETF</v>
    <v>44337.6310246875</v>
    <v>54</v>
    <v>16.972000000000001</v>
    <v>23315974.16</v>
    <v>Lyx Grn Bd ESG Scrned DR ETF A</v>
    <v>16.972000000000001</v>
    <v>16.946999999999999</v>
    <v>17.100999999999999</v>
    <v>XCO2</v>
    <v>Lyx Grn Bd ESG Scrned DR ETF A (XLON:XCO2)</v>
    <v>145</v>
  </rv>
  <rv s="1">
    <v>55</v>
  </rv>
  <rv s="3">
    <v>https://www.bing.com/financeapi/forcetrigger?t=a23fur&amp;q=ARCX%3aSPSB&amp;form=skydnc</v>
    <v>Learn more on Bing</v>
  </rv>
  <rv s="4">
    <v>en-GB</v>
    <v>a23fur</v>
    <v>268435456</v>
    <v>1</v>
    <v>Powered by Refinitiv</v>
    <v>8</v>
    <v>SPDR Ptf ST Corp Bond (ARCX:SPSB)</v>
    <v>9</v>
    <v>15</v>
    <v>Finance</v>
    <v>11</v>
    <v>31.44</v>
    <v>31.11</v>
    <v>0.4894</v>
    <v>0.01</v>
    <v>-3.19E-4</v>
    <v>3.191E-4</v>
    <v>-0.01</v>
    <v>USD</v>
    <v>NYSE Arca</v>
    <v>ARCX</v>
    <v>7.000000000000001E-4</v>
    <v>31.35</v>
    <v>ETF</v>
    <v>44341.840277835159</v>
    <v>57</v>
    <v>31.33</v>
    <v>7968537295.7399998</v>
    <v>SPDR Ptf ST Corp Bond</v>
    <v>31.33</v>
    <v>31.34</v>
    <v>31.35</v>
    <v>31.34</v>
    <v>SPSB</v>
    <v>SPDR Ptf ST Corp Bond (ARCX:SPSB)</v>
    <v>1443689</v>
    <v>2117106</v>
  </rv>
  <rv s="1">
    <v>58</v>
  </rv>
  <rv s="3">
    <v>https://www.bing.com/financeapi/forcetrigger?t=budgc7&amp;q=XETR%3aETLF&amp;form=skydnc</v>
    <v>Learn more on Bing</v>
  </rv>
  <rv s="7">
    <v>en-GB</v>
    <v>budgc7</v>
    <v>268435456</v>
    <v>1</v>
    <v>Powered by Refinitiv</v>
    <v>18</v>
    <v>L&amp;G All Commdits UCITS ETF (XETR:ETLF)</v>
    <v>9</v>
    <v>21</v>
    <v>Finance</v>
    <v>22</v>
    <v>9.8339999999999996</v>
    <v>7.0190000000000001</v>
    <v>-3.1E-2</v>
    <v>-3.307E-3</v>
    <v>EUR</v>
    <v>Xetra</v>
    <v>XETR</v>
    <v>1.6000000000000001E-3</v>
    <v>9.3879999999999999</v>
    <v>ETF</v>
    <v>44341.771874999999</v>
    <v>60</v>
    <v>9.3420000000000005</v>
    <v>82177149</v>
    <v>L&amp;G All Commdits UCITS ETF</v>
    <v>9.3879999999999999</v>
    <v>9.375</v>
    <v>9.3439999999999994</v>
    <v>ETLF</v>
    <v>L&amp;G All Commdits UCITS ETF (XETR:ETLF)</v>
    <v>1966</v>
  </rv>
  <rv s="1">
    <v>61</v>
  </rv>
  <rv s="3">
    <v>https://www.bing.com/financeapi/forcetrigger?t=a21u1h&amp;q=ARCX%3aREET&amp;form=skydnc</v>
    <v>Learn more on Bing</v>
  </rv>
  <rv s="4">
    <v>en-GB</v>
    <v>a21u1h</v>
    <v>268435456</v>
    <v>1</v>
    <v>Powered by Refinitiv</v>
    <v>8</v>
    <v>iShares:Global REIT ETF (ARCX:REET)</v>
    <v>9</v>
    <v>15</v>
    <v>Finance</v>
    <v>11</v>
    <v>27.63</v>
    <v>20.03</v>
    <v>1.0528999999999999</v>
    <v>-0.06</v>
    <v>0</v>
    <v>-2.189E-3</v>
    <v>0</v>
    <v>USD</v>
    <v>NYSE Arca</v>
    <v>ARCX</v>
    <v>1.4000000000000002E-3</v>
    <v>27.46</v>
    <v>ETF</v>
    <v>44341.84027780078</v>
    <v>63</v>
    <v>27.32</v>
    <v>3083220243.1399999</v>
    <v>iShares:Global REIT ETF</v>
    <v>27.43</v>
    <v>27.41</v>
    <v>27.35</v>
    <v>27.35</v>
    <v>REET</v>
    <v>iShares:Global REIT ETF (ARCX:REET)</v>
    <v>837505</v>
    <v>758131</v>
  </rv>
  <rv s="1">
    <v>64</v>
  </rv>
  <rv s="7">
    <v>en-GB</v>
    <v>bnjka2</v>
    <v>268435456</v>
    <v>1</v>
    <v>Powered by Refinitiv</v>
    <v>18</v>
    <v>iShrs MSCI Japan ESG USD Acc (XLON:SAJP)</v>
    <v>9</v>
    <v>19</v>
    <v>Finance</v>
    <v>14</v>
    <v>6.6619999999999999</v>
    <v>3.8290000000000002</v>
    <v>5.0000000000000001E-3</v>
    <v>7.9920000000000002E-4</v>
    <v>USD</v>
    <v>London Stock Exchange</v>
    <v>XLON</v>
    <v>1.5E-3</v>
    <v>6.2770000000000001</v>
    <v>ETF</v>
    <v>44343.64949755781</v>
    <v>24</v>
    <v>6.2610000000000001</v>
    <v>525536136.24000001</v>
    <v>iShrs MSCI Japan ESG USD Acc</v>
    <v>6.2770000000000001</v>
    <v>6.2560000000000002</v>
    <v>6.2610000000000001</v>
    <v>SAJP</v>
    <v>iShrs MSCI Japan ESG USD Acc (XLON:SAJP)</v>
    <v>98042</v>
  </rv>
  <rv s="1">
    <v>66</v>
  </rv>
</rvData>
</file>

<file path=xl/richData/rdrichvaluestructure.xml><?xml version="1.0" encoding="utf-8"?>
<rvStructures xmlns="http://schemas.microsoft.com/office/spreadsheetml/2017/richdata" count="9">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Instrument type" t="s"/>
    <k n="Last trade time"/>
    <k n="Name" t="s"/>
    <k n="Previous close"/>
    <k n="Price"/>
    <k n="Ticker symbol" t="s"/>
    <k n="UniqueName" t="s"/>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Expense ratio"/>
    <k n="Instrument type" t="s"/>
    <k n="Last trade time"/>
    <k n="LearnMoreOnLink" t="r"/>
    <k n="Market cap"/>
    <k n="Name" t="s"/>
    <k n="Previous close"/>
    <k n="Price"/>
    <k n="Ticker symbol" t="s"/>
    <k n="UniqueName" t="s"/>
    <k n="Volume"/>
  </s>
</rvStructures>
</file>

<file path=xl/richData/rdsupportingpropertybag.xml><?xml version="1.0" encoding="utf-8"?>
<supportingPropertyBags xmlns="http://schemas.microsoft.com/office/spreadsheetml/2017/richdata2">
  <spbArrays count="7">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a count="36">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a>
    <a count="32">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Instrument type</v>
      <v t="s">_Flags</v>
      <v t="s">UniqueName</v>
      <v t="s">_DisplayString</v>
      <v t="s">LearnMoreOnLink</v>
      <v t="s">%ProviderInfo</v>
    </a>
    <a count="29">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52 week high</v>
      <v t="s">52 week low</v>
      <v t="s">Volume</v>
      <v t="s">Market cap</v>
      <v t="s">Instrument type</v>
      <v t="s">_Flags</v>
      <v t="s">UniqueName</v>
      <v t="s">_DisplayString</v>
      <v t="s">LearnMoreOnLink</v>
      <v t="s">%ProviderInfo</v>
    </a>
  </spbArrays>
  <spbData count="26">
    <spb s="0">
      <v>0</v>
      <v>Name</v>
    </spb>
    <spb s="1">
      <v>0</v>
      <v>0</v>
      <v>0</v>
    </spb>
    <spb s="2">
      <v>1</v>
      <v>1</v>
    </spb>
    <spb s="3">
      <v>1</v>
      <v>2</v>
      <v>2</v>
      <v>3</v>
      <v>2</v>
      <v>2</v>
      <v>2</v>
      <v>4</v>
      <v>5</v>
      <v>6</v>
    </spb>
    <spb s="4">
      <v>GMT</v>
    </spb>
    <spb s="0">
      <v>1</v>
      <v>Name</v>
    </spb>
    <spb s="5">
      <v>2</v>
      <v>2</v>
      <v>1</v>
      <v>2</v>
      <v>2</v>
      <v>2</v>
      <v>3</v>
      <v>2</v>
      <v>2</v>
      <v>2</v>
      <v>4</v>
      <v>5</v>
      <v>6</v>
    </spb>
    <spb s="3">
      <v>1</v>
      <v>7</v>
      <v>7</v>
      <v>3</v>
      <v>7</v>
      <v>7</v>
      <v>7</v>
      <v>4</v>
      <v>5</v>
      <v>6</v>
    </spb>
    <spb s="6">
      <v>2</v>
      <v>Name</v>
      <v>LearnMoreOnLink</v>
    </spb>
    <spb s="7">
      <v>1</v>
      <v>1</v>
      <v>1</v>
    </spb>
    <spb s="8">
      <v>7</v>
      <v>8</v>
      <v>7</v>
      <v>1</v>
      <v>7</v>
      <v>7</v>
      <v>7</v>
      <v>9</v>
      <v>3</v>
      <v>10</v>
      <v>7</v>
      <v>7</v>
      <v>3</v>
      <v>7</v>
      <v>9</v>
      <v>11</v>
      <v>5</v>
      <v>6</v>
      <v>7</v>
      <v>7</v>
      <v>3</v>
    </spb>
    <spb s="9">
      <v>at close</v>
      <v>from previous close</v>
      <v>Source: Nasdaq</v>
      <v>from previous close</v>
      <v>GMT</v>
      <v>Delayed 15 minutes</v>
      <v>from close</v>
      <v>from close</v>
    </spb>
    <spb s="6">
      <v>3</v>
      <v>Name</v>
      <v>LearnMoreOnLink</v>
    </spb>
    <spb s="10">
      <v>2</v>
      <v>8</v>
      <v>2</v>
      <v>1</v>
      <v>2</v>
      <v>2</v>
      <v>2</v>
      <v>9</v>
      <v>3</v>
      <v>12</v>
      <v>2</v>
      <v>2</v>
      <v>3</v>
      <v>2</v>
      <v>4</v>
      <v>5</v>
      <v>6</v>
    </spb>
    <spb s="11">
      <v>Delayed 15 minutes</v>
      <v>from previous close</v>
      <v>LSE</v>
      <v>from previous close</v>
      <v>GMT</v>
    </spb>
    <spb s="8">
      <v>7</v>
      <v>8</v>
      <v>7</v>
      <v>1</v>
      <v>7</v>
      <v>7</v>
      <v>7</v>
      <v>9</v>
      <v>3</v>
      <v>10</v>
      <v>7</v>
      <v>7</v>
      <v>3</v>
      <v>7</v>
      <v>9</v>
      <v>4</v>
      <v>5</v>
      <v>6</v>
      <v>7</v>
      <v>7</v>
      <v>3</v>
    </spb>
    <spb s="6">
      <v>4</v>
      <v>Name</v>
      <v>LearnMoreOnLink</v>
    </spb>
    <spb s="12">
      <v>7</v>
      <v>7</v>
      <v>1</v>
      <v>7</v>
      <v>7</v>
      <v>7</v>
      <v>9</v>
      <v>3</v>
      <v>10</v>
      <v>7</v>
      <v>7</v>
      <v>3</v>
      <v>7</v>
      <v>9</v>
      <v>4</v>
      <v>5</v>
      <v>6</v>
      <v>7</v>
      <v>7</v>
      <v>3</v>
    </spb>
    <spb s="6">
      <v>5</v>
      <v>Name</v>
      <v>LearnMoreOnLink</v>
    </spb>
    <spb s="13">
      <v>7</v>
      <v>7</v>
      <v>1</v>
      <v>7</v>
      <v>7</v>
      <v>7</v>
      <v>9</v>
      <v>3</v>
      <v>10</v>
      <v>7</v>
      <v>7</v>
      <v>3</v>
      <v>7</v>
      <v>4</v>
      <v>5</v>
      <v>6</v>
    </spb>
    <spb s="10">
      <v>7</v>
      <v>8</v>
      <v>7</v>
      <v>1</v>
      <v>7</v>
      <v>7</v>
      <v>7</v>
      <v>9</v>
      <v>3</v>
      <v>10</v>
      <v>7</v>
      <v>7</v>
      <v>3</v>
      <v>7</v>
      <v>4</v>
      <v>5</v>
      <v>6</v>
    </spb>
    <spb s="13">
      <v>2</v>
      <v>2</v>
      <v>1</v>
      <v>2</v>
      <v>2</v>
      <v>2</v>
      <v>9</v>
      <v>3</v>
      <v>12</v>
      <v>2</v>
      <v>2</v>
      <v>3</v>
      <v>2</v>
      <v>4</v>
      <v>5</v>
      <v>6</v>
    </spb>
    <spb s="14">
      <v>Delayed 15 minutes</v>
      <v>from previous close</v>
      <v>from previous close</v>
      <v>GMT</v>
    </spb>
    <spb s="6">
      <v>6</v>
      <v>Name</v>
      <v>LearnMoreOnLink</v>
    </spb>
    <spb s="15">
      <v>1</v>
      <v>13</v>
      <v>13</v>
      <v>9</v>
      <v>3</v>
      <v>14</v>
      <v>13</v>
      <v>13</v>
      <v>3</v>
      <v>13</v>
      <v>4</v>
      <v>5</v>
      <v>6</v>
    </spb>
    <spb s="13">
      <v>13</v>
      <v>13</v>
      <v>1</v>
      <v>13</v>
      <v>13</v>
      <v>13</v>
      <v>9</v>
      <v>3</v>
      <v>14</v>
      <v>13</v>
      <v>13</v>
      <v>3</v>
      <v>13</v>
      <v>4</v>
      <v>5</v>
      <v>6</v>
    </spb>
  </spbData>
</supportingPropertyBags>
</file>

<file path=xl/richData/rdsupportingpropertybagstructure.xml><?xml version="1.0" encoding="utf-8"?>
<spbStructures xmlns="http://schemas.microsoft.com/office/spreadsheetml/2017/richdata2" count="16">
  <s>
    <k n="^Order" t="spba"/>
    <k n="TitleProperty" t="s"/>
  </s>
  <s>
    <k n="ShowInCardView" t="b"/>
    <k n="ShowInDotNotation" t="b"/>
    <k n="ShowInAutoComplete" t="b"/>
  </s>
  <s>
    <k n="UniqueName" t="spb"/>
    <k n="%ProviderInfo" t="spb"/>
  </s>
  <s>
    <k n="Name" t="i"/>
    <k n="Price" t="i"/>
    <k n="Change" t="i"/>
    <k n="Change (%)" t="i"/>
    <k n="52 week low" t="i"/>
    <k n="52 week high" t="i"/>
    <k n="Previous close" t="i"/>
    <k n="Last trade time" t="i"/>
    <k n="`_DisplayString" t="i"/>
    <k n="`%EntityServiceId" t="i"/>
  </s>
  <s>
    <k n="Last trade time" t="s"/>
  </s>
  <s>
    <k n="Low" t="i"/>
    <k n="High" t="i"/>
    <k n="Name" t="i"/>
    <k n="Open" t="i"/>
    <k n="Price" t="i"/>
    <k n="Change" t="i"/>
    <k n="Change (%)" t="i"/>
    <k n="52 week low" t="i"/>
    <k n="52 week high" t="i"/>
    <k n="Previous close" t="i"/>
    <k n="Last trade time" t="i"/>
    <k n="`_DisplayString" t="i"/>
    <k n="`%EntityServiceId" t="i"/>
  </s>
  <s>
    <k n="^Order" t="spba"/>
    <k n="TitleProperty" t="s"/>
    <k n="SubTitleProperty"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Change (%)" t="i"/>
    <k n="Market cap" t="i"/>
    <k n="52 week low" t="i"/>
    <k n="52 week high" t="i"/>
    <k n="Expense ratio" t="i"/>
    <k n="Previous close" t="i"/>
    <k n="Last trade time" t="i"/>
    <k n="`_DisplayString" t="i"/>
    <k n="`%EntityService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Low" t="i"/>
    <k n="High" t="i"/>
    <k n="Name" t="i"/>
    <k n="Open" t="i"/>
    <k n="Price" t="i"/>
    <k n="Change" t="i"/>
    <k n="Volume" t="i"/>
    <k n="Change (%)" t="i"/>
    <k n="Market cap" t="i"/>
    <k n="52 week low" t="i"/>
    <k n="52 week high" t="i"/>
    <k n="Expense ratio" t="i"/>
    <k n="Previous close" t="i"/>
    <k n="Last trade time" t="i"/>
    <k n="`_DisplayString" t="i"/>
    <k n="`%EntityServiceId" t="i"/>
  </s>
  <s>
    <k n="Price" t="s"/>
    <k n="Change" t="s"/>
    <k n="Change (%)" t="s"/>
    <k n="Last trade time" t="s"/>
  </s>
  <s>
    <k n="Name" t="i"/>
    <k n="Price" t="i"/>
    <k n="Change" t="i"/>
    <k n="Volume" t="i"/>
    <k n="Change (%)" t="i"/>
    <k n="Market cap" t="i"/>
    <k n="52 week low" t="i"/>
    <k n="52 week high" t="i"/>
    <k n="Expense ratio" t="i"/>
    <k n="Previous close" t="i"/>
    <k n="Last trade time" t="i"/>
    <k n="`_DisplayString"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71" formatCode="_([$€-2]\ * #,##0.00_);_([$€-2]\ * \(#,##0.00\);_([$€-2]\ * &quot;-&quot;??_);_(@_)"/>
    </x:dxf>
    <x:dxf>
      <x:numFmt numFmtId="14" formatCode="0.00%"/>
    </x:dxf>
    <x:dxf>
      <x:numFmt numFmtId="27" formatCode="dd/mm/yyyy\ hh:mm"/>
    </x:dxf>
    <x:dxf>
      <x:numFmt numFmtId="2" formatCode="0.00"/>
    </x:dxf>
    <x:dxf>
      <x:numFmt numFmtId="170" formatCode="_([$$-409]* #,##0.00_);_([$$-409]* \(#,##0.00\);_([$$-409]* &quot;-&quot;??_);_(@_)"/>
    </x:dxf>
    <x:dxf>
      <x:numFmt numFmtId="4" formatCode="#,##0.00"/>
    </x:dxf>
    <x:dxf>
      <x:numFmt numFmtId="3" formatCode="#,##0"/>
    </x:dxf>
    <x:dxf>
      <x:numFmt numFmtId="169" formatCode="_([$$-409]* #,##0_);_([$$-409]* \(#,##0\);_([$$-409]* &quot;-&quot;_);_(@_)"/>
    </x:dxf>
    <x:dxf>
      <x:numFmt numFmtId="19" formatCode="dd/mm/yyyy"/>
    </x:dxf>
    <x:dxf>
      <x:numFmt numFmtId="168" formatCode="_([$€-2]\ * #,##0_);_([$€-2]\ * \(#,##0\);_([$€-2]\ * &quot;-&quot;_);_(@_)"/>
    </x:dxf>
    <x:dxf>
      <x:numFmt numFmtId="167" formatCode="_-[$£-809]* #,##0.00_-;\-[$£-809]* #,##0.00_-;_-[$£-809]* &quot;-&quot;??_-;_-@_-"/>
    </x:dxf>
    <x:dxf>
      <x:numFmt numFmtId="166" formatCode="_-[$£-809]* #,##0_-;\-[$£-809]* #,##0_-;_-[$£-809]* &quot;-&quot;_-;_-@_-"/>
    </x:dxf>
  </dxfs>
  <richProperties>
    <rPr n="IsTitleField" t="b"/>
    <rPr n="ShouldShowInCell" t="b"/>
  </richProperties>
  <richStyles>
    <rSty>
      <rpv i="0">1</rpv>
    </rSty>
    <rSty dxfid="0"/>
    <rSty dxfid="1"/>
    <rSty dxfid="2"/>
    <rSty>
      <rpv i="1">1</rpv>
    </rSty>
    <rSty dxfid="3"/>
    <rSty dxfid="4"/>
    <rSty dxfid="5"/>
    <rSty dxfid="6"/>
    <rSty dxfid="7"/>
    <rSty dxfid="8"/>
    <rSty dxfid="9"/>
    <rSty dxfid="10"/>
    <rSty dxfid="1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561B55"/>
  </sheetPr>
  <dimension ref="B1:B14"/>
  <sheetViews>
    <sheetView tabSelected="1" workbookViewId="0">
      <selection activeCell="B2" sqref="B2"/>
    </sheetView>
  </sheetViews>
  <sheetFormatPr defaultRowHeight="14.4" x14ac:dyDescent="0.3"/>
  <cols>
    <col min="2" max="2" width="151.6640625" customWidth="1"/>
  </cols>
  <sheetData>
    <row r="1" spans="2:2" ht="15" thickBot="1" x14ac:dyDescent="0.35"/>
    <row r="2" spans="2:2" ht="243" thickBot="1" x14ac:dyDescent="0.35">
      <c r="B2" s="1" t="s">
        <v>0</v>
      </c>
    </row>
    <row r="3" spans="2:2" ht="39" customHeight="1" x14ac:dyDescent="0.3"/>
    <row r="4" spans="2:2" ht="39" customHeight="1" x14ac:dyDescent="0.3"/>
    <row r="5" spans="2:2" ht="39" customHeight="1" x14ac:dyDescent="0.3"/>
    <row r="6" spans="2:2" ht="39" customHeight="1" x14ac:dyDescent="0.3"/>
    <row r="7" spans="2:2" ht="39" customHeight="1" x14ac:dyDescent="0.3"/>
    <row r="8" spans="2:2" ht="39" customHeight="1" x14ac:dyDescent="0.3"/>
    <row r="9" spans="2:2" ht="39" customHeight="1" x14ac:dyDescent="0.3"/>
    <row r="10" spans="2:2" ht="39" customHeight="1" x14ac:dyDescent="0.3"/>
    <row r="11" spans="2:2" ht="39" customHeight="1" x14ac:dyDescent="0.3"/>
    <row r="12" spans="2:2" ht="39" customHeight="1" x14ac:dyDescent="0.3"/>
    <row r="13" spans="2:2" ht="39" customHeight="1" x14ac:dyDescent="0.3"/>
    <row r="14" spans="2:2" ht="39"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61B55"/>
  </sheetPr>
  <dimension ref="B1:V47"/>
  <sheetViews>
    <sheetView zoomScale="60" zoomScaleNormal="60" workbookViewId="0">
      <selection activeCell="D52" sqref="D52"/>
    </sheetView>
  </sheetViews>
  <sheetFormatPr defaultRowHeight="14.4" x14ac:dyDescent="0.3"/>
  <cols>
    <col min="2" max="2" width="51.5546875" bestFit="1" customWidth="1"/>
    <col min="3" max="3" width="43.33203125" bestFit="1" customWidth="1"/>
    <col min="4" max="4" width="23.5546875" bestFit="1" customWidth="1"/>
    <col min="5" max="5" width="27.21875" bestFit="1" customWidth="1"/>
    <col min="6" max="6" width="20.109375" bestFit="1" customWidth="1"/>
    <col min="7" max="7" width="17.6640625" bestFit="1" customWidth="1"/>
    <col min="8" max="8" width="31.88671875" bestFit="1" customWidth="1"/>
    <col min="9" max="9" width="27.77734375" bestFit="1" customWidth="1"/>
    <col min="10" max="10" width="35.6640625" bestFit="1" customWidth="1"/>
    <col min="11" max="11" width="17.44140625" bestFit="1" customWidth="1"/>
    <col min="12" max="12" width="14.109375" bestFit="1" customWidth="1"/>
    <col min="13" max="13" width="23.88671875" bestFit="1" customWidth="1"/>
    <col min="14" max="14" width="23.44140625" bestFit="1" customWidth="1"/>
    <col min="15" max="15" width="15.33203125" bestFit="1" customWidth="1"/>
    <col min="16" max="16" width="18.33203125" bestFit="1" customWidth="1"/>
    <col min="17" max="17" width="16" bestFit="1" customWidth="1"/>
    <col min="18" max="18" width="15.44140625" bestFit="1" customWidth="1"/>
    <col min="19" max="19" width="22.6640625" bestFit="1" customWidth="1"/>
    <col min="20" max="20" width="14.33203125" bestFit="1" customWidth="1"/>
    <col min="21" max="21" width="16.88671875" bestFit="1" customWidth="1"/>
    <col min="22" max="22" width="7.21875" bestFit="1" customWidth="1"/>
  </cols>
  <sheetData>
    <row r="1" spans="2:21" ht="62.4" customHeight="1" x14ac:dyDescent="0.3">
      <c r="B1" s="87" t="s">
        <v>1</v>
      </c>
      <c r="C1" s="87"/>
      <c r="D1" s="87"/>
      <c r="E1" s="87"/>
      <c r="F1" s="87"/>
      <c r="G1" s="87"/>
      <c r="H1" s="87"/>
      <c r="I1" s="87"/>
      <c r="J1" s="87"/>
      <c r="K1" s="87"/>
      <c r="L1" s="87"/>
      <c r="M1" s="87"/>
      <c r="N1" s="87"/>
      <c r="O1" s="87"/>
      <c r="P1" s="87"/>
      <c r="Q1" s="87"/>
      <c r="R1" s="87"/>
      <c r="S1" s="87"/>
      <c r="T1" s="87"/>
      <c r="U1" s="87"/>
    </row>
    <row r="3" spans="2:21" ht="15" thickBot="1" x14ac:dyDescent="0.35">
      <c r="B3" s="88" t="s">
        <v>2</v>
      </c>
      <c r="C3" s="88"/>
      <c r="D3" s="88"/>
      <c r="E3" s="88"/>
      <c r="F3" s="88"/>
      <c r="G3" s="88"/>
      <c r="H3" s="88"/>
      <c r="I3" s="88"/>
      <c r="J3" s="88"/>
      <c r="K3" s="88"/>
      <c r="L3" s="88"/>
      <c r="M3" s="88"/>
      <c r="N3" s="88"/>
      <c r="O3" s="88"/>
      <c r="P3" s="88"/>
      <c r="Q3" s="88"/>
      <c r="R3" s="88"/>
      <c r="S3" s="88"/>
      <c r="T3" s="88"/>
    </row>
    <row r="4" spans="2:21" ht="16.2" thickBot="1" x14ac:dyDescent="0.35">
      <c r="B4" s="18" t="s">
        <v>3</v>
      </c>
      <c r="C4" s="18" t="s">
        <v>4</v>
      </c>
      <c r="D4" s="19" t="s">
        <v>5</v>
      </c>
      <c r="E4" s="19" t="s">
        <v>6</v>
      </c>
      <c r="F4" s="19" t="s">
        <v>7</v>
      </c>
      <c r="G4" s="19" t="s">
        <v>8</v>
      </c>
      <c r="H4" s="19" t="s">
        <v>9</v>
      </c>
      <c r="I4" s="19" t="s">
        <v>10</v>
      </c>
      <c r="J4" s="19" t="s">
        <v>11</v>
      </c>
      <c r="K4" s="19" t="s">
        <v>12</v>
      </c>
      <c r="L4" s="19" t="s">
        <v>13</v>
      </c>
      <c r="M4" s="19" t="s">
        <v>14</v>
      </c>
      <c r="N4" s="19" t="s">
        <v>15</v>
      </c>
      <c r="O4" s="20" t="s">
        <v>16</v>
      </c>
      <c r="P4" s="19" t="s">
        <v>15</v>
      </c>
      <c r="Q4" s="20" t="s">
        <v>17</v>
      </c>
      <c r="R4" s="19" t="s">
        <v>15</v>
      </c>
      <c r="S4" s="20" t="s">
        <v>18</v>
      </c>
      <c r="T4" s="20" t="s">
        <v>19</v>
      </c>
    </row>
    <row r="5" spans="2:21" ht="16.2" thickBot="1" x14ac:dyDescent="0.35">
      <c r="B5" s="79">
        <v>10000000</v>
      </c>
      <c r="C5" s="21">
        <v>5.0000000000000001E-3</v>
      </c>
      <c r="D5" s="22">
        <f>K47</f>
        <v>2.7145000000000003E-3</v>
      </c>
      <c r="E5" s="23">
        <v>6</v>
      </c>
      <c r="F5" s="24" t="s">
        <v>20</v>
      </c>
      <c r="G5" s="24" t="s">
        <v>21</v>
      </c>
      <c r="H5" s="25" t="s">
        <v>22</v>
      </c>
      <c r="I5" s="26">
        <f>M47</f>
        <v>10000000</v>
      </c>
      <c r="J5" s="27">
        <f>N47</f>
        <v>10000000</v>
      </c>
      <c r="K5" s="80">
        <f>J5-I5</f>
        <v>0</v>
      </c>
      <c r="L5" s="25">
        <f>J5*D5</f>
        <v>27145.000000000004</v>
      </c>
      <c r="M5" s="26">
        <f>J5-L5</f>
        <v>9972855</v>
      </c>
      <c r="N5" s="28" t="e" vm="1">
        <v>#VALUE!</v>
      </c>
      <c r="O5" s="29" cm="1">
        <f t="array" ref="O5">_FV(N5,"Price")</f>
        <v>0.82089999999999996</v>
      </c>
      <c r="P5" s="28" t="e" vm="2">
        <v>#VALUE!</v>
      </c>
      <c r="Q5" s="29" cm="1">
        <f t="array" ref="Q5">_FV(P5,"Price")</f>
        <v>1.1615</v>
      </c>
      <c r="R5" s="28" t="e" vm="3">
        <v>#VALUE!</v>
      </c>
      <c r="S5" s="30" cm="1">
        <f t="array" ref="S5">_FV(R5,"Price")</f>
        <v>1.2179</v>
      </c>
      <c r="T5" s="31">
        <f>V47</f>
        <v>0.84217878787878797</v>
      </c>
    </row>
    <row r="6" spans="2:21" ht="15" thickBot="1" x14ac:dyDescent="0.35"/>
    <row r="7" spans="2:21" ht="24" thickBot="1" x14ac:dyDescent="0.5">
      <c r="D7" s="89" t="s">
        <v>80</v>
      </c>
      <c r="E7" s="90"/>
      <c r="F7" s="90"/>
      <c r="G7" s="90"/>
      <c r="H7" s="90"/>
      <c r="I7" s="90"/>
      <c r="J7" s="90"/>
    </row>
    <row r="8" spans="2:21" ht="23.4" x14ac:dyDescent="0.45">
      <c r="D8" s="83"/>
      <c r="E8" s="83"/>
      <c r="F8" s="83"/>
      <c r="G8" s="83"/>
      <c r="H8" s="83"/>
      <c r="I8" s="83"/>
      <c r="J8" s="83"/>
    </row>
    <row r="9" spans="2:21" ht="22.8" x14ac:dyDescent="0.3">
      <c r="B9" s="4"/>
    </row>
    <row r="10" spans="2:21" ht="22.8" x14ac:dyDescent="0.3">
      <c r="B10" s="4"/>
    </row>
    <row r="11" spans="2:21" ht="22.8" x14ac:dyDescent="0.3">
      <c r="B11" s="4"/>
    </row>
    <row r="12" spans="2:21" ht="22.8" x14ac:dyDescent="0.3">
      <c r="B12" s="4"/>
    </row>
    <row r="13" spans="2:21" ht="22.8" x14ac:dyDescent="0.3">
      <c r="B13" s="4"/>
    </row>
    <row r="14" spans="2:21" ht="22.8" x14ac:dyDescent="0.3">
      <c r="B14" s="4"/>
    </row>
    <row r="15" spans="2:21" ht="22.8" x14ac:dyDescent="0.3">
      <c r="B15" s="4"/>
    </row>
    <row r="16" spans="2:21" ht="22.8" x14ac:dyDescent="0.3">
      <c r="B16" s="4"/>
    </row>
    <row r="17" spans="2:22" ht="22.8" x14ac:dyDescent="0.3">
      <c r="B17" s="4"/>
    </row>
    <row r="18" spans="2:22" ht="22.8" x14ac:dyDescent="0.3">
      <c r="B18" s="4"/>
    </row>
    <row r="19" spans="2:22" ht="22.8" x14ac:dyDescent="0.3">
      <c r="B19" s="4"/>
    </row>
    <row r="20" spans="2:22" ht="23.4" thickBot="1" x14ac:dyDescent="0.35">
      <c r="B20" s="4"/>
    </row>
    <row r="21" spans="2:22" ht="24" thickBot="1" x14ac:dyDescent="0.5">
      <c r="B21" s="4"/>
      <c r="D21" s="89" t="s">
        <v>81</v>
      </c>
      <c r="E21" s="90"/>
      <c r="F21" s="90"/>
      <c r="G21" s="90"/>
      <c r="H21" s="90"/>
      <c r="I21" s="90"/>
      <c r="J21" s="90"/>
    </row>
    <row r="22" spans="2:22" ht="22.8" customHeight="1" thickBot="1" x14ac:dyDescent="0.35">
      <c r="J22" s="5"/>
    </row>
    <row r="23" spans="2:22" ht="15" thickBot="1" x14ac:dyDescent="0.35">
      <c r="B23" s="7" t="s">
        <v>27</v>
      </c>
      <c r="C23" s="8" t="s">
        <v>28</v>
      </c>
      <c r="D23" s="8" t="s">
        <v>29</v>
      </c>
      <c r="E23" s="8" t="s">
        <v>30</v>
      </c>
      <c r="F23" s="8" t="s">
        <v>31</v>
      </c>
      <c r="G23" s="8" t="s">
        <v>32</v>
      </c>
      <c r="H23" s="8" t="s">
        <v>33</v>
      </c>
      <c r="I23" s="8" t="s">
        <v>34</v>
      </c>
      <c r="J23" s="8" t="s">
        <v>35</v>
      </c>
      <c r="K23" s="8" t="s">
        <v>36</v>
      </c>
      <c r="L23" s="8" t="s">
        <v>37</v>
      </c>
      <c r="M23" s="8" t="s">
        <v>38</v>
      </c>
      <c r="N23" s="8" t="s">
        <v>39</v>
      </c>
      <c r="O23" s="8" t="s">
        <v>40</v>
      </c>
      <c r="P23" s="8" t="s">
        <v>41</v>
      </c>
      <c r="Q23" s="8" t="s">
        <v>42</v>
      </c>
      <c r="R23" s="8" t="s">
        <v>43</v>
      </c>
      <c r="S23" s="8" t="s">
        <v>44</v>
      </c>
      <c r="T23" s="9" t="s">
        <v>45</v>
      </c>
      <c r="U23" s="9" t="s">
        <v>46</v>
      </c>
      <c r="V23" s="10" t="s">
        <v>47</v>
      </c>
    </row>
    <row r="24" spans="2:22" x14ac:dyDescent="0.3">
      <c r="B24" s="3" t="e" vm="4">
        <v>#VALUE!</v>
      </c>
      <c r="C24" s="11" t="str" cm="1">
        <f t="array" ref="C24">_FV(B24,"Name")</f>
        <v>iShares:Core S&amp;P 500</v>
      </c>
      <c r="D24" s="14" t="str" cm="1">
        <f t="array" ref="D24">_FV(B24,"Ticker symbol",TRUE)</f>
        <v>IVV</v>
      </c>
      <c r="E24" s="15" cm="1">
        <f t="array" ref="E24">_FV(B24,"Price")</f>
        <v>416.58</v>
      </c>
      <c r="F24" s="32">
        <f>E24*$O$5</f>
        <v>341.97052199999996</v>
      </c>
      <c r="G24">
        <v>416.58</v>
      </c>
      <c r="H24">
        <v>341.97052199999996</v>
      </c>
      <c r="I24" s="35" cm="1">
        <f t="array" ref="I24">_FV(B24,"Market cap",TRUE)</f>
        <v>278548804876.46002</v>
      </c>
      <c r="J24" s="38" cm="1">
        <f t="array" ref="J24">_FV(B24,"Expense ratio",TRUE)</f>
        <v>4.0000000000000002E-4</v>
      </c>
      <c r="K24" s="71">
        <f t="shared" ref="K24:K38" si="0">J24*P24</f>
        <v>3.5999999999999994E-5</v>
      </c>
      <c r="L24" s="34">
        <v>2631.8057905587548</v>
      </c>
      <c r="M24" s="74">
        <v>899999.99999999988</v>
      </c>
      <c r="N24" s="32">
        <f t="shared" ref="N24:N38" si="1">L24*F24</f>
        <v>899999.99999999988</v>
      </c>
      <c r="O24" s="5">
        <f t="shared" ref="O24:O38" si="2">(N24-M24)/(M24)*100</f>
        <v>0</v>
      </c>
      <c r="P24" s="67">
        <f>N24/$N$47</f>
        <v>8.9999999999999983E-2</v>
      </c>
      <c r="Q24" s="38">
        <v>0.09</v>
      </c>
      <c r="R24" s="38">
        <f>P24-Q24</f>
        <v>0</v>
      </c>
      <c r="S24" t="s">
        <v>59</v>
      </c>
      <c r="T24" s="14" t="s">
        <v>23</v>
      </c>
      <c r="U24" t="s">
        <v>58</v>
      </c>
      <c r="V24" s="81" cm="1">
        <f t="array" ref="V24">_FV(B24,"Beta")</f>
        <v>1</v>
      </c>
    </row>
    <row r="25" spans="2:22" x14ac:dyDescent="0.3">
      <c r="B25" s="2" t="e" vm="5">
        <v>#VALUE!</v>
      </c>
      <c r="C25" s="11" t="str" cm="1">
        <f t="array" ref="C25">_FV(B25,"Name")</f>
        <v>iS Core EURO STOXX50UCITSETF</v>
      </c>
      <c r="D25" s="14" t="str" cm="1">
        <f t="array" ref="D25">_FV(B25,"Ticker symbol",TRUE)</f>
        <v>CSX5</v>
      </c>
      <c r="E25" s="16" cm="1">
        <f t="array" ref="E25">_FV(B25,"Price")</f>
        <v>135.35</v>
      </c>
      <c r="F25" s="32">
        <f>E25</f>
        <v>135.35</v>
      </c>
      <c r="G25">
        <v>135.35</v>
      </c>
      <c r="H25">
        <v>135.35</v>
      </c>
      <c r="I25" s="36" cm="1">
        <f t="array" ref="I25">_FV(B25,"Market cap",TRUE)</f>
        <v>3846000491.75</v>
      </c>
      <c r="J25" s="38" cm="1">
        <f t="array" ref="J25">_FV(B25,"Expense ratio",TRUE)</f>
        <v>1E-3</v>
      </c>
      <c r="K25" s="71">
        <f t="shared" si="0"/>
        <v>1E-4</v>
      </c>
      <c r="L25" s="34">
        <v>7388.2526782415962</v>
      </c>
      <c r="M25" s="74">
        <v>1000000</v>
      </c>
      <c r="N25" s="32">
        <f t="shared" si="1"/>
        <v>1000000</v>
      </c>
      <c r="O25" s="5">
        <f t="shared" si="2"/>
        <v>0</v>
      </c>
      <c r="P25" s="67">
        <f t="shared" ref="P25:P38" si="3">N25/$N$47</f>
        <v>0.1</v>
      </c>
      <c r="Q25" s="38">
        <v>0.1</v>
      </c>
      <c r="R25" s="38">
        <f t="shared" ref="R25:R38" si="4">P25-Q25</f>
        <v>0</v>
      </c>
      <c r="S25" t="s">
        <v>60</v>
      </c>
      <c r="T25" s="14" t="s">
        <v>23</v>
      </c>
      <c r="U25" t="s">
        <v>58</v>
      </c>
      <c r="V25" s="81" cm="1">
        <f t="array" ref="V25">_FV(B25,"Beta")</f>
        <v>1.0077</v>
      </c>
    </row>
    <row r="26" spans="2:22" x14ac:dyDescent="0.3">
      <c r="B26" s="3" t="e" vm="6">
        <v>#VALUE!</v>
      </c>
      <c r="C26" s="11" t="str" cm="1">
        <f t="array" ref="C26">_FV(B26,"Name")</f>
        <v>Vanguard EM St I;ETF</v>
      </c>
      <c r="D26" s="14" t="str" cm="1">
        <f t="array" ref="D26">_FV(B26,"Ticker symbol",TRUE)</f>
        <v>VWO</v>
      </c>
      <c r="E26" s="15" cm="1">
        <f t="array" ref="E26">_FV(B26,"Price")</f>
        <v>52.07</v>
      </c>
      <c r="F26" s="32">
        <f t="shared" ref="F26:F32" si="5">E26*$O$5</f>
        <v>42.744262999999997</v>
      </c>
      <c r="G26">
        <v>52.07</v>
      </c>
      <c r="H26">
        <v>42.744262999999997</v>
      </c>
      <c r="I26" s="35" cm="1">
        <f t="array" ref="I26">_FV(B26,"Market cap",TRUE)</f>
        <v>79996558355</v>
      </c>
      <c r="J26" s="38" cm="1">
        <f t="array" ref="J26">_FV(B26,"Expense ratio",TRUE)</f>
        <v>1E-3</v>
      </c>
      <c r="K26" s="71">
        <f t="shared" si="0"/>
        <v>5.0000000000000002E-5</v>
      </c>
      <c r="L26" s="34">
        <v>11697.476220376055</v>
      </c>
      <c r="M26" s="74">
        <v>500000</v>
      </c>
      <c r="N26" s="32">
        <f t="shared" si="1"/>
        <v>500000</v>
      </c>
      <c r="O26" s="5">
        <f t="shared" si="2"/>
        <v>0</v>
      </c>
      <c r="P26" s="67">
        <f t="shared" si="3"/>
        <v>0.05</v>
      </c>
      <c r="Q26" s="38">
        <v>0.05</v>
      </c>
      <c r="R26" s="38">
        <f t="shared" si="4"/>
        <v>0</v>
      </c>
      <c r="S26" t="s">
        <v>63</v>
      </c>
      <c r="T26" s="14" t="s">
        <v>23</v>
      </c>
      <c r="U26" t="s">
        <v>25</v>
      </c>
      <c r="V26" s="81" cm="1">
        <f t="array" ref="V26">_FV(B26,"Beta")</f>
        <v>0.9839</v>
      </c>
    </row>
    <row r="27" spans="2:22" x14ac:dyDescent="0.3">
      <c r="B27" s="2" t="e" vm="7">
        <v>#VALUE!</v>
      </c>
      <c r="C27" s="11" t="str" cm="1">
        <f t="array" ref="C27">_FV(B27,"Name")</f>
        <v>iShares:Rob &amp; Art Int Ms</v>
      </c>
      <c r="D27" s="14" t="str" cm="1">
        <f t="array" ref="D27">_FV(B27,"Ticker symbol",TRUE)</f>
        <v>IRBO</v>
      </c>
      <c r="E27" s="15" cm="1">
        <f t="array" ref="E27">_FV(B27,"Price")</f>
        <v>41.42</v>
      </c>
      <c r="F27" s="32">
        <f t="shared" si="5"/>
        <v>34.001677999999998</v>
      </c>
      <c r="G27">
        <v>41.42</v>
      </c>
      <c r="H27">
        <v>34.001677999999998</v>
      </c>
      <c r="I27" s="35" cm="1">
        <f t="array" ref="I27">_FV(B27,"Market cap",TRUE)</f>
        <v>416336185.19999999</v>
      </c>
      <c r="J27" s="38" cm="1">
        <f t="array" ref="J27">_FV(B27,"Expense ratio",TRUE)</f>
        <v>4.6999999999999993E-3</v>
      </c>
      <c r="K27" s="71">
        <f t="shared" si="0"/>
        <v>2.3499999999999997E-4</v>
      </c>
      <c r="L27" s="34">
        <v>14705.156610212003</v>
      </c>
      <c r="M27" s="74">
        <v>500000</v>
      </c>
      <c r="N27" s="32">
        <f t="shared" si="1"/>
        <v>500000</v>
      </c>
      <c r="O27" s="5">
        <f t="shared" si="2"/>
        <v>0</v>
      </c>
      <c r="P27" s="67">
        <f t="shared" si="3"/>
        <v>0.05</v>
      </c>
      <c r="Q27" s="38">
        <v>0.05</v>
      </c>
      <c r="R27" s="38">
        <f t="shared" si="4"/>
        <v>0</v>
      </c>
      <c r="S27" t="s">
        <v>62</v>
      </c>
      <c r="T27" s="14" t="s">
        <v>23</v>
      </c>
      <c r="U27" t="s">
        <v>24</v>
      </c>
      <c r="V27">
        <v>1.0053000000000001</v>
      </c>
    </row>
    <row r="28" spans="2:22" x14ac:dyDescent="0.3">
      <c r="B28" s="3" t="e" vm="8">
        <v>#VALUE!</v>
      </c>
      <c r="C28" s="11" t="str" cm="1">
        <f t="array" ref="C28">_FV(B28,"Name")</f>
        <v>iShares:Self-Dri EV&amp;Tech</v>
      </c>
      <c r="D28" s="14" t="str" cm="1">
        <f t="array" ref="D28">_FV(B28,"Ticker symbol",TRUE)</f>
        <v>IDRV</v>
      </c>
      <c r="E28" s="15" cm="1">
        <f t="array" ref="E28">_FV(B28,"Price")</f>
        <v>46.35</v>
      </c>
      <c r="F28" s="32">
        <f t="shared" si="5"/>
        <v>38.048715000000001</v>
      </c>
      <c r="G28">
        <v>46.35</v>
      </c>
      <c r="H28">
        <v>38.048715000000001</v>
      </c>
      <c r="I28" s="35" cm="1">
        <f t="array" ref="I28">_FV(B28,"Market cap",TRUE)</f>
        <v>368894558.79000002</v>
      </c>
      <c r="J28" s="38" cm="1">
        <f t="array" ref="J28">_FV(B28,"Expense ratio",TRUE)</f>
        <v>4.6999999999999993E-3</v>
      </c>
      <c r="K28" s="71">
        <f t="shared" si="0"/>
        <v>1.8799999999999999E-4</v>
      </c>
      <c r="L28" s="34">
        <v>10512.838607033114</v>
      </c>
      <c r="M28" s="74">
        <v>400000</v>
      </c>
      <c r="N28" s="32">
        <f t="shared" si="1"/>
        <v>400000</v>
      </c>
      <c r="O28" s="5">
        <f t="shared" si="2"/>
        <v>0</v>
      </c>
      <c r="P28" s="67">
        <f t="shared" si="3"/>
        <v>0.04</v>
      </c>
      <c r="Q28" s="38">
        <v>0.04</v>
      </c>
      <c r="R28" s="38">
        <f t="shared" si="4"/>
        <v>0</v>
      </c>
      <c r="S28" t="s">
        <v>62</v>
      </c>
      <c r="T28" s="14" t="s">
        <v>23</v>
      </c>
      <c r="U28" t="s">
        <v>24</v>
      </c>
      <c r="V28">
        <v>1.0056</v>
      </c>
    </row>
    <row r="29" spans="2:22" x14ac:dyDescent="0.3">
      <c r="B29" s="2" t="e" vm="9">
        <v>#VALUE!</v>
      </c>
      <c r="C29" s="11" t="str" cm="1">
        <f t="array" ref="C29">_FV(B29,"Name")</f>
        <v>ARK Fintech Innovation</v>
      </c>
      <c r="D29" s="14" t="str" cm="1">
        <f t="array" ref="D29">_FV(B29,"Ticker symbol",TRUE)</f>
        <v>ARKF</v>
      </c>
      <c r="E29" s="15" cm="1">
        <f t="array" ref="E29">_FV(B29,"Price")</f>
        <v>47.74</v>
      </c>
      <c r="F29" s="32">
        <f t="shared" si="5"/>
        <v>39.189765999999999</v>
      </c>
      <c r="G29">
        <v>47.74</v>
      </c>
      <c r="H29">
        <v>39.189765999999999</v>
      </c>
      <c r="I29" s="35" cm="1">
        <f t="array" ref="I29">_FV(B29,"Market cap",TRUE)</f>
        <v>4159307766.0450001</v>
      </c>
      <c r="J29" s="38" cm="1">
        <f t="array" ref="J29">_FV(B29,"Expense ratio",TRUE)</f>
        <v>7.4999999999999997E-3</v>
      </c>
      <c r="K29" s="71">
        <f t="shared" si="0"/>
        <v>3.7500000000000001E-4</v>
      </c>
      <c r="L29" s="34">
        <v>12758.432903120678</v>
      </c>
      <c r="M29" s="74">
        <v>500000</v>
      </c>
      <c r="N29" s="32">
        <f t="shared" si="1"/>
        <v>500000</v>
      </c>
      <c r="O29" s="5">
        <f t="shared" si="2"/>
        <v>0</v>
      </c>
      <c r="P29" s="67">
        <f t="shared" si="3"/>
        <v>0.05</v>
      </c>
      <c r="Q29" s="38">
        <v>0.05</v>
      </c>
      <c r="R29" s="38">
        <f t="shared" si="4"/>
        <v>0</v>
      </c>
      <c r="S29" t="s">
        <v>62</v>
      </c>
      <c r="T29" s="14" t="s">
        <v>23</v>
      </c>
      <c r="U29" t="s">
        <v>24</v>
      </c>
      <c r="V29">
        <v>1.1399999999999999</v>
      </c>
    </row>
    <row r="30" spans="2:22" x14ac:dyDescent="0.3">
      <c r="B30" s="3" t="e" vm="10">
        <v>#VALUE!</v>
      </c>
      <c r="C30" s="11" t="str" cm="1">
        <f t="array" ref="C30">_FV(B30,"Name")</f>
        <v>iShrs MSCI Japan ESG USD Acc</v>
      </c>
      <c r="D30" s="14" t="str" cm="1">
        <f t="array" ref="D30">_FV(B30,"Ticker symbol",TRUE)</f>
        <v>SAJP</v>
      </c>
      <c r="E30" s="15" cm="1">
        <f t="array" ref="E30">_FV(B30,"Price")</f>
        <v>6.2119999999999997</v>
      </c>
      <c r="F30" s="32">
        <f t="shared" si="5"/>
        <v>5.0994307999999995</v>
      </c>
      <c r="G30">
        <v>6.2119999999999997</v>
      </c>
      <c r="H30">
        <v>5.0994307999999995</v>
      </c>
      <c r="I30" s="35" cm="1">
        <f t="array" ref="I30">_FV(B30,"Market cap",TRUE)</f>
        <v>525536136.24000001</v>
      </c>
      <c r="J30" s="38" cm="1">
        <f t="array" ref="J30">_FV(B30,"Expense ratio",TRUE)</f>
        <v>1.5E-3</v>
      </c>
      <c r="K30" s="71">
        <f t="shared" si="0"/>
        <v>6.7500000000000014E-5</v>
      </c>
      <c r="L30" s="34">
        <v>88245.14296772104</v>
      </c>
      <c r="M30" s="74">
        <v>450000.00000000006</v>
      </c>
      <c r="N30" s="32">
        <f t="shared" si="1"/>
        <v>450000.00000000006</v>
      </c>
      <c r="O30" s="5">
        <f t="shared" si="2"/>
        <v>0</v>
      </c>
      <c r="P30" s="67">
        <f t="shared" si="3"/>
        <v>4.5000000000000005E-2</v>
      </c>
      <c r="Q30" s="38">
        <v>4.4999999999999998E-2</v>
      </c>
      <c r="R30" s="38">
        <f t="shared" si="4"/>
        <v>0</v>
      </c>
      <c r="S30" t="s">
        <v>63</v>
      </c>
      <c r="T30" s="14" t="s">
        <v>23</v>
      </c>
      <c r="U30" t="s">
        <v>26</v>
      </c>
    </row>
    <row r="31" spans="2:22" x14ac:dyDescent="0.3">
      <c r="B31" s="2" t="e" vm="11">
        <v>#VALUE!</v>
      </c>
      <c r="C31" s="11" t="str" cm="1">
        <f t="array" ref="C31">_FV(B31,"Name")</f>
        <v>iShares:Nasdaq Biotech</v>
      </c>
      <c r="D31" s="14" t="str" cm="1">
        <f t="array" ref="D31">_FV(B31,"Ticker symbol",TRUE)</f>
        <v>IBB</v>
      </c>
      <c r="E31" s="15" cm="1">
        <f t="array" ref="E31">_FV(B31,"Price")</f>
        <v>151.38</v>
      </c>
      <c r="F31" s="32">
        <f t="shared" si="5"/>
        <v>124.26784199999999</v>
      </c>
      <c r="G31">
        <v>151.38</v>
      </c>
      <c r="H31">
        <v>124.26784199999999</v>
      </c>
      <c r="I31" s="35" cm="1">
        <f t="array" ref="I31">_FV(B31,"Market cap",TRUE)</f>
        <v>10292637688.09</v>
      </c>
      <c r="J31" s="38" cm="1">
        <f t="array" ref="J31">_FV(B31,"Expense ratio",TRUE)</f>
        <v>4.5999999999999999E-3</v>
      </c>
      <c r="K31" s="71">
        <f t="shared" si="0"/>
        <v>2.0699999999999999E-4</v>
      </c>
      <c r="L31" s="34">
        <v>3621.2103852258097</v>
      </c>
      <c r="M31" s="74">
        <v>450000</v>
      </c>
      <c r="N31" s="32">
        <f t="shared" si="1"/>
        <v>450000</v>
      </c>
      <c r="O31" s="5">
        <f t="shared" si="2"/>
        <v>0</v>
      </c>
      <c r="P31" s="67">
        <f t="shared" si="3"/>
        <v>4.4999999999999998E-2</v>
      </c>
      <c r="Q31" s="38">
        <v>4.4999999999999998E-2</v>
      </c>
      <c r="R31" s="38">
        <f t="shared" si="4"/>
        <v>0</v>
      </c>
      <c r="S31" t="s">
        <v>59</v>
      </c>
      <c r="T31" s="14" t="s">
        <v>23</v>
      </c>
      <c r="U31" t="s">
        <v>24</v>
      </c>
      <c r="V31" s="81" cm="1">
        <f t="array" ref="V31">_FV(B31,"Beta")</f>
        <v>1.2003999999999999</v>
      </c>
    </row>
    <row r="32" spans="2:22" x14ac:dyDescent="0.3">
      <c r="B32" s="3" t="e" vm="12">
        <v>#VALUE!</v>
      </c>
      <c r="C32" s="11" t="str" cm="1">
        <f t="array" ref="C32">_FV(B32,"Name")</f>
        <v>iShares Gl Water ETF USD D</v>
      </c>
      <c r="D32" s="14" t="str" cm="1">
        <f t="array" ref="D32">_FV(B32,"Ticker symbol",TRUE)</f>
        <v>DH2O</v>
      </c>
      <c r="E32" s="15" cm="1">
        <f t="array" ref="E32">_FV(B32,"Price")</f>
        <v>62.57</v>
      </c>
      <c r="F32" s="32">
        <f t="shared" si="5"/>
        <v>51.363712999999997</v>
      </c>
      <c r="G32">
        <v>62.57</v>
      </c>
      <c r="H32">
        <v>51.363712999999997</v>
      </c>
      <c r="I32" s="35" cm="1">
        <f t="array" ref="I32">_FV(B32,"Market cap",TRUE)</f>
        <v>2077317953.71</v>
      </c>
      <c r="J32" s="38" cm="1">
        <f t="array" ref="J32">_FV(B32,"Expense ratio",TRUE)</f>
        <v>6.5000000000000006E-3</v>
      </c>
      <c r="K32" s="71">
        <f t="shared" si="0"/>
        <v>2.9250000000000001E-4</v>
      </c>
      <c r="L32" s="34">
        <v>8761.0488751076082</v>
      </c>
      <c r="M32" s="74">
        <v>450000</v>
      </c>
      <c r="N32" s="32">
        <f t="shared" si="1"/>
        <v>450000</v>
      </c>
      <c r="O32" s="5">
        <f t="shared" si="2"/>
        <v>0</v>
      </c>
      <c r="P32" s="67">
        <f t="shared" si="3"/>
        <v>4.4999999999999998E-2</v>
      </c>
      <c r="Q32" s="38">
        <v>4.4999999999999998E-2</v>
      </c>
      <c r="R32" s="38">
        <f t="shared" si="4"/>
        <v>0</v>
      </c>
      <c r="S32" t="s">
        <v>62</v>
      </c>
      <c r="T32" s="14" t="s">
        <v>23</v>
      </c>
      <c r="U32" t="s">
        <v>26</v>
      </c>
      <c r="V32" s="81" cm="1">
        <f t="array" ref="V32">_FV(B32,"Beta")</f>
        <v>0.99939999999999996</v>
      </c>
    </row>
    <row r="33" spans="2:22" x14ac:dyDescent="0.3">
      <c r="B33" s="3" t="e" vm="13">
        <v>#VALUE!</v>
      </c>
      <c r="C33" s="11" t="str" cm="1">
        <f t="array" ref="C33">_FV(B33,"Name")</f>
        <v>Amun MSCI Em ESG Un Sel ETF DR</v>
      </c>
      <c r="D33" s="14" t="str" cm="1">
        <f t="array" ref="D33">_FV(B33,"Ticker symbol",TRUE)</f>
        <v>SBIM</v>
      </c>
      <c r="E33" s="16" cm="1">
        <f t="array" ref="E33">_FV(B33,"Price")</f>
        <v>50.16</v>
      </c>
      <c r="F33" s="32">
        <f>E33</f>
        <v>50.16</v>
      </c>
      <c r="G33">
        <v>50.16</v>
      </c>
      <c r="H33">
        <v>50.16</v>
      </c>
      <c r="I33" s="36" cm="1">
        <f t="array" ref="I33">_FV(B33,"Market cap",TRUE)</f>
        <v>21360498.050000001</v>
      </c>
      <c r="J33" s="38" cm="1">
        <f t="array" ref="J33">_FV(B33,"Expense ratio",TRUE)</f>
        <v>2E-3</v>
      </c>
      <c r="K33" s="71">
        <f t="shared" si="0"/>
        <v>1.1E-4</v>
      </c>
      <c r="L33" s="34">
        <v>10964.912280701756</v>
      </c>
      <c r="M33" s="74">
        <v>550000</v>
      </c>
      <c r="N33" s="32">
        <f t="shared" si="1"/>
        <v>550000</v>
      </c>
      <c r="O33" s="5">
        <f t="shared" si="2"/>
        <v>0</v>
      </c>
      <c r="P33" s="67">
        <f t="shared" si="3"/>
        <v>5.5E-2</v>
      </c>
      <c r="Q33" s="38">
        <v>5.5E-2</v>
      </c>
      <c r="R33" s="38">
        <f t="shared" si="4"/>
        <v>0</v>
      </c>
      <c r="S33" t="s">
        <v>63</v>
      </c>
      <c r="T33" s="14" t="s">
        <v>23</v>
      </c>
      <c r="U33" t="s">
        <v>25</v>
      </c>
    </row>
    <row r="34" spans="2:22" x14ac:dyDescent="0.3">
      <c r="B34" s="12" t="e" vm="14">
        <v>#VALUE!</v>
      </c>
      <c r="C34" s="11" t="str" cm="1">
        <f t="array" ref="C34">_FV(B34,"Name")</f>
        <v>Lyxor New Energ DR UCITS ETF D</v>
      </c>
      <c r="D34" s="14" t="str" cm="1">
        <f t="array" ref="D34">_FV(B34,"Ticker symbol",TRUE)</f>
        <v>NRJ</v>
      </c>
      <c r="E34" s="16" cm="1">
        <f t="array" ref="E34">_FV(B34,"Price")</f>
        <v>39.027999999999999</v>
      </c>
      <c r="F34" s="32">
        <f>E34</f>
        <v>39.027999999999999</v>
      </c>
      <c r="G34">
        <v>39.027999999999999</v>
      </c>
      <c r="H34">
        <v>39.027999999999999</v>
      </c>
      <c r="I34" s="36" cm="1">
        <f t="array" ref="I34">_FV(B34,"Market cap",TRUE)</f>
        <v>1066247503.855</v>
      </c>
      <c r="J34" s="38" cm="1">
        <f t="array" ref="J34">_FV(B34,"Expense ratio",TRUE)</f>
        <v>6.0000000000000001E-3</v>
      </c>
      <c r="K34" s="71">
        <f t="shared" si="0"/>
        <v>3.0000000000000003E-4</v>
      </c>
      <c r="L34" s="34">
        <v>12811.314953366815</v>
      </c>
      <c r="M34" s="74">
        <v>500000</v>
      </c>
      <c r="N34" s="32">
        <f t="shared" si="1"/>
        <v>500000</v>
      </c>
      <c r="O34" s="5">
        <f t="shared" si="2"/>
        <v>0</v>
      </c>
      <c r="P34" s="67">
        <f t="shared" si="3"/>
        <v>0.05</v>
      </c>
      <c r="Q34" s="38">
        <v>0.05</v>
      </c>
      <c r="R34" s="38">
        <f t="shared" si="4"/>
        <v>0</v>
      </c>
      <c r="S34" t="s">
        <v>62</v>
      </c>
      <c r="T34" s="14" t="s">
        <v>23</v>
      </c>
      <c r="U34" t="s">
        <v>26</v>
      </c>
      <c r="V34" s="81" cm="1">
        <f t="array" ref="V34">_FV(B34,"Beta")</f>
        <v>0.51170000000000004</v>
      </c>
    </row>
    <row r="35" spans="2:22" x14ac:dyDescent="0.3">
      <c r="B35" s="2" t="e" vm="15">
        <v>#VALUE!</v>
      </c>
      <c r="C35" s="11" t="str" cm="1">
        <f t="array" ref="C35">_FV(B35,"Name")</f>
        <v>LyxMSCIEurop ESG Ldrs DR ETF A</v>
      </c>
      <c r="D35" s="14" t="str" cm="1">
        <f t="array" ref="D35">_FV(B35,"Ticker symbol",TRUE)</f>
        <v>ESGL</v>
      </c>
      <c r="E35" s="17" cm="1">
        <f t="array" ref="E35">_FV(B35,"Price")</f>
        <v>23.215</v>
      </c>
      <c r="F35" s="32">
        <f>E35*$Q$5</f>
        <v>26.964222499999998</v>
      </c>
      <c r="G35">
        <v>23.215</v>
      </c>
      <c r="H35">
        <v>26.964222499999998</v>
      </c>
      <c r="I35" s="37" cm="1">
        <f t="array" ref="I35">_FV(B35,"Market cap",TRUE)</f>
        <v>835679657.89999998</v>
      </c>
      <c r="J35" s="38" cm="1">
        <f t="array" ref="J35">_FV(B35,"Expense ratio",TRUE)</f>
        <v>2E-3</v>
      </c>
      <c r="K35" s="71">
        <f t="shared" si="0"/>
        <v>8.0000000000000007E-5</v>
      </c>
      <c r="L35" s="34">
        <v>14834.471863596291</v>
      </c>
      <c r="M35" s="74">
        <v>400000</v>
      </c>
      <c r="N35" s="32">
        <f t="shared" si="1"/>
        <v>400000</v>
      </c>
      <c r="O35" s="5">
        <f t="shared" si="2"/>
        <v>0</v>
      </c>
      <c r="P35" s="67">
        <f t="shared" si="3"/>
        <v>0.04</v>
      </c>
      <c r="Q35" s="38">
        <v>0.04</v>
      </c>
      <c r="R35" s="38">
        <f t="shared" si="4"/>
        <v>0</v>
      </c>
      <c r="S35" t="s">
        <v>60</v>
      </c>
      <c r="T35" s="14" t="s">
        <v>23</v>
      </c>
      <c r="U35" t="s">
        <v>26</v>
      </c>
    </row>
    <row r="36" spans="2:22" x14ac:dyDescent="0.3">
      <c r="B36" s="13" t="e" vm="16">
        <v>#VALUE!</v>
      </c>
      <c r="C36" s="11" t="str" cm="1">
        <f t="array" ref="C36">_FV(B36,"Name")</f>
        <v>Lyxor MSCI Wd IT TR UCTS ETFCU</v>
      </c>
      <c r="D36" s="14" t="str" cm="1">
        <f t="array" ref="D36">_FV(B36,"Ticker symbol",TRUE)</f>
        <v>TNOW</v>
      </c>
      <c r="E36" s="15" cm="1">
        <f t="array" ref="E36">_FV(B36,"Price")</f>
        <v>533.42999999999995</v>
      </c>
      <c r="F36" s="32">
        <f>E36*$O$5</f>
        <v>437.89268699999997</v>
      </c>
      <c r="G36">
        <v>533.42999999999995</v>
      </c>
      <c r="H36">
        <v>437.89268699999997</v>
      </c>
      <c r="I36" s="35" cm="1">
        <f t="array" ref="I36">_FV(B36,"Market cap",TRUE)</f>
        <v>150342415.77599999</v>
      </c>
      <c r="J36" s="38" cm="1">
        <f t="array" ref="J36">_FV(B36,"Expense ratio",TRUE)</f>
        <v>3.0000000000000001E-3</v>
      </c>
      <c r="K36" s="71">
        <f t="shared" si="0"/>
        <v>1.3499999999999997E-4</v>
      </c>
      <c r="L36" s="34">
        <v>1027.64904132779</v>
      </c>
      <c r="M36" s="74">
        <v>449999.99999999994</v>
      </c>
      <c r="N36" s="32">
        <f t="shared" si="1"/>
        <v>449999.99999999994</v>
      </c>
      <c r="O36" s="5">
        <f t="shared" si="2"/>
        <v>0</v>
      </c>
      <c r="P36" s="67">
        <f t="shared" si="3"/>
        <v>4.4999999999999991E-2</v>
      </c>
      <c r="Q36" s="38">
        <v>4.4999999999999998E-2</v>
      </c>
      <c r="R36" s="38">
        <f t="shared" si="4"/>
        <v>0</v>
      </c>
      <c r="S36" t="s">
        <v>62</v>
      </c>
      <c r="T36" s="14" t="s">
        <v>23</v>
      </c>
      <c r="U36" t="s">
        <v>24</v>
      </c>
      <c r="V36" s="81" cm="1">
        <f t="array" ref="V36">_FV(B36,"Beta")</f>
        <v>1.0226</v>
      </c>
    </row>
    <row r="37" spans="2:22" x14ac:dyDescent="0.3">
      <c r="B37" s="2" t="e" vm="17">
        <v>#VALUE!</v>
      </c>
      <c r="C37" s="11" t="str" cm="1">
        <f t="array" ref="C37">_FV(B37,"Name")</f>
        <v>MSCI EM ESG Tnd Ldrs UCTS ETF</v>
      </c>
      <c r="D37" s="14" t="str" cm="1">
        <f t="array" ref="D37">_FV(B37,"Ticker symbol",TRUE)</f>
        <v>LESG</v>
      </c>
      <c r="E37" s="17" cm="1">
        <f t="array" ref="E37">_FV(B37,"Price")</f>
        <v>16.756</v>
      </c>
      <c r="F37" s="32">
        <f>E37*$Q$5</f>
        <v>19.462094</v>
      </c>
      <c r="G37">
        <v>16.756</v>
      </c>
      <c r="H37">
        <v>19.462094</v>
      </c>
      <c r="I37" s="37" cm="1">
        <f t="array" ref="I37">_FV(B37,"Market cap",TRUE)</f>
        <v>137252289.37</v>
      </c>
      <c r="J37" s="38" cm="1">
        <f t="array" ref="J37">_FV(B37,"Expense ratio",TRUE)</f>
        <v>2.5000000000000001E-3</v>
      </c>
      <c r="K37" s="71">
        <f t="shared" si="0"/>
        <v>1.25E-4</v>
      </c>
      <c r="L37" s="34">
        <v>25690.966244433923</v>
      </c>
      <c r="M37" s="74">
        <v>500000</v>
      </c>
      <c r="N37" s="32">
        <f t="shared" si="1"/>
        <v>500000</v>
      </c>
      <c r="O37" s="5">
        <f t="shared" si="2"/>
        <v>0</v>
      </c>
      <c r="P37" s="67">
        <f t="shared" si="3"/>
        <v>0.05</v>
      </c>
      <c r="Q37" s="38">
        <v>0.05</v>
      </c>
      <c r="R37" s="38">
        <f t="shared" si="4"/>
        <v>0</v>
      </c>
      <c r="S37" t="s">
        <v>63</v>
      </c>
      <c r="T37" s="14" t="s">
        <v>23</v>
      </c>
      <c r="U37" t="s">
        <v>25</v>
      </c>
      <c r="V37">
        <v>0.95</v>
      </c>
    </row>
    <row r="38" spans="2:22" ht="15" thickBot="1" x14ac:dyDescent="0.35">
      <c r="B38" s="3" t="e" vm="18">
        <v>#VALUE!</v>
      </c>
      <c r="C38" s="11" t="str" cm="1">
        <f t="array" ref="C38">_FV(B38,"Name")</f>
        <v>Lyxor MSCI USA ClimateChange A</v>
      </c>
      <c r="D38" s="14" t="str" cm="1">
        <f t="array" ref="D38">_FV(B38,"Ticker symbol",TRUE)</f>
        <v>CLUS</v>
      </c>
      <c r="E38" s="15" cm="1">
        <f t="array" ref="E38">_FV(B38,"Price")</f>
        <v>32.365000000000002</v>
      </c>
      <c r="F38" s="32">
        <f>E38*$O$5</f>
        <v>26.5684285</v>
      </c>
      <c r="G38">
        <v>32.365000000000002</v>
      </c>
      <c r="H38">
        <v>26.5684285</v>
      </c>
      <c r="I38" s="35" cm="1">
        <f t="array" ref="I38">_FV(B38,"Market cap",TRUE)</f>
        <v>70455606.609999999</v>
      </c>
      <c r="J38" s="38" cm="1">
        <f t="array" ref="J38">_FV(B38,"Expense ratio",TRUE)</f>
        <v>1.5E-3</v>
      </c>
      <c r="K38" s="71">
        <f t="shared" si="0"/>
        <v>6.7500000000000014E-5</v>
      </c>
      <c r="L38" s="34">
        <v>16937.396203166478</v>
      </c>
      <c r="M38" s="74">
        <v>450000.00000000006</v>
      </c>
      <c r="N38" s="32">
        <f t="shared" si="1"/>
        <v>450000.00000000006</v>
      </c>
      <c r="O38" s="5">
        <f t="shared" si="2"/>
        <v>0</v>
      </c>
      <c r="P38" s="67">
        <f t="shared" si="3"/>
        <v>4.5000000000000005E-2</v>
      </c>
      <c r="Q38" s="38">
        <v>4.4999999999999998E-2</v>
      </c>
      <c r="R38" s="38">
        <f t="shared" si="4"/>
        <v>0</v>
      </c>
      <c r="S38" t="s">
        <v>59</v>
      </c>
      <c r="T38" s="14" t="s">
        <v>23</v>
      </c>
      <c r="U38" t="s">
        <v>26</v>
      </c>
    </row>
    <row r="39" spans="2:22" ht="15" thickBot="1" x14ac:dyDescent="0.35">
      <c r="B39" s="39" t="s">
        <v>48</v>
      </c>
      <c r="C39" s="40"/>
      <c r="D39" s="41"/>
      <c r="E39" s="42"/>
      <c r="F39" s="43"/>
      <c r="G39" s="42"/>
      <c r="H39" s="43"/>
      <c r="I39" s="42"/>
      <c r="J39" s="42"/>
      <c r="K39" s="44">
        <f>SUM(K24:K38)</f>
        <v>2.3685000000000004E-3</v>
      </c>
      <c r="L39" s="45"/>
      <c r="M39" s="75">
        <f t="shared" ref="M39" si="6">SUM(M24:M38)</f>
        <v>8000000</v>
      </c>
      <c r="N39" s="46">
        <f>SUM(N24:N38)</f>
        <v>8000000</v>
      </c>
      <c r="O39" s="47">
        <f>SUM(O24:O38)</f>
        <v>0</v>
      </c>
      <c r="P39" s="48">
        <f>SUM(P24:P38)</f>
        <v>0.80000000000000016</v>
      </c>
      <c r="Q39" s="48">
        <f>SUM(Q24:Q38)</f>
        <v>0.80000000000000016</v>
      </c>
      <c r="R39" s="48">
        <f>SUM(R24:R38)</f>
        <v>0</v>
      </c>
      <c r="S39" s="42"/>
      <c r="T39" s="42"/>
      <c r="U39" s="42"/>
      <c r="V39" s="49">
        <f>AVERAGE(V24:V38)</f>
        <v>0.98423636363636358</v>
      </c>
    </row>
    <row r="40" spans="2:22" x14ac:dyDescent="0.3">
      <c r="B40" s="13" t="e" vm="19">
        <v>#VALUE!</v>
      </c>
      <c r="C40" s="14" t="str" cm="1">
        <f t="array" ref="C40">_FV(B40,"Name")</f>
        <v>Lyxor Gl HY Sust Expo A</v>
      </c>
      <c r="D40" s="14" t="str" cm="1">
        <f t="array" ref="D40">_FV(B40,"Ticker symbol",TRUE)</f>
        <v>GHYU</v>
      </c>
      <c r="E40" s="15" cm="1">
        <f t="array" ref="E40">_FV(B40,"Price")</f>
        <v>21.807500000000001</v>
      </c>
      <c r="F40" s="32">
        <f>E40*$O$5</f>
        <v>17.90177675</v>
      </c>
      <c r="G40">
        <v>21.807500000000001</v>
      </c>
      <c r="H40">
        <v>17.90177675</v>
      </c>
      <c r="I40" s="35" cm="1">
        <f t="array" ref="I40">_FV(B40,"Market cap",TRUE)</f>
        <v>18062992.879999999</v>
      </c>
      <c r="J40" s="38" cm="1">
        <f t="array" ref="J40">_FV(B40,"Expense ratio",TRUE)</f>
        <v>2.5000000000000001E-3</v>
      </c>
      <c r="K40" s="72">
        <f>J40*P40</f>
        <v>7.4999999999999993E-5</v>
      </c>
      <c r="L40" s="34">
        <v>16758.113129748421</v>
      </c>
      <c r="M40" s="74">
        <v>300000</v>
      </c>
      <c r="N40" s="32">
        <f>L40*F40</f>
        <v>300000</v>
      </c>
      <c r="O40" s="5">
        <f>((N40-M40)/M40)*100</f>
        <v>0</v>
      </c>
      <c r="P40" s="66">
        <f>N40/$N$47</f>
        <v>0.03</v>
      </c>
      <c r="Q40" s="66">
        <v>0.03</v>
      </c>
      <c r="R40" s="38">
        <f>P40-Q40</f>
        <v>0</v>
      </c>
      <c r="S40" t="s">
        <v>62</v>
      </c>
      <c r="T40" s="14" t="s">
        <v>52</v>
      </c>
      <c r="U40" t="s">
        <v>55</v>
      </c>
    </row>
    <row r="41" spans="2:22" x14ac:dyDescent="0.3">
      <c r="B41" s="2" t="e" vm="20">
        <v>#VALUE!</v>
      </c>
      <c r="C41" s="14" t="str" cm="1">
        <f t="array" ref="C41">_FV(B41,"Name")</f>
        <v>Lyx Grn Bd ESG Scrned DR ETF A</v>
      </c>
      <c r="D41" s="14" t="str" cm="1">
        <f t="array" ref="D41">_FV(B41,"Ticker symbol",TRUE)</f>
        <v>XCO2</v>
      </c>
      <c r="E41" s="17" cm="1">
        <f t="array" ref="E41">_FV(B41,"Price")</f>
        <v>17.100999999999999</v>
      </c>
      <c r="F41" s="32">
        <f>E41*Q5</f>
        <v>19.862811499999999</v>
      </c>
      <c r="G41">
        <v>17.100999999999999</v>
      </c>
      <c r="H41">
        <v>19.862811499999999</v>
      </c>
      <c r="I41" s="37" cm="1">
        <f t="array" ref="I41">_FV(B41,"Market cap",TRUE)</f>
        <v>23315974.16</v>
      </c>
      <c r="J41" s="38" cm="1">
        <f t="array" ref="J41">_FV(B41,"Expense ratio",TRUE)</f>
        <v>2.5000000000000001E-3</v>
      </c>
      <c r="K41" s="72">
        <f>J41*P41</f>
        <v>1.0000000000000002E-4</v>
      </c>
      <c r="L41" s="34">
        <v>20138.1360337634</v>
      </c>
      <c r="M41" s="74">
        <v>400000.00000000006</v>
      </c>
      <c r="N41" s="32">
        <f>L41*F41</f>
        <v>400000.00000000006</v>
      </c>
      <c r="O41" s="5">
        <f>((N41-M41)/M41)*100</f>
        <v>0</v>
      </c>
      <c r="P41" s="66">
        <f t="shared" ref="P41:P42" si="7">N41/$N$47</f>
        <v>4.0000000000000008E-2</v>
      </c>
      <c r="Q41" s="66">
        <v>0.04</v>
      </c>
      <c r="R41" s="38">
        <f t="shared" ref="R41:R42" si="8">P41-Q41</f>
        <v>0</v>
      </c>
      <c r="S41" t="s">
        <v>62</v>
      </c>
      <c r="T41" s="14" t="s">
        <v>52</v>
      </c>
      <c r="U41" t="s">
        <v>55</v>
      </c>
    </row>
    <row r="42" spans="2:22" ht="15" thickBot="1" x14ac:dyDescent="0.35">
      <c r="B42" s="3" t="e" vm="21">
        <v>#VALUE!</v>
      </c>
      <c r="C42" s="50" t="str" cm="1">
        <f t="array" ref="C42">_FV(B42,"Name")</f>
        <v>SPDR Ptf ST Corp Bond</v>
      </c>
      <c r="D42" s="14" t="str" cm="1">
        <f t="array" ref="D42">_FV(B42,"Ticker symbol",TRUE)</f>
        <v>SPSB</v>
      </c>
      <c r="E42" s="50" cm="1">
        <f t="array" ref="E42">_FV(B42,"Price")</f>
        <v>31.35</v>
      </c>
      <c r="F42" s="32">
        <f>E42*$O$5</f>
        <v>25.735215</v>
      </c>
      <c r="G42">
        <v>31.35</v>
      </c>
      <c r="H42">
        <v>25.735215</v>
      </c>
      <c r="I42" s="35" cm="1">
        <f t="array" ref="I42">_FV(B42,"Market cap",TRUE)</f>
        <v>7968537295.7399998</v>
      </c>
      <c r="J42" s="38" cm="1">
        <f t="array" ref="J42">_FV(B42,"Expense ratio",TRUE)</f>
        <v>7.000000000000001E-4</v>
      </c>
      <c r="K42" s="72">
        <f>J42*P42</f>
        <v>2.1000000000000002E-5</v>
      </c>
      <c r="L42" s="34">
        <v>11657.178694640786</v>
      </c>
      <c r="M42" s="74">
        <v>300000</v>
      </c>
      <c r="N42" s="32">
        <f>L42*F42</f>
        <v>300000</v>
      </c>
      <c r="O42" s="5">
        <f>((N42-M42)/M42)*100</f>
        <v>0</v>
      </c>
      <c r="P42" s="66">
        <f t="shared" si="7"/>
        <v>0.03</v>
      </c>
      <c r="Q42" s="66">
        <v>0.03</v>
      </c>
      <c r="R42" s="38">
        <f t="shared" si="8"/>
        <v>0</v>
      </c>
      <c r="S42" t="s">
        <v>59</v>
      </c>
      <c r="T42" s="14" t="s">
        <v>52</v>
      </c>
      <c r="U42" t="s">
        <v>54</v>
      </c>
      <c r="V42" s="81" cm="1">
        <f t="array" ref="V42">_FV(B42,"Beta")</f>
        <v>0.4894</v>
      </c>
    </row>
    <row r="43" spans="2:22" ht="15" thickBot="1" x14ac:dyDescent="0.35">
      <c r="B43" s="39" t="s">
        <v>49</v>
      </c>
      <c r="C43" s="39"/>
      <c r="D43" s="40"/>
      <c r="E43" s="41"/>
      <c r="F43" s="42"/>
      <c r="G43" s="43"/>
      <c r="H43" s="42"/>
      <c r="I43" s="43"/>
      <c r="J43" s="41"/>
      <c r="K43" s="70">
        <f>SUM(K40:K42)</f>
        <v>1.9600000000000002E-4</v>
      </c>
      <c r="L43" s="44"/>
      <c r="M43" s="75">
        <f t="shared" ref="M43" si="9">SUM(M40:M42)</f>
        <v>1000000</v>
      </c>
      <c r="N43" s="45">
        <f>SUM(N40:N42)</f>
        <v>1000000</v>
      </c>
      <c r="O43" s="78">
        <f>SUM(O40:O42)</f>
        <v>0</v>
      </c>
      <c r="P43" s="51">
        <f>SUM(P40:P42)</f>
        <v>0.1</v>
      </c>
      <c r="Q43" s="51">
        <f>SUM(Q40:Q42)</f>
        <v>0.1</v>
      </c>
      <c r="R43" s="51">
        <f>SUM(R40:R42)</f>
        <v>0</v>
      </c>
      <c r="S43" s="48"/>
      <c r="T43" s="42"/>
      <c r="U43" s="42"/>
      <c r="V43" s="42">
        <f>AVERAGE(V40:V42)</f>
        <v>0.4894</v>
      </c>
    </row>
    <row r="44" spans="2:22" x14ac:dyDescent="0.3">
      <c r="B44" s="13" t="e" vm="22">
        <v>#VALUE!</v>
      </c>
      <c r="C44" s="64" t="str" cm="1">
        <f t="array" ref="C44">_FV(B44,"Name")</f>
        <v>L&amp;G All Commdits UCITS ETF</v>
      </c>
      <c r="D44" s="14" t="str" cm="1">
        <f t="array" ref="D44">_FV(B44,"Ticker symbol",TRUE)</f>
        <v>ETLF</v>
      </c>
      <c r="E44" s="16" cm="1">
        <f t="array" ref="E44">_FV(B44,"Price")</f>
        <v>9.3439999999999994</v>
      </c>
      <c r="F44" s="16">
        <f>E44</f>
        <v>9.3439999999999994</v>
      </c>
      <c r="G44">
        <v>9.3439999999999994</v>
      </c>
      <c r="H44">
        <v>9.3439999999999994</v>
      </c>
      <c r="I44" s="36" cm="1">
        <f t="array" ref="I44">_FV(B44,"Market cap",TRUE)</f>
        <v>82177149</v>
      </c>
      <c r="J44" s="38" cm="1">
        <f t="array" ref="J44">_FV(B44,"Expense ratio",TRUE)</f>
        <v>1.6000000000000001E-3</v>
      </c>
      <c r="K44" s="73">
        <f>J44*P44</f>
        <v>8.0000000000000007E-5</v>
      </c>
      <c r="L44" s="11">
        <v>53510.273972602743</v>
      </c>
      <c r="M44" s="74">
        <v>500000</v>
      </c>
      <c r="N44" s="33">
        <f>L44*F44</f>
        <v>500000</v>
      </c>
      <c r="O44" s="5">
        <f>((N44-M44)/M44)*100</f>
        <v>0</v>
      </c>
      <c r="P44" s="66">
        <f>N44/$N$47</f>
        <v>0.05</v>
      </c>
      <c r="Q44" s="66">
        <v>0.05</v>
      </c>
      <c r="R44" s="38">
        <f>P44-Q44</f>
        <v>0</v>
      </c>
      <c r="S44" t="s">
        <v>61</v>
      </c>
      <c r="T44" s="14" t="s">
        <v>53</v>
      </c>
      <c r="U44" t="s">
        <v>56</v>
      </c>
    </row>
    <row r="45" spans="2:22" ht="15" thickBot="1" x14ac:dyDescent="0.35">
      <c r="B45" s="2" t="e" vm="23">
        <v>#VALUE!</v>
      </c>
      <c r="C45" s="14" t="str" cm="1">
        <f t="array" ref="C45">_FV(B45,"Name")</f>
        <v>iShares:Global REIT ETF</v>
      </c>
      <c r="D45" s="14" t="str" cm="1">
        <f t="array" ref="D45">_FV(B45,"Ticker symbol",TRUE)</f>
        <v>REET</v>
      </c>
      <c r="E45" s="15" cm="1">
        <f t="array" ref="E45">_FV(B45,"Price")</f>
        <v>27.35</v>
      </c>
      <c r="F45" s="32">
        <f>E45*$O$5</f>
        <v>22.451615</v>
      </c>
      <c r="G45">
        <v>27.35</v>
      </c>
      <c r="H45">
        <v>22.451615</v>
      </c>
      <c r="I45" s="35" cm="1">
        <f t="array" ref="I45">_FV(B45,"Market cap",TRUE)</f>
        <v>3083220243.1399999</v>
      </c>
      <c r="J45" s="38" cm="1">
        <f t="array" ref="J45">_FV(B45,"Expense ratio",TRUE)</f>
        <v>1.4000000000000002E-3</v>
      </c>
      <c r="K45" s="73">
        <f>J45*P45</f>
        <v>7.0000000000000007E-5</v>
      </c>
      <c r="L45" s="11">
        <v>22270.112862704977</v>
      </c>
      <c r="M45" s="74">
        <v>500000</v>
      </c>
      <c r="N45" s="33">
        <f>L45*F45</f>
        <v>500000</v>
      </c>
      <c r="O45" s="5">
        <f>((N45-M45)/M45)*100</f>
        <v>0</v>
      </c>
      <c r="P45" s="66">
        <f>N45/$N$47</f>
        <v>0.05</v>
      </c>
      <c r="Q45" s="66">
        <v>0.05</v>
      </c>
      <c r="R45" s="38">
        <f>P45-Q45</f>
        <v>0</v>
      </c>
      <c r="S45" t="s">
        <v>61</v>
      </c>
      <c r="T45" s="14" t="s">
        <v>53</v>
      </c>
      <c r="U45" t="s">
        <v>57</v>
      </c>
      <c r="V45" s="81" cm="1">
        <f t="array" ref="V45">_FV(B45,"Beta")</f>
        <v>1.0528999999999999</v>
      </c>
    </row>
    <row r="46" spans="2:22" ht="15" thickBot="1" x14ac:dyDescent="0.35">
      <c r="B46" s="39" t="s">
        <v>50</v>
      </c>
      <c r="C46" s="40"/>
      <c r="D46" s="41"/>
      <c r="E46" s="52"/>
      <c r="F46" s="43"/>
      <c r="G46" s="52"/>
      <c r="H46" s="52"/>
      <c r="I46" s="53"/>
      <c r="J46" s="44"/>
      <c r="K46" s="44">
        <f>SUM(K44:K45)</f>
        <v>1.5000000000000001E-4</v>
      </c>
      <c r="L46" s="54"/>
      <c r="M46" s="76">
        <f t="shared" ref="M46" si="10">SUM(M44:M45)</f>
        <v>1000000</v>
      </c>
      <c r="N46" s="43">
        <f>SUM(N44:N45)</f>
        <v>1000000</v>
      </c>
      <c r="O46" s="51">
        <f>SUM(O44:O45)</f>
        <v>0</v>
      </c>
      <c r="P46" s="48">
        <f>SUM(P44:P45)</f>
        <v>0.1</v>
      </c>
      <c r="Q46" s="48">
        <f>SUM(Q44:Q45)</f>
        <v>0.1</v>
      </c>
      <c r="R46" s="48">
        <f>SUM(R44:R45)</f>
        <v>0</v>
      </c>
      <c r="S46" s="42"/>
      <c r="T46" s="42"/>
      <c r="U46" s="42"/>
      <c r="V46" s="49">
        <f>AVERAGE(V44:V45)</f>
        <v>1.0528999999999999</v>
      </c>
    </row>
    <row r="47" spans="2:22" ht="16.2" thickBot="1" x14ac:dyDescent="0.35">
      <c r="B47" s="39" t="s">
        <v>51</v>
      </c>
      <c r="C47" s="55"/>
      <c r="D47" s="56"/>
      <c r="E47" s="57"/>
      <c r="F47" s="58"/>
      <c r="G47" s="57"/>
      <c r="H47" s="57"/>
      <c r="I47" s="59"/>
      <c r="J47" s="60"/>
      <c r="K47" s="68">
        <f t="shared" ref="K47" si="11">(K46)+(K43)+K39</f>
        <v>2.7145000000000003E-3</v>
      </c>
      <c r="L47" s="61"/>
      <c r="M47" s="77">
        <f t="shared" ref="M47" si="12">(M46)+(M43)+M39</f>
        <v>10000000</v>
      </c>
      <c r="N47" s="61">
        <f>(N46)+(N43)+N39</f>
        <v>10000000</v>
      </c>
      <c r="O47" s="69">
        <f t="shared" ref="O47:R47" si="13">(O46)+(O43)+O39</f>
        <v>0</v>
      </c>
      <c r="P47" s="69">
        <f t="shared" si="13"/>
        <v>1.0000000000000002</v>
      </c>
      <c r="Q47" s="69">
        <f t="shared" si="13"/>
        <v>1.0000000000000002</v>
      </c>
      <c r="R47" s="69">
        <f t="shared" si="13"/>
        <v>0</v>
      </c>
      <c r="S47" s="62"/>
      <c r="T47" s="62"/>
      <c r="U47" s="62"/>
      <c r="V47" s="63">
        <f>AVERAGE(V46,V43,V39)</f>
        <v>0.84217878787878797</v>
      </c>
    </row>
  </sheetData>
  <mergeCells count="4">
    <mergeCell ref="B1:U1"/>
    <mergeCell ref="B3:T3"/>
    <mergeCell ref="D7:J7"/>
    <mergeCell ref="D21:J21"/>
  </mergeCells>
  <conditionalFormatting sqref="D5">
    <cfRule type="cellIs" dxfId="3" priority="1" operator="lessThan">
      <formula>$C$5</formula>
    </cfRule>
    <cfRule type="cellIs" dxfId="2" priority="2" operator="greaterThan">
      <formula>$C$5</formula>
    </cfRule>
  </conditionalFormatting>
  <conditionalFormatting sqref="E5">
    <cfRule type="dataBar" priority="3">
      <dataBar>
        <cfvo type="min"/>
        <cfvo type="max"/>
        <color rgb="FF561B55"/>
      </dataBar>
      <extLst>
        <ext xmlns:x14="http://schemas.microsoft.com/office/spreadsheetml/2009/9/main" uri="{B025F937-C7B1-47D3-B67F-A62EFF666E3E}">
          <x14:id>{86EFCF4F-72E8-44D2-B0D0-93D8273AA744}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6EFCF4F-72E8-44D2-B0D0-93D8273AA744}">
            <x14:dataBar minLength="0" maxLength="100" direction="leftToRight">
              <x14:cfvo type="min"/>
              <x14:cfvo type="max"/>
              <x14:negativeFillColor rgb="FFFF0000"/>
              <x14:axisColor rgb="FF000000"/>
            </x14:dataBar>
          </x14:cfRule>
          <xm:sqref>E5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175E-2BC2-48E0-B60B-2055E203AF05}">
  <dimension ref="A2:Q41"/>
  <sheetViews>
    <sheetView topLeftCell="D19" workbookViewId="0">
      <selection activeCell="J50" sqref="J50"/>
    </sheetView>
  </sheetViews>
  <sheetFormatPr defaultRowHeight="14.4" x14ac:dyDescent="0.3"/>
  <cols>
    <col min="1" max="1" width="12.77734375" bestFit="1" customWidth="1"/>
    <col min="2" max="2" width="25" bestFit="1" customWidth="1"/>
    <col min="3" max="3" width="31.109375" bestFit="1" customWidth="1"/>
    <col min="16" max="16" width="22.6640625" bestFit="1" customWidth="1"/>
    <col min="17" max="17" width="17.33203125" bestFit="1" customWidth="1"/>
  </cols>
  <sheetData>
    <row r="2" spans="1:2" x14ac:dyDescent="0.3">
      <c r="A2" s="82" t="s">
        <v>27</v>
      </c>
      <c r="B2" t="s">
        <v>77</v>
      </c>
    </row>
    <row r="4" spans="1:2" x14ac:dyDescent="0.3">
      <c r="A4" s="82" t="s">
        <v>64</v>
      </c>
      <c r="B4" t="s">
        <v>74</v>
      </c>
    </row>
    <row r="5" spans="1:2" x14ac:dyDescent="0.3">
      <c r="A5" s="65" t="s">
        <v>67</v>
      </c>
      <c r="B5" s="11">
        <v>1000000</v>
      </c>
    </row>
    <row r="6" spans="1:2" x14ac:dyDescent="0.3">
      <c r="A6" s="65" t="s">
        <v>68</v>
      </c>
      <c r="B6" s="11">
        <v>899999.99999999988</v>
      </c>
    </row>
    <row r="7" spans="1:2" x14ac:dyDescent="0.3">
      <c r="A7" s="65" t="s">
        <v>65</v>
      </c>
      <c r="B7" s="11">
        <v>550000</v>
      </c>
    </row>
    <row r="8" spans="1:2" x14ac:dyDescent="0.3">
      <c r="A8" s="65" t="s">
        <v>76</v>
      </c>
      <c r="B8" s="11">
        <v>500000</v>
      </c>
    </row>
    <row r="9" spans="1:2" x14ac:dyDescent="0.3">
      <c r="A9" s="65" t="s">
        <v>71</v>
      </c>
      <c r="B9" s="11">
        <v>500000</v>
      </c>
    </row>
    <row r="10" spans="1:2" x14ac:dyDescent="0.3">
      <c r="A10" s="65" t="s">
        <v>70</v>
      </c>
      <c r="B10" s="11">
        <v>500000</v>
      </c>
    </row>
    <row r="11" spans="1:2" x14ac:dyDescent="0.3">
      <c r="A11" s="65" t="s">
        <v>72</v>
      </c>
      <c r="B11" s="11">
        <v>500000</v>
      </c>
    </row>
    <row r="12" spans="1:2" x14ac:dyDescent="0.3">
      <c r="A12" s="65" t="s">
        <v>66</v>
      </c>
      <c r="B12" s="11">
        <v>500000</v>
      </c>
    </row>
    <row r="13" spans="1:2" x14ac:dyDescent="0.3">
      <c r="A13" s="65" t="s">
        <v>69</v>
      </c>
      <c r="B13" s="11">
        <v>500000</v>
      </c>
    </row>
    <row r="14" spans="1:2" x14ac:dyDescent="0.3">
      <c r="A14" s="65" t="s">
        <v>75</v>
      </c>
      <c r="B14" s="11">
        <v>500000</v>
      </c>
    </row>
    <row r="15" spans="1:2" x14ac:dyDescent="0.3">
      <c r="A15" s="65" t="s">
        <v>73</v>
      </c>
      <c r="B15" s="11">
        <v>5950000</v>
      </c>
    </row>
    <row r="22" spans="1:17" x14ac:dyDescent="0.3">
      <c r="P22" s="82" t="s">
        <v>27</v>
      </c>
      <c r="Q22" t="s">
        <v>77</v>
      </c>
    </row>
    <row r="24" spans="1:17" x14ac:dyDescent="0.3">
      <c r="A24" s="82" t="s">
        <v>64</v>
      </c>
      <c r="B24" t="s">
        <v>78</v>
      </c>
      <c r="P24" s="82" t="s">
        <v>64</v>
      </c>
      <c r="Q24" t="s">
        <v>79</v>
      </c>
    </row>
    <row r="25" spans="1:17" x14ac:dyDescent="0.3">
      <c r="A25" s="65" t="s">
        <v>25</v>
      </c>
      <c r="B25" s="6">
        <v>0.15500000000000003</v>
      </c>
      <c r="P25" s="65" t="s">
        <v>63</v>
      </c>
      <c r="Q25" s="11">
        <v>4</v>
      </c>
    </row>
    <row r="26" spans="1:17" x14ac:dyDescent="0.3">
      <c r="A26" s="65" t="s">
        <v>26</v>
      </c>
      <c r="B26" s="6">
        <v>0.22500000000000003</v>
      </c>
      <c r="P26" s="65" t="s">
        <v>60</v>
      </c>
      <c r="Q26" s="11">
        <v>2</v>
      </c>
    </row>
    <row r="27" spans="1:17" x14ac:dyDescent="0.3">
      <c r="A27" s="65" t="s">
        <v>24</v>
      </c>
      <c r="B27" s="6">
        <v>0.22999999999999998</v>
      </c>
      <c r="P27" s="65" t="s">
        <v>62</v>
      </c>
      <c r="Q27" s="11">
        <v>8</v>
      </c>
    </row>
    <row r="28" spans="1:17" x14ac:dyDescent="0.3">
      <c r="A28" s="65" t="s">
        <v>58</v>
      </c>
      <c r="B28" s="6">
        <v>0.19</v>
      </c>
      <c r="P28" s="65" t="s">
        <v>59</v>
      </c>
      <c r="Q28" s="11">
        <v>4</v>
      </c>
    </row>
    <row r="29" spans="1:17" x14ac:dyDescent="0.3">
      <c r="A29" s="65" t="s">
        <v>73</v>
      </c>
      <c r="B29" s="6">
        <v>0.8</v>
      </c>
      <c r="P29" s="65" t="s">
        <v>73</v>
      </c>
      <c r="Q29" s="11">
        <v>18</v>
      </c>
    </row>
    <row r="35" spans="1:2" x14ac:dyDescent="0.3">
      <c r="A35" s="82" t="s">
        <v>27</v>
      </c>
      <c r="B35" t="s">
        <v>77</v>
      </c>
    </row>
    <row r="37" spans="1:2" x14ac:dyDescent="0.3">
      <c r="A37" s="82" t="s">
        <v>64</v>
      </c>
      <c r="B37" t="s">
        <v>78</v>
      </c>
    </row>
    <row r="38" spans="1:2" x14ac:dyDescent="0.3">
      <c r="A38" s="65" t="s">
        <v>53</v>
      </c>
      <c r="B38" s="6">
        <v>0.1</v>
      </c>
    </row>
    <row r="39" spans="1:2" x14ac:dyDescent="0.3">
      <c r="A39" s="65" t="s">
        <v>23</v>
      </c>
      <c r="B39" s="6">
        <v>0.80000000000000016</v>
      </c>
    </row>
    <row r="40" spans="1:2" x14ac:dyDescent="0.3">
      <c r="A40" s="65" t="s">
        <v>52</v>
      </c>
      <c r="B40" s="6">
        <v>0.1</v>
      </c>
    </row>
    <row r="41" spans="1:2" x14ac:dyDescent="0.3">
      <c r="A41" s="65" t="s">
        <v>73</v>
      </c>
      <c r="B41" s="11">
        <v>1.0000000000000002</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7FB92-105E-4670-B3E6-63004704BDE4}">
  <dimension ref="B1:C11"/>
  <sheetViews>
    <sheetView zoomScale="70" zoomScaleNormal="70" workbookViewId="0">
      <selection activeCell="I13" sqref="I13"/>
    </sheetView>
  </sheetViews>
  <sheetFormatPr defaultRowHeight="14.4" x14ac:dyDescent="0.3"/>
  <cols>
    <col min="2" max="2" width="41.88671875" bestFit="1" customWidth="1"/>
    <col min="3" max="3" width="68.5546875" customWidth="1"/>
  </cols>
  <sheetData>
    <row r="1" spans="2:3" ht="18.600000000000001" thickBot="1" x14ac:dyDescent="0.35">
      <c r="B1" s="86" t="s">
        <v>86</v>
      </c>
      <c r="C1" s="86" t="s">
        <v>85</v>
      </c>
    </row>
    <row r="2" spans="2:3" ht="45" customHeight="1" thickBot="1" x14ac:dyDescent="0.35">
      <c r="B2" s="85" t="e" vm="5">
        <v>#VALUE!</v>
      </c>
      <c r="C2" s="84" t="s">
        <v>82</v>
      </c>
    </row>
    <row r="3" spans="2:3" ht="45" customHeight="1" thickBot="1" x14ac:dyDescent="0.35">
      <c r="B3" s="85" t="e" vm="6">
        <v>#VALUE!</v>
      </c>
      <c r="C3" s="84" t="s">
        <v>84</v>
      </c>
    </row>
    <row r="4" spans="2:3" ht="45" customHeight="1" thickBot="1" x14ac:dyDescent="0.35">
      <c r="B4" s="85" t="e" vm="7">
        <v>#VALUE!</v>
      </c>
      <c r="C4" s="84" t="s">
        <v>87</v>
      </c>
    </row>
    <row r="5" spans="2:3" ht="67.2" customHeight="1" thickBot="1" x14ac:dyDescent="0.35">
      <c r="B5" s="85" t="e" vm="24">
        <v>#VALUE!</v>
      </c>
      <c r="C5" s="84" t="s">
        <v>83</v>
      </c>
    </row>
    <row r="6" spans="2:3" ht="45" customHeight="1" thickBot="1" x14ac:dyDescent="0.35">
      <c r="B6" s="85" t="e" vm="11">
        <v>#VALUE!</v>
      </c>
      <c r="C6" s="84" t="s">
        <v>88</v>
      </c>
    </row>
    <row r="7" spans="2:3" ht="45" customHeight="1" thickBot="1" x14ac:dyDescent="0.35">
      <c r="B7" s="85" t="e" vm="13">
        <v>#VALUE!</v>
      </c>
      <c r="C7" s="84" t="s">
        <v>89</v>
      </c>
    </row>
    <row r="8" spans="2:3" ht="45" customHeight="1" thickBot="1" x14ac:dyDescent="0.35">
      <c r="B8" s="85" t="e" vm="15">
        <v>#VALUE!</v>
      </c>
      <c r="C8" s="84" t="s">
        <v>91</v>
      </c>
    </row>
    <row r="9" spans="2:3" ht="45" customHeight="1" thickBot="1" x14ac:dyDescent="0.35">
      <c r="B9" s="85" t="e" vm="20">
        <v>#VALUE!</v>
      </c>
      <c r="C9" s="84" t="s">
        <v>90</v>
      </c>
    </row>
    <row r="10" spans="2:3" ht="45" customHeight="1" thickBot="1" x14ac:dyDescent="0.35">
      <c r="B10" s="85" t="e" vm="22">
        <v>#VALUE!</v>
      </c>
      <c r="C10" s="84" t="s">
        <v>92</v>
      </c>
    </row>
    <row r="11" spans="2:3" ht="45" customHeight="1" thickBot="1" x14ac:dyDescent="0.35">
      <c r="B11" s="85" t="e" vm="23">
        <v>#VALUE!</v>
      </c>
      <c r="C11" s="84"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4</vt:i4>
      </vt:variant>
    </vt:vector>
  </HeadingPairs>
  <TitlesOfParts>
    <vt:vector size="4" baseType="lpstr">
      <vt:lpstr>Use Case</vt:lpstr>
      <vt:lpstr>Client Portfolio </vt:lpstr>
      <vt:lpstr>Rough Work- Charts</vt:lpstr>
      <vt:lpstr>Investment Objectives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2021-05-24T20:33:07Z</dcterms:created>
  <dcterms:modified xsi:type="dcterms:W3CDTF">2021-09-19T10:47:48Z</dcterms:modified>
</cp:coreProperties>
</file>