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showInkAnnotation="0" codeName="ThisWorkbook" autoCompressPictures="0"/>
  <mc:AlternateContent xmlns:mc="http://schemas.openxmlformats.org/markup-compatibility/2006">
    <mc:Choice Requires="x15">
      <x15ac:absPath xmlns:x15ac="http://schemas.microsoft.com/office/spreadsheetml/2010/11/ac" url="/Users/cscheper/Desktop/StatsBook/FINAL/"/>
    </mc:Choice>
  </mc:AlternateContent>
  <xr:revisionPtr revIDLastSave="0" documentId="13_ncr:1_{463C8ADF-8BDA-C649-B589-1A2D68ED1B78}" xr6:coauthVersionLast="40" xr6:coauthVersionMax="40" xr10:uidLastSave="{00000000-0000-0000-0000-000000000000}"/>
  <bookViews>
    <workbookView xWindow="0" yWindow="460" windowWidth="33600" windowHeight="20440" tabRatio="855"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AB177" i="17"/>
  <c r="AA177" i="17"/>
  <c r="Z177" i="17"/>
  <c r="Y177" i="17"/>
  <c r="W177" i="17"/>
  <c r="B9" i="17"/>
  <c r="B108" i="17"/>
  <c r="B177" i="17"/>
  <c r="I177" i="17"/>
  <c r="H177" i="17"/>
  <c r="G177" i="17"/>
  <c r="F177" i="17"/>
  <c r="D177" i="17"/>
  <c r="U78" i="17"/>
  <c r="AB78" i="17"/>
  <c r="A28" i="46"/>
  <c r="C28" i="46"/>
  <c r="N28" i="46"/>
  <c r="A29" i="46"/>
  <c r="C29" i="46"/>
  <c r="N29" i="46"/>
  <c r="O29" i="46"/>
  <c r="A30" i="46"/>
  <c r="C30" i="46"/>
  <c r="N30" i="46"/>
  <c r="O30" i="46"/>
  <c r="A31" i="46"/>
  <c r="C31" i="46"/>
  <c r="N31" i="46"/>
  <c r="O31" i="46"/>
  <c r="A32" i="46"/>
  <c r="C32" i="46"/>
  <c r="N32" i="46"/>
  <c r="O32" i="46"/>
  <c r="A33" i="46"/>
  <c r="C33" i="46"/>
  <c r="N33" i="46"/>
  <c r="O33" i="46"/>
  <c r="A34" i="46"/>
  <c r="C34" i="46"/>
  <c r="N34" i="46"/>
  <c r="O34" i="46"/>
  <c r="A35" i="46"/>
  <c r="C35" i="46"/>
  <c r="N35" i="46"/>
  <c r="O35" i="46"/>
  <c r="A36" i="46"/>
  <c r="C36" i="46"/>
  <c r="N36" i="46"/>
  <c r="O36" i="46"/>
  <c r="A37" i="46"/>
  <c r="C37" i="46"/>
  <c r="N37" i="46"/>
  <c r="O37" i="46"/>
  <c r="A38" i="46"/>
  <c r="C38" i="46"/>
  <c r="N38" i="46"/>
  <c r="O38" i="46"/>
  <c r="A39" i="46"/>
  <c r="C39" i="46"/>
  <c r="N39" i="46"/>
  <c r="O39" i="46"/>
  <c r="A40" i="46"/>
  <c r="C40" i="46"/>
  <c r="N40" i="46"/>
  <c r="O40" i="46"/>
  <c r="A41" i="46"/>
  <c r="C41" i="46"/>
  <c r="N41" i="46"/>
  <c r="O41" i="46"/>
  <c r="A42" i="46"/>
  <c r="C42" i="46"/>
  <c r="N42" i="46"/>
  <c r="O42" i="46"/>
  <c r="A43" i="46"/>
  <c r="C43" i="46"/>
  <c r="N43" i="46"/>
  <c r="O43" i="46"/>
  <c r="A44" i="46"/>
  <c r="C44" i="46"/>
  <c r="N44" i="46"/>
  <c r="O44" i="46"/>
  <c r="A45" i="46"/>
  <c r="C45" i="46"/>
  <c r="N45" i="46"/>
  <c r="O45" i="46"/>
  <c r="A46" i="46"/>
  <c r="C46" i="46"/>
  <c r="N46" i="46"/>
  <c r="O46" i="46"/>
  <c r="A47" i="46"/>
  <c r="C47" i="46"/>
  <c r="N47" i="46"/>
  <c r="O47" i="46"/>
  <c r="O28" i="46"/>
  <c r="Q108" i="17"/>
  <c r="B10" i="17"/>
  <c r="B109" i="17"/>
  <c r="Q109" i="17"/>
  <c r="B11" i="17"/>
  <c r="B110" i="17"/>
  <c r="Q110" i="17"/>
  <c r="B12" i="17"/>
  <c r="B111" i="17"/>
  <c r="Q111" i="17"/>
  <c r="B13" i="17"/>
  <c r="B112" i="17"/>
  <c r="Q112" i="17"/>
  <c r="B14" i="17"/>
  <c r="B113" i="17"/>
  <c r="Q113" i="17"/>
  <c r="B15" i="17"/>
  <c r="B114" i="17"/>
  <c r="Q114" i="17"/>
  <c r="B16" i="17"/>
  <c r="B115" i="17"/>
  <c r="Q115" i="17"/>
  <c r="B17" i="17"/>
  <c r="B116" i="17"/>
  <c r="Q116" i="17"/>
  <c r="B18" i="17"/>
  <c r="B117" i="17"/>
  <c r="Q117" i="17"/>
  <c r="B19" i="17"/>
  <c r="B118" i="17"/>
  <c r="Q118" i="17"/>
  <c r="B20" i="17"/>
  <c r="B119" i="17"/>
  <c r="Q119" i="17"/>
  <c r="B21" i="17"/>
  <c r="B120" i="17"/>
  <c r="Q120" i="17"/>
  <c r="B22" i="17"/>
  <c r="B121" i="17"/>
  <c r="Q121" i="17"/>
  <c r="B23" i="17"/>
  <c r="B122" i="17"/>
  <c r="Q122" i="17"/>
  <c r="B24" i="17"/>
  <c r="B123" i="17"/>
  <c r="Q123" i="17"/>
  <c r="B25" i="17"/>
  <c r="B124" i="17"/>
  <c r="Q124" i="17"/>
  <c r="B26" i="17"/>
  <c r="B125" i="17"/>
  <c r="Q125" i="17"/>
  <c r="B27" i="17"/>
  <c r="B126" i="17"/>
  <c r="Q126" i="17"/>
  <c r="B28" i="17"/>
  <c r="B127" i="17"/>
  <c r="Q127" i="17"/>
  <c r="D104" i="17"/>
  <c r="AJ108" i="17"/>
  <c r="U10" i="17"/>
  <c r="U109" i="17"/>
  <c r="AJ109" i="17"/>
  <c r="U11" i="17"/>
  <c r="U110" i="17"/>
  <c r="AJ110" i="17"/>
  <c r="U12" i="17"/>
  <c r="U111" i="17"/>
  <c r="AJ111" i="17"/>
  <c r="U13" i="17"/>
  <c r="U112" i="17"/>
  <c r="AJ112" i="17"/>
  <c r="U14" i="17"/>
  <c r="U113" i="17"/>
  <c r="AJ113" i="17"/>
  <c r="U15" i="17"/>
  <c r="U114" i="17"/>
  <c r="AJ114" i="17"/>
  <c r="U16" i="17"/>
  <c r="U115" i="17"/>
  <c r="AJ115" i="17"/>
  <c r="U17" i="17"/>
  <c r="U116" i="17"/>
  <c r="AJ116" i="17"/>
  <c r="U18" i="17"/>
  <c r="U117" i="17"/>
  <c r="AJ117" i="17"/>
  <c r="U19" i="17"/>
  <c r="U118" i="17"/>
  <c r="AJ118" i="17"/>
  <c r="U20" i="17"/>
  <c r="U119" i="17"/>
  <c r="AJ119" i="17"/>
  <c r="U21" i="17"/>
  <c r="U120" i="17"/>
  <c r="AJ120" i="17"/>
  <c r="U22" i="17"/>
  <c r="U121" i="17"/>
  <c r="AJ121" i="17"/>
  <c r="U23" i="17"/>
  <c r="U122" i="17"/>
  <c r="AJ122" i="17"/>
  <c r="U24" i="17"/>
  <c r="U123" i="17"/>
  <c r="AJ123" i="17"/>
  <c r="U25" i="17"/>
  <c r="U124" i="17"/>
  <c r="AJ124" i="17"/>
  <c r="U26" i="17"/>
  <c r="U125" i="17"/>
  <c r="AJ125" i="17"/>
  <c r="U27" i="17"/>
  <c r="U126" i="17"/>
  <c r="AJ126" i="17"/>
  <c r="U28" i="17"/>
  <c r="U127" i="17"/>
  <c r="AJ127" i="17"/>
  <c r="W104" i="17"/>
  <c r="AJ9" i="17"/>
  <c r="AJ10" i="17"/>
  <c r="AJ11" i="17"/>
  <c r="AJ12" i="17"/>
  <c r="AJ13" i="17"/>
  <c r="AJ14" i="17"/>
  <c r="AJ15" i="17"/>
  <c r="AJ16" i="17"/>
  <c r="AJ17" i="17"/>
  <c r="AJ18" i="17"/>
  <c r="AJ19" i="17"/>
  <c r="AJ20" i="17"/>
  <c r="AJ21" i="17"/>
  <c r="AJ22" i="17"/>
  <c r="AJ23" i="17"/>
  <c r="AJ24" i="17"/>
  <c r="AJ25" i="17"/>
  <c r="AJ26" i="17"/>
  <c r="AJ27" i="17"/>
  <c r="AJ28" i="17"/>
  <c r="W5" i="17"/>
  <c r="Q9" i="17"/>
  <c r="Q10" i="17"/>
  <c r="Q11" i="17"/>
  <c r="Q12" i="17"/>
  <c r="Q13" i="17"/>
  <c r="Q14" i="17"/>
  <c r="Q15" i="17"/>
  <c r="Q16" i="17"/>
  <c r="Q17" i="17"/>
  <c r="Q18" i="17"/>
  <c r="Q19" i="17"/>
  <c r="Q20" i="17"/>
  <c r="Q21" i="17"/>
  <c r="Q22" i="17"/>
  <c r="Q23" i="17"/>
  <c r="Q24" i="17"/>
  <c r="Q25" i="17"/>
  <c r="Q26" i="17"/>
  <c r="Q27" i="17"/>
  <c r="Q28" i="17"/>
  <c r="D5" i="17"/>
  <c r="A7" i="46"/>
  <c r="C7" i="46"/>
  <c r="N7" i="46"/>
  <c r="O7" i="46"/>
  <c r="A8" i="46"/>
  <c r="C8" i="46"/>
  <c r="N8" i="46"/>
  <c r="O8" i="46"/>
  <c r="A9" i="46"/>
  <c r="C9" i="46"/>
  <c r="N9" i="46"/>
  <c r="O9" i="46"/>
  <c r="A10" i="46"/>
  <c r="C10" i="46"/>
  <c r="N10" i="46"/>
  <c r="O10" i="46"/>
  <c r="A11" i="46"/>
  <c r="C11" i="46"/>
  <c r="N11" i="46"/>
  <c r="O11" i="46"/>
  <c r="A12" i="46"/>
  <c r="C12" i="46"/>
  <c r="N12" i="46"/>
  <c r="O12" i="46"/>
  <c r="A13" i="46"/>
  <c r="C13" i="46"/>
  <c r="N13" i="46"/>
  <c r="O13" i="46"/>
  <c r="A14" i="46"/>
  <c r="C14" i="46"/>
  <c r="N14" i="46"/>
  <c r="O14" i="46"/>
  <c r="A15" i="46"/>
  <c r="C15" i="46"/>
  <c r="N15" i="46"/>
  <c r="O15" i="46"/>
  <c r="A16" i="46"/>
  <c r="C16" i="46"/>
  <c r="N16" i="46"/>
  <c r="O16" i="46"/>
  <c r="A17" i="46"/>
  <c r="C17" i="46"/>
  <c r="N17" i="46"/>
  <c r="O17" i="46"/>
  <c r="A18" i="46"/>
  <c r="C18" i="46"/>
  <c r="N18" i="46"/>
  <c r="O18" i="46"/>
  <c r="A19" i="46"/>
  <c r="C19" i="46"/>
  <c r="N19" i="46"/>
  <c r="O19" i="46"/>
  <c r="A20" i="46"/>
  <c r="C20" i="46"/>
  <c r="N20" i="46"/>
  <c r="O20" i="46"/>
  <c r="A21" i="46"/>
  <c r="C21" i="46"/>
  <c r="N21" i="46"/>
  <c r="O21" i="46"/>
  <c r="A22" i="46"/>
  <c r="C22" i="46"/>
  <c r="N22" i="46"/>
  <c r="O22" i="46"/>
  <c r="A23" i="46"/>
  <c r="C23" i="46"/>
  <c r="N23" i="46"/>
  <c r="O23" i="46"/>
  <c r="A24" i="46"/>
  <c r="C24" i="46"/>
  <c r="N24" i="46"/>
  <c r="O24" i="46"/>
  <c r="A25" i="46"/>
  <c r="C25" i="46"/>
  <c r="N25" i="46"/>
  <c r="O25" i="46"/>
  <c r="A6" i="46"/>
  <c r="C6" i="46"/>
  <c r="N6" i="46"/>
  <c r="O6" i="46"/>
  <c r="C26" i="46"/>
  <c r="O26" i="46"/>
  <c r="C48" i="46"/>
  <c r="O48" i="46"/>
  <c r="N48" i="46"/>
  <c r="N26" i="46"/>
  <c r="U178" i="17"/>
  <c r="W178" i="17"/>
  <c r="U179" i="17"/>
  <c r="W179" i="17"/>
  <c r="U180" i="17"/>
  <c r="W180" i="17"/>
  <c r="U181" i="17"/>
  <c r="W181" i="17"/>
  <c r="U182" i="17"/>
  <c r="W182" i="17"/>
  <c r="U183" i="17"/>
  <c r="W183" i="17"/>
  <c r="U184" i="17"/>
  <c r="W184" i="17"/>
  <c r="U185" i="17"/>
  <c r="W185" i="17"/>
  <c r="U186" i="17"/>
  <c r="W186" i="17"/>
  <c r="U187" i="17"/>
  <c r="W187" i="17"/>
  <c r="U188" i="17"/>
  <c r="W188" i="17"/>
  <c r="U189" i="17"/>
  <c r="W189" i="17"/>
  <c r="U190" i="17"/>
  <c r="W190" i="17"/>
  <c r="U191" i="17"/>
  <c r="W191" i="17"/>
  <c r="U192" i="17"/>
  <c r="W192" i="17"/>
  <c r="U193" i="17"/>
  <c r="W193" i="17"/>
  <c r="U194" i="17"/>
  <c r="W194" i="17"/>
  <c r="U195" i="17"/>
  <c r="W195" i="17"/>
  <c r="U196" i="17"/>
  <c r="W196" i="17"/>
  <c r="B178" i="17"/>
  <c r="D178" i="17"/>
  <c r="B179" i="17"/>
  <c r="D179" i="17"/>
  <c r="B180" i="17"/>
  <c r="D180" i="17"/>
  <c r="B181" i="17"/>
  <c r="D181" i="17"/>
  <c r="B182" i="17"/>
  <c r="D182" i="17"/>
  <c r="B183" i="17"/>
  <c r="D183" i="17"/>
  <c r="B184" i="17"/>
  <c r="D184" i="17"/>
  <c r="B185" i="17"/>
  <c r="D185" i="17"/>
  <c r="B186" i="17"/>
  <c r="D186" i="17"/>
  <c r="B187" i="17"/>
  <c r="D187" i="17"/>
  <c r="B188" i="17"/>
  <c r="D188" i="17"/>
  <c r="B189" i="17"/>
  <c r="D189" i="17"/>
  <c r="B190" i="17"/>
  <c r="D190" i="17"/>
  <c r="B191" i="17"/>
  <c r="D191" i="17"/>
  <c r="B192" i="17"/>
  <c r="D192" i="17"/>
  <c r="B193" i="17"/>
  <c r="D193" i="17"/>
  <c r="B194" i="17"/>
  <c r="D194" i="17"/>
  <c r="B195" i="17"/>
  <c r="D195" i="17"/>
  <c r="B196" i="17"/>
  <c r="D196" i="17"/>
  <c r="U79" i="17"/>
  <c r="W79" i="17"/>
  <c r="U80" i="17"/>
  <c r="W80" i="17"/>
  <c r="U81" i="17"/>
  <c r="W81" i="17"/>
  <c r="U82" i="17"/>
  <c r="W82" i="17"/>
  <c r="U83" i="17"/>
  <c r="W83" i="17"/>
  <c r="U84" i="17"/>
  <c r="W84" i="17"/>
  <c r="U85" i="17"/>
  <c r="W85" i="17"/>
  <c r="U86" i="17"/>
  <c r="W86" i="17"/>
  <c r="U87" i="17"/>
  <c r="W87" i="17"/>
  <c r="U88" i="17"/>
  <c r="W88" i="17"/>
  <c r="U89" i="17"/>
  <c r="W89" i="17"/>
  <c r="U90" i="17"/>
  <c r="W90" i="17"/>
  <c r="U91" i="17"/>
  <c r="W91" i="17"/>
  <c r="U92" i="17"/>
  <c r="W92" i="17"/>
  <c r="U93" i="17"/>
  <c r="W93" i="17"/>
  <c r="U94" i="17"/>
  <c r="W94" i="17"/>
  <c r="U95" i="17"/>
  <c r="W95" i="17"/>
  <c r="U96" i="17"/>
  <c r="W96" i="17"/>
  <c r="U97" i="17"/>
  <c r="W97" i="17"/>
  <c r="W78" i="17"/>
  <c r="B81" i="17"/>
  <c r="D81" i="17"/>
  <c r="B82" i="17"/>
  <c r="D82" i="17"/>
  <c r="B83" i="17"/>
  <c r="D83" i="17"/>
  <c r="B84" i="17"/>
  <c r="D84" i="17"/>
  <c r="B85" i="17"/>
  <c r="D85" i="17"/>
  <c r="B86" i="17"/>
  <c r="D86" i="17"/>
  <c r="B87" i="17"/>
  <c r="D87" i="17"/>
  <c r="B88" i="17"/>
  <c r="D88" i="17"/>
  <c r="B89" i="17"/>
  <c r="D89" i="17"/>
  <c r="B90" i="17"/>
  <c r="D90" i="17"/>
  <c r="B91" i="17"/>
  <c r="D91" i="17"/>
  <c r="B92" i="17"/>
  <c r="D92" i="17"/>
  <c r="B93" i="17"/>
  <c r="D93" i="17"/>
  <c r="B94" i="17"/>
  <c r="D94" i="17"/>
  <c r="B95" i="17"/>
  <c r="D95" i="17"/>
  <c r="B96" i="17"/>
  <c r="D96" i="17"/>
  <c r="B97" i="17"/>
  <c r="D97" i="17"/>
  <c r="B79" i="17"/>
  <c r="D79" i="17"/>
  <c r="B80" i="17"/>
  <c r="D80" i="17"/>
  <c r="B78" i="17"/>
  <c r="D78" i="17"/>
  <c r="Y178" i="17"/>
  <c r="Y179" i="17"/>
  <c r="Y180" i="17"/>
  <c r="Y181" i="17"/>
  <c r="Y182" i="17"/>
  <c r="Y183" i="17"/>
  <c r="Y184" i="17"/>
  <c r="Y185" i="17"/>
  <c r="Y186" i="17"/>
  <c r="Y187" i="17"/>
  <c r="Y188" i="17"/>
  <c r="Y189" i="17"/>
  <c r="Y190" i="17"/>
  <c r="Y191" i="17"/>
  <c r="Y192" i="17"/>
  <c r="Y193" i="17"/>
  <c r="Y194" i="17"/>
  <c r="Y195" i="17"/>
  <c r="Y196" i="17"/>
  <c r="F178" i="17"/>
  <c r="F179" i="17"/>
  <c r="F180" i="17"/>
  <c r="F181" i="17"/>
  <c r="F182" i="17"/>
  <c r="F183" i="17"/>
  <c r="F184" i="17"/>
  <c r="F185" i="17"/>
  <c r="F186" i="17"/>
  <c r="F187" i="17"/>
  <c r="F188" i="17"/>
  <c r="F189" i="17"/>
  <c r="F190" i="17"/>
  <c r="F191" i="17"/>
  <c r="F192" i="17"/>
  <c r="F193" i="17"/>
  <c r="F194" i="17"/>
  <c r="F195" i="17"/>
  <c r="F196" i="17"/>
  <c r="Y79" i="17"/>
  <c r="Y80" i="17"/>
  <c r="Y81" i="17"/>
  <c r="Y82" i="17"/>
  <c r="Y83" i="17"/>
  <c r="Y84" i="17"/>
  <c r="Y85" i="17"/>
  <c r="Y86" i="17"/>
  <c r="Y87" i="17"/>
  <c r="Y88" i="17"/>
  <c r="Y89" i="17"/>
  <c r="Y90" i="17"/>
  <c r="Y91" i="17"/>
  <c r="Y92" i="17"/>
  <c r="Y93" i="17"/>
  <c r="Y94" i="17"/>
  <c r="Y95" i="17"/>
  <c r="Y96" i="17"/>
  <c r="Y97" i="17"/>
  <c r="Y78" i="17"/>
  <c r="F79" i="17"/>
  <c r="F80" i="17"/>
  <c r="F81" i="17"/>
  <c r="F82" i="17"/>
  <c r="F83" i="17"/>
  <c r="F84" i="17"/>
  <c r="F85" i="17"/>
  <c r="F86" i="17"/>
  <c r="F87" i="17"/>
  <c r="F88" i="17"/>
  <c r="F89" i="17"/>
  <c r="F90" i="17"/>
  <c r="F91" i="17"/>
  <c r="F92" i="17"/>
  <c r="F93" i="17"/>
  <c r="F94" i="17"/>
  <c r="F95" i="17"/>
  <c r="F96" i="17"/>
  <c r="F97" i="17"/>
  <c r="F78" i="17"/>
  <c r="AB178" i="17"/>
  <c r="AB179" i="17"/>
  <c r="AB180" i="17"/>
  <c r="AB181" i="17"/>
  <c r="AB182" i="17"/>
  <c r="AB183" i="17"/>
  <c r="AB184" i="17"/>
  <c r="AB185" i="17"/>
  <c r="AB186" i="17"/>
  <c r="AB187" i="17"/>
  <c r="AB188" i="17"/>
  <c r="AB189" i="17"/>
  <c r="AB190" i="17"/>
  <c r="AB191" i="17"/>
  <c r="AB192" i="17"/>
  <c r="AB193" i="17"/>
  <c r="AB194" i="17"/>
  <c r="AB195" i="17"/>
  <c r="AB196" i="17"/>
  <c r="AA178" i="17"/>
  <c r="AA179" i="17"/>
  <c r="AA180" i="17"/>
  <c r="AA181" i="17"/>
  <c r="AA182" i="17"/>
  <c r="AA183" i="17"/>
  <c r="AA184" i="17"/>
  <c r="AA185" i="17"/>
  <c r="AA186" i="17"/>
  <c r="AA187" i="17"/>
  <c r="AA188" i="17"/>
  <c r="AA189" i="17"/>
  <c r="AA190" i="17"/>
  <c r="AA191" i="17"/>
  <c r="AA192" i="17"/>
  <c r="AA193" i="17"/>
  <c r="AA194" i="17"/>
  <c r="AA195" i="17"/>
  <c r="AA196" i="17"/>
  <c r="Z178" i="17"/>
  <c r="Z179" i="17"/>
  <c r="Z180" i="17"/>
  <c r="Z181" i="17"/>
  <c r="Z182" i="17"/>
  <c r="Z183" i="17"/>
  <c r="Z184" i="17"/>
  <c r="Z185" i="17"/>
  <c r="Z186" i="17"/>
  <c r="Z187" i="17"/>
  <c r="Z188" i="17"/>
  <c r="Z189" i="17"/>
  <c r="Z190" i="17"/>
  <c r="Z191" i="17"/>
  <c r="Z192" i="17"/>
  <c r="Z193" i="17"/>
  <c r="Z194" i="17"/>
  <c r="Z195" i="17"/>
  <c r="Z196" i="17"/>
  <c r="I178" i="17"/>
  <c r="I179" i="17"/>
  <c r="I180" i="17"/>
  <c r="I181" i="17"/>
  <c r="I182" i="17"/>
  <c r="I183" i="17"/>
  <c r="I184" i="17"/>
  <c r="I185" i="17"/>
  <c r="I186" i="17"/>
  <c r="I187" i="17"/>
  <c r="I188" i="17"/>
  <c r="I189" i="17"/>
  <c r="I190" i="17"/>
  <c r="I191" i="17"/>
  <c r="I192" i="17"/>
  <c r="I193" i="17"/>
  <c r="I194" i="17"/>
  <c r="I195" i="17"/>
  <c r="I196" i="17"/>
  <c r="H178" i="17"/>
  <c r="H179" i="17"/>
  <c r="H180" i="17"/>
  <c r="H181" i="17"/>
  <c r="H182" i="17"/>
  <c r="H183" i="17"/>
  <c r="H184" i="17"/>
  <c r="H185" i="17"/>
  <c r="H186" i="17"/>
  <c r="H187" i="17"/>
  <c r="H188" i="17"/>
  <c r="H189" i="17"/>
  <c r="H190" i="17"/>
  <c r="H191" i="17"/>
  <c r="H192" i="17"/>
  <c r="H193" i="17"/>
  <c r="H194" i="17"/>
  <c r="H195" i="17"/>
  <c r="H196" i="17"/>
  <c r="G178" i="17"/>
  <c r="G179" i="17"/>
  <c r="G180" i="17"/>
  <c r="G181" i="17"/>
  <c r="G182" i="17"/>
  <c r="G183" i="17"/>
  <c r="G184" i="17"/>
  <c r="G185" i="17"/>
  <c r="G186" i="17"/>
  <c r="G187" i="17"/>
  <c r="G188" i="17"/>
  <c r="G189" i="17"/>
  <c r="G190" i="17"/>
  <c r="G191" i="17"/>
  <c r="G192" i="17"/>
  <c r="G193" i="17"/>
  <c r="G194" i="17"/>
  <c r="G195" i="17"/>
  <c r="G196" i="17"/>
  <c r="AB79" i="17"/>
  <c r="AB80" i="17"/>
  <c r="AB81" i="17"/>
  <c r="AB82" i="17"/>
  <c r="AB83" i="17"/>
  <c r="AB84" i="17"/>
  <c r="AB85" i="17"/>
  <c r="AB86" i="17"/>
  <c r="AB87" i="17"/>
  <c r="AB88" i="17"/>
  <c r="AB89" i="17"/>
  <c r="AB90" i="17"/>
  <c r="AB91" i="17"/>
  <c r="AB92" i="17"/>
  <c r="AB93" i="17"/>
  <c r="AB94" i="17"/>
  <c r="AB95" i="17"/>
  <c r="AB96" i="17"/>
  <c r="AB97" i="17"/>
  <c r="AA79" i="17"/>
  <c r="AA80" i="17"/>
  <c r="AA81" i="17"/>
  <c r="AA82" i="17"/>
  <c r="AA83" i="17"/>
  <c r="AA84" i="17"/>
  <c r="AA85" i="17"/>
  <c r="AA86" i="17"/>
  <c r="AA87" i="17"/>
  <c r="AA88" i="17"/>
  <c r="AA89" i="17"/>
  <c r="AA90" i="17"/>
  <c r="AA91" i="17"/>
  <c r="AA92" i="17"/>
  <c r="AA93" i="17"/>
  <c r="AA94" i="17"/>
  <c r="AA95" i="17"/>
  <c r="AA96" i="17"/>
  <c r="AA97" i="17"/>
  <c r="AA78" i="17"/>
  <c r="Z79" i="17"/>
  <c r="Z80" i="17"/>
  <c r="Z81" i="17"/>
  <c r="Z82" i="17"/>
  <c r="Z83" i="17"/>
  <c r="Z84" i="17"/>
  <c r="Z85" i="17"/>
  <c r="Z86" i="17"/>
  <c r="Z87" i="17"/>
  <c r="Z88" i="17"/>
  <c r="Z89" i="17"/>
  <c r="Z90" i="17"/>
  <c r="Z91" i="17"/>
  <c r="Z92" i="17"/>
  <c r="Z93" i="17"/>
  <c r="Z94" i="17"/>
  <c r="Z95" i="17"/>
  <c r="Z96" i="17"/>
  <c r="Z97" i="17"/>
  <c r="Z78" i="17"/>
  <c r="I79" i="17"/>
  <c r="I80" i="17"/>
  <c r="I81" i="17"/>
  <c r="I82" i="17"/>
  <c r="I83" i="17"/>
  <c r="I84" i="17"/>
  <c r="I85" i="17"/>
  <c r="I86" i="17"/>
  <c r="I87" i="17"/>
  <c r="I88" i="17"/>
  <c r="I89" i="17"/>
  <c r="I90" i="17"/>
  <c r="I91" i="17"/>
  <c r="I92" i="17"/>
  <c r="I93" i="17"/>
  <c r="I94" i="17"/>
  <c r="I95" i="17"/>
  <c r="I96" i="17"/>
  <c r="I97" i="17"/>
  <c r="I78" i="17"/>
  <c r="H79" i="17"/>
  <c r="H80" i="17"/>
  <c r="H81" i="17"/>
  <c r="H82" i="17"/>
  <c r="H83" i="17"/>
  <c r="H84" i="17"/>
  <c r="H85" i="17"/>
  <c r="H86" i="17"/>
  <c r="H87" i="17"/>
  <c r="H88" i="17"/>
  <c r="H89" i="17"/>
  <c r="H90" i="17"/>
  <c r="H91" i="17"/>
  <c r="H92" i="17"/>
  <c r="H93" i="17"/>
  <c r="H94" i="17"/>
  <c r="H95" i="17"/>
  <c r="H96" i="17"/>
  <c r="H97" i="17"/>
  <c r="H78" i="17"/>
  <c r="G79" i="17"/>
  <c r="G80" i="17"/>
  <c r="G81" i="17"/>
  <c r="G82" i="17"/>
  <c r="G83" i="17"/>
  <c r="G84" i="17"/>
  <c r="G85" i="17"/>
  <c r="G86" i="17"/>
  <c r="G87" i="17"/>
  <c r="G88" i="17"/>
  <c r="G89" i="17"/>
  <c r="G90" i="17"/>
  <c r="G91" i="17"/>
  <c r="G92" i="17"/>
  <c r="G93" i="17"/>
  <c r="G94" i="17"/>
  <c r="G95" i="17"/>
  <c r="G96" i="17"/>
  <c r="G97" i="17"/>
  <c r="G78" i="17"/>
  <c r="AH178" i="17"/>
  <c r="AH179" i="17"/>
  <c r="AH180" i="17"/>
  <c r="AH181" i="17"/>
  <c r="AH182" i="17"/>
  <c r="AH183" i="17"/>
  <c r="AH184" i="17"/>
  <c r="AH185" i="17"/>
  <c r="AH186" i="17"/>
  <c r="AH187" i="17"/>
  <c r="AH188" i="17"/>
  <c r="AH189" i="17"/>
  <c r="AH190" i="17"/>
  <c r="AH191" i="17"/>
  <c r="AH192" i="17"/>
  <c r="AH193" i="17"/>
  <c r="AH194" i="17"/>
  <c r="AH195" i="17"/>
  <c r="AH196" i="17"/>
  <c r="AH177" i="17"/>
  <c r="O178" i="17"/>
  <c r="O179" i="17"/>
  <c r="O180" i="17"/>
  <c r="O181" i="17"/>
  <c r="O182" i="17"/>
  <c r="O183" i="17"/>
  <c r="O184" i="17"/>
  <c r="O185" i="17"/>
  <c r="O186" i="17"/>
  <c r="O187" i="17"/>
  <c r="O188" i="17"/>
  <c r="O189" i="17"/>
  <c r="O190" i="17"/>
  <c r="O191" i="17"/>
  <c r="O192" i="17"/>
  <c r="O193" i="17"/>
  <c r="O194" i="17"/>
  <c r="O195" i="17"/>
  <c r="O196" i="17"/>
  <c r="O177" i="17"/>
  <c r="AH79" i="17"/>
  <c r="AH80" i="17"/>
  <c r="AH81" i="17"/>
  <c r="AH82" i="17"/>
  <c r="AH83" i="17"/>
  <c r="AH84" i="17"/>
  <c r="AH85" i="17"/>
  <c r="AH86" i="17"/>
  <c r="AH87" i="17"/>
  <c r="AH88" i="17"/>
  <c r="AH89" i="17"/>
  <c r="AH90" i="17"/>
  <c r="AH91" i="17"/>
  <c r="AH92" i="17"/>
  <c r="AH93" i="17"/>
  <c r="AH94" i="17"/>
  <c r="AH95" i="17"/>
  <c r="AH96" i="17"/>
  <c r="AH97" i="17"/>
  <c r="AH78" i="17"/>
  <c r="O79" i="17"/>
  <c r="O80" i="17"/>
  <c r="O81" i="17"/>
  <c r="O82" i="17"/>
  <c r="O83" i="17"/>
  <c r="O84" i="17"/>
  <c r="O85" i="17"/>
  <c r="O86" i="17"/>
  <c r="O87" i="17"/>
  <c r="O88" i="17"/>
  <c r="O89" i="17"/>
  <c r="O90" i="17"/>
  <c r="O91" i="17"/>
  <c r="O92" i="17"/>
  <c r="O93" i="17"/>
  <c r="O94" i="17"/>
  <c r="O95" i="17"/>
  <c r="O96" i="17"/>
  <c r="O97" i="17"/>
  <c r="O78"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AF122" i="17"/>
  <c r="U144" i="17"/>
  <c r="Y21" i="17"/>
  <c r="U142" i="17"/>
  <c r="U164" i="17"/>
  <c r="AH164" i="17"/>
  <c r="W18" i="17"/>
  <c r="U59" i="17"/>
  <c r="AB111" i="17"/>
  <c r="U133" i="17"/>
  <c r="W9" i="17"/>
  <c r="H1" i="13"/>
  <c r="H44" i="13"/>
  <c r="E2" i="11"/>
  <c r="E53" i="11"/>
  <c r="E1" i="11"/>
  <c r="E52" i="11"/>
  <c r="Z1" i="32"/>
  <c r="BB1" i="32"/>
  <c r="I1" i="32"/>
  <c r="AK1" i="32"/>
  <c r="AB1" i="20"/>
  <c r="AB43" i="20"/>
  <c r="I1" i="20"/>
  <c r="I43" i="20"/>
  <c r="J37" i="2"/>
  <c r="C37" i="2"/>
  <c r="AJ46" i="20"/>
  <c r="AJ4" i="20"/>
  <c r="AK4" i="20"/>
  <c r="T42" i="20"/>
  <c r="Y42" i="20"/>
  <c r="AK46" i="20"/>
  <c r="Q46" i="20"/>
  <c r="R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12" i="17"/>
  <c r="Y23" i="17"/>
  <c r="W24" i="17"/>
  <c r="Y24" i="17"/>
  <c r="Y27" i="17"/>
  <c r="Y28" i="17"/>
  <c r="A84" i="20"/>
  <c r="T84" i="20"/>
  <c r="D102" i="17"/>
  <c r="D15" i="17"/>
  <c r="B62" i="17"/>
  <c r="D19" i="17"/>
  <c r="B68" i="17"/>
  <c r="B73" i="17"/>
  <c r="A90" i="15"/>
  <c r="B88" i="15"/>
  <c r="B3" i="15"/>
  <c r="A11" i="11"/>
  <c r="A5" i="15"/>
  <c r="B5" i="15"/>
  <c r="A12" i="11"/>
  <c r="A7" i="15"/>
  <c r="A9" i="15"/>
  <c r="A11" i="15"/>
  <c r="A13" i="15"/>
  <c r="A15" i="15"/>
  <c r="B9" i="15"/>
  <c r="A14" i="11"/>
  <c r="I14" i="11"/>
  <c r="B11" i="15"/>
  <c r="A15" i="11"/>
  <c r="AA47" i="31"/>
  <c r="AW47" i="31"/>
  <c r="AA48" i="31"/>
  <c r="AW48" i="31"/>
  <c r="AA49" i="31"/>
  <c r="AW49" i="31"/>
  <c r="AA50" i="31"/>
  <c r="AW50" i="31"/>
  <c r="AA51" i="31"/>
  <c r="AW51" i="31"/>
  <c r="AA52" i="31"/>
  <c r="AW52" i="31"/>
  <c r="AA53" i="31"/>
  <c r="AW53" i="31"/>
  <c r="AA54" i="31"/>
  <c r="AW54" i="31"/>
  <c r="AA55" i="31"/>
  <c r="AW55" i="31"/>
  <c r="AA56" i="31"/>
  <c r="AW56" i="31"/>
  <c r="AA57" i="31"/>
  <c r="AW57" i="31"/>
  <c r="AA58" i="31"/>
  <c r="AW58" i="31"/>
  <c r="AA59" i="31"/>
  <c r="AW59" i="31"/>
  <c r="AA60" i="31"/>
  <c r="AW60" i="31"/>
  <c r="AA61" i="31"/>
  <c r="AW61" i="31"/>
  <c r="AA62" i="31"/>
  <c r="AW62" i="31"/>
  <c r="AA63" i="31"/>
  <c r="AW63" i="31"/>
  <c r="AA64" i="31"/>
  <c r="AW64" i="31"/>
  <c r="AA65" i="31"/>
  <c r="AW65" i="31"/>
  <c r="AA66" i="31"/>
  <c r="AW66" i="31"/>
  <c r="AA67"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AW46" i="31"/>
  <c r="R88" i="15"/>
  <c r="A47" i="31"/>
  <c r="W47" i="31"/>
  <c r="A48" i="31"/>
  <c r="W48" i="31"/>
  <c r="A49" i="31"/>
  <c r="W49" i="31"/>
  <c r="A50" i="31"/>
  <c r="W50" i="31"/>
  <c r="A51" i="31"/>
  <c r="W51" i="31"/>
  <c r="A52" i="31"/>
  <c r="W52" i="31"/>
  <c r="A53" i="31"/>
  <c r="W53" i="31"/>
  <c r="A54" i="31"/>
  <c r="W54" i="31"/>
  <c r="A55" i="31"/>
  <c r="W55" i="31"/>
  <c r="A56" i="31"/>
  <c r="W56" i="31"/>
  <c r="A57" i="31"/>
  <c r="W57" i="31"/>
  <c r="A58" i="31"/>
  <c r="W58" i="31"/>
  <c r="A59" i="31"/>
  <c r="W59" i="31"/>
  <c r="A60" i="31"/>
  <c r="W60" i="31"/>
  <c r="A61" i="31"/>
  <c r="W61" i="31"/>
  <c r="A62" i="31"/>
  <c r="W62" i="31"/>
  <c r="A63" i="31"/>
  <c r="W63" i="31"/>
  <c r="A64" i="31"/>
  <c r="W64" i="31"/>
  <c r="A65" i="31"/>
  <c r="W65" i="31"/>
  <c r="A66" i="31"/>
  <c r="W66" i="31"/>
  <c r="A67"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W24" i="31"/>
  <c r="A24" i="31"/>
  <c r="W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c r="A4" i="31"/>
  <c r="X88" i="15"/>
  <c r="Y88" i="15"/>
  <c r="Q90" i="15"/>
  <c r="H88" i="15"/>
  <c r="I88" i="15"/>
  <c r="Q7"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W102" i="17"/>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AB88"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J29" i="20"/>
  <c r="AK29" i="20"/>
  <c r="AJ28" i="20"/>
  <c r="AK28" i="20"/>
  <c r="AJ27" i="20"/>
  <c r="AK27" i="20"/>
  <c r="AJ26" i="20"/>
  <c r="AK26" i="20"/>
  <c r="AJ25" i="20"/>
  <c r="AK25" i="20"/>
  <c r="AJ24" i="20"/>
  <c r="AK24" i="20"/>
  <c r="AJ23" i="20"/>
  <c r="AJ22" i="20"/>
  <c r="AJ21" i="20"/>
  <c r="AJ20" i="20"/>
  <c r="AJ19" i="20"/>
  <c r="AJ18" i="20"/>
  <c r="AJ17" i="20"/>
  <c r="AJ16" i="20"/>
  <c r="AJ15" i="20"/>
  <c r="AJ14" i="20"/>
  <c r="AJ13" i="20"/>
  <c r="AJ12" i="20"/>
  <c r="AJ11" i="20"/>
  <c r="AJ10" i="20"/>
  <c r="AJ9" i="20"/>
  <c r="AJ8" i="20"/>
  <c r="AJ7" i="20"/>
  <c r="AJ6"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U88" i="15"/>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c r="AJ72" i="20"/>
  <c r="AK72" i="20"/>
  <c r="AJ71" i="20"/>
  <c r="AK71" i="20"/>
  <c r="AJ70" i="20"/>
  <c r="AK70" i="20"/>
  <c r="AJ69" i="20"/>
  <c r="AK69" i="20"/>
  <c r="AJ68" i="20"/>
  <c r="AK68" i="20"/>
  <c r="AJ67" i="20"/>
  <c r="AK67" i="20"/>
  <c r="AJ66" i="20"/>
  <c r="AK66" i="20"/>
  <c r="AJ65" i="20"/>
  <c r="AK65" i="20"/>
  <c r="AJ64" i="20"/>
  <c r="AK64" i="20"/>
  <c r="AJ63" i="20"/>
  <c r="AK63" i="20"/>
  <c r="AJ62" i="20"/>
  <c r="AK62" i="20"/>
  <c r="AJ61" i="20"/>
  <c r="AK61" i="20"/>
  <c r="AJ60" i="20"/>
  <c r="AK60" i="20"/>
  <c r="AJ59" i="20"/>
  <c r="AK59" i="20"/>
  <c r="AJ58" i="20"/>
  <c r="AK58" i="20"/>
  <c r="AJ57" i="20"/>
  <c r="AK57" i="20"/>
  <c r="AJ56" i="20"/>
  <c r="AK56" i="20"/>
  <c r="AJ55" i="20"/>
  <c r="AK55" i="20"/>
  <c r="AJ54" i="20"/>
  <c r="AK54" i="20"/>
  <c r="AJ53" i="20"/>
  <c r="AK53" i="20"/>
  <c r="AJ52" i="20"/>
  <c r="AK52" i="20"/>
  <c r="AJ51" i="20"/>
  <c r="AK51" i="20"/>
  <c r="AJ50" i="20"/>
  <c r="AK50" i="20"/>
  <c r="AJ49" i="20"/>
  <c r="AK49" i="20"/>
  <c r="AJ48" i="20"/>
  <c r="AK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R72" i="20"/>
  <c r="Q71" i="20"/>
  <c r="R71" i="20"/>
  <c r="Q70" i="20"/>
  <c r="R70" i="20"/>
  <c r="Q69" i="20"/>
  <c r="R69" i="20"/>
  <c r="Q68" i="20"/>
  <c r="R68" i="20"/>
  <c r="Q67" i="20"/>
  <c r="R67" i="20"/>
  <c r="Q66" i="20"/>
  <c r="R66" i="20"/>
  <c r="Q65" i="20"/>
  <c r="R65" i="20"/>
  <c r="Q64" i="20"/>
  <c r="R64" i="20"/>
  <c r="Q63" i="20"/>
  <c r="R63" i="20"/>
  <c r="Q62" i="20"/>
  <c r="R62" i="20"/>
  <c r="Q61" i="20"/>
  <c r="R61" i="20"/>
  <c r="Q60" i="20"/>
  <c r="R60" i="20"/>
  <c r="Q59" i="20"/>
  <c r="R59" i="20"/>
  <c r="Q58" i="20"/>
  <c r="Q57" i="20"/>
  <c r="R57" i="20"/>
  <c r="Q56" i="20"/>
  <c r="R56" i="20"/>
  <c r="Q55" i="20"/>
  <c r="R55" i="20"/>
  <c r="Q54" i="20"/>
  <c r="R54" i="20"/>
  <c r="Q53" i="20"/>
  <c r="R53" i="20"/>
  <c r="Q52" i="20"/>
  <c r="R52" i="20"/>
  <c r="Q51" i="20"/>
  <c r="R51" i="20"/>
  <c r="Q50" i="20"/>
  <c r="R50" i="20"/>
  <c r="Q49" i="20"/>
  <c r="R49" i="20"/>
  <c r="Q48" i="20"/>
  <c r="R48" i="20"/>
  <c r="Q47" i="20"/>
  <c r="R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R30" i="20"/>
  <c r="Q29" i="20"/>
  <c r="R29" i="20"/>
  <c r="Q28" i="20"/>
  <c r="R28" i="20"/>
  <c r="Q27" i="20"/>
  <c r="R27" i="20"/>
  <c r="Q26" i="20"/>
  <c r="R26" i="20"/>
  <c r="Q25" i="20"/>
  <c r="R25" i="20"/>
  <c r="Q24" i="20"/>
  <c r="R24" i="20"/>
  <c r="Q23" i="20"/>
  <c r="R23" i="20"/>
  <c r="Q22" i="20"/>
  <c r="R22" i="20"/>
  <c r="Q21" i="20"/>
  <c r="R21" i="20"/>
  <c r="Q20" i="20"/>
  <c r="R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E88" i="15"/>
  <c r="F88" i="15"/>
  <c r="M88" i="15"/>
  <c r="G88" i="15"/>
  <c r="L88" i="15"/>
  <c r="C88" i="15"/>
  <c r="J88" i="15"/>
  <c r="B53" i="11"/>
  <c r="J12" i="11"/>
  <c r="I12" i="11"/>
  <c r="AK84" i="20"/>
  <c r="X122" i="17"/>
  <c r="X118" i="17"/>
  <c r="X111" i="17"/>
  <c r="X114" i="17"/>
  <c r="X115" i="17"/>
  <c r="R84" i="20"/>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R90" i="15"/>
  <c r="R7" i="15"/>
  <c r="Q9" i="15"/>
  <c r="Q75" i="34"/>
  <c r="R89" i="15"/>
  <c r="AA89" i="15"/>
  <c r="T88" i="15"/>
  <c r="B15" i="15"/>
  <c r="A17" i="11"/>
  <c r="J17" i="11"/>
  <c r="A17" i="15"/>
  <c r="A92" i="15"/>
  <c r="B90" i="15"/>
  <c r="AC72" i="34"/>
  <c r="B13" i="15"/>
  <c r="A16" i="11"/>
  <c r="J16" i="11"/>
  <c r="I57" i="34"/>
  <c r="B7" i="15"/>
  <c r="A13" i="11"/>
  <c r="AH115" i="17"/>
  <c r="AA115" i="17"/>
  <c r="W115" i="17"/>
  <c r="AB115" i="17"/>
  <c r="Y115" i="17"/>
  <c r="Z115" i="17"/>
  <c r="AH20" i="17"/>
  <c r="W16" i="17"/>
  <c r="AB122" i="17"/>
  <c r="Y122" i="17"/>
  <c r="Y118" i="17"/>
  <c r="Y114" i="17"/>
  <c r="AA114" i="17"/>
  <c r="Y111" i="17"/>
  <c r="AH111" i="17"/>
  <c r="AA111" i="17"/>
  <c r="W111" i="17"/>
  <c r="W11" i="17"/>
  <c r="Y19" i="17"/>
  <c r="W15" i="17"/>
  <c r="W12" i="17"/>
  <c r="D31" i="46"/>
  <c r="R91" i="15"/>
  <c r="AA91" i="15"/>
  <c r="T90" i="15"/>
  <c r="X90" i="15"/>
  <c r="Y90" i="15"/>
  <c r="AB90" i="15"/>
  <c r="W90" i="15"/>
  <c r="AA90" i="15"/>
  <c r="Z90" i="15"/>
  <c r="U90" i="15"/>
  <c r="AC90" i="15"/>
  <c r="V90" i="15"/>
  <c r="S90" i="15"/>
  <c r="O10" i="13"/>
  <c r="N11" i="13"/>
  <c r="O11" i="13"/>
  <c r="W119" i="17"/>
  <c r="Z119" i="17"/>
  <c r="AH119" i="17"/>
  <c r="AB119" i="17"/>
  <c r="Y119" i="17"/>
  <c r="AA119" i="17"/>
  <c r="U165" i="17"/>
  <c r="AB165" i="17"/>
  <c r="X119" i="17"/>
  <c r="AK119" i="17"/>
  <c r="AF119" i="17"/>
  <c r="AD119" i="17"/>
  <c r="AI119" i="17"/>
  <c r="Y110" i="17"/>
  <c r="AB110" i="17"/>
  <c r="U156" i="17"/>
  <c r="AB156" i="17"/>
  <c r="AI110" i="17"/>
  <c r="AD110" i="17"/>
  <c r="AH121" i="17"/>
  <c r="R92" i="15"/>
  <c r="Q94" i="15"/>
  <c r="E90" i="15"/>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A94" i="15"/>
  <c r="B94" i="15"/>
  <c r="B92" i="15"/>
  <c r="A19" i="15"/>
  <c r="B17" i="15"/>
  <c r="A96" i="15"/>
  <c r="R93" i="15"/>
  <c r="S93" i="15"/>
  <c r="X92" i="15"/>
  <c r="Y92" i="15"/>
  <c r="T92" i="15"/>
  <c r="AB92" i="15"/>
  <c r="S92" i="15"/>
  <c r="U92" i="15"/>
  <c r="W92" i="15"/>
  <c r="AC92" i="15"/>
  <c r="Z92" i="15"/>
  <c r="AA92" i="15"/>
  <c r="V92" i="15"/>
  <c r="B19" i="15"/>
  <c r="A19" i="11"/>
  <c r="J19" i="11"/>
  <c r="A21" i="15"/>
  <c r="B21" i="15"/>
  <c r="A20" i="11"/>
  <c r="N12" i="13"/>
  <c r="O12" i="13"/>
  <c r="A64" i="11"/>
  <c r="I64" i="11"/>
  <c r="B93" i="15"/>
  <c r="M93" i="15"/>
  <c r="D92" i="15"/>
  <c r="H92" i="15"/>
  <c r="I92" i="15"/>
  <c r="K92" i="15"/>
  <c r="E92" i="15"/>
  <c r="J92" i="15"/>
  <c r="G92" i="15"/>
  <c r="L92" i="15"/>
  <c r="M92" i="15"/>
  <c r="F92" i="15"/>
  <c r="C92" i="15"/>
  <c r="R94" i="15"/>
  <c r="Q96" i="15"/>
  <c r="N13" i="13"/>
  <c r="O13" i="13"/>
  <c r="R96" i="15"/>
  <c r="W96" i="15"/>
  <c r="Q98" i="15"/>
  <c r="J64" i="11"/>
  <c r="B95" i="15"/>
  <c r="K95" i="15"/>
  <c r="A65" i="11"/>
  <c r="D94" i="15"/>
  <c r="C94" i="15"/>
  <c r="F94" i="15"/>
  <c r="G94" i="15"/>
  <c r="J94" i="15"/>
  <c r="M94" i="15"/>
  <c r="L94" i="15"/>
  <c r="R95" i="15"/>
  <c r="AC95" i="15"/>
  <c r="Z94" i="15"/>
  <c r="AC94" i="15"/>
  <c r="A98" i="15"/>
  <c r="A100" i="15"/>
  <c r="B100" i="15"/>
  <c r="A68" i="11"/>
  <c r="B96" i="15"/>
  <c r="G96" i="15"/>
  <c r="A23" i="15"/>
  <c r="A25" i="15"/>
  <c r="I65" i="11"/>
  <c r="J65" i="11"/>
  <c r="N14" i="13"/>
  <c r="B23" i="15"/>
  <c r="R98" i="15"/>
  <c r="Q100" i="15"/>
  <c r="Q102" i="15"/>
  <c r="R102" i="15"/>
  <c r="B97" i="15"/>
  <c r="C97" i="15"/>
  <c r="D96" i="15"/>
  <c r="H96" i="15"/>
  <c r="I96" i="15"/>
  <c r="L96" i="15"/>
  <c r="F96" i="15"/>
  <c r="K96" i="15"/>
  <c r="E96" i="15"/>
  <c r="C96" i="15"/>
  <c r="T96" i="15"/>
  <c r="X96" i="15"/>
  <c r="Y96" i="15"/>
  <c r="AB96" i="15"/>
  <c r="V96" i="15"/>
  <c r="AC96" i="15"/>
  <c r="U96" i="15"/>
  <c r="AA96" i="15"/>
  <c r="R99" i="15"/>
  <c r="Z99" i="15"/>
  <c r="U98" i="15"/>
  <c r="W98" i="15"/>
  <c r="O14" i="13"/>
  <c r="N15" i="13"/>
  <c r="O15" i="13"/>
  <c r="D100" i="15"/>
  <c r="B101" i="15"/>
  <c r="L101" i="15"/>
  <c r="M100" i="15"/>
  <c r="K100" i="15"/>
  <c r="G100" i="15"/>
  <c r="F100" i="15"/>
  <c r="E100" i="15"/>
  <c r="N16" i="13"/>
  <c r="O16" i="13"/>
  <c r="Q104" i="15"/>
  <c r="R104" i="15"/>
  <c r="N17" i="13"/>
  <c r="N18" i="13"/>
  <c r="R103" i="15"/>
  <c r="T103" i="15"/>
  <c r="T102" i="15"/>
  <c r="X102" i="15"/>
  <c r="Y102" i="15"/>
  <c r="AB102" i="15"/>
  <c r="V102" i="15"/>
  <c r="AA102" i="15"/>
  <c r="S102" i="15"/>
  <c r="AC102" i="15"/>
  <c r="W102" i="15"/>
  <c r="O17" i="13"/>
  <c r="T7" i="15"/>
  <c r="W7" i="15"/>
  <c r="G23" i="15"/>
  <c r="M19" i="15"/>
  <c r="H19" i="15"/>
  <c r="B16" i="15"/>
  <c r="H15" i="15"/>
  <c r="C15" i="15"/>
  <c r="J15" i="15"/>
  <c r="D15" i="15"/>
  <c r="M13" i="15"/>
  <c r="J13" i="15"/>
  <c r="K11" i="15"/>
  <c r="L11" i="15"/>
  <c r="H11" i="15"/>
  <c r="G11" i="15"/>
  <c r="C11" i="15"/>
  <c r="J11" i="15"/>
  <c r="M11" i="15"/>
  <c r="B12" i="15"/>
  <c r="D11" i="15"/>
  <c r="C9" i="15"/>
  <c r="M9" i="15"/>
  <c r="H9" i="15"/>
  <c r="K9" i="15"/>
  <c r="J9" i="15"/>
  <c r="B10" i="15"/>
  <c r="G9" i="15"/>
  <c r="L9" i="15"/>
  <c r="D9" i="15"/>
  <c r="D7" i="15"/>
  <c r="J7" i="15"/>
  <c r="B8" i="15"/>
  <c r="K7" i="15"/>
  <c r="C7" i="15"/>
  <c r="M7" i="15"/>
  <c r="H7" i="15"/>
  <c r="L7" i="15"/>
  <c r="G7" i="15"/>
  <c r="AA5" i="15"/>
  <c r="T5" i="15"/>
  <c r="R6" i="15"/>
  <c r="AC5" i="15"/>
  <c r="AB5" i="15"/>
  <c r="S5" i="15"/>
  <c r="Z5" i="15"/>
  <c r="X5" i="15"/>
  <c r="W5" i="15"/>
  <c r="X3" i="15"/>
  <c r="W3" i="15"/>
  <c r="AC3" i="15"/>
  <c r="Z3" i="15"/>
  <c r="AB3" i="15"/>
  <c r="AA3" i="15"/>
  <c r="T3" i="15"/>
  <c r="S3" i="15"/>
  <c r="R4" i="15"/>
  <c r="C5" i="15"/>
  <c r="J5" i="15"/>
  <c r="B6" i="15"/>
  <c r="M5" i="15"/>
  <c r="L5" i="15"/>
  <c r="H5" i="15"/>
  <c r="D5" i="15"/>
  <c r="K5" i="15"/>
  <c r="G5" i="15"/>
  <c r="D3" i="15"/>
  <c r="J3" i="15"/>
  <c r="K3" i="15"/>
  <c r="B4"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AB20" i="17"/>
  <c r="V50" i="17"/>
  <c r="C86" i="17"/>
  <c r="C70" i="17"/>
  <c r="AB125" i="17"/>
  <c r="AB121" i="17"/>
  <c r="F64" i="34"/>
  <c r="L88" i="34"/>
  <c r="K49" i="33"/>
  <c r="F73" i="34"/>
  <c r="L89" i="34"/>
  <c r="AA89" i="34"/>
  <c r="U45" i="17"/>
  <c r="AA125" i="17"/>
  <c r="AF121" i="17"/>
  <c r="W121" i="17"/>
  <c r="AK110" i="17"/>
  <c r="Z110" i="17"/>
  <c r="AA110" i="17"/>
  <c r="W19" i="17"/>
  <c r="Z114" i="17"/>
  <c r="AB118" i="17"/>
  <c r="AH26" i="17"/>
  <c r="AK125" i="17"/>
  <c r="AK121" i="17"/>
  <c r="AF110" i="17"/>
  <c r="X110" i="17"/>
  <c r="W110" i="17"/>
  <c r="AH110" i="17"/>
  <c r="Y15" i="17"/>
  <c r="Y11" i="17"/>
  <c r="AH114" i="17"/>
  <c r="AH118" i="17"/>
  <c r="AH126" i="17"/>
  <c r="AH85" i="34"/>
  <c r="AH73" i="34"/>
  <c r="R72" i="34"/>
  <c r="N92" i="34"/>
  <c r="AD126" i="17"/>
  <c r="AI118" i="17"/>
  <c r="AI122" i="17"/>
  <c r="AF126" i="17"/>
  <c r="AK122" i="17"/>
  <c r="U38" i="17"/>
  <c r="AH11" i="17"/>
  <c r="U160" i="17"/>
  <c r="AB160" i="17"/>
  <c r="U57" i="17"/>
  <c r="U65" i="17"/>
  <c r="U73" i="17"/>
  <c r="X72" i="34"/>
  <c r="G72" i="34"/>
  <c r="AD88" i="34"/>
  <c r="AI126" i="17"/>
  <c r="AK118" i="17"/>
  <c r="AI114" i="17"/>
  <c r="X126" i="17"/>
  <c r="U46" i="17"/>
  <c r="U50" i="17"/>
  <c r="U172" i="17"/>
  <c r="AH172" i="17"/>
  <c r="W27" i="17"/>
  <c r="W23" i="17"/>
  <c r="M30" i="34"/>
  <c r="Z165" i="17"/>
  <c r="AD125" i="17"/>
  <c r="U171" i="17"/>
  <c r="Z171" i="17"/>
  <c r="Z125" i="17"/>
  <c r="X121" i="17"/>
  <c r="AA121" i="17"/>
  <c r="Z57" i="34"/>
  <c r="G73" i="34"/>
  <c r="X73" i="34"/>
  <c r="Z73" i="34"/>
  <c r="Q73" i="34"/>
  <c r="AB85" i="34"/>
  <c r="AI88" i="34"/>
  <c r="AB93" i="34"/>
  <c r="V74" i="17"/>
  <c r="V72" i="17"/>
  <c r="AF125" i="17"/>
  <c r="AH125" i="17"/>
  <c r="W125" i="17"/>
  <c r="AI121" i="17"/>
  <c r="Z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Y16" i="17"/>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Y121" i="17"/>
  <c r="N75" i="34"/>
  <c r="X74" i="34"/>
  <c r="Z157" i="17"/>
  <c r="C160" i="17"/>
  <c r="C88" i="17"/>
  <c r="C84" i="17"/>
  <c r="C43" i="17"/>
  <c r="C65" i="17"/>
  <c r="V87" i="17"/>
  <c r="U72" i="17"/>
  <c r="Z23"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D42" i="33"/>
  <c r="G91" i="34"/>
  <c r="AH91" i="34"/>
  <c r="AA91" i="34"/>
  <c r="AH82" i="34"/>
  <c r="AF82" i="34"/>
  <c r="W165" i="17"/>
  <c r="AA165" i="17"/>
  <c r="AH165" i="17"/>
  <c r="E66" i="34"/>
  <c r="P58" i="34"/>
  <c r="R79" i="34"/>
  <c r="AD58" i="34"/>
  <c r="P59" i="34"/>
  <c r="J74" i="34"/>
  <c r="AA59" i="34"/>
  <c r="G74" i="34"/>
  <c r="AB74" i="34"/>
  <c r="AH64" i="34"/>
  <c r="AE73" i="34"/>
  <c r="X87" i="34"/>
  <c r="AH16" i="17"/>
  <c r="AH23" i="17"/>
  <c r="Z95" i="34"/>
  <c r="Y20" i="17"/>
  <c r="X64" i="34"/>
  <c r="R5" i="20"/>
  <c r="AA44" i="32"/>
  <c r="L36" i="2"/>
  <c r="L38" i="2"/>
  <c r="P67" i="34"/>
  <c r="M66" i="34"/>
  <c r="G59" i="34"/>
  <c r="E75" i="34"/>
  <c r="K90" i="34"/>
  <c r="X91" i="34"/>
  <c r="AB75" i="34"/>
  <c r="AI59" i="34"/>
  <c r="Z58" i="34"/>
  <c r="R58" i="34"/>
  <c r="L59" i="34"/>
  <c r="I58" i="34"/>
  <c r="P74" i="34"/>
  <c r="F91" i="34"/>
  <c r="X75" i="34"/>
  <c r="AE75" i="34"/>
  <c r="AA75" i="34"/>
  <c r="F75" i="34"/>
  <c r="P75" i="34"/>
  <c r="M74" i="34"/>
  <c r="L42" i="33"/>
  <c r="I91" i="34"/>
  <c r="W58" i="34"/>
  <c r="W83" i="34"/>
  <c r="W86" i="34"/>
  <c r="AH95" i="34"/>
  <c r="AG94" i="34"/>
  <c r="AB95" i="34"/>
  <c r="Y91" i="34"/>
  <c r="L95" i="34"/>
  <c r="L67" i="34"/>
  <c r="I82" i="34"/>
  <c r="N59" i="34"/>
  <c r="M75"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Z11" i="17"/>
  <c r="AB18" i="17"/>
  <c r="AH22" i="17"/>
  <c r="W42" i="20"/>
  <c r="AK5" i="20"/>
  <c r="AK6" i="20"/>
  <c r="Z14" i="17"/>
  <c r="X42" i="20"/>
  <c r="AH28" i="17"/>
  <c r="Z42" i="20"/>
  <c r="D42" i="20"/>
  <c r="AB4" i="15"/>
  <c r="T6" i="15"/>
  <c r="U5" i="15"/>
  <c r="Y3" i="15"/>
  <c r="Y5" i="15"/>
  <c r="Z27" i="17"/>
  <c r="Z19" i="17"/>
  <c r="AB12" i="17"/>
  <c r="Z15" i="17"/>
  <c r="AB10" i="17"/>
  <c r="AA22" i="17"/>
  <c r="AA28" i="17"/>
  <c r="AA16" i="17"/>
  <c r="AB24" i="17"/>
  <c r="Z16" i="17"/>
  <c r="AA20" i="17"/>
  <c r="Z26" i="17"/>
  <c r="AB17" i="17"/>
  <c r="Z12" i="17"/>
  <c r="Z10" i="17"/>
  <c r="AA14" i="17"/>
  <c r="Z24" i="17"/>
  <c r="AB27" i="17"/>
  <c r="AB19" i="17"/>
  <c r="AB26" i="17"/>
  <c r="AA23" i="17"/>
  <c r="AB11" i="17"/>
  <c r="AA26" i="17"/>
  <c r="AB14" i="17"/>
  <c r="AB16" i="17"/>
  <c r="AA24" i="17"/>
  <c r="Z20" i="17"/>
  <c r="AK7" i="20"/>
  <c r="AK8" i="20"/>
  <c r="AK9" i="20"/>
  <c r="AK10" i="20"/>
  <c r="AK11" i="20"/>
  <c r="AK12" i="20"/>
  <c r="AK13" i="20"/>
  <c r="AK14" i="20"/>
  <c r="AK15" i="20"/>
  <c r="AK16" i="20"/>
  <c r="AK17" i="20"/>
  <c r="AK18" i="20"/>
  <c r="AK19" i="20"/>
  <c r="AK20" i="20"/>
  <c r="AK21" i="20"/>
  <c r="AK22" i="20"/>
  <c r="AK23" i="20"/>
  <c r="Z28" i="17"/>
  <c r="AA27" i="17"/>
  <c r="AB23" i="17"/>
  <c r="AA19" i="17"/>
  <c r="D3" i="17"/>
  <c r="J28" i="33"/>
  <c r="J14" i="11"/>
  <c r="I19" i="15"/>
  <c r="I15" i="15"/>
  <c r="D16" i="15"/>
  <c r="E15" i="15"/>
  <c r="I20" i="11"/>
  <c r="J20" i="11"/>
  <c r="AH12" i="17"/>
  <c r="AH15" i="17"/>
  <c r="AH19" i="17"/>
  <c r="AH24" i="17"/>
  <c r="AH27" i="17"/>
  <c r="AH17" i="17"/>
  <c r="O10" i="17"/>
  <c r="AB169" i="17"/>
  <c r="Z63" i="34"/>
  <c r="AC63" i="34"/>
  <c r="R63" i="34"/>
  <c r="AC75" i="34"/>
  <c r="AA87" i="34"/>
  <c r="X86" i="34"/>
  <c r="K87" i="34"/>
  <c r="H65" i="34"/>
  <c r="AI87" i="34"/>
  <c r="AH83" i="34"/>
  <c r="AG87" i="34"/>
  <c r="AF86" i="34"/>
  <c r="AD83" i="34"/>
  <c r="AC82" i="34"/>
  <c r="AA86" i="34"/>
  <c r="Y83" i="34"/>
  <c r="Q86" i="34"/>
  <c r="F38" i="34"/>
  <c r="R38" i="34"/>
  <c r="P37" i="34"/>
  <c r="J36" i="34"/>
  <c r="D109" i="17"/>
  <c r="P109" i="17"/>
  <c r="AD27" i="34"/>
  <c r="W19" i="34"/>
  <c r="W36" i="34"/>
  <c r="F28" i="34"/>
  <c r="O20" i="34"/>
  <c r="M19" i="34"/>
  <c r="N4" i="34"/>
  <c r="L3" i="34"/>
  <c r="AI3" i="34"/>
  <c r="AD11" i="34"/>
  <c r="AD19" i="34"/>
  <c r="AA28" i="34"/>
  <c r="Z35" i="34"/>
  <c r="W3" i="34"/>
  <c r="W20" i="34"/>
  <c r="R36" i="34"/>
  <c r="P35" i="34"/>
  <c r="M28" i="34"/>
  <c r="E28" i="34"/>
  <c r="K27" i="34"/>
  <c r="K20" i="34"/>
  <c r="J12" i="33"/>
  <c r="I19" i="34"/>
  <c r="E11" i="34"/>
  <c r="J4" i="34"/>
  <c r="H3" i="34"/>
  <c r="AG4" i="34"/>
  <c r="AE12" i="34"/>
  <c r="AE20" i="34"/>
  <c r="AA36" i="34"/>
  <c r="F36" i="34"/>
  <c r="N28" i="34"/>
  <c r="L27" i="34"/>
  <c r="G12" i="34"/>
  <c r="AA12" i="34"/>
  <c r="AA20" i="34"/>
  <c r="AE36" i="34"/>
  <c r="W11" i="34"/>
  <c r="W28" i="34"/>
  <c r="N36" i="34"/>
  <c r="L35" i="34"/>
  <c r="R28" i="34"/>
  <c r="J28" i="34"/>
  <c r="P27" i="34"/>
  <c r="H27" i="34"/>
  <c r="G20" i="34"/>
  <c r="F12" i="33"/>
  <c r="E19" i="34"/>
  <c r="F4" i="34"/>
  <c r="AE3" i="34"/>
  <c r="I16" i="11"/>
  <c r="O14" i="17"/>
  <c r="I17" i="11"/>
  <c r="D12" i="15"/>
  <c r="E11" i="15"/>
  <c r="I11" i="15"/>
  <c r="I19" i="11"/>
  <c r="I9" i="15"/>
  <c r="R6" i="20"/>
  <c r="R7" i="20"/>
  <c r="R8" i="20"/>
  <c r="R9" i="20"/>
  <c r="R10" i="20"/>
  <c r="R11" i="20"/>
  <c r="R12" i="20"/>
  <c r="R13" i="20"/>
  <c r="R14" i="20"/>
  <c r="R15" i="20"/>
  <c r="R16" i="20"/>
  <c r="R17" i="20"/>
  <c r="R18" i="20"/>
  <c r="R19" i="20"/>
  <c r="I7" i="15"/>
  <c r="L6" i="15"/>
  <c r="I5" i="15"/>
  <c r="I11" i="11"/>
  <c r="J11" i="11"/>
  <c r="I25" i="17"/>
  <c r="G17"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G12" i="33"/>
  <c r="Q20" i="34"/>
  <c r="P12" i="33"/>
  <c r="M20" i="34"/>
  <c r="I20" i="34"/>
  <c r="E20" i="34"/>
  <c r="O19" i="34"/>
  <c r="N12" i="33"/>
  <c r="K19" i="34"/>
  <c r="G19" i="34"/>
  <c r="AC20" i="34"/>
  <c r="P20" i="34"/>
  <c r="L20" i="34"/>
  <c r="H20" i="34"/>
  <c r="R19" i="34"/>
  <c r="N19" i="34"/>
  <c r="J19" i="34"/>
  <c r="F19" i="34"/>
  <c r="AH19" i="34"/>
  <c r="E12" i="34"/>
  <c r="AD12" i="34"/>
  <c r="O12" i="34"/>
  <c r="M11" i="34"/>
  <c r="M12" i="34"/>
  <c r="L8" i="33"/>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AA11" i="17"/>
  <c r="J6" i="34"/>
  <c r="W5" i="34"/>
  <c r="R5" i="34"/>
  <c r="J5" i="34"/>
  <c r="K12" i="34"/>
  <c r="Q11" i="34"/>
  <c r="I11" i="34"/>
  <c r="AB11" i="34"/>
  <c r="Q12" i="34"/>
  <c r="I12" i="34"/>
  <c r="O11" i="34"/>
  <c r="G11" i="34"/>
  <c r="F8" i="33"/>
  <c r="AI12" i="34"/>
  <c r="AG12" i="34"/>
  <c r="AF12" i="34"/>
  <c r="W13" i="34"/>
  <c r="K14" i="34"/>
  <c r="M13" i="34"/>
  <c r="AH14" i="34"/>
  <c r="K13" i="34"/>
  <c r="AH27" i="34"/>
  <c r="AG28" i="34"/>
  <c r="Z27" i="34"/>
  <c r="P28" i="34"/>
  <c r="L28" i="34"/>
  <c r="H28" i="34"/>
  <c r="R27" i="34"/>
  <c r="N27" i="34"/>
  <c r="J27" i="34"/>
  <c r="I16" i="33"/>
  <c r="F27" i="34"/>
  <c r="AH28" i="34"/>
  <c r="AE28" i="34"/>
  <c r="W27" i="34"/>
  <c r="O28" i="34"/>
  <c r="K28" i="34"/>
  <c r="G28" i="34"/>
  <c r="Q27" i="34"/>
  <c r="M27" i="34"/>
  <c r="I27" i="34"/>
  <c r="E27" i="34"/>
  <c r="AI27" i="34"/>
  <c r="AD28" i="34"/>
  <c r="AH29" i="34"/>
  <c r="AD30" i="34"/>
  <c r="AC29" i="34"/>
  <c r="Z30" i="34"/>
  <c r="Q30" i="34"/>
  <c r="K30" i="34"/>
  <c r="F30" i="34"/>
  <c r="O29" i="34"/>
  <c r="I29" i="34"/>
  <c r="AI29" i="34"/>
  <c r="W29" i="34"/>
  <c r="O30" i="34"/>
  <c r="N17" i="33"/>
  <c r="J30" i="34"/>
  <c r="E30" i="34"/>
  <c r="M29" i="34"/>
  <c r="H29" i="34"/>
  <c r="AF30" i="34"/>
  <c r="W30" i="34"/>
  <c r="N30" i="34"/>
  <c r="I30" i="34"/>
  <c r="Q29" i="34"/>
  <c r="P17" i="33"/>
  <c r="L29" i="34"/>
  <c r="G29" i="34"/>
  <c r="F17" i="33"/>
  <c r="Q38" i="34"/>
  <c r="M38" i="34"/>
  <c r="I38" i="34"/>
  <c r="E38" i="34"/>
  <c r="O37" i="34"/>
  <c r="K37" i="34"/>
  <c r="G37" i="34"/>
  <c r="P38" i="34"/>
  <c r="L38" i="34"/>
  <c r="H38" i="34"/>
  <c r="R37" i="34"/>
  <c r="Q21" i="33"/>
  <c r="N37" i="34"/>
  <c r="J37" i="34"/>
  <c r="F37" i="34"/>
  <c r="W37" i="34"/>
  <c r="O38" i="34"/>
  <c r="K38" i="34"/>
  <c r="G38" i="34"/>
  <c r="Q37" i="34"/>
  <c r="M37" i="34"/>
  <c r="I37" i="34"/>
  <c r="E37" i="34"/>
  <c r="D17" i="33"/>
  <c r="AE30" i="34"/>
  <c r="AG29" i="34"/>
  <c r="AC28" i="34"/>
  <c r="AG5" i="34"/>
  <c r="L44" i="32"/>
  <c r="F36" i="2"/>
  <c r="F38" i="2"/>
  <c r="W142" i="17"/>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O16" i="17"/>
  <c r="Q42" i="34"/>
  <c r="P30" i="34"/>
  <c r="L30" i="34"/>
  <c r="H30" i="34"/>
  <c r="R29" i="34"/>
  <c r="Q17" i="33"/>
  <c r="N29" i="34"/>
  <c r="J29" i="34"/>
  <c r="F29" i="34"/>
  <c r="E14" i="34"/>
  <c r="AI30" i="34"/>
  <c r="AI37" i="34"/>
  <c r="AH37" i="34"/>
  <c r="AD38" i="34"/>
  <c r="AD29" i="34"/>
  <c r="H20" i="17"/>
  <c r="E25" i="34"/>
  <c r="F26" i="17"/>
  <c r="H28" i="17"/>
  <c r="B159" i="17"/>
  <c r="F159" i="17"/>
  <c r="H113" i="17"/>
  <c r="X33" i="34"/>
  <c r="H33" i="34"/>
  <c r="L34" i="34"/>
  <c r="L33" i="34"/>
  <c r="P34" i="34"/>
  <c r="AA18" i="34"/>
  <c r="M17" i="34"/>
  <c r="E18" i="34"/>
  <c r="D24" i="17"/>
  <c r="H24" i="17"/>
  <c r="B47" i="17"/>
  <c r="G24" i="17"/>
  <c r="F18" i="17"/>
  <c r="H117" i="17"/>
  <c r="B64" i="17"/>
  <c r="H18" i="17"/>
  <c r="F12" i="17"/>
  <c r="I12" i="17"/>
  <c r="H22" i="17"/>
  <c r="D115" i="17"/>
  <c r="R127" i="17"/>
  <c r="B45" i="17"/>
  <c r="Z41" i="34"/>
  <c r="R41" i="34"/>
  <c r="AE41" i="34"/>
  <c r="AH42" i="34"/>
  <c r="I42" i="34"/>
  <c r="F20" i="17"/>
  <c r="B66" i="17"/>
  <c r="B43" i="17"/>
  <c r="G119" i="17"/>
  <c r="I20" i="17"/>
  <c r="P26" i="34"/>
  <c r="AF33" i="34"/>
  <c r="AG40" i="34"/>
  <c r="Y40" i="34"/>
  <c r="K40" i="34"/>
  <c r="I18" i="17"/>
  <c r="G18" i="17"/>
  <c r="P121" i="17"/>
  <c r="F111" i="17"/>
  <c r="H34" i="34"/>
  <c r="E17" i="34"/>
  <c r="AH41" i="34"/>
  <c r="AG33" i="34"/>
  <c r="X25" i="34"/>
  <c r="AC26" i="34"/>
  <c r="I25" i="34"/>
  <c r="H26" i="34"/>
  <c r="AB25" i="34"/>
  <c r="AF26" i="34"/>
  <c r="M25" i="34"/>
  <c r="L26" i="34"/>
  <c r="J9" i="34"/>
  <c r="P9" i="34"/>
  <c r="H10" i="34"/>
  <c r="G7" i="33"/>
  <c r="F22" i="17"/>
  <c r="G22" i="17"/>
  <c r="I22" i="17"/>
  <c r="H16" i="17"/>
  <c r="I16" i="17"/>
  <c r="G16" i="17"/>
  <c r="D16" i="17"/>
  <c r="H14" i="17"/>
  <c r="B37" i="17"/>
  <c r="G14" i="17"/>
  <c r="D14" i="17"/>
  <c r="H12" i="17"/>
  <c r="B39" i="17"/>
  <c r="J41" i="34"/>
  <c r="K20" i="33"/>
  <c r="M18" i="34"/>
  <c r="I24" i="17"/>
  <c r="G20" i="17"/>
  <c r="H123" i="17"/>
  <c r="F16" i="17"/>
  <c r="B41" i="17"/>
  <c r="B70" i="17"/>
  <c r="P33" i="34"/>
  <c r="Q25" i="34"/>
  <c r="P10" i="34"/>
  <c r="AH26" i="34"/>
  <c r="AH30" i="34"/>
  <c r="AG30" i="34"/>
  <c r="AE29" i="34"/>
  <c r="AJ46" i="34"/>
  <c r="C25" i="33"/>
  <c r="AJ99" i="34"/>
  <c r="C54" i="33"/>
  <c r="AJ44" i="34"/>
  <c r="C24" i="33"/>
  <c r="W34" i="34"/>
  <c r="O42" i="34"/>
  <c r="G42" i="34"/>
  <c r="P41" i="34"/>
  <c r="H41" i="34"/>
  <c r="O34" i="34"/>
  <c r="K34" i="34"/>
  <c r="G34" i="34"/>
  <c r="O33" i="34"/>
  <c r="K33" i="34"/>
  <c r="G33" i="34"/>
  <c r="O26" i="34"/>
  <c r="K26" i="34"/>
  <c r="G26" i="34"/>
  <c r="P25" i="34"/>
  <c r="L25" i="34"/>
  <c r="H25" i="34"/>
  <c r="K18" i="34"/>
  <c r="K17" i="34"/>
  <c r="N10" i="34"/>
  <c r="F10"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O25" i="34"/>
  <c r="K25" i="34"/>
  <c r="G25" i="34"/>
  <c r="Q18" i="34"/>
  <c r="I18" i="34"/>
  <c r="Q17" i="34"/>
  <c r="P11" i="33"/>
  <c r="I17" i="34"/>
  <c r="L10"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25" i="34"/>
  <c r="N25" i="34"/>
  <c r="J25" i="34"/>
  <c r="F25" i="34"/>
  <c r="O18" i="34"/>
  <c r="G18" i="34"/>
  <c r="O17" i="34"/>
  <c r="G17" i="34"/>
  <c r="R10" i="34"/>
  <c r="J10" i="34"/>
  <c r="R9"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P12" i="34"/>
  <c r="L12" i="34"/>
  <c r="H12" i="34"/>
  <c r="P11" i="34"/>
  <c r="L11" i="34"/>
  <c r="H11" i="34"/>
  <c r="AH12" i="34"/>
  <c r="AG11" i="34"/>
  <c r="AF20" i="34"/>
  <c r="AF19" i="34"/>
  <c r="AE11" i="34"/>
  <c r="AD39" i="34"/>
  <c r="AC12" i="34"/>
  <c r="AB28" i="34"/>
  <c r="O27" i="17"/>
  <c r="Y16" i="34"/>
  <c r="B42" i="17"/>
  <c r="B61" i="17"/>
  <c r="Y24" i="34"/>
  <c r="R12" i="34"/>
  <c r="N12" i="34"/>
  <c r="J12" i="34"/>
  <c r="F12" i="34"/>
  <c r="R11" i="34"/>
  <c r="Q8" i="33"/>
  <c r="N11" i="34"/>
  <c r="M8" i="33"/>
  <c r="J11" i="34"/>
  <c r="I8" i="33"/>
  <c r="F11" i="34"/>
  <c r="E8" i="33"/>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AB7" i="34"/>
  <c r="B57" i="17"/>
  <c r="O8" i="34"/>
  <c r="L7" i="34"/>
  <c r="AI7" i="34"/>
  <c r="AG8" i="34"/>
  <c r="Y8" i="34"/>
  <c r="K8" i="34"/>
  <c r="H7" i="34"/>
  <c r="AF7" i="34"/>
  <c r="G8" i="34"/>
  <c r="Y11" i="34"/>
  <c r="AB12" i="34"/>
  <c r="AA11" i="34"/>
  <c r="AF15" i="34"/>
  <c r="F15" i="34"/>
  <c r="AC16" i="34"/>
  <c r="AI15" i="34"/>
  <c r="AB16" i="34"/>
  <c r="AB15" i="34"/>
  <c r="I16"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Q16" i="34"/>
  <c r="J15" i="34"/>
  <c r="B38" i="17"/>
  <c r="E16" i="34"/>
  <c r="AH15" i="34"/>
  <c r="AC15" i="34"/>
  <c r="M113" i="17"/>
  <c r="L9" i="33"/>
  <c r="AE5" i="34"/>
  <c r="AC6" i="34"/>
  <c r="L6" i="34"/>
  <c r="L5"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AH10" i="17"/>
  <c r="AH14" i="17"/>
  <c r="U60" i="17"/>
  <c r="U37" i="17"/>
  <c r="W10"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Z18" i="17"/>
  <c r="AH18" i="17"/>
  <c r="U64" i="17"/>
  <c r="U41" i="17"/>
  <c r="AG56" i="34"/>
  <c r="Q57" i="34"/>
  <c r="P33" i="33"/>
  <c r="N56" i="34"/>
  <c r="N70" i="34"/>
  <c r="Q71" i="34"/>
  <c r="O70" i="34"/>
  <c r="W14" i="17"/>
  <c r="AA18" i="17"/>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M12" i="33"/>
  <c r="K113" i="17"/>
  <c r="C83" i="17"/>
  <c r="C158" i="17"/>
  <c r="C135" i="17"/>
  <c r="C181" i="17"/>
  <c r="C82" i="17"/>
  <c r="C59" i="17"/>
  <c r="X21" i="34"/>
  <c r="AE21" i="34"/>
  <c r="X5" i="34"/>
  <c r="AD6" i="34"/>
  <c r="AF6" i="34"/>
  <c r="AI5" i="34"/>
  <c r="AI6" i="34"/>
  <c r="G5" i="34"/>
  <c r="K5" i="34"/>
  <c r="O5" i="34"/>
  <c r="G6" i="34"/>
  <c r="K6" i="34"/>
  <c r="O6" i="34"/>
  <c r="W6" i="34"/>
  <c r="AA5" i="34"/>
  <c r="AF5" i="34"/>
  <c r="E5" i="34"/>
  <c r="I5" i="34"/>
  <c r="M5" i="34"/>
  <c r="Q5" i="34"/>
  <c r="E6" i="34"/>
  <c r="I6" i="34"/>
  <c r="M6" i="34"/>
  <c r="Q6" i="34"/>
  <c r="F10" i="17"/>
  <c r="B56" i="17"/>
  <c r="R8" i="15"/>
  <c r="R9" i="15"/>
  <c r="R10" i="15"/>
  <c r="Q11" i="15"/>
  <c r="R11" i="15"/>
  <c r="R12" i="15"/>
  <c r="Q13" i="15"/>
  <c r="R13" i="15"/>
  <c r="R14" i="15"/>
  <c r="Q15" i="15"/>
  <c r="R15" i="15"/>
  <c r="R16" i="15"/>
  <c r="Q17" i="15"/>
  <c r="R17" i="15"/>
  <c r="R18" i="15"/>
  <c r="Q19" i="15"/>
  <c r="R19" i="15"/>
  <c r="R20"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T4"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4" i="31"/>
  <c r="AW5" i="31"/>
  <c r="AW6" i="31"/>
  <c r="AW7" i="31"/>
  <c r="AW8" i="31"/>
  <c r="AW9" i="31"/>
  <c r="AW10" i="31"/>
  <c r="AW11" i="31"/>
  <c r="AW12" i="31"/>
  <c r="AW13" i="31"/>
  <c r="AW14" i="31"/>
  <c r="AW15" i="31"/>
  <c r="AW16" i="31"/>
  <c r="AW17" i="31"/>
  <c r="AW18" i="31"/>
  <c r="AW19" i="31"/>
  <c r="AW20" i="31"/>
  <c r="AW21" i="31"/>
  <c r="AW22" i="31"/>
  <c r="AW23" i="31"/>
  <c r="G109" i="17"/>
  <c r="R113" i="17"/>
  <c r="D113" i="17"/>
  <c r="C64" i="17"/>
  <c r="E113" i="17"/>
  <c r="O113" i="17"/>
  <c r="D10" i="17"/>
  <c r="H10" i="17"/>
  <c r="G12" i="17"/>
  <c r="B33" i="17"/>
  <c r="C36" i="17"/>
  <c r="C57" i="17"/>
  <c r="C110" i="17"/>
  <c r="C34" i="17"/>
  <c r="O14" i="34"/>
  <c r="G14" i="34"/>
  <c r="F9" i="33"/>
  <c r="O13" i="34"/>
  <c r="N6" i="34"/>
  <c r="F6" i="34"/>
  <c r="N5" i="34"/>
  <c r="F5" i="34"/>
  <c r="AH6" i="34"/>
  <c r="AH5" i="34"/>
  <c r="AE6" i="34"/>
  <c r="AD5" i="34"/>
  <c r="X17" i="34"/>
  <c r="AB17" i="34"/>
  <c r="H17" i="34"/>
  <c r="L17" i="34"/>
  <c r="P17" i="34"/>
  <c r="H18" i="34"/>
  <c r="L18" i="34"/>
  <c r="P18" i="34"/>
  <c r="AD17" i="34"/>
  <c r="AH18" i="34"/>
  <c r="AI17" i="34"/>
  <c r="F17" i="34"/>
  <c r="J17" i="34"/>
  <c r="N17" i="34"/>
  <c r="R17" i="34"/>
  <c r="F18" i="34"/>
  <c r="J18" i="34"/>
  <c r="N18" i="34"/>
  <c r="R18" i="34"/>
  <c r="W18" i="34"/>
  <c r="X9" i="34"/>
  <c r="Z10" i="34"/>
  <c r="AE9" i="34"/>
  <c r="E9" i="34"/>
  <c r="I9" i="34"/>
  <c r="M9" i="34"/>
  <c r="Q9" i="34"/>
  <c r="E10" i="34"/>
  <c r="I10" i="34"/>
  <c r="M10" i="34"/>
  <c r="Q10" i="34"/>
  <c r="W10" i="34"/>
  <c r="AC9" i="34"/>
  <c r="AI9" i="34"/>
  <c r="G9" i="34"/>
  <c r="K9" i="34"/>
  <c r="O9" i="34"/>
  <c r="G10" i="34"/>
  <c r="K10" i="34"/>
  <c r="O10" i="34"/>
  <c r="I112" i="17"/>
  <c r="F13" i="17"/>
  <c r="B59" i="17"/>
  <c r="B36" i="17"/>
  <c r="O11" i="17"/>
  <c r="B34" i="17"/>
  <c r="G108" i="17"/>
  <c r="B32" i="17"/>
  <c r="E109" i="17"/>
  <c r="G113" i="17"/>
  <c r="C113" i="17"/>
  <c r="C182" i="17"/>
  <c r="C108" i="17"/>
  <c r="C131" i="17"/>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D12" i="17"/>
  <c r="B35" i="17"/>
  <c r="G10" i="17"/>
  <c r="O12" i="17"/>
  <c r="C78" i="17"/>
  <c r="C62" i="17"/>
  <c r="C39" i="17"/>
  <c r="B58" i="17"/>
  <c r="P21" i="34"/>
  <c r="Q14" i="34"/>
  <c r="I14" i="34"/>
  <c r="Q13" i="34"/>
  <c r="I13" i="34"/>
  <c r="P6" i="34"/>
  <c r="H6" i="34"/>
  <c r="P5" i="34"/>
  <c r="H5" i="34"/>
  <c r="AG13" i="34"/>
  <c r="AC5" i="34"/>
  <c r="M16" i="34"/>
  <c r="AI10" i="34"/>
  <c r="AG9" i="34"/>
  <c r="AE18" i="34"/>
  <c r="AE17" i="34"/>
  <c r="AD10" i="34"/>
  <c r="AD9" i="34"/>
  <c r="AC10" i="34"/>
  <c r="AC17" i="34"/>
  <c r="AA10" i="34"/>
  <c r="Y17" i="34"/>
  <c r="I19" i="17"/>
  <c r="AI18" i="34"/>
  <c r="AH17" i="34"/>
  <c r="AH9" i="34"/>
  <c r="AG18" i="34"/>
  <c r="AG10" i="34"/>
  <c r="AG17" i="34"/>
  <c r="AF10" i="34"/>
  <c r="AF9" i="34"/>
  <c r="AD18" i="34"/>
  <c r="AB10" i="34"/>
  <c r="AB9" i="34"/>
  <c r="AA17" i="34"/>
  <c r="Z17" i="34"/>
  <c r="Y18" i="34"/>
  <c r="AH10" i="34"/>
  <c r="AF18" i="34"/>
  <c r="AF17" i="34"/>
  <c r="AE10" i="34"/>
  <c r="AC18" i="34"/>
  <c r="AB18" i="34"/>
  <c r="Z18" i="34"/>
  <c r="Z9" i="34"/>
  <c r="X18" i="34"/>
  <c r="G11" i="17"/>
  <c r="AC165" i="17"/>
  <c r="AC119" i="17"/>
  <c r="AE119"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AB13" i="17"/>
  <c r="AC110" i="17"/>
  <c r="AE110" i="17"/>
  <c r="J78" i="34"/>
  <c r="J79" i="34"/>
  <c r="K78" i="34"/>
  <c r="AG79" i="34"/>
  <c r="AC79" i="34"/>
  <c r="AA164" i="17"/>
  <c r="AA160" i="17"/>
  <c r="V57" i="17"/>
  <c r="W78" i="34"/>
  <c r="AG77" i="34"/>
  <c r="AE68" i="34"/>
  <c r="AD69" i="34"/>
  <c r="Z69" i="34"/>
  <c r="Z68" i="34"/>
  <c r="Y76" i="34"/>
  <c r="M69" i="34"/>
  <c r="H68" i="34"/>
  <c r="K65" i="34"/>
  <c r="Q64" i="34"/>
  <c r="P37" i="33"/>
  <c r="G64" i="34"/>
  <c r="AH13" i="17"/>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AA142" i="17"/>
  <c r="W156" i="17"/>
  <c r="W133" i="17"/>
  <c r="Z156" i="17"/>
  <c r="Z133" i="17"/>
  <c r="W169" i="17"/>
  <c r="W146" i="17"/>
  <c r="Y13" i="17"/>
  <c r="Y17" i="17"/>
  <c r="AA9" i="17"/>
  <c r="AH9"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Z21" i="17"/>
  <c r="AH21" i="17"/>
  <c r="AA21" i="17"/>
  <c r="U67" i="17"/>
  <c r="W21" i="17"/>
  <c r="AB21" i="17"/>
  <c r="AB142" i="17"/>
  <c r="Y156" i="17"/>
  <c r="AH156" i="17"/>
  <c r="AH169" i="17"/>
  <c r="AH146" i="17"/>
  <c r="Z13" i="17"/>
  <c r="Z17" i="17"/>
  <c r="Y9" i="17"/>
  <c r="AB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W116" i="17"/>
  <c r="U40" i="17"/>
  <c r="AA17" i="17"/>
  <c r="Y142" i="17"/>
  <c r="W13" i="17"/>
  <c r="W17" i="17"/>
  <c r="Z9" i="17"/>
  <c r="Y168" i="17"/>
  <c r="AA161" i="17"/>
  <c r="AD76" i="34"/>
  <c r="Z77" i="34"/>
  <c r="AE90" i="34"/>
  <c r="AB91" i="34"/>
  <c r="K60" i="34"/>
  <c r="Y26" i="17"/>
  <c r="AB22" i="17"/>
  <c r="Y18" i="17"/>
  <c r="Y14" i="17"/>
  <c r="AI63" i="34"/>
  <c r="AF58" i="34"/>
  <c r="AB58" i="34"/>
  <c r="W26" i="17"/>
  <c r="Y22" i="17"/>
  <c r="O28" i="17"/>
  <c r="G26" i="17"/>
  <c r="B49" i="17"/>
  <c r="B72" i="17"/>
  <c r="G23" i="17"/>
  <c r="B69" i="17"/>
  <c r="B46" i="17"/>
  <c r="F21" i="17"/>
  <c r="B67" i="17"/>
  <c r="F127" i="17"/>
  <c r="K117" i="17"/>
  <c r="B148" i="17"/>
  <c r="D28" i="17"/>
  <c r="I28" i="17"/>
  <c r="B51" i="17"/>
  <c r="L16" i="33"/>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AE15" i="34"/>
  <c r="AE16" i="34"/>
  <c r="AI16" i="34"/>
  <c r="G15" i="34"/>
  <c r="K15" i="34"/>
  <c r="O15" i="34"/>
  <c r="F16" i="34"/>
  <c r="J16" i="34"/>
  <c r="N16" i="34"/>
  <c r="M10" i="33"/>
  <c r="R16" i="34"/>
  <c r="Y15" i="34"/>
  <c r="H15" i="34"/>
  <c r="L15" i="34"/>
  <c r="P15" i="34"/>
  <c r="G16" i="34"/>
  <c r="K16" i="34"/>
  <c r="O16" i="34"/>
  <c r="W16" i="34"/>
  <c r="Z15" i="34"/>
  <c r="Z16" i="34"/>
  <c r="AA16" i="34"/>
  <c r="AD15" i="34"/>
  <c r="AD16" i="34"/>
  <c r="AF16" i="34"/>
  <c r="AG15" i="34"/>
  <c r="AH16" i="34"/>
  <c r="E15" i="34"/>
  <c r="I15" i="34"/>
  <c r="M15" i="34"/>
  <c r="Q15" i="34"/>
  <c r="H16" i="34"/>
  <c r="L16" i="34"/>
  <c r="P16" i="34"/>
  <c r="W15" i="34"/>
  <c r="AC7" i="34"/>
  <c r="AD7" i="34"/>
  <c r="AE7" i="34"/>
  <c r="AI8" i="34"/>
  <c r="E7" i="34"/>
  <c r="I7" i="34"/>
  <c r="M7" i="34"/>
  <c r="Q7" i="34"/>
  <c r="H8" i="34"/>
  <c r="L8" i="34"/>
  <c r="P8" i="34"/>
  <c r="X8" i="34"/>
  <c r="AE8" i="34"/>
  <c r="F7" i="34"/>
  <c r="J7" i="34"/>
  <c r="N7" i="34"/>
  <c r="R7" i="34"/>
  <c r="E8" i="34"/>
  <c r="I8" i="34"/>
  <c r="M8" i="34"/>
  <c r="Q8" i="34"/>
  <c r="W8" i="34"/>
  <c r="AD8" i="34"/>
  <c r="AF8" i="34"/>
  <c r="AG7" i="34"/>
  <c r="AH8" i="34"/>
  <c r="G7" i="34"/>
  <c r="K7" i="34"/>
  <c r="O7" i="34"/>
  <c r="F8" i="34"/>
  <c r="J8" i="34"/>
  <c r="N8" i="34"/>
  <c r="R8" i="34"/>
  <c r="W7" i="34"/>
  <c r="I26" i="17"/>
  <c r="G28" i="17"/>
  <c r="B44" i="17"/>
  <c r="B74" i="17"/>
  <c r="P8" i="33"/>
  <c r="G111" i="17"/>
  <c r="F28" i="17"/>
  <c r="L11" i="33"/>
  <c r="H11" i="33"/>
  <c r="I14" i="17"/>
  <c r="F14" i="17"/>
  <c r="B60" i="17"/>
  <c r="F11" i="17"/>
  <c r="Y30" i="34"/>
  <c r="G13" i="17"/>
  <c r="W28" i="17"/>
  <c r="D47" i="46"/>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Z22" i="17"/>
  <c r="W22" i="17"/>
  <c r="D41" i="46"/>
  <c r="AI78" i="34"/>
  <c r="W20" i="17"/>
  <c r="D39" i="46"/>
  <c r="AA79" i="34"/>
  <c r="AF79" i="34"/>
  <c r="P71" i="34"/>
  <c r="E70" i="34"/>
  <c r="D40" i="33"/>
  <c r="I71" i="34"/>
  <c r="AA15" i="17"/>
  <c r="P69" i="34"/>
  <c r="L69" i="34"/>
  <c r="G69" i="34"/>
  <c r="N68" i="34"/>
  <c r="G68" i="34"/>
  <c r="O69" i="34"/>
  <c r="N39" i="33"/>
  <c r="K69" i="34"/>
  <c r="F69" i="34"/>
  <c r="R68" i="34"/>
  <c r="L68" i="34"/>
  <c r="F68" i="34"/>
  <c r="AB15" i="17"/>
  <c r="AA66" i="34"/>
  <c r="R67" i="34"/>
  <c r="AH66" i="34"/>
  <c r="AG66" i="34"/>
  <c r="AB67" i="34"/>
  <c r="D37" i="33"/>
  <c r="R65" i="34"/>
  <c r="Q37" i="33"/>
  <c r="L65" i="34"/>
  <c r="G65" i="34"/>
  <c r="M64" i="34"/>
  <c r="H64" i="34"/>
  <c r="O65" i="34"/>
  <c r="J65" i="34"/>
  <c r="P64" i="34"/>
  <c r="O37" i="33"/>
  <c r="K64" i="34"/>
  <c r="J37" i="33"/>
  <c r="AA13" i="17"/>
  <c r="X63" i="34"/>
  <c r="L62" i="34"/>
  <c r="AD63" i="34"/>
  <c r="AA62" i="34"/>
  <c r="H63" i="34"/>
  <c r="AA12" i="17"/>
  <c r="AC12" i="17"/>
  <c r="AB133" i="17"/>
  <c r="Y10"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I21" i="17"/>
  <c r="AF29" i="34"/>
  <c r="AB30" i="34"/>
  <c r="D22" i="17"/>
  <c r="O22" i="17"/>
  <c r="G21" i="17"/>
  <c r="Y27" i="34"/>
  <c r="D21" i="17"/>
  <c r="O120" i="17"/>
  <c r="O20" i="17"/>
  <c r="D20" i="17"/>
  <c r="O24" i="34"/>
  <c r="K24" i="34"/>
  <c r="G24" i="34"/>
  <c r="P23" i="34"/>
  <c r="O14" i="33"/>
  <c r="L23" i="34"/>
  <c r="H23" i="34"/>
  <c r="AE24" i="34"/>
  <c r="H19" i="17"/>
  <c r="R24" i="34"/>
  <c r="N24" i="34"/>
  <c r="J24" i="34"/>
  <c r="F24" i="34"/>
  <c r="O23" i="34"/>
  <c r="K23" i="34"/>
  <c r="G23" i="34"/>
  <c r="AI23" i="34"/>
  <c r="AG24" i="34"/>
  <c r="AF24" i="34"/>
  <c r="G19" i="17"/>
  <c r="G118" i="17"/>
  <c r="Q24" i="34"/>
  <c r="M24" i="34"/>
  <c r="I24" i="34"/>
  <c r="E24" i="34"/>
  <c r="R23" i="34"/>
  <c r="N23" i="34"/>
  <c r="J23" i="34"/>
  <c r="F23" i="34"/>
  <c r="F19" i="17"/>
  <c r="O19" i="17"/>
  <c r="D18" i="17"/>
  <c r="Y19" i="34"/>
  <c r="B63" i="17"/>
  <c r="G15" i="17"/>
  <c r="AB14" i="34"/>
  <c r="Z14" i="34"/>
  <c r="AA14" i="34"/>
  <c r="Z12" i="34"/>
  <c r="Y12" i="34"/>
  <c r="X12" i="34"/>
  <c r="H13" i="17"/>
  <c r="O13" i="17"/>
  <c r="Y9" i="34"/>
  <c r="Y10" i="34"/>
  <c r="X10" i="34"/>
  <c r="I11" i="17"/>
  <c r="D11" i="17"/>
  <c r="H11" i="17"/>
  <c r="I110" i="17"/>
  <c r="B132" i="17"/>
  <c r="B155" i="17"/>
  <c r="F109" i="17"/>
  <c r="K109" i="17"/>
  <c r="R109" i="17"/>
  <c r="O109" i="17"/>
  <c r="H109" i="17"/>
  <c r="I10" i="17"/>
  <c r="M109" i="17"/>
  <c r="I109" i="17"/>
  <c r="AC4" i="34"/>
  <c r="AC3" i="34"/>
  <c r="Y4" i="34"/>
  <c r="AD4" i="34"/>
  <c r="AB3" i="34"/>
  <c r="Z4" i="34"/>
  <c r="Y3" i="34"/>
  <c r="F2" i="42"/>
  <c r="B2" i="42"/>
  <c r="Q45" i="13"/>
  <c r="AH45" i="13"/>
  <c r="A43" i="20"/>
  <c r="O56" i="34"/>
  <c r="R57" i="34"/>
  <c r="Q33" i="33"/>
  <c r="N57" i="34"/>
  <c r="M33" i="33"/>
  <c r="O9" i="17"/>
  <c r="L57" i="34"/>
  <c r="K33" i="33"/>
  <c r="M56" i="34"/>
  <c r="J57" i="34"/>
  <c r="I33" i="33"/>
  <c r="K56" i="34"/>
  <c r="H57" i="34"/>
  <c r="I56" i="34"/>
  <c r="H33" i="33"/>
  <c r="G57" i="34"/>
  <c r="E56" i="34"/>
  <c r="O57" i="34"/>
  <c r="P56" i="34"/>
  <c r="O33" i="33"/>
  <c r="H9" i="17"/>
  <c r="X4" i="34"/>
  <c r="G9" i="17"/>
  <c r="F9" i="17"/>
  <c r="H1" i="35"/>
  <c r="H43" i="35"/>
  <c r="R1" i="13"/>
  <c r="R44" i="13"/>
  <c r="U3" i="15"/>
  <c r="AA4" i="15"/>
  <c r="AC4" i="15"/>
  <c r="A1" i="32"/>
  <c r="AC1" i="32"/>
  <c r="B52" i="11"/>
  <c r="B1" i="11"/>
  <c r="I5" i="11"/>
  <c r="I56" i="11"/>
  <c r="A2" i="33"/>
  <c r="A1" i="13"/>
  <c r="A44" i="13"/>
  <c r="G19" i="37"/>
  <c r="G2" i="37"/>
  <c r="A1" i="35"/>
  <c r="A43" i="35"/>
  <c r="G1" i="37"/>
  <c r="G18" i="37"/>
  <c r="C6" i="15"/>
  <c r="M6" i="15"/>
  <c r="J6" i="15"/>
  <c r="K6" i="15"/>
  <c r="D6" i="15"/>
  <c r="E5" i="15"/>
  <c r="M12" i="15"/>
  <c r="AA93" i="15"/>
  <c r="K12" i="15"/>
  <c r="C12" i="15"/>
  <c r="L12" i="15"/>
  <c r="J12" i="15"/>
  <c r="J16" i="15"/>
  <c r="L16" i="15"/>
  <c r="K16" i="15"/>
  <c r="M16" i="15"/>
  <c r="C16" i="15"/>
  <c r="Z4" i="15"/>
  <c r="S4" i="15"/>
  <c r="L97" i="15"/>
  <c r="C95" i="15"/>
  <c r="J95" i="15"/>
  <c r="D97" i="15"/>
  <c r="Z93" i="15"/>
  <c r="AC6" i="15"/>
  <c r="M95" i="15"/>
  <c r="AB6" i="15"/>
  <c r="Z6" i="15"/>
  <c r="AA6" i="15"/>
  <c r="S6" i="15"/>
  <c r="AB89" i="15"/>
  <c r="M101" i="15"/>
  <c r="K101" i="15"/>
  <c r="C93" i="15"/>
  <c r="D101" i="15"/>
  <c r="T95" i="15"/>
  <c r="S91" i="15"/>
  <c r="Z103" i="15"/>
  <c r="AB91" i="15"/>
  <c r="S103" i="15"/>
  <c r="T99" i="15"/>
  <c r="J93" i="15"/>
  <c r="K93" i="15"/>
  <c r="D93" i="15"/>
  <c r="L93" i="15"/>
  <c r="K97" i="15"/>
  <c r="AC93" i="15"/>
  <c r="Z91" i="15"/>
  <c r="T89" i="15"/>
  <c r="J97" i="15"/>
  <c r="AB93" i="15"/>
  <c r="T91" i="15"/>
  <c r="M97" i="15"/>
  <c r="T93" i="15"/>
  <c r="Z89" i="15"/>
  <c r="S89" i="15"/>
  <c r="AC91" i="15"/>
  <c r="AC89" i="15"/>
  <c r="AA95" i="15"/>
  <c r="O18" i="13"/>
  <c r="N19" i="13"/>
  <c r="X104" i="15"/>
  <c r="Y104" i="15"/>
  <c r="Z104" i="15"/>
  <c r="V104" i="15"/>
  <c r="AB104" i="15"/>
  <c r="AC104" i="15"/>
  <c r="W104" i="15"/>
  <c r="U104" i="15"/>
  <c r="R105" i="15"/>
  <c r="S104" i="15"/>
  <c r="T104" i="15"/>
  <c r="AA104" i="15"/>
  <c r="B25" i="15"/>
  <c r="A27" i="15"/>
  <c r="J68" i="11"/>
  <c r="I68" i="11"/>
  <c r="V98" i="15"/>
  <c r="AB98" i="15"/>
  <c r="X94" i="15"/>
  <c r="U94" i="15"/>
  <c r="S94" i="15"/>
  <c r="E94" i="15"/>
  <c r="H94" i="15"/>
  <c r="I94" i="15"/>
  <c r="K94" i="15"/>
  <c r="K90" i="15"/>
  <c r="F90" i="15"/>
  <c r="B91" i="15"/>
  <c r="J90" i="15"/>
  <c r="A63" i="11"/>
  <c r="G90" i="15"/>
  <c r="D90" i="15"/>
  <c r="L90" i="15"/>
  <c r="H90" i="15"/>
  <c r="C90" i="15"/>
  <c r="M90" i="15"/>
  <c r="J100" i="15"/>
  <c r="A102" i="15"/>
  <c r="AC98" i="15"/>
  <c r="R100" i="15"/>
  <c r="Z95" i="15"/>
  <c r="AA94" i="15"/>
  <c r="AA103" i="15"/>
  <c r="AA99" i="15"/>
  <c r="S98" i="15"/>
  <c r="S95" i="15"/>
  <c r="B98" i="15"/>
  <c r="J96" i="15"/>
  <c r="A66" i="11"/>
  <c r="M96" i="15"/>
  <c r="W94" i="15"/>
  <c r="L95" i="15"/>
  <c r="D95" i="15"/>
  <c r="I13" i="11"/>
  <c r="J13" i="11"/>
  <c r="O159" i="17"/>
  <c r="AC99" i="15"/>
  <c r="A21" i="11"/>
  <c r="X98" i="15"/>
  <c r="Y98" i="15"/>
  <c r="C100" i="15"/>
  <c r="H100" i="15"/>
  <c r="I100" i="15"/>
  <c r="L100" i="15"/>
  <c r="Z96" i="15"/>
  <c r="R97" i="15"/>
  <c r="S96" i="15"/>
  <c r="AC103" i="15"/>
  <c r="T98" i="15"/>
  <c r="AB95" i="15"/>
  <c r="V94" i="15"/>
  <c r="S99" i="15"/>
  <c r="AB99" i="15"/>
  <c r="A18" i="11"/>
  <c r="AB103" i="15"/>
  <c r="Q106" i="15"/>
  <c r="AA98" i="15"/>
  <c r="AB94" i="15"/>
  <c r="AF9" i="13"/>
  <c r="AE10" i="13"/>
  <c r="C101" i="15"/>
  <c r="J101" i="15"/>
  <c r="Z98" i="15"/>
  <c r="Z102" i="15"/>
  <c r="U102" i="15"/>
  <c r="T94" i="15"/>
  <c r="P113" i="17"/>
  <c r="I113" i="17"/>
  <c r="B136" i="17"/>
  <c r="F113" i="17"/>
  <c r="AJ42" i="20"/>
  <c r="V82" i="17"/>
  <c r="V59" i="17"/>
  <c r="V36" i="17"/>
  <c r="V112" i="17"/>
  <c r="V55" i="17"/>
  <c r="V32" i="17"/>
  <c r="V108" i="17"/>
  <c r="C185" i="17"/>
  <c r="C139" i="17"/>
  <c r="V118" i="17"/>
  <c r="V65" i="17"/>
  <c r="V88" i="17"/>
  <c r="V138" i="17"/>
  <c r="C162" i="17"/>
  <c r="Q42" i="20"/>
  <c r="AK47" i="20"/>
  <c r="AJ84" i="20"/>
  <c r="V186" i="17"/>
  <c r="V48" i="17"/>
  <c r="V45" i="17"/>
  <c r="V68" i="17"/>
  <c r="V91" i="17"/>
  <c r="V121" i="17"/>
  <c r="V193" i="17"/>
  <c r="V170" i="17"/>
  <c r="R58" i="20"/>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N16" i="33"/>
  <c r="AN44" i="32"/>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AH122" i="17"/>
  <c r="W122" i="17"/>
  <c r="Z122" i="17"/>
  <c r="U145" i="17"/>
  <c r="AA122"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B89" i="15"/>
  <c r="D88" i="15"/>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Z118" i="17"/>
  <c r="AA118" i="17"/>
  <c r="W118"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O23" i="17"/>
  <c r="H23" i="17"/>
  <c r="I23" i="17"/>
  <c r="D23" i="17"/>
  <c r="F23" i="17"/>
  <c r="M95" i="34"/>
  <c r="E95" i="34"/>
  <c r="N94" i="34"/>
  <c r="F94" i="34"/>
  <c r="L87" i="34"/>
  <c r="M86" i="34"/>
  <c r="E86" i="34"/>
  <c r="G83" i="34"/>
  <c r="P82" i="34"/>
  <c r="G82" i="34"/>
  <c r="L77" i="34"/>
  <c r="K43" i="33"/>
  <c r="M76" i="34"/>
  <c r="E76" i="34"/>
  <c r="O17" i="17"/>
  <c r="H17" i="17"/>
  <c r="I17" i="17"/>
  <c r="D17" i="17"/>
  <c r="F17" i="17"/>
  <c r="AB114" i="17"/>
  <c r="U137" i="17"/>
  <c r="W114" i="17"/>
  <c r="AC115"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Z111" i="17"/>
  <c r="AC111" i="17"/>
  <c r="AE111" i="17"/>
  <c r="Y150" i="17"/>
  <c r="D26" i="17"/>
  <c r="I15" i="17"/>
  <c r="D13" i="17"/>
  <c r="D9" i="17"/>
  <c r="O18" i="17"/>
  <c r="H15" i="17"/>
  <c r="O15" i="17"/>
  <c r="O26" i="17"/>
  <c r="H21" i="17"/>
  <c r="O21" i="17"/>
  <c r="F15" i="17"/>
  <c r="I13" i="17"/>
  <c r="I9" i="17"/>
  <c r="H26" i="17"/>
  <c r="J10" i="15"/>
  <c r="D10" i="15"/>
  <c r="L10" i="15"/>
  <c r="M10" i="15"/>
  <c r="K10" i="15"/>
  <c r="C10" i="15"/>
  <c r="D8" i="15"/>
  <c r="L8" i="15"/>
  <c r="J8" i="15"/>
  <c r="C8" i="15"/>
  <c r="M8" i="15"/>
  <c r="K8" i="15"/>
  <c r="L4" i="15"/>
  <c r="M4" i="15"/>
  <c r="D4" i="15"/>
  <c r="K4" i="15"/>
  <c r="J4" i="15"/>
  <c r="C4" i="15"/>
  <c r="S7" i="15"/>
  <c r="X7" i="15"/>
  <c r="AA7" i="15"/>
  <c r="AB7" i="15"/>
  <c r="Z7" i="15"/>
  <c r="AC7" i="15"/>
  <c r="C23" i="15"/>
  <c r="H23" i="15"/>
  <c r="L23" i="15"/>
  <c r="B24" i="15"/>
  <c r="D23" i="15"/>
  <c r="K23" i="15"/>
  <c r="J23" i="15"/>
  <c r="M23" i="15"/>
  <c r="B22" i="15"/>
  <c r="G21" i="15"/>
  <c r="M21" i="15"/>
  <c r="L21" i="15"/>
  <c r="C21" i="15"/>
  <c r="J21" i="15"/>
  <c r="H21" i="15"/>
  <c r="K21" i="15"/>
  <c r="D21" i="15"/>
  <c r="G19" i="15"/>
  <c r="L19" i="15"/>
  <c r="C19" i="15"/>
  <c r="D19" i="15"/>
  <c r="J19" i="15"/>
  <c r="B20" i="15"/>
  <c r="K19" i="15"/>
  <c r="G17" i="15"/>
  <c r="H17" i="15"/>
  <c r="M17" i="15"/>
  <c r="D17" i="15"/>
  <c r="K17" i="15"/>
  <c r="C17" i="15"/>
  <c r="B18" i="15"/>
  <c r="L17" i="15"/>
  <c r="J17" i="15"/>
  <c r="G15" i="15"/>
  <c r="M15" i="15"/>
  <c r="K15" i="15"/>
  <c r="L15" i="15"/>
  <c r="H13" i="15"/>
  <c r="K13" i="15"/>
  <c r="L13" i="15"/>
  <c r="C13" i="15"/>
  <c r="B14" i="15"/>
  <c r="G13" i="15"/>
  <c r="D13" i="15"/>
  <c r="C3" i="15"/>
  <c r="H3" i="15"/>
  <c r="M117" i="17"/>
  <c r="Y172" i="17"/>
  <c r="AA171" i="17"/>
  <c r="AA148" i="17"/>
  <c r="AH171" i="17"/>
  <c r="AB171" i="17"/>
  <c r="Z160" i="17"/>
  <c r="W160" i="17"/>
  <c r="W172" i="17"/>
  <c r="Y171" i="17"/>
  <c r="AB172" i="17"/>
  <c r="W43" i="46"/>
  <c r="AC114" i="17"/>
  <c r="E43" i="33"/>
  <c r="Q41" i="33"/>
  <c r="Q47" i="33"/>
  <c r="AH142" i="17"/>
  <c r="P43" i="33"/>
  <c r="P46" i="33"/>
  <c r="L45" i="33"/>
  <c r="E40" i="33"/>
  <c r="L36" i="33"/>
  <c r="Q52" i="33"/>
  <c r="O47" i="33"/>
  <c r="I51" i="33"/>
  <c r="J51" i="33"/>
  <c r="W35" i="46"/>
  <c r="E11" i="33"/>
  <c r="J16" i="33"/>
  <c r="E16" i="33"/>
  <c r="B146" i="17"/>
  <c r="G21" i="33"/>
  <c r="H16" i="33"/>
  <c r="F112" i="17"/>
  <c r="I21" i="33"/>
  <c r="O17" i="33"/>
  <c r="M21" i="33"/>
  <c r="L17" i="33"/>
  <c r="P16" i="33"/>
  <c r="I12" i="33"/>
  <c r="Q12" i="33"/>
  <c r="Q20" i="33"/>
  <c r="I7" i="33"/>
  <c r="F108" i="17"/>
  <c r="O111" i="17"/>
  <c r="Q49" i="33"/>
  <c r="K23" i="33"/>
  <c r="E21" i="33"/>
  <c r="F36" i="33"/>
  <c r="O50" i="33"/>
  <c r="N21" i="33"/>
  <c r="L4" i="33"/>
  <c r="U20" i="34"/>
  <c r="O12" i="33"/>
  <c r="H20" i="33"/>
  <c r="D12" i="33"/>
  <c r="U28" i="34"/>
  <c r="E20" i="33"/>
  <c r="T20" i="33"/>
  <c r="L12" i="33"/>
  <c r="AH150" i="17"/>
  <c r="AC20" i="17"/>
  <c r="F42" i="33"/>
  <c r="K34" i="33"/>
  <c r="F34" i="33"/>
  <c r="K51" i="33"/>
  <c r="AH43" i="46"/>
  <c r="G17" i="33"/>
  <c r="E12" i="33"/>
  <c r="G4" i="33"/>
  <c r="Z150" i="17"/>
  <c r="M44" i="33"/>
  <c r="V20" i="34"/>
  <c r="U19" i="34"/>
  <c r="U12" i="33"/>
  <c r="AC190" i="17"/>
  <c r="AE190" i="17"/>
  <c r="AJ190" i="17"/>
  <c r="D13" i="46"/>
  <c r="J17" i="33"/>
  <c r="F16" i="33"/>
  <c r="G20" i="33"/>
  <c r="M45" i="33"/>
  <c r="M38" i="33"/>
  <c r="C170" i="17"/>
  <c r="I37" i="33"/>
  <c r="K47" i="33"/>
  <c r="G48" i="33"/>
  <c r="N50" i="33"/>
  <c r="F6" i="33"/>
  <c r="AC26" i="17"/>
  <c r="E45" i="46"/>
  <c r="H37" i="33"/>
  <c r="K12" i="33"/>
  <c r="F40" i="33"/>
  <c r="L23" i="33"/>
  <c r="K8" i="33"/>
  <c r="L47" i="33"/>
  <c r="D41" i="33"/>
  <c r="Q4" i="33"/>
  <c r="U34" i="46"/>
  <c r="K42" i="33"/>
  <c r="O42" i="33"/>
  <c r="L37" i="33"/>
  <c r="P48" i="33"/>
  <c r="Q38" i="33"/>
  <c r="J44" i="33"/>
  <c r="Q44" i="33"/>
  <c r="C147" i="17"/>
  <c r="F47" i="33"/>
  <c r="I10" i="33"/>
  <c r="AH133" i="17"/>
  <c r="D11" i="33"/>
  <c r="E22" i="33"/>
  <c r="O40" i="33"/>
  <c r="L40" i="33"/>
  <c r="M11" i="33"/>
  <c r="F5" i="33"/>
  <c r="AB150" i="17"/>
  <c r="G117" i="17"/>
  <c r="O21" i="33"/>
  <c r="I4" i="33"/>
  <c r="L20" i="33"/>
  <c r="N20" i="33"/>
  <c r="H12" i="33"/>
  <c r="AC23" i="17"/>
  <c r="AE23" i="17"/>
  <c r="V36" i="34"/>
  <c r="M39" i="33"/>
  <c r="P21" i="33"/>
  <c r="D16" i="33"/>
  <c r="M16" i="33"/>
  <c r="M4" i="33"/>
  <c r="Y144" i="17"/>
  <c r="C192" i="17"/>
  <c r="M41" i="33"/>
  <c r="X35" i="46"/>
  <c r="K14" i="33"/>
  <c r="G52" i="33"/>
  <c r="M40" i="33"/>
  <c r="R119" i="17"/>
  <c r="J36" i="33"/>
  <c r="AC173" i="17"/>
  <c r="AE173" i="17"/>
  <c r="AJ173" i="17"/>
  <c r="Q5" i="33"/>
  <c r="AH35" i="46"/>
  <c r="N48" i="33"/>
  <c r="U93" i="34"/>
  <c r="O6" i="33"/>
  <c r="K21" i="33"/>
  <c r="C169" i="17"/>
  <c r="D10" i="33"/>
  <c r="D36" i="46"/>
  <c r="O8" i="33"/>
  <c r="D11" i="46"/>
  <c r="X11" i="46"/>
  <c r="E51" i="33"/>
  <c r="G51" i="33"/>
  <c r="AC157" i="17"/>
  <c r="AE157" i="17"/>
  <c r="AJ157" i="17"/>
  <c r="I50" i="33"/>
  <c r="H50" i="33"/>
  <c r="J50" i="33"/>
  <c r="AE165" i="17"/>
  <c r="AJ165" i="17"/>
  <c r="G42" i="33"/>
  <c r="L45" i="46"/>
  <c r="D34" i="46"/>
  <c r="H11" i="46"/>
  <c r="D42" i="46"/>
  <c r="O46" i="33"/>
  <c r="E31" i="46"/>
  <c r="E47" i="33"/>
  <c r="K40" i="33"/>
  <c r="D50" i="33"/>
  <c r="Q50" i="33"/>
  <c r="K19" i="33"/>
  <c r="V139" i="17"/>
  <c r="D46" i="46"/>
  <c r="D30" i="46"/>
  <c r="M17" i="33"/>
  <c r="D21" i="33"/>
  <c r="P42" i="46"/>
  <c r="AC121" i="17"/>
  <c r="AE121" i="17"/>
  <c r="D38" i="46"/>
  <c r="AC16" i="17"/>
  <c r="W41" i="46"/>
  <c r="AH41" i="46"/>
  <c r="X41" i="46"/>
  <c r="AH47" i="46"/>
  <c r="W47" i="46"/>
  <c r="X47" i="46"/>
  <c r="AH39" i="46"/>
  <c r="X39" i="46"/>
  <c r="W39" i="46"/>
  <c r="W42" i="46"/>
  <c r="D45" i="46"/>
  <c r="R42" i="20"/>
  <c r="R45" i="20"/>
  <c r="K22" i="15"/>
  <c r="L22" i="15"/>
  <c r="D22" i="15"/>
  <c r="E21" i="15"/>
  <c r="C22" i="15"/>
  <c r="M22" i="15"/>
  <c r="J22" i="15"/>
  <c r="D14" i="15"/>
  <c r="E13" i="15"/>
  <c r="J14" i="15"/>
  <c r="K14" i="15"/>
  <c r="L14" i="15"/>
  <c r="C14" i="15"/>
  <c r="M14" i="15"/>
  <c r="I13" i="15"/>
  <c r="E21" i="17"/>
  <c r="D7" i="46"/>
  <c r="E23" i="17"/>
  <c r="E20" i="17"/>
  <c r="E13" i="17"/>
  <c r="E12" i="17"/>
  <c r="E27" i="17"/>
  <c r="E17" i="17"/>
  <c r="E11" i="17"/>
  <c r="K34" i="46"/>
  <c r="Q34" i="46"/>
  <c r="AG34" i="46"/>
  <c r="H34" i="46"/>
  <c r="J34" i="46"/>
  <c r="K31" i="46"/>
  <c r="Q31" i="46"/>
  <c r="J31" i="46"/>
  <c r="AG31" i="46"/>
  <c r="P31" i="46"/>
  <c r="M31" i="46"/>
  <c r="V31" i="46"/>
  <c r="L31" i="46"/>
  <c r="U31" i="46"/>
  <c r="H31" i="46"/>
  <c r="V47" i="46"/>
  <c r="P47" i="46"/>
  <c r="L47" i="46"/>
  <c r="K47" i="46"/>
  <c r="Q47" i="46"/>
  <c r="H47" i="46"/>
  <c r="J47" i="46"/>
  <c r="U47" i="46"/>
  <c r="M47" i="46"/>
  <c r="AG47" i="46"/>
  <c r="P30" i="46"/>
  <c r="J30" i="46"/>
  <c r="L30" i="46"/>
  <c r="M30" i="46"/>
  <c r="AG30" i="46"/>
  <c r="H30" i="46"/>
  <c r="V30" i="46"/>
  <c r="U30" i="46"/>
  <c r="K30" i="46"/>
  <c r="Q30" i="46"/>
  <c r="P41" i="46"/>
  <c r="M41" i="46"/>
  <c r="J41" i="46"/>
  <c r="L41" i="46"/>
  <c r="V41" i="46"/>
  <c r="H41" i="46"/>
  <c r="U41" i="46"/>
  <c r="K41" i="46"/>
  <c r="Q41" i="46"/>
  <c r="AG41" i="46"/>
  <c r="J45" i="46"/>
  <c r="H45" i="46"/>
  <c r="E39" i="46"/>
  <c r="AB39" i="46"/>
  <c r="E25" i="17"/>
  <c r="E24" i="17"/>
  <c r="AC19" i="17"/>
  <c r="E43" i="46"/>
  <c r="AB43" i="46"/>
  <c r="P26" i="17"/>
  <c r="P23" i="17"/>
  <c r="P16" i="17"/>
  <c r="M18" i="46"/>
  <c r="V18" i="46"/>
  <c r="K18" i="46"/>
  <c r="Q18" i="46"/>
  <c r="U18" i="46"/>
  <c r="J18" i="46"/>
  <c r="L18" i="46"/>
  <c r="P18" i="46"/>
  <c r="H18" i="46"/>
  <c r="AG18" i="46"/>
  <c r="P17" i="17"/>
  <c r="AG11" i="46"/>
  <c r="P24" i="17"/>
  <c r="P12" i="17"/>
  <c r="P10" i="17"/>
  <c r="W3" i="17"/>
  <c r="X17" i="17"/>
  <c r="V162" i="17"/>
  <c r="V140" i="17"/>
  <c r="P45" i="33"/>
  <c r="O44" i="33"/>
  <c r="I39" i="33"/>
  <c r="M43" i="33"/>
  <c r="M48" i="33"/>
  <c r="P38" i="33"/>
  <c r="Q42" i="33"/>
  <c r="O49" i="33"/>
  <c r="G37" i="33"/>
  <c r="J39" i="33"/>
  <c r="U71" i="34"/>
  <c r="M37" i="33"/>
  <c r="Z142" i="17"/>
  <c r="H46" i="33"/>
  <c r="I43" i="33"/>
  <c r="G38" i="33"/>
  <c r="O38" i="33"/>
  <c r="J42" i="33"/>
  <c r="J46" i="33"/>
  <c r="P47" i="33"/>
  <c r="AC14" i="17"/>
  <c r="E46" i="33"/>
  <c r="U91" i="34"/>
  <c r="I41" i="33"/>
  <c r="AE24" i="17"/>
  <c r="H36" i="33"/>
  <c r="Z146" i="17"/>
  <c r="J9" i="33"/>
  <c r="K16" i="33"/>
  <c r="D159" i="17"/>
  <c r="B163" i="17"/>
  <c r="D163" i="17"/>
  <c r="D117" i="17"/>
  <c r="D15" i="46"/>
  <c r="C163" i="17"/>
  <c r="G159" i="17"/>
  <c r="I117" i="17"/>
  <c r="O117" i="17"/>
  <c r="P117" i="17"/>
  <c r="H159" i="17"/>
  <c r="C177" i="17"/>
  <c r="R117" i="17"/>
  <c r="F117" i="17"/>
  <c r="B140" i="17"/>
  <c r="E117" i="17"/>
  <c r="V134" i="17"/>
  <c r="C157" i="17"/>
  <c r="AA167" i="17"/>
  <c r="AA144" i="17"/>
  <c r="I108" i="17"/>
  <c r="H108" i="17"/>
  <c r="C180" i="17"/>
  <c r="F119" i="17"/>
  <c r="W167" i="17"/>
  <c r="W144" i="17"/>
  <c r="C164" i="17"/>
  <c r="V171" i="17"/>
  <c r="V194" i="17"/>
  <c r="O108" i="17"/>
  <c r="R115" i="17"/>
  <c r="V180" i="17"/>
  <c r="C187" i="17"/>
  <c r="Z167" i="17"/>
  <c r="AB167" i="17"/>
  <c r="AB144" i="17"/>
  <c r="AH167" i="17"/>
  <c r="AH144" i="17"/>
  <c r="V148" i="17"/>
  <c r="V195" i="17"/>
  <c r="V149" i="17"/>
  <c r="C140" i="17"/>
  <c r="V145" i="17"/>
  <c r="V191" i="17"/>
  <c r="C168" i="17"/>
  <c r="O115" i="17"/>
  <c r="AH148" i="17"/>
  <c r="G115" i="17"/>
  <c r="C191" i="17"/>
  <c r="V184" i="17"/>
  <c r="B161" i="17"/>
  <c r="O161" i="17"/>
  <c r="AC184" i="17"/>
  <c r="AE184" i="17"/>
  <c r="AJ184" i="17"/>
  <c r="W148" i="17"/>
  <c r="Z148" i="17"/>
  <c r="Y148" i="17"/>
  <c r="C165" i="17"/>
  <c r="C188" i="17"/>
  <c r="C142" i="17"/>
  <c r="M123" i="17"/>
  <c r="B134" i="17"/>
  <c r="R111" i="17"/>
  <c r="B157" i="17"/>
  <c r="G157" i="17"/>
  <c r="H111" i="17"/>
  <c r="V169" i="17"/>
  <c r="V192" i="17"/>
  <c r="V156" i="17"/>
  <c r="C154" i="17"/>
  <c r="O123" i="17"/>
  <c r="P111" i="17"/>
  <c r="M111" i="17"/>
  <c r="I111" i="17"/>
  <c r="AH120" i="17"/>
  <c r="B169" i="17"/>
  <c r="O169" i="17"/>
  <c r="P127" i="17"/>
  <c r="E115" i="17"/>
  <c r="K111" i="17"/>
  <c r="G123" i="17"/>
  <c r="G110" i="17"/>
  <c r="K115" i="17"/>
  <c r="AC11" i="17"/>
  <c r="P23" i="33"/>
  <c r="Q23" i="33"/>
  <c r="G23" i="33"/>
  <c r="L21" i="33"/>
  <c r="F21" i="33"/>
  <c r="I17" i="33"/>
  <c r="M15" i="33"/>
  <c r="N7" i="33"/>
  <c r="I11" i="33"/>
  <c r="K22" i="33"/>
  <c r="K7" i="33"/>
  <c r="U36" i="34"/>
  <c r="O20" i="33"/>
  <c r="J8" i="33"/>
  <c r="F20" i="33"/>
  <c r="V19" i="34"/>
  <c r="J20" i="33"/>
  <c r="D8" i="33"/>
  <c r="P52" i="33"/>
  <c r="AC27" i="17"/>
  <c r="AB148" i="17"/>
  <c r="L50" i="33"/>
  <c r="AC122" i="17"/>
  <c r="G40" i="33"/>
  <c r="N40" i="33"/>
  <c r="E36" i="33"/>
  <c r="Y133" i="17"/>
  <c r="E33" i="33"/>
  <c r="AJ95" i="34"/>
  <c r="V52" i="33"/>
  <c r="AB116" i="17"/>
  <c r="H4" i="33"/>
  <c r="J6" i="33"/>
  <c r="U4" i="34"/>
  <c r="P49" i="33"/>
  <c r="E7" i="33"/>
  <c r="O23" i="33"/>
  <c r="P9" i="17"/>
  <c r="E18" i="17"/>
  <c r="P20" i="17"/>
  <c r="E14" i="17"/>
  <c r="E28" i="17"/>
  <c r="P28" i="17"/>
  <c r="E16" i="17"/>
  <c r="AC18" i="17"/>
  <c r="P21" i="17"/>
  <c r="P15" i="17"/>
  <c r="E9" i="17"/>
  <c r="E26" i="17"/>
  <c r="P13" i="17"/>
  <c r="P19" i="17"/>
  <c r="P22" i="17"/>
  <c r="AC28" i="17"/>
  <c r="AE28" i="17"/>
  <c r="P14" i="17"/>
  <c r="P11" i="17"/>
  <c r="E15" i="17"/>
  <c r="P25" i="17"/>
  <c r="E19" i="17"/>
  <c r="P27" i="17"/>
  <c r="O7" i="33"/>
  <c r="M7" i="33"/>
  <c r="N6" i="33"/>
  <c r="L5" i="33"/>
  <c r="I5" i="33"/>
  <c r="K4" i="33"/>
  <c r="N49" i="33"/>
  <c r="H48" i="33"/>
  <c r="H43" i="33"/>
  <c r="K48" i="33"/>
  <c r="F44" i="33"/>
  <c r="G33" i="33"/>
  <c r="O39" i="33"/>
  <c r="Q45" i="33"/>
  <c r="I52" i="33"/>
  <c r="N37" i="33"/>
  <c r="K37" i="33"/>
  <c r="H52" i="33"/>
  <c r="G22" i="33"/>
  <c r="V35" i="34"/>
  <c r="U35" i="34"/>
  <c r="I20" i="33"/>
  <c r="O16" i="33"/>
  <c r="G16" i="33"/>
  <c r="F5" i="15"/>
  <c r="Y7" i="15"/>
  <c r="AA8" i="15"/>
  <c r="U7" i="15"/>
  <c r="AC8" i="15"/>
  <c r="S8" i="15"/>
  <c r="Z8" i="15"/>
  <c r="AB8" i="15"/>
  <c r="AI21" i="17"/>
  <c r="AK42" i="20"/>
  <c r="V5" i="15"/>
  <c r="I23" i="15"/>
  <c r="I21" i="15"/>
  <c r="K20" i="15"/>
  <c r="C20" i="15"/>
  <c r="D20" i="15"/>
  <c r="E19" i="15"/>
  <c r="I3" i="15"/>
  <c r="L43" i="33"/>
  <c r="L44" i="33"/>
  <c r="D36" i="33"/>
  <c r="AC191" i="17"/>
  <c r="AE191" i="17"/>
  <c r="AJ191" i="17"/>
  <c r="F49" i="33"/>
  <c r="D127" i="17"/>
  <c r="E127" i="17"/>
  <c r="G127" i="17"/>
  <c r="K127" i="17"/>
  <c r="M127" i="17"/>
  <c r="H127" i="17"/>
  <c r="B173" i="17"/>
  <c r="H173" i="17"/>
  <c r="R123" i="17"/>
  <c r="F123" i="17"/>
  <c r="B150" i="17"/>
  <c r="F23" i="33"/>
  <c r="I23" i="33"/>
  <c r="V37" i="34"/>
  <c r="J21" i="33"/>
  <c r="G11" i="33"/>
  <c r="Q7" i="33"/>
  <c r="N11" i="33"/>
  <c r="D9" i="33"/>
  <c r="Q16" i="33"/>
  <c r="N8" i="33"/>
  <c r="L20" i="15"/>
  <c r="M20" i="15"/>
  <c r="J20" i="15"/>
  <c r="F110" i="17"/>
  <c r="E121" i="17"/>
  <c r="M115" i="17"/>
  <c r="D121" i="17"/>
  <c r="B142" i="17"/>
  <c r="P119" i="17"/>
  <c r="K17" i="33"/>
  <c r="J12" i="17"/>
  <c r="E23" i="33"/>
  <c r="J13" i="17"/>
  <c r="P18" i="17"/>
  <c r="E9" i="15"/>
  <c r="E10" i="17"/>
  <c r="E22" i="17"/>
  <c r="E7" i="15"/>
  <c r="J16" i="17"/>
  <c r="E3" i="15"/>
  <c r="F3" i="15"/>
  <c r="J18" i="17"/>
  <c r="C36" i="2"/>
  <c r="C38" i="2"/>
  <c r="J26" i="17"/>
  <c r="M22" i="33"/>
  <c r="P22" i="33"/>
  <c r="U38" i="34"/>
  <c r="V38" i="34"/>
  <c r="U37" i="34"/>
  <c r="H21" i="33"/>
  <c r="J22" i="17"/>
  <c r="U30" i="34"/>
  <c r="E15" i="33"/>
  <c r="J20" i="17"/>
  <c r="H8" i="33"/>
  <c r="H5" i="33"/>
  <c r="N5" i="33"/>
  <c r="K5" i="33"/>
  <c r="V4" i="34"/>
  <c r="V3" i="34"/>
  <c r="N4" i="33"/>
  <c r="U3" i="34"/>
  <c r="P4" i="33"/>
  <c r="D4" i="33"/>
  <c r="J10" i="17"/>
  <c r="E5" i="33"/>
  <c r="U139" i="17"/>
  <c r="AJ65" i="34"/>
  <c r="V37" i="33"/>
  <c r="AJ87" i="34"/>
  <c r="V48" i="33"/>
  <c r="AJ93" i="34"/>
  <c r="V51" i="33"/>
  <c r="AC187" i="17"/>
  <c r="AE187" i="17"/>
  <c r="AJ187" i="17"/>
  <c r="H14" i="33"/>
  <c r="L14" i="33"/>
  <c r="V27" i="34"/>
  <c r="U27" i="34"/>
  <c r="U16" i="33"/>
  <c r="V28" i="34"/>
  <c r="B167" i="17"/>
  <c r="I167" i="17"/>
  <c r="M121" i="17"/>
  <c r="B144" i="17"/>
  <c r="H121" i="17"/>
  <c r="V30" i="34"/>
  <c r="K121" i="17"/>
  <c r="G121" i="17"/>
  <c r="I121" i="17"/>
  <c r="R121" i="17"/>
  <c r="U29" i="34"/>
  <c r="E17" i="33"/>
  <c r="H17" i="33"/>
  <c r="O121" i="17"/>
  <c r="G18" i="33"/>
  <c r="O18" i="33"/>
  <c r="J24" i="17"/>
  <c r="H22" i="33"/>
  <c r="N23" i="33"/>
  <c r="G125" i="17"/>
  <c r="N19" i="33"/>
  <c r="G19" i="33"/>
  <c r="H18" i="33"/>
  <c r="V29" i="34"/>
  <c r="Q15" i="33"/>
  <c r="F15" i="33"/>
  <c r="I15" i="33"/>
  <c r="F11" i="33"/>
  <c r="J11" i="33"/>
  <c r="L7" i="33"/>
  <c r="F7" i="33"/>
  <c r="F19" i="33"/>
  <c r="Q48" i="33"/>
  <c r="L48" i="33"/>
  <c r="J45" i="33"/>
  <c r="H49" i="33"/>
  <c r="AC160" i="17"/>
  <c r="AE160" i="17"/>
  <c r="AJ160" i="17"/>
  <c r="H40" i="33"/>
  <c r="H51" i="33"/>
  <c r="T51" i="33"/>
  <c r="K36" i="33"/>
  <c r="AA133" i="17"/>
  <c r="AC133" i="17"/>
  <c r="AE133" i="17"/>
  <c r="AC164" i="17"/>
  <c r="H39" i="33"/>
  <c r="K50" i="33"/>
  <c r="M46" i="33"/>
  <c r="AC172" i="17"/>
  <c r="O48" i="33"/>
  <c r="V63" i="34"/>
  <c r="Q39" i="33"/>
  <c r="F43" i="33"/>
  <c r="K46" i="33"/>
  <c r="P36" i="33"/>
  <c r="L33" i="33"/>
  <c r="J33" i="33"/>
  <c r="V33" i="34"/>
  <c r="N15" i="33"/>
  <c r="D7" i="33"/>
  <c r="U18" i="34"/>
  <c r="K11" i="33"/>
  <c r="V11" i="34"/>
  <c r="V26" i="34"/>
  <c r="U34" i="34"/>
  <c r="J23" i="33"/>
  <c r="M23" i="33"/>
  <c r="M5" i="33"/>
  <c r="F120" i="17"/>
  <c r="U10" i="34"/>
  <c r="I19" i="33"/>
  <c r="D123" i="17"/>
  <c r="I123" i="17"/>
  <c r="V31" i="34"/>
  <c r="O10" i="33"/>
  <c r="L10" i="33"/>
  <c r="I22" i="33"/>
  <c r="L22" i="33"/>
  <c r="Q11" i="33"/>
  <c r="P123" i="17"/>
  <c r="H23" i="33"/>
  <c r="I159" i="17"/>
  <c r="K123" i="17"/>
  <c r="V12" i="34"/>
  <c r="V25" i="34"/>
  <c r="J15" i="33"/>
  <c r="M19" i="33"/>
  <c r="U33" i="34"/>
  <c r="U25" i="34"/>
  <c r="D15" i="33"/>
  <c r="O127" i="17"/>
  <c r="I127" i="17"/>
  <c r="K6" i="33"/>
  <c r="G10" i="33"/>
  <c r="Q22" i="33"/>
  <c r="D22" i="33"/>
  <c r="V13" i="34"/>
  <c r="E123" i="17"/>
  <c r="G8" i="33"/>
  <c r="Q19" i="33"/>
  <c r="J19" i="33"/>
  <c r="P15" i="33"/>
  <c r="K15" i="33"/>
  <c r="G15" i="33"/>
  <c r="D111" i="17"/>
  <c r="E111" i="17"/>
  <c r="O15" i="33"/>
  <c r="H115" i="17"/>
  <c r="I115" i="17"/>
  <c r="B138" i="17"/>
  <c r="P115" i="17"/>
  <c r="F115" i="17"/>
  <c r="P18" i="33"/>
  <c r="O11" i="33"/>
  <c r="F22" i="33"/>
  <c r="U26" i="34"/>
  <c r="V34" i="34"/>
  <c r="O19" i="33"/>
  <c r="L15" i="33"/>
  <c r="H15" i="33"/>
  <c r="F121" i="17"/>
  <c r="O119" i="17"/>
  <c r="I119" i="17"/>
  <c r="K119" i="17"/>
  <c r="B165" i="17"/>
  <c r="H119" i="17"/>
  <c r="E119" i="17"/>
  <c r="D119" i="17"/>
  <c r="M119" i="17"/>
  <c r="AJ83" i="34"/>
  <c r="V46" i="33"/>
  <c r="AJ26" i="34"/>
  <c r="V15" i="33"/>
  <c r="AJ91" i="34"/>
  <c r="V50" i="33"/>
  <c r="AE26" i="17"/>
  <c r="G46" i="33"/>
  <c r="U75" i="34"/>
  <c r="U89" i="34"/>
  <c r="AC13" i="17"/>
  <c r="AE13" i="17"/>
  <c r="AC22" i="17"/>
  <c r="AC25" i="17"/>
  <c r="I44" i="33"/>
  <c r="AC161" i="17"/>
  <c r="AE161" i="17"/>
  <c r="AJ161" i="17"/>
  <c r="I36" i="33"/>
  <c r="M36" i="33"/>
  <c r="E39" i="33"/>
  <c r="N46" i="33"/>
  <c r="J47" i="33"/>
  <c r="AC168" i="17"/>
  <c r="AE168" i="17"/>
  <c r="AJ168" i="17"/>
  <c r="W100" i="34"/>
  <c r="AC180" i="17"/>
  <c r="AE180" i="17"/>
  <c r="AJ180" i="17"/>
  <c r="G47" i="33"/>
  <c r="AE172" i="17"/>
  <c r="AJ172" i="17"/>
  <c r="Q40" i="33"/>
  <c r="Q46" i="33"/>
  <c r="U92" i="34"/>
  <c r="U51" i="33"/>
  <c r="M52" i="33"/>
  <c r="U147" i="17"/>
  <c r="J43" i="33"/>
  <c r="U95" i="34"/>
  <c r="G45" i="33"/>
  <c r="J38" i="33"/>
  <c r="U90" i="34"/>
  <c r="AC171" i="17"/>
  <c r="AE171" i="17"/>
  <c r="AJ171" i="17"/>
  <c r="AC156" i="17"/>
  <c r="AE156" i="17"/>
  <c r="AJ156" i="17"/>
  <c r="N43" i="33"/>
  <c r="H47" i="33"/>
  <c r="AC9" i="17"/>
  <c r="AJ57" i="34"/>
  <c r="V33" i="33"/>
  <c r="W101" i="34"/>
  <c r="P10" i="33"/>
  <c r="O22" i="33"/>
  <c r="U11" i="34"/>
  <c r="J23" i="17"/>
  <c r="J27" i="17"/>
  <c r="J19" i="17"/>
  <c r="P14" i="33"/>
  <c r="J14" i="33"/>
  <c r="P6" i="33"/>
  <c r="Q6" i="33"/>
  <c r="E10" i="33"/>
  <c r="U12" i="34"/>
  <c r="J21" i="17"/>
  <c r="O13" i="33"/>
  <c r="I120" i="17"/>
  <c r="H120" i="17"/>
  <c r="AJ28" i="34"/>
  <c r="V16" i="33"/>
  <c r="J18" i="33"/>
  <c r="G6" i="33"/>
  <c r="H10" i="33"/>
  <c r="Q10" i="33"/>
  <c r="G5" i="33"/>
  <c r="U6" i="34"/>
  <c r="D23" i="33"/>
  <c r="V41" i="34"/>
  <c r="U41" i="34"/>
  <c r="J28" i="17"/>
  <c r="U42" i="34"/>
  <c r="V42" i="34"/>
  <c r="V40" i="34"/>
  <c r="U39" i="34"/>
  <c r="J25" i="17"/>
  <c r="N13" i="33"/>
  <c r="V18" i="34"/>
  <c r="K48" i="34"/>
  <c r="K9" i="33"/>
  <c r="M9" i="33"/>
  <c r="V14" i="34"/>
  <c r="G9" i="33"/>
  <c r="I9" i="33"/>
  <c r="U13" i="34"/>
  <c r="P9" i="33"/>
  <c r="O9" i="33"/>
  <c r="Q9" i="33"/>
  <c r="P7" i="33"/>
  <c r="V10" i="34"/>
  <c r="H7" i="33"/>
  <c r="U9" i="34"/>
  <c r="H6" i="33"/>
  <c r="J11" i="17"/>
  <c r="V6" i="34"/>
  <c r="V5" i="34"/>
  <c r="D5" i="33"/>
  <c r="P5" i="33"/>
  <c r="M48" i="34"/>
  <c r="O136" i="17"/>
  <c r="F136" i="17"/>
  <c r="AI47" i="34"/>
  <c r="AI48" i="34"/>
  <c r="AJ20" i="34"/>
  <c r="V12" i="33"/>
  <c r="W47" i="34"/>
  <c r="S48" i="34"/>
  <c r="AB47" i="34"/>
  <c r="U40" i="34"/>
  <c r="V39" i="34"/>
  <c r="AJ36" i="34"/>
  <c r="V20" i="33"/>
  <c r="AJ34" i="34"/>
  <c r="V19" i="33"/>
  <c r="M18" i="33"/>
  <c r="V32" i="34"/>
  <c r="U32" i="34"/>
  <c r="N18" i="33"/>
  <c r="U22" i="34"/>
  <c r="AD48" i="34"/>
  <c r="V17" i="34"/>
  <c r="U17" i="34"/>
  <c r="V15" i="34"/>
  <c r="V16" i="34"/>
  <c r="U15" i="34"/>
  <c r="J10" i="33"/>
  <c r="P47" i="34"/>
  <c r="J15" i="17"/>
  <c r="K10" i="33"/>
  <c r="N9" i="33"/>
  <c r="E9" i="33"/>
  <c r="H9" i="33"/>
  <c r="U14" i="34"/>
  <c r="J14" i="17"/>
  <c r="J7" i="33"/>
  <c r="V9" i="34"/>
  <c r="M6" i="33"/>
  <c r="D6" i="33"/>
  <c r="I6" i="33"/>
  <c r="E6" i="33"/>
  <c r="L6" i="33"/>
  <c r="U5" i="34"/>
  <c r="O5" i="33"/>
  <c r="J5" i="33"/>
  <c r="V159" i="17"/>
  <c r="V136" i="17"/>
  <c r="W109" i="17"/>
  <c r="X109" i="17"/>
  <c r="AF109" i="17"/>
  <c r="AD109" i="17"/>
  <c r="AI109" i="17"/>
  <c r="AH109" i="17"/>
  <c r="AA109" i="17"/>
  <c r="AB109" i="17"/>
  <c r="AK109" i="17"/>
  <c r="Y109" i="17"/>
  <c r="U155" i="17"/>
  <c r="AJ77" i="34"/>
  <c r="V43" i="33"/>
  <c r="V183" i="17"/>
  <c r="V137" i="17"/>
  <c r="Z109" i="17"/>
  <c r="V132" i="17"/>
  <c r="V182" i="17"/>
  <c r="AJ69" i="34"/>
  <c r="V39" i="33"/>
  <c r="U163" i="17"/>
  <c r="AD117" i="17"/>
  <c r="AH117" i="17"/>
  <c r="Y117" i="17"/>
  <c r="AI117" i="17"/>
  <c r="AF117" i="17"/>
  <c r="AA117" i="17"/>
  <c r="X117" i="17"/>
  <c r="AB117" i="17"/>
  <c r="W117" i="17"/>
  <c r="AK117" i="17"/>
  <c r="Z117" i="17"/>
  <c r="AI113" i="17"/>
  <c r="W113" i="17"/>
  <c r="AF113" i="17"/>
  <c r="AD113" i="17"/>
  <c r="U159" i="17"/>
  <c r="X113" i="17"/>
  <c r="AH113" i="17"/>
  <c r="Z113" i="17"/>
  <c r="AK113" i="17"/>
  <c r="AA113" i="17"/>
  <c r="AB113" i="17"/>
  <c r="Y113" i="17"/>
  <c r="U132" i="17"/>
  <c r="AD100" i="34"/>
  <c r="V178" i="17"/>
  <c r="V179" i="17"/>
  <c r="N48" i="34"/>
  <c r="AE48" i="34"/>
  <c r="C156" i="17"/>
  <c r="C133" i="17"/>
  <c r="C179" i="17"/>
  <c r="H110" i="17"/>
  <c r="J110" i="17"/>
  <c r="O110" i="17"/>
  <c r="W48" i="34"/>
  <c r="AJ18" i="34"/>
  <c r="V11" i="33"/>
  <c r="D108" i="17"/>
  <c r="B131" i="17"/>
  <c r="B154" i="17"/>
  <c r="K108" i="17"/>
  <c r="E108" i="17"/>
  <c r="M108" i="17"/>
  <c r="R108" i="17"/>
  <c r="P108" i="17"/>
  <c r="D112" i="17"/>
  <c r="D10" i="46"/>
  <c r="P112" i="17"/>
  <c r="M112" i="17"/>
  <c r="B158" i="17"/>
  <c r="B135" i="17"/>
  <c r="R112" i="17"/>
  <c r="E112" i="17"/>
  <c r="K112" i="17"/>
  <c r="O112" i="17"/>
  <c r="E48" i="34"/>
  <c r="G112" i="17"/>
  <c r="D110" i="17"/>
  <c r="D8" i="46"/>
  <c r="O48" i="34"/>
  <c r="T48" i="34"/>
  <c r="AF48" i="34"/>
  <c r="Q48" i="34"/>
  <c r="AH47" i="34"/>
  <c r="AH48" i="34"/>
  <c r="H112" i="17"/>
  <c r="C159" i="17"/>
  <c r="C136" i="17"/>
  <c r="V7" i="34"/>
  <c r="J13" i="33"/>
  <c r="G14" i="33"/>
  <c r="V8" i="34"/>
  <c r="U8" i="34"/>
  <c r="U7" i="34"/>
  <c r="F10" i="33"/>
  <c r="J17" i="17"/>
  <c r="M14" i="33"/>
  <c r="U16" i="34"/>
  <c r="V22" i="34"/>
  <c r="N10" i="33"/>
  <c r="G39" i="33"/>
  <c r="U56" i="34"/>
  <c r="AC118" i="17"/>
  <c r="K45" i="33"/>
  <c r="V58" i="34"/>
  <c r="F38" i="33"/>
  <c r="U60" i="34"/>
  <c r="N33" i="33"/>
  <c r="K39" i="33"/>
  <c r="AC21" i="17"/>
  <c r="G43" i="33"/>
  <c r="AC17" i="17"/>
  <c r="AE164" i="17"/>
  <c r="AJ164" i="17"/>
  <c r="N44" i="33"/>
  <c r="V81" i="34"/>
  <c r="Q43" i="33"/>
  <c r="AC142" i="17"/>
  <c r="AE142" i="17"/>
  <c r="AJ142" i="17"/>
  <c r="X101" i="34"/>
  <c r="V66" i="34"/>
  <c r="V78" i="34"/>
  <c r="AC188" i="17"/>
  <c r="AE188" i="17"/>
  <c r="AJ188" i="17"/>
  <c r="AC183" i="17"/>
  <c r="AE183" i="17"/>
  <c r="AJ183" i="17"/>
  <c r="V165" i="17"/>
  <c r="V188" i="17"/>
  <c r="V74" i="34"/>
  <c r="U61" i="34"/>
  <c r="O43" i="33"/>
  <c r="V80" i="34"/>
  <c r="V67" i="34"/>
  <c r="I38" i="33"/>
  <c r="AJ63" i="34"/>
  <c r="V36" i="33"/>
  <c r="V65" i="34"/>
  <c r="AC15" i="17"/>
  <c r="V71" i="34"/>
  <c r="AJ71" i="34"/>
  <c r="V40" i="33"/>
  <c r="AC179" i="17"/>
  <c r="AE179" i="17"/>
  <c r="AJ179" i="17"/>
  <c r="AJ85" i="34"/>
  <c r="V47" i="33"/>
  <c r="AF116" i="17"/>
  <c r="U162" i="17"/>
  <c r="X116" i="17"/>
  <c r="AD116" i="17"/>
  <c r="AI116" i="17"/>
  <c r="AK116" i="17"/>
  <c r="AH116" i="17"/>
  <c r="Z116" i="17"/>
  <c r="Y116" i="17"/>
  <c r="AA116" i="17"/>
  <c r="AI120" i="17"/>
  <c r="U166" i="17"/>
  <c r="X120" i="17"/>
  <c r="AD120" i="17"/>
  <c r="AK120" i="17"/>
  <c r="AF120" i="17"/>
  <c r="Z120" i="17"/>
  <c r="W120" i="17"/>
  <c r="AB120" i="17"/>
  <c r="AA120" i="17"/>
  <c r="Y120" i="17"/>
  <c r="U135" i="17"/>
  <c r="AH112" i="17"/>
  <c r="W112" i="17"/>
  <c r="D32" i="46"/>
  <c r="X112" i="17"/>
  <c r="AD112" i="17"/>
  <c r="Y112" i="17"/>
  <c r="AA112" i="17"/>
  <c r="AK112" i="17"/>
  <c r="Z112" i="17"/>
  <c r="U158" i="17"/>
  <c r="AF112" i="17"/>
  <c r="AB112" i="17"/>
  <c r="AI112" i="17"/>
  <c r="AI124" i="17"/>
  <c r="U170" i="17"/>
  <c r="W124" i="17"/>
  <c r="AD124" i="17"/>
  <c r="AB124" i="17"/>
  <c r="AA124" i="17"/>
  <c r="AK124" i="17"/>
  <c r="Z124" i="17"/>
  <c r="Y124" i="17"/>
  <c r="X124" i="17"/>
  <c r="AF124" i="17"/>
  <c r="AC195" i="17"/>
  <c r="AE195" i="17"/>
  <c r="AJ195" i="17"/>
  <c r="U131" i="17"/>
  <c r="AA108" i="17"/>
  <c r="Z108" i="17"/>
  <c r="AD108" i="17"/>
  <c r="AH108" i="17"/>
  <c r="X108" i="17"/>
  <c r="Y108" i="17"/>
  <c r="U154" i="17"/>
  <c r="AK108" i="17"/>
  <c r="AB108" i="17"/>
  <c r="AF108" i="17"/>
  <c r="W108" i="17"/>
  <c r="D28" i="46"/>
  <c r="AI108"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AE122" i="17"/>
  <c r="V85" i="34"/>
  <c r="I47" i="33"/>
  <c r="U85" i="34"/>
  <c r="V84" i="34"/>
  <c r="U84" i="34"/>
  <c r="F46" i="33"/>
  <c r="V82" i="34"/>
  <c r="U82" i="34"/>
  <c r="U83" i="34"/>
  <c r="V83" i="34"/>
  <c r="D46" i="33"/>
  <c r="U80" i="34"/>
  <c r="E45" i="33"/>
  <c r="N45" i="33"/>
  <c r="U81" i="34"/>
  <c r="F45" i="33"/>
  <c r="AG100" i="34"/>
  <c r="Y101" i="34"/>
  <c r="O45" i="33"/>
  <c r="V79" i="34"/>
  <c r="AI101" i="34"/>
  <c r="G44" i="33"/>
  <c r="AE20" i="17"/>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AE115" i="17"/>
  <c r="V70" i="34"/>
  <c r="U70" i="34"/>
  <c r="U40" i="33"/>
  <c r="V68" i="34"/>
  <c r="D39" i="33"/>
  <c r="U68" i="34"/>
  <c r="AE114" i="17"/>
  <c r="V69" i="34"/>
  <c r="U69" i="34"/>
  <c r="F39" i="33"/>
  <c r="L100" i="34"/>
  <c r="K38" i="33"/>
  <c r="U67" i="34"/>
  <c r="N38" i="33"/>
  <c r="AG101" i="34"/>
  <c r="Q101" i="34"/>
  <c r="G101" i="34"/>
  <c r="D38" i="33"/>
  <c r="T100" i="34"/>
  <c r="N101" i="34"/>
  <c r="AH101" i="34"/>
  <c r="U66" i="34"/>
  <c r="E38" i="33"/>
  <c r="U64" i="34"/>
  <c r="U65" i="34"/>
  <c r="F37" i="33"/>
  <c r="V64" i="34"/>
  <c r="U63" i="34"/>
  <c r="AE12" i="17"/>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C10" i="17"/>
  <c r="AE47" i="34"/>
  <c r="G124" i="17"/>
  <c r="E124" i="17"/>
  <c r="R124" i="17"/>
  <c r="P124" i="17"/>
  <c r="F124" i="17"/>
  <c r="I124" i="17"/>
  <c r="B170" i="17"/>
  <c r="B147" i="17"/>
  <c r="M124" i="17"/>
  <c r="H124" i="17"/>
  <c r="O124" i="17"/>
  <c r="K124" i="17"/>
  <c r="D124" i="17"/>
  <c r="F169" i="17"/>
  <c r="D18" i="33"/>
  <c r="Q18" i="33"/>
  <c r="E18" i="33"/>
  <c r="U31" i="34"/>
  <c r="I18" i="33"/>
  <c r="F18" i="33"/>
  <c r="L18" i="33"/>
  <c r="AC48" i="34"/>
  <c r="D120" i="17"/>
  <c r="E120" i="17"/>
  <c r="G120" i="17"/>
  <c r="M120" i="17"/>
  <c r="B166" i="17"/>
  <c r="B143" i="17"/>
  <c r="R120" i="17"/>
  <c r="K120" i="17"/>
  <c r="P120" i="17"/>
  <c r="I14" i="33"/>
  <c r="N14" i="33"/>
  <c r="I118" i="17"/>
  <c r="P118" i="17"/>
  <c r="F118" i="17"/>
  <c r="E118" i="17"/>
  <c r="M118" i="17"/>
  <c r="O118" i="17"/>
  <c r="H118" i="17"/>
  <c r="B141" i="17"/>
  <c r="R118" i="17"/>
  <c r="D118" i="17"/>
  <c r="B164" i="17"/>
  <c r="K118" i="17"/>
  <c r="Q14" i="33"/>
  <c r="F14" i="33"/>
  <c r="V23" i="34"/>
  <c r="E14" i="33"/>
  <c r="U23" i="34"/>
  <c r="V24" i="34"/>
  <c r="D14" i="33"/>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J113" i="17"/>
  <c r="AJ12" i="34"/>
  <c r="V8" i="33"/>
  <c r="Z47" i="34"/>
  <c r="AB48" i="34"/>
  <c r="B133" i="17"/>
  <c r="P110" i="17"/>
  <c r="M110" i="17"/>
  <c r="B156" i="17"/>
  <c r="R110" i="17"/>
  <c r="E110" i="17"/>
  <c r="K110" i="17"/>
  <c r="J109" i="17"/>
  <c r="I155" i="17"/>
  <c r="I132" i="17"/>
  <c r="H155" i="17"/>
  <c r="F155" i="17"/>
  <c r="G155" i="17"/>
  <c r="D155" i="17"/>
  <c r="O155" i="17"/>
  <c r="O132" i="17"/>
  <c r="J108" i="17"/>
  <c r="J9" i="17"/>
  <c r="U57" i="34"/>
  <c r="U33" i="33"/>
  <c r="S101" i="34"/>
  <c r="V57" i="34"/>
  <c r="F33" i="33"/>
  <c r="D33" i="33"/>
  <c r="V56" i="34"/>
  <c r="V100" i="15"/>
  <c r="T100" i="15"/>
  <c r="S100" i="15"/>
  <c r="AB100" i="15"/>
  <c r="U100" i="15"/>
  <c r="W100" i="15"/>
  <c r="AA100" i="15"/>
  <c r="AC100" i="15"/>
  <c r="R101"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D89" i="15"/>
  <c r="C89" i="15"/>
  <c r="L89" i="15"/>
  <c r="K89" i="15"/>
  <c r="M89" i="15"/>
  <c r="J89" i="15"/>
  <c r="Y48" i="34"/>
  <c r="AJ8" i="34"/>
  <c r="V6" i="33"/>
  <c r="X47" i="34"/>
  <c r="Y145" i="17"/>
  <c r="AH145" i="17"/>
  <c r="AA145" i="17"/>
  <c r="AB145" i="17"/>
  <c r="W145" i="17"/>
  <c r="Z145" i="17"/>
  <c r="J100" i="34"/>
  <c r="AE100" i="34"/>
  <c r="AE101" i="34"/>
  <c r="AA101" i="34"/>
  <c r="F48" i="34"/>
  <c r="C161" i="17"/>
  <c r="C138" i="17"/>
  <c r="C184" i="17"/>
  <c r="R48" i="34"/>
  <c r="I48" i="34"/>
  <c r="H48" i="34"/>
  <c r="I136" i="17"/>
  <c r="C18" i="15"/>
  <c r="J18" i="15"/>
  <c r="L18" i="15"/>
  <c r="M18" i="15"/>
  <c r="D18" i="15"/>
  <c r="E17" i="15"/>
  <c r="K18" i="15"/>
  <c r="A22" i="11"/>
  <c r="AC97" i="15"/>
  <c r="T97" i="15"/>
  <c r="AB97" i="15"/>
  <c r="S97" i="15"/>
  <c r="AA97" i="15"/>
  <c r="Z97" i="15"/>
  <c r="AJ38" i="34"/>
  <c r="V21" i="33"/>
  <c r="R100" i="34"/>
  <c r="AI100" i="34"/>
  <c r="L48" i="34"/>
  <c r="P48" i="34"/>
  <c r="V143" i="17"/>
  <c r="V166" i="17"/>
  <c r="V189" i="17"/>
  <c r="J18" i="11"/>
  <c r="I18" i="11"/>
  <c r="Y94" i="15"/>
  <c r="B27" i="15"/>
  <c r="A29" i="15"/>
  <c r="Y149" i="17"/>
  <c r="AH149" i="17"/>
  <c r="Z149" i="17"/>
  <c r="W149" i="17"/>
  <c r="AA149" i="17"/>
  <c r="AB149" i="17"/>
  <c r="I122" i="17"/>
  <c r="O122" i="17"/>
  <c r="F122" i="17"/>
  <c r="G122" i="17"/>
  <c r="D122" i="17"/>
  <c r="H122" i="17"/>
  <c r="B168" i="17"/>
  <c r="E122" i="17"/>
  <c r="M122" i="17"/>
  <c r="B145" i="17"/>
  <c r="R122" i="17"/>
  <c r="P122" i="17"/>
  <c r="K122" i="17"/>
  <c r="Z101" i="34"/>
  <c r="O101" i="34"/>
  <c r="H100" i="34"/>
  <c r="Z100" i="34"/>
  <c r="J62" i="11"/>
  <c r="I62" i="11"/>
  <c r="X48" i="34"/>
  <c r="AJ61" i="34"/>
  <c r="V35" i="33"/>
  <c r="AF100" i="34"/>
  <c r="N47" i="34"/>
  <c r="J48" i="34"/>
  <c r="R47" i="34"/>
  <c r="V187" i="17"/>
  <c r="V141" i="17"/>
  <c r="V164" i="17"/>
  <c r="B102" i="15"/>
  <c r="A104" i="15"/>
  <c r="I63" i="11"/>
  <c r="J63" i="11"/>
  <c r="N100" i="34"/>
  <c r="AJ30" i="34"/>
  <c r="V17" i="33"/>
  <c r="T101" i="34"/>
  <c r="I116" i="17"/>
  <c r="O116" i="17"/>
  <c r="F116" i="17"/>
  <c r="G116" i="17"/>
  <c r="D116" i="17"/>
  <c r="H116" i="17"/>
  <c r="B162" i="17"/>
  <c r="E116" i="17"/>
  <c r="B139" i="17"/>
  <c r="P116" i="17"/>
  <c r="K116" i="17"/>
  <c r="R116" i="17"/>
  <c r="M116" i="17"/>
  <c r="AE50" i="13"/>
  <c r="AF49" i="13"/>
  <c r="R106" i="15"/>
  <c r="Q108" i="15"/>
  <c r="AJ59" i="34"/>
  <c r="V34" i="33"/>
  <c r="X100" i="34"/>
  <c r="AJ79" i="34"/>
  <c r="V44" i="33"/>
  <c r="Y100" i="34"/>
  <c r="F101" i="34"/>
  <c r="N50" i="13"/>
  <c r="O49" i="13"/>
  <c r="K47" i="34"/>
  <c r="L91" i="15"/>
  <c r="K91" i="15"/>
  <c r="J91" i="15"/>
  <c r="M91" i="15"/>
  <c r="D91" i="15"/>
  <c r="C91" i="15"/>
  <c r="Y141" i="17"/>
  <c r="AH141" i="17"/>
  <c r="W141" i="17"/>
  <c r="Z141" i="17"/>
  <c r="AA141" i="17"/>
  <c r="AB141" i="17"/>
  <c r="AJ81" i="34"/>
  <c r="V45" i="33"/>
  <c r="E100" i="34"/>
  <c r="AC101" i="34"/>
  <c r="AD47" i="34"/>
  <c r="S100" i="34"/>
  <c r="AA100" i="34"/>
  <c r="I101" i="34"/>
  <c r="AJ67" i="34"/>
  <c r="V38" i="33"/>
  <c r="Z48" i="34"/>
  <c r="AJ40" i="34"/>
  <c r="V22" i="33"/>
  <c r="AH100" i="34"/>
  <c r="AG48" i="34"/>
  <c r="AF47" i="34"/>
  <c r="I21" i="11"/>
  <c r="J21" i="11"/>
  <c r="D98" i="15"/>
  <c r="F98" i="15"/>
  <c r="E98" i="15"/>
  <c r="K98" i="15"/>
  <c r="J98" i="15"/>
  <c r="M98" i="15"/>
  <c r="C98" i="15"/>
  <c r="A67" i="11"/>
  <c r="G98" i="15"/>
  <c r="B99" i="15"/>
  <c r="L98" i="15"/>
  <c r="H98" i="15"/>
  <c r="I98" i="15"/>
  <c r="T105" i="15"/>
  <c r="AB105" i="15"/>
  <c r="Z105" i="15"/>
  <c r="S105" i="15"/>
  <c r="AA105" i="15"/>
  <c r="AC105" i="15"/>
  <c r="O19" i="13"/>
  <c r="N20" i="13"/>
  <c r="O114" i="17"/>
  <c r="F114" i="17"/>
  <c r="G114" i="17"/>
  <c r="D114" i="17"/>
  <c r="H114" i="17"/>
  <c r="I114" i="17"/>
  <c r="B160" i="17"/>
  <c r="R114" i="17"/>
  <c r="P114" i="17"/>
  <c r="M114" i="17"/>
  <c r="B137" i="17"/>
  <c r="E114" i="17"/>
  <c r="K114" i="17"/>
  <c r="Y134" i="17"/>
  <c r="AH134" i="17"/>
  <c r="AA134" i="17"/>
  <c r="AB134" i="17"/>
  <c r="W134" i="17"/>
  <c r="Z134" i="17"/>
  <c r="Y137" i="17"/>
  <c r="AH137" i="17"/>
  <c r="Z137" i="17"/>
  <c r="AA137" i="17"/>
  <c r="AB137" i="17"/>
  <c r="W137" i="17"/>
  <c r="AJ73" i="34"/>
  <c r="V41" i="33"/>
  <c r="AJ32" i="34"/>
  <c r="V18" i="33"/>
  <c r="V154" i="17"/>
  <c r="V177" i="17"/>
  <c r="V131" i="17"/>
  <c r="AF10" i="13"/>
  <c r="AE11" i="13"/>
  <c r="I66" i="11"/>
  <c r="J66" i="11"/>
  <c r="AH138" i="17"/>
  <c r="Y138" i="17"/>
  <c r="AA138" i="17"/>
  <c r="W138" i="17"/>
  <c r="Z138" i="17"/>
  <c r="AB138" i="17"/>
  <c r="AC100" i="34"/>
  <c r="AA48" i="34"/>
  <c r="AJ14" i="34"/>
  <c r="V9" i="33"/>
  <c r="R101" i="34"/>
  <c r="M101" i="34"/>
  <c r="E101" i="34"/>
  <c r="AJ89" i="34"/>
  <c r="V49" i="33"/>
  <c r="H101" i="34"/>
  <c r="M100" i="34"/>
  <c r="O47" i="34"/>
  <c r="G48" i="34"/>
  <c r="V167" i="17"/>
  <c r="V190" i="17"/>
  <c r="V144" i="17"/>
  <c r="V181" i="17"/>
  <c r="V158" i="17"/>
  <c r="V135" i="17"/>
  <c r="I17" i="15"/>
  <c r="M24" i="15"/>
  <c r="D24" i="15"/>
  <c r="E23" i="15"/>
  <c r="C24" i="15"/>
  <c r="L24" i="15"/>
  <c r="K24" i="15"/>
  <c r="J24" i="15"/>
  <c r="I90" i="15"/>
  <c r="X9" i="15"/>
  <c r="AA9" i="15"/>
  <c r="AC9" i="15"/>
  <c r="W9" i="15"/>
  <c r="AB9" i="15"/>
  <c r="Z9" i="15"/>
  <c r="S9" i="15"/>
  <c r="D25" i="15"/>
  <c r="G25" i="15"/>
  <c r="M25" i="15"/>
  <c r="K25" i="15"/>
  <c r="B26" i="15"/>
  <c r="H25" i="15"/>
  <c r="J25" i="15"/>
  <c r="L25" i="15"/>
  <c r="C25" i="15"/>
  <c r="I157" i="17"/>
  <c r="AG42" i="46"/>
  <c r="AH42" i="46"/>
  <c r="AJ39" i="46"/>
  <c r="AA43" i="46"/>
  <c r="AJ43" i="46"/>
  <c r="AJ133" i="17"/>
  <c r="H42" i="46"/>
  <c r="AB45" i="46"/>
  <c r="AJ45" i="46"/>
  <c r="AA45" i="46"/>
  <c r="X38" i="46"/>
  <c r="AA39" i="46"/>
  <c r="E46" i="46"/>
  <c r="AA46" i="46"/>
  <c r="X36" i="46"/>
  <c r="AJ150" i="17"/>
  <c r="U42" i="46"/>
  <c r="E30" i="46"/>
  <c r="W57" i="17"/>
  <c r="B28" i="15"/>
  <c r="B29" i="15"/>
  <c r="B30" i="15"/>
  <c r="A31" i="15"/>
  <c r="B31" i="15"/>
  <c r="B32" i="15"/>
  <c r="A33" i="15"/>
  <c r="B33" i="15"/>
  <c r="B34" i="15"/>
  <c r="A35" i="15"/>
  <c r="B35" i="15"/>
  <c r="B36" i="15"/>
  <c r="A37" i="15"/>
  <c r="B37" i="15"/>
  <c r="B38" i="15"/>
  <c r="A39" i="15"/>
  <c r="B39" i="15"/>
  <c r="B40" i="15"/>
  <c r="A41" i="15"/>
  <c r="B41" i="15"/>
  <c r="B42" i="15"/>
  <c r="A43" i="15"/>
  <c r="B43" i="15"/>
  <c r="B44" i="15"/>
  <c r="A45" i="15"/>
  <c r="B45" i="15"/>
  <c r="B46" i="15"/>
  <c r="A47" i="15"/>
  <c r="B47" i="15"/>
  <c r="B48" i="15"/>
  <c r="A49" i="15"/>
  <c r="B49" i="15"/>
  <c r="B50" i="15"/>
  <c r="A51" i="15"/>
  <c r="B51" i="15"/>
  <c r="B52" i="15"/>
  <c r="A53" i="15"/>
  <c r="B53" i="15"/>
  <c r="B54" i="15"/>
  <c r="A55" i="15"/>
  <c r="B55" i="15"/>
  <c r="B56" i="15"/>
  <c r="A57" i="15"/>
  <c r="B57" i="15"/>
  <c r="B58" i="15"/>
  <c r="A59" i="15"/>
  <c r="B59" i="15"/>
  <c r="B60" i="15"/>
  <c r="A61" i="15"/>
  <c r="B61" i="15"/>
  <c r="B62" i="15"/>
  <c r="A63" i="15"/>
  <c r="B63" i="15"/>
  <c r="B64" i="15"/>
  <c r="A65" i="15"/>
  <c r="B65" i="15"/>
  <c r="B66" i="15"/>
  <c r="A67" i="15"/>
  <c r="B67" i="15"/>
  <c r="B68" i="15"/>
  <c r="A69" i="15"/>
  <c r="B69" i="15"/>
  <c r="B70" i="15"/>
  <c r="A71" i="15"/>
  <c r="B71" i="15"/>
  <c r="B72" i="15"/>
  <c r="A73" i="15"/>
  <c r="B73" i="15"/>
  <c r="B74" i="15"/>
  <c r="A75" i="15"/>
  <c r="B75" i="15"/>
  <c r="B76" i="15"/>
  <c r="A77" i="15"/>
  <c r="B77" i="15"/>
  <c r="B78"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4" i="31"/>
  <c r="W34" i="17"/>
  <c r="Y57" i="17"/>
  <c r="Y34" i="17"/>
  <c r="Z57" i="17"/>
  <c r="Z34" i="17"/>
  <c r="AA57" i="17"/>
  <c r="AA34" i="17"/>
  <c r="AB57" i="17"/>
  <c r="AB34" i="17"/>
  <c r="AC34" i="17"/>
  <c r="AE34" i="17"/>
  <c r="AA30" i="46"/>
  <c r="F31" i="46"/>
  <c r="W36" i="33"/>
  <c r="AA31" i="46"/>
  <c r="AJ31" i="46"/>
  <c r="AB31" i="46"/>
  <c r="G169" i="17"/>
  <c r="F173" i="17"/>
  <c r="D136" i="17"/>
  <c r="U11" i="46"/>
  <c r="M11" i="46"/>
  <c r="T12" i="33"/>
  <c r="U18" i="33"/>
  <c r="I169" i="17"/>
  <c r="H169" i="17"/>
  <c r="L11" i="46"/>
  <c r="P11" i="46"/>
  <c r="D169" i="17"/>
  <c r="D146" i="17"/>
  <c r="O163" i="17"/>
  <c r="J11" i="46"/>
  <c r="K11" i="46"/>
  <c r="Q11" i="46"/>
  <c r="W13" i="46"/>
  <c r="G136" i="17"/>
  <c r="AH11" i="46"/>
  <c r="H161" i="17"/>
  <c r="I134" i="17"/>
  <c r="Y45" i="46"/>
  <c r="Z45" i="46"/>
  <c r="E35" i="46"/>
  <c r="K45" i="46"/>
  <c r="Q45" i="46"/>
  <c r="M45" i="46"/>
  <c r="AG45" i="46"/>
  <c r="U45" i="46"/>
  <c r="P45" i="46"/>
  <c r="V45" i="46"/>
  <c r="AE16" i="17"/>
  <c r="X42" i="46"/>
  <c r="X13" i="46"/>
  <c r="J111" i="17"/>
  <c r="J117" i="17"/>
  <c r="L117" i="17"/>
  <c r="V42" i="46"/>
  <c r="P34" i="46"/>
  <c r="L34" i="46"/>
  <c r="M34" i="46"/>
  <c r="AH13" i="46"/>
  <c r="W11" i="46"/>
  <c r="V11" i="46"/>
  <c r="AI45" i="46"/>
  <c r="V34" i="46"/>
  <c r="T16" i="33"/>
  <c r="AH46" i="46"/>
  <c r="AC146" i="17"/>
  <c r="AE146" i="17"/>
  <c r="AJ146" i="17"/>
  <c r="T50" i="33"/>
  <c r="I163" i="17"/>
  <c r="I140" i="17"/>
  <c r="F161" i="17"/>
  <c r="D161" i="17"/>
  <c r="T11" i="33"/>
  <c r="U49" i="33"/>
  <c r="D134" i="17"/>
  <c r="J159" i="17"/>
  <c r="L159" i="17"/>
  <c r="Q159" i="17"/>
  <c r="W38" i="46"/>
  <c r="H163" i="17"/>
  <c r="F163" i="17"/>
  <c r="I161" i="17"/>
  <c r="I138" i="17"/>
  <c r="G161" i="17"/>
  <c r="H136" i="17"/>
  <c r="AC167" i="17"/>
  <c r="AE167" i="17"/>
  <c r="AJ167" i="17"/>
  <c r="T37" i="33"/>
  <c r="G163" i="17"/>
  <c r="D167" i="17"/>
  <c r="U22" i="33"/>
  <c r="U50" i="33"/>
  <c r="AC194" i="17"/>
  <c r="AE194" i="17"/>
  <c r="AJ194" i="17"/>
  <c r="Z144" i="17"/>
  <c r="AC144" i="17"/>
  <c r="AE144" i="17"/>
  <c r="AJ144" i="17"/>
  <c r="J42" i="46"/>
  <c r="M42" i="46"/>
  <c r="K42" i="46"/>
  <c r="Q42" i="46"/>
  <c r="AH36" i="46"/>
  <c r="L42" i="46"/>
  <c r="AH38" i="46"/>
  <c r="AC148" i="17"/>
  <c r="AE148" i="17"/>
  <c r="AJ148" i="17"/>
  <c r="X46" i="46"/>
  <c r="W36" i="46"/>
  <c r="AH15" i="46"/>
  <c r="W15" i="46"/>
  <c r="X15" i="46"/>
  <c r="M10" i="46"/>
  <c r="L10" i="46"/>
  <c r="K10" i="46"/>
  <c r="Q10" i="46"/>
  <c r="J10" i="46"/>
  <c r="AG10" i="46"/>
  <c r="U10" i="46"/>
  <c r="H10" i="46"/>
  <c r="V10" i="46"/>
  <c r="P10" i="46"/>
  <c r="W32" i="46"/>
  <c r="AH32" i="46"/>
  <c r="X32" i="46"/>
  <c r="D16" i="46"/>
  <c r="U5" i="33"/>
  <c r="E11" i="46"/>
  <c r="AJ11" i="46"/>
  <c r="E8" i="46"/>
  <c r="D57" i="17"/>
  <c r="D34" i="17"/>
  <c r="F57" i="17"/>
  <c r="F34" i="17"/>
  <c r="G57" i="17"/>
  <c r="G34" i="17"/>
  <c r="H57" i="17"/>
  <c r="H34" i="17"/>
  <c r="I57" i="17"/>
  <c r="I34" i="17"/>
  <c r="J34" i="17"/>
  <c r="L34" i="17"/>
  <c r="AA8" i="46"/>
  <c r="J127" i="17"/>
  <c r="E25" i="46"/>
  <c r="U20" i="33"/>
  <c r="H23" i="46"/>
  <c r="D14" i="46"/>
  <c r="W14" i="46"/>
  <c r="D40" i="46"/>
  <c r="D12" i="46"/>
  <c r="J112" i="17"/>
  <c r="E10" i="46"/>
  <c r="E7" i="46"/>
  <c r="AI7" i="46"/>
  <c r="U21" i="33"/>
  <c r="D24" i="46"/>
  <c r="D33" i="46"/>
  <c r="X34" i="46"/>
  <c r="AH34" i="46"/>
  <c r="W34" i="46"/>
  <c r="D23" i="46"/>
  <c r="M13" i="46"/>
  <c r="J20" i="46"/>
  <c r="D17" i="46"/>
  <c r="D18" i="46"/>
  <c r="W46" i="46"/>
  <c r="D22" i="46"/>
  <c r="D25" i="46"/>
  <c r="D6" i="46"/>
  <c r="D37" i="46"/>
  <c r="E42" i="46"/>
  <c r="AJ42" i="46"/>
  <c r="D9" i="46"/>
  <c r="D20" i="46"/>
  <c r="X20" i="46"/>
  <c r="D44" i="46"/>
  <c r="D29" i="46"/>
  <c r="D19" i="46"/>
  <c r="D21" i="46"/>
  <c r="F45" i="46"/>
  <c r="AH45" i="46"/>
  <c r="W45" i="46"/>
  <c r="X45" i="46"/>
  <c r="F7" i="15"/>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X10" i="46"/>
  <c r="W10" i="46"/>
  <c r="W8" i="46"/>
  <c r="X8" i="46"/>
  <c r="AH8" i="46"/>
  <c r="X18" i="46"/>
  <c r="J38" i="46"/>
  <c r="K38" i="46"/>
  <c r="Q38" i="46"/>
  <c r="V38" i="46"/>
  <c r="P38" i="46"/>
  <c r="L38" i="46"/>
  <c r="U38" i="46"/>
  <c r="H38" i="46"/>
  <c r="AG38" i="46"/>
  <c r="M38" i="46"/>
  <c r="P35" i="46"/>
  <c r="U35" i="46"/>
  <c r="H35" i="46"/>
  <c r="V35" i="46"/>
  <c r="K35" i="46"/>
  <c r="Q35" i="46"/>
  <c r="L35" i="46"/>
  <c r="M35" i="46"/>
  <c r="J35" i="46"/>
  <c r="AG35" i="46"/>
  <c r="AG46" i="46"/>
  <c r="K46" i="46"/>
  <c r="Q46" i="46"/>
  <c r="H46" i="46"/>
  <c r="P46" i="46"/>
  <c r="L46" i="46"/>
  <c r="U46" i="46"/>
  <c r="V46" i="46"/>
  <c r="J46" i="46"/>
  <c r="M46" i="46"/>
  <c r="AD10" i="17"/>
  <c r="AE21" i="17"/>
  <c r="AK21" i="17"/>
  <c r="AE15" i="17"/>
  <c r="AK15" i="17"/>
  <c r="E34" i="46"/>
  <c r="AB34" i="46"/>
  <c r="E41" i="46"/>
  <c r="AD19" i="17"/>
  <c r="X16" i="17"/>
  <c r="AD27" i="17"/>
  <c r="AK23" i="17"/>
  <c r="X27" i="17"/>
  <c r="AD24" i="17"/>
  <c r="AF24" i="17"/>
  <c r="X26" i="17"/>
  <c r="AI12" i="17"/>
  <c r="X21" i="17"/>
  <c r="X13" i="17"/>
  <c r="X10" i="17"/>
  <c r="AE18" i="17"/>
  <c r="AE17" i="17"/>
  <c r="AK17" i="17"/>
  <c r="AD13" i="17"/>
  <c r="AE11" i="17"/>
  <c r="AB30" i="46"/>
  <c r="E28" i="46"/>
  <c r="AB28" i="46"/>
  <c r="E29" i="46"/>
  <c r="W56" i="17"/>
  <c r="W33" i="17"/>
  <c r="Y56" i="17"/>
  <c r="Y33" i="17"/>
  <c r="Z56" i="17"/>
  <c r="Z33" i="17"/>
  <c r="AA56" i="17"/>
  <c r="AA33" i="17"/>
  <c r="AB56" i="17"/>
  <c r="AB33" i="17"/>
  <c r="AC33" i="17"/>
  <c r="AE33" i="17"/>
  <c r="AA29" i="46"/>
  <c r="AB29" i="46"/>
  <c r="E32" i="46"/>
  <c r="AB32" i="46"/>
  <c r="E33" i="46"/>
  <c r="AB33" i="46"/>
  <c r="AB35" i="46"/>
  <c r="E36" i="46"/>
  <c r="AB36" i="46"/>
  <c r="E37" i="46"/>
  <c r="AB37" i="46"/>
  <c r="E38" i="46"/>
  <c r="AB38" i="46"/>
  <c r="E40" i="46"/>
  <c r="AB40" i="46"/>
  <c r="AB41" i="46"/>
  <c r="AB42" i="46"/>
  <c r="E44" i="46"/>
  <c r="AB44" i="46"/>
  <c r="AB46" i="46"/>
  <c r="E47" i="46"/>
  <c r="AB47" i="46"/>
  <c r="AB48" i="46"/>
  <c r="AJ30" i="46"/>
  <c r="AE14" i="17"/>
  <c r="Z43" i="46"/>
  <c r="AI43" i="46"/>
  <c r="F43" i="46"/>
  <c r="W48" i="33"/>
  <c r="Y43" i="46"/>
  <c r="AL31" i="46"/>
  <c r="Z39" i="46"/>
  <c r="AI39" i="46"/>
  <c r="F39" i="46"/>
  <c r="W44" i="33"/>
  <c r="Y39" i="46"/>
  <c r="AE27" i="17"/>
  <c r="AJ46" i="46"/>
  <c r="G31" i="46"/>
  <c r="F35" i="46"/>
  <c r="W40" i="33"/>
  <c r="Z42" i="46"/>
  <c r="AD9" i="17"/>
  <c r="AE25" i="17"/>
  <c r="AK25" i="17"/>
  <c r="AE19" i="17"/>
  <c r="AA38" i="46"/>
  <c r="AG13" i="46"/>
  <c r="L20" i="46"/>
  <c r="H20" i="46"/>
  <c r="V20" i="46"/>
  <c r="P7" i="46"/>
  <c r="V7" i="46"/>
  <c r="H7" i="46"/>
  <c r="L7" i="46"/>
  <c r="M7" i="46"/>
  <c r="U7" i="46"/>
  <c r="K7" i="46"/>
  <c r="Q7" i="46"/>
  <c r="AG7" i="46"/>
  <c r="J7" i="46"/>
  <c r="H21" i="46"/>
  <c r="P21" i="46"/>
  <c r="K21" i="46"/>
  <c r="Q21" i="46"/>
  <c r="V21" i="46"/>
  <c r="U21" i="46"/>
  <c r="J21" i="46"/>
  <c r="M21" i="46"/>
  <c r="AG21" i="46"/>
  <c r="L21" i="46"/>
  <c r="P9" i="46"/>
  <c r="M9" i="46"/>
  <c r="H9" i="46"/>
  <c r="AG9" i="46"/>
  <c r="L9" i="46"/>
  <c r="V9" i="46"/>
  <c r="J9" i="46"/>
  <c r="K9" i="46"/>
  <c r="Q9" i="46"/>
  <c r="U9" i="46"/>
  <c r="F8" i="46"/>
  <c r="W6" i="33"/>
  <c r="Y7" i="46"/>
  <c r="F7" i="46"/>
  <c r="W5" i="33"/>
  <c r="Z7" i="46"/>
  <c r="K18" i="17"/>
  <c r="X11" i="17"/>
  <c r="AI25" i="17"/>
  <c r="X9" i="17"/>
  <c r="AI9" i="17"/>
  <c r="X25" i="17"/>
  <c r="K26" i="17"/>
  <c r="K13" i="17"/>
  <c r="K9" i="17"/>
  <c r="E6" i="46"/>
  <c r="K23" i="17"/>
  <c r="L16" i="17"/>
  <c r="M16" i="17"/>
  <c r="J57" i="33"/>
  <c r="J58" i="33"/>
  <c r="AI10" i="17"/>
  <c r="AI13" i="17"/>
  <c r="X14" i="17"/>
  <c r="AI18" i="17"/>
  <c r="K19" i="17"/>
  <c r="K12" i="17"/>
  <c r="E9" i="46"/>
  <c r="AC120" i="17"/>
  <c r="U7" i="33"/>
  <c r="J123" i="17"/>
  <c r="E21" i="46"/>
  <c r="T21" i="33"/>
  <c r="D173" i="17"/>
  <c r="H150" i="17"/>
  <c r="J196" i="17"/>
  <c r="L196" i="17"/>
  <c r="Q196" i="17"/>
  <c r="F167" i="17"/>
  <c r="H167" i="17"/>
  <c r="O167" i="17"/>
  <c r="AE22" i="17"/>
  <c r="AK22" i="17"/>
  <c r="F150" i="17"/>
  <c r="G173" i="17"/>
  <c r="J121" i="17"/>
  <c r="E19" i="46"/>
  <c r="U17" i="33"/>
  <c r="AD18" i="17"/>
  <c r="T40" i="33"/>
  <c r="H132" i="17"/>
  <c r="I56" i="33"/>
  <c r="L102" i="34"/>
  <c r="W102" i="34"/>
  <c r="AD102" i="34"/>
  <c r="U4" i="33"/>
  <c r="P56" i="33"/>
  <c r="AE9" i="17"/>
  <c r="AK9" i="17"/>
  <c r="T48" i="33"/>
  <c r="U9" i="33"/>
  <c r="T8" i="33"/>
  <c r="AF12" i="17"/>
  <c r="AK45" i="20"/>
  <c r="J36" i="2"/>
  <c r="J38" i="2"/>
  <c r="AD17" i="17"/>
  <c r="AD21" i="17"/>
  <c r="V3" i="15"/>
  <c r="AD22" i="17"/>
  <c r="AF26" i="17"/>
  <c r="AF28" i="17"/>
  <c r="V7" i="15"/>
  <c r="AF20" i="17"/>
  <c r="AF17" i="17"/>
  <c r="AF13" i="17"/>
  <c r="AD15" i="17"/>
  <c r="AD25" i="17"/>
  <c r="L18" i="17"/>
  <c r="R18" i="17"/>
  <c r="I25" i="15"/>
  <c r="L19" i="17"/>
  <c r="R19" i="17"/>
  <c r="L13" i="17"/>
  <c r="R13" i="17"/>
  <c r="L12" i="17"/>
  <c r="R12" i="17"/>
  <c r="U36" i="33"/>
  <c r="AC113" i="17"/>
  <c r="AE113" i="17"/>
  <c r="AE126" i="17"/>
  <c r="U101" i="34"/>
  <c r="I173" i="17"/>
  <c r="O173" i="17"/>
  <c r="O150" i="17"/>
  <c r="D132" i="17"/>
  <c r="T4" i="33"/>
  <c r="H138" i="17"/>
  <c r="G138" i="17"/>
  <c r="K49" i="34"/>
  <c r="O138" i="17"/>
  <c r="H146" i="17"/>
  <c r="L26" i="17"/>
  <c r="R26" i="17"/>
  <c r="T23" i="33"/>
  <c r="L23" i="17"/>
  <c r="M23" i="17"/>
  <c r="K16" i="17"/>
  <c r="L11" i="17"/>
  <c r="K11" i="17"/>
  <c r="L14" i="17"/>
  <c r="K14" i="17"/>
  <c r="L15" i="17"/>
  <c r="K15" i="17"/>
  <c r="L28" i="17"/>
  <c r="K28" i="17"/>
  <c r="L21" i="17"/>
  <c r="K21" i="17"/>
  <c r="L24" i="17"/>
  <c r="K24" i="17"/>
  <c r="L10" i="17"/>
  <c r="K10" i="17"/>
  <c r="L22" i="17"/>
  <c r="K22" i="17"/>
  <c r="L17" i="17"/>
  <c r="K17" i="17"/>
  <c r="L25" i="17"/>
  <c r="K25" i="17"/>
  <c r="L27" i="17"/>
  <c r="K27" i="17"/>
  <c r="L20" i="17"/>
  <c r="K20" i="17"/>
  <c r="L108" i="17"/>
  <c r="G56" i="33"/>
  <c r="AI102" i="34"/>
  <c r="Y102" i="34"/>
  <c r="T6" i="33"/>
  <c r="J178" i="17"/>
  <c r="L178" i="17"/>
  <c r="Q178" i="17"/>
  <c r="O134" i="17"/>
  <c r="J180" i="17"/>
  <c r="L180" i="17"/>
  <c r="Q180" i="17"/>
  <c r="T17" i="33"/>
  <c r="O146" i="17"/>
  <c r="F146" i="17"/>
  <c r="G146" i="17"/>
  <c r="T22" i="33"/>
  <c r="T19" i="33"/>
  <c r="I146" i="17"/>
  <c r="AF102" i="34"/>
  <c r="AC124" i="17"/>
  <c r="T46" i="33"/>
  <c r="T52" i="33"/>
  <c r="X102" i="34"/>
  <c r="U38" i="33"/>
  <c r="AE118" i="17"/>
  <c r="O102" i="34"/>
  <c r="U35" i="33"/>
  <c r="AC145" i="17"/>
  <c r="N56" i="33"/>
  <c r="P102" i="34"/>
  <c r="M56" i="33"/>
  <c r="T36" i="33"/>
  <c r="T47" i="33"/>
  <c r="T49" i="33"/>
  <c r="AC117" i="17"/>
  <c r="D140" i="17"/>
  <c r="J182" i="17"/>
  <c r="L182" i="17"/>
  <c r="Q182" i="17"/>
  <c r="U11" i="33"/>
  <c r="J115" i="17"/>
  <c r="L115" i="17"/>
  <c r="H134" i="17"/>
  <c r="L112" i="17"/>
  <c r="U19" i="33"/>
  <c r="G27" i="33"/>
  <c r="L121" i="17"/>
  <c r="J119" i="17"/>
  <c r="E17" i="46"/>
  <c r="F17" i="46"/>
  <c r="W15" i="33"/>
  <c r="U15" i="33"/>
  <c r="G165" i="17"/>
  <c r="O165" i="17"/>
  <c r="O142" i="17"/>
  <c r="H165" i="17"/>
  <c r="H142" i="17"/>
  <c r="I165" i="17"/>
  <c r="I142" i="17"/>
  <c r="F165" i="17"/>
  <c r="D165" i="17"/>
  <c r="D142" i="17"/>
  <c r="I144" i="17"/>
  <c r="O144" i="17"/>
  <c r="G144" i="17"/>
  <c r="T15" i="33"/>
  <c r="O27" i="33"/>
  <c r="H56" i="33"/>
  <c r="L56" i="33"/>
  <c r="M27" i="33"/>
  <c r="AE124" i="17"/>
  <c r="AC149" i="17"/>
  <c r="K102" i="34"/>
  <c r="U41" i="33"/>
  <c r="U47" i="33"/>
  <c r="AC116" i="17"/>
  <c r="AE116" i="17"/>
  <c r="AE145" i="17"/>
  <c r="AJ145" i="17"/>
  <c r="F102" i="34"/>
  <c r="J56" i="33"/>
  <c r="AC109" i="17"/>
  <c r="AE109" i="17"/>
  <c r="M49" i="34"/>
  <c r="J120" i="17"/>
  <c r="H27" i="33"/>
  <c r="H140" i="17"/>
  <c r="J125" i="17"/>
  <c r="L125" i="17"/>
  <c r="U8" i="33"/>
  <c r="F27" i="33"/>
  <c r="P27" i="33"/>
  <c r="K27" i="33"/>
  <c r="G140" i="17"/>
  <c r="G134" i="17"/>
  <c r="U23" i="33"/>
  <c r="J126" i="17"/>
  <c r="J114" i="17"/>
  <c r="T10" i="33"/>
  <c r="T7" i="33"/>
  <c r="T5" i="33"/>
  <c r="L9" i="17"/>
  <c r="AI49" i="34"/>
  <c r="W49" i="34"/>
  <c r="J27" i="33"/>
  <c r="AH49" i="34"/>
  <c r="P49" i="34"/>
  <c r="AE49" i="34"/>
  <c r="O49" i="34"/>
  <c r="AG49" i="34"/>
  <c r="AB49" i="34"/>
  <c r="S49" i="34"/>
  <c r="U48" i="34"/>
  <c r="AD49" i="34"/>
  <c r="E49" i="34"/>
  <c r="N49" i="34"/>
  <c r="Q49" i="34"/>
  <c r="L127" i="17"/>
  <c r="J124" i="17"/>
  <c r="J169" i="17"/>
  <c r="L169" i="17"/>
  <c r="Q169" i="17"/>
  <c r="L27" i="33"/>
  <c r="J122" i="17"/>
  <c r="L122" i="17"/>
  <c r="Z49" i="34"/>
  <c r="J167" i="17"/>
  <c r="E27" i="33"/>
  <c r="U14" i="33"/>
  <c r="V47" i="34"/>
  <c r="J116" i="17"/>
  <c r="L116" i="17"/>
  <c r="H49" i="34"/>
  <c r="N27" i="33"/>
  <c r="U10" i="33"/>
  <c r="T9" i="33"/>
  <c r="J157" i="17"/>
  <c r="L157" i="17"/>
  <c r="Q157" i="17"/>
  <c r="F134" i="17"/>
  <c r="L110" i="17"/>
  <c r="T49" i="34"/>
  <c r="U6" i="33"/>
  <c r="G132" i="17"/>
  <c r="J155" i="17"/>
  <c r="L155" i="17"/>
  <c r="Q155" i="17"/>
  <c r="AH159" i="17"/>
  <c r="AH136" i="17"/>
  <c r="Y159" i="17"/>
  <c r="Y136" i="17"/>
  <c r="Z159" i="17"/>
  <c r="AA159" i="17"/>
  <c r="AB159" i="17"/>
  <c r="AB136" i="17"/>
  <c r="W159" i="17"/>
  <c r="AH155" i="17"/>
  <c r="W155" i="17"/>
  <c r="AB155" i="17"/>
  <c r="Y155" i="17"/>
  <c r="AA155" i="17"/>
  <c r="Z155" i="17"/>
  <c r="AH163" i="17"/>
  <c r="AH140" i="17"/>
  <c r="Z163" i="17"/>
  <c r="W163" i="17"/>
  <c r="AA163" i="17"/>
  <c r="AB163" i="17"/>
  <c r="Y163" i="17"/>
  <c r="O158" i="17"/>
  <c r="G158" i="17"/>
  <c r="D158" i="17"/>
  <c r="F158" i="17"/>
  <c r="F135" i="17"/>
  <c r="H158" i="17"/>
  <c r="I158" i="17"/>
  <c r="O154" i="17"/>
  <c r="D154" i="17"/>
  <c r="H154" i="17"/>
  <c r="I154" i="17"/>
  <c r="F154" i="17"/>
  <c r="G154" i="17"/>
  <c r="AF49" i="34"/>
  <c r="F132" i="17"/>
  <c r="L111" i="17"/>
  <c r="J118" i="17"/>
  <c r="O140" i="17"/>
  <c r="J186" i="17"/>
  <c r="L186" i="17"/>
  <c r="Q186" i="17"/>
  <c r="T14" i="33"/>
  <c r="U47" i="34"/>
  <c r="V48" i="34"/>
  <c r="F138" i="17"/>
  <c r="AC138" i="17"/>
  <c r="AE138" i="17"/>
  <c r="AJ138" i="17"/>
  <c r="AC137" i="17"/>
  <c r="AE137" i="17"/>
  <c r="AJ137" i="17"/>
  <c r="AH102" i="34"/>
  <c r="U100" i="34"/>
  <c r="T41" i="33"/>
  <c r="T42" i="33"/>
  <c r="T43" i="33"/>
  <c r="AC112" i="17"/>
  <c r="AC141" i="17"/>
  <c r="AE141" i="17"/>
  <c r="AJ141" i="17"/>
  <c r="Q56" i="33"/>
  <c r="U43" i="33"/>
  <c r="T45" i="33"/>
  <c r="AC134" i="17"/>
  <c r="AE134" i="17"/>
  <c r="AJ134" i="17"/>
  <c r="N102" i="34"/>
  <c r="F56" i="33"/>
  <c r="K56" i="33"/>
  <c r="AC108" i="17"/>
  <c r="V100" i="34"/>
  <c r="O56" i="33"/>
  <c r="W158" i="17"/>
  <c r="Z158" i="17"/>
  <c r="AB158" i="17"/>
  <c r="AA158" i="17"/>
  <c r="AH158" i="17"/>
  <c r="Y158" i="17"/>
  <c r="Z162" i="17"/>
  <c r="AH162" i="17"/>
  <c r="Y162" i="17"/>
  <c r="AA162" i="17"/>
  <c r="AB162" i="17"/>
  <c r="W162" i="17"/>
  <c r="Z154" i="17"/>
  <c r="Y154" i="17"/>
  <c r="AB154" i="17"/>
  <c r="AH154" i="17"/>
  <c r="W154" i="17"/>
  <c r="AA154" i="17"/>
  <c r="AH166" i="17"/>
  <c r="Z166" i="17"/>
  <c r="AA166" i="17"/>
  <c r="Y166" i="17"/>
  <c r="W166" i="17"/>
  <c r="W143" i="17"/>
  <c r="AB166" i="17"/>
  <c r="AH170" i="17"/>
  <c r="W170" i="17"/>
  <c r="AB170" i="17"/>
  <c r="AB147" i="17"/>
  <c r="Y170" i="17"/>
  <c r="AA170" i="17"/>
  <c r="Z170" i="17"/>
  <c r="I171" i="17"/>
  <c r="G171" i="17"/>
  <c r="D171" i="17"/>
  <c r="F171" i="17"/>
  <c r="O171" i="17"/>
  <c r="H171" i="17"/>
  <c r="AE149" i="17"/>
  <c r="AJ149" i="17"/>
  <c r="U48" i="33"/>
  <c r="AG102" i="34"/>
  <c r="U46" i="33"/>
  <c r="E56" i="33"/>
  <c r="U45" i="33"/>
  <c r="T102" i="34"/>
  <c r="T44" i="33"/>
  <c r="Q102" i="34"/>
  <c r="AB102" i="34"/>
  <c r="S102" i="34"/>
  <c r="G102" i="34"/>
  <c r="T39" i="33"/>
  <c r="U39" i="33"/>
  <c r="T38" i="33"/>
  <c r="U37" i="33"/>
  <c r="T35" i="33"/>
  <c r="V101" i="34"/>
  <c r="AE10" i="17"/>
  <c r="U34" i="33"/>
  <c r="T34" i="33"/>
  <c r="T33" i="33"/>
  <c r="M102" i="34"/>
  <c r="G49" i="34"/>
  <c r="L126" i="17"/>
  <c r="L49" i="34"/>
  <c r="O170" i="17"/>
  <c r="G170" i="17"/>
  <c r="H170" i="17"/>
  <c r="D170" i="17"/>
  <c r="I170" i="17"/>
  <c r="F170" i="17"/>
  <c r="F49" i="34"/>
  <c r="I27" i="33"/>
  <c r="I49" i="34"/>
  <c r="T18" i="33"/>
  <c r="AC49" i="34"/>
  <c r="L120" i="17"/>
  <c r="O166" i="17"/>
  <c r="F166" i="17"/>
  <c r="G166" i="17"/>
  <c r="H166" i="17"/>
  <c r="D166" i="17"/>
  <c r="I166" i="17"/>
  <c r="J49" i="34"/>
  <c r="Q27" i="33"/>
  <c r="L118" i="17"/>
  <c r="O164" i="17"/>
  <c r="F164" i="17"/>
  <c r="G164" i="17"/>
  <c r="H164" i="17"/>
  <c r="D164" i="17"/>
  <c r="I164" i="17"/>
  <c r="T13" i="33"/>
  <c r="D27" i="33"/>
  <c r="R49" i="34"/>
  <c r="L113" i="17"/>
  <c r="O156" i="17"/>
  <c r="I156" i="17"/>
  <c r="F156" i="17"/>
  <c r="G156" i="17"/>
  <c r="D156" i="17"/>
  <c r="H156" i="17"/>
  <c r="L109" i="17"/>
  <c r="AA102" i="34"/>
  <c r="E102" i="34"/>
  <c r="D56" i="33"/>
  <c r="J102" i="34"/>
  <c r="Z106" i="15"/>
  <c r="V106" i="15"/>
  <c r="R107" i="15"/>
  <c r="S106" i="15"/>
  <c r="T106" i="15"/>
  <c r="AC106" i="15"/>
  <c r="X106" i="15"/>
  <c r="AA106" i="15"/>
  <c r="W106" i="15"/>
  <c r="AB106" i="15"/>
  <c r="U106" i="15"/>
  <c r="O20" i="13"/>
  <c r="N21" i="13"/>
  <c r="AE102" i="34"/>
  <c r="I102" i="34"/>
  <c r="R102" i="34"/>
  <c r="AA49" i="34"/>
  <c r="AE51" i="13"/>
  <c r="AF50" i="13"/>
  <c r="O50" i="13"/>
  <c r="N51" i="13"/>
  <c r="O168" i="17"/>
  <c r="O145" i="17"/>
  <c r="H168" i="17"/>
  <c r="I168" i="17"/>
  <c r="D168" i="17"/>
  <c r="D145" i="17"/>
  <c r="F168" i="17"/>
  <c r="G168" i="17"/>
  <c r="J22" i="11"/>
  <c r="I22" i="11"/>
  <c r="X49" i="34"/>
  <c r="AA101" i="15"/>
  <c r="T101" i="15"/>
  <c r="AB101" i="15"/>
  <c r="S101" i="15"/>
  <c r="AC101" i="15"/>
  <c r="Z101" i="15"/>
  <c r="AF11" i="13"/>
  <c r="AE12" i="13"/>
  <c r="AC102" i="34"/>
  <c r="X40" i="33"/>
  <c r="K99" i="15"/>
  <c r="C99" i="15"/>
  <c r="D99" i="15"/>
  <c r="M99" i="15"/>
  <c r="J99" i="15"/>
  <c r="L99" i="15"/>
  <c r="Y49" i="34"/>
  <c r="AB10" i="15"/>
  <c r="S10" i="15"/>
  <c r="AA10" i="15"/>
  <c r="AC10" i="15"/>
  <c r="Z10" i="15"/>
  <c r="U9" i="15"/>
  <c r="O162" i="17"/>
  <c r="G162" i="17"/>
  <c r="H162" i="17"/>
  <c r="D162" i="17"/>
  <c r="F162" i="17"/>
  <c r="I162" i="17"/>
  <c r="Z102" i="34"/>
  <c r="J26" i="15"/>
  <c r="K26" i="15"/>
  <c r="L26" i="15"/>
  <c r="M26" i="15"/>
  <c r="E25" i="15"/>
  <c r="C26" i="15"/>
  <c r="L102" i="15"/>
  <c r="H102" i="15"/>
  <c r="I102" i="15"/>
  <c r="E102" i="15"/>
  <c r="A69" i="11"/>
  <c r="F102" i="15"/>
  <c r="B103" i="15"/>
  <c r="M102" i="15"/>
  <c r="D102" i="15"/>
  <c r="C102" i="15"/>
  <c r="G102" i="15"/>
  <c r="K102" i="15"/>
  <c r="J102" i="15"/>
  <c r="O172" i="17"/>
  <c r="F172" i="17"/>
  <c r="G172" i="17"/>
  <c r="I172" i="17"/>
  <c r="D172" i="17"/>
  <c r="H172" i="17"/>
  <c r="A23" i="11"/>
  <c r="O160" i="17"/>
  <c r="F160" i="17"/>
  <c r="G160" i="17"/>
  <c r="D160" i="17"/>
  <c r="H160" i="17"/>
  <c r="I160" i="17"/>
  <c r="I67" i="11"/>
  <c r="J67" i="11"/>
  <c r="R108" i="15"/>
  <c r="Q110" i="15"/>
  <c r="A106" i="15"/>
  <c r="B104" i="15"/>
  <c r="Y9" i="15"/>
  <c r="H102" i="34"/>
  <c r="W11" i="15"/>
  <c r="S11" i="15"/>
  <c r="AC11" i="15"/>
  <c r="AB11" i="15"/>
  <c r="X11" i="15"/>
  <c r="AA11" i="15"/>
  <c r="Z11" i="15"/>
  <c r="M27" i="15"/>
  <c r="K27" i="15"/>
  <c r="J27" i="15"/>
  <c r="C27" i="15"/>
  <c r="L27" i="15"/>
  <c r="H27" i="15"/>
  <c r="G27" i="15"/>
  <c r="AJ34" i="46"/>
  <c r="W136" i="17"/>
  <c r="AJ38" i="46"/>
  <c r="AA42" i="46"/>
  <c r="AA41" i="46"/>
  <c r="AJ41" i="46"/>
  <c r="AJ35" i="46"/>
  <c r="AA35" i="46"/>
  <c r="AA34" i="46"/>
  <c r="AJ47" i="46"/>
  <c r="AA47" i="46"/>
  <c r="G45" i="46"/>
  <c r="W50" i="33"/>
  <c r="AJ44" i="46"/>
  <c r="AA44" i="46"/>
  <c r="AA37" i="46"/>
  <c r="AJ37" i="46"/>
  <c r="H143" i="17"/>
  <c r="J161" i="17"/>
  <c r="L161" i="17"/>
  <c r="Q161" i="17"/>
  <c r="L123" i="17"/>
  <c r="P13" i="46"/>
  <c r="D138" i="17"/>
  <c r="J23" i="46"/>
  <c r="V13" i="46"/>
  <c r="J136" i="17"/>
  <c r="L136" i="17"/>
  <c r="Q136" i="17"/>
  <c r="J163" i="17"/>
  <c r="L163" i="17"/>
  <c r="Q163" i="17"/>
  <c r="F11" i="46"/>
  <c r="W9" i="33"/>
  <c r="U23" i="46"/>
  <c r="F140" i="17"/>
  <c r="J140" i="17"/>
  <c r="L140" i="17"/>
  <c r="Q140" i="17"/>
  <c r="AB10" i="46"/>
  <c r="AJ10" i="46"/>
  <c r="AA10" i="46"/>
  <c r="AJ21" i="46"/>
  <c r="AA21" i="46"/>
  <c r="AB21" i="46"/>
  <c r="AH24" i="46"/>
  <c r="D144" i="17"/>
  <c r="AA25" i="46"/>
  <c r="AJ25" i="46"/>
  <c r="AB25" i="46"/>
  <c r="AB11" i="46"/>
  <c r="AH17" i="46"/>
  <c r="AA17" i="46"/>
  <c r="AJ17" i="46"/>
  <c r="AB17" i="46"/>
  <c r="L167" i="17"/>
  <c r="Q167" i="17"/>
  <c r="E15" i="46"/>
  <c r="AI15" i="46"/>
  <c r="P20" i="46"/>
  <c r="M20" i="46"/>
  <c r="W17" i="46"/>
  <c r="W20" i="46"/>
  <c r="AH14" i="46"/>
  <c r="AA11" i="46"/>
  <c r="U20" i="46"/>
  <c r="K20" i="46"/>
  <c r="Q20" i="46"/>
  <c r="AA19" i="46"/>
  <c r="AJ19" i="46"/>
  <c r="AB19" i="46"/>
  <c r="W18" i="46"/>
  <c r="AH9" i="46"/>
  <c r="AA9" i="46"/>
  <c r="AB9" i="46"/>
  <c r="AJ9" i="46"/>
  <c r="W9" i="46"/>
  <c r="AB8" i="46"/>
  <c r="AB6" i="46"/>
  <c r="D56" i="17"/>
  <c r="D33" i="17"/>
  <c r="F56" i="17"/>
  <c r="F33" i="17"/>
  <c r="G56" i="17"/>
  <c r="G33" i="17"/>
  <c r="H56" i="17"/>
  <c r="H33" i="17"/>
  <c r="I56" i="17"/>
  <c r="I33" i="17"/>
  <c r="J33" i="17"/>
  <c r="L33" i="17"/>
  <c r="AA7" i="46"/>
  <c r="AB7" i="46"/>
  <c r="E12" i="46"/>
  <c r="AB12" i="46"/>
  <c r="E13" i="46"/>
  <c r="AB13" i="46"/>
  <c r="E14" i="46"/>
  <c r="AB14" i="46"/>
  <c r="AB15" i="46"/>
  <c r="E16" i="46"/>
  <c r="AB16" i="46"/>
  <c r="E18" i="46"/>
  <c r="AB18" i="46"/>
  <c r="E20" i="46"/>
  <c r="AB20" i="46"/>
  <c r="E22" i="46"/>
  <c r="AB22" i="46"/>
  <c r="E23" i="46"/>
  <c r="AB23" i="46"/>
  <c r="E24" i="46"/>
  <c r="AB24" i="46"/>
  <c r="AB26" i="46"/>
  <c r="AJ8" i="46"/>
  <c r="AJ7" i="46"/>
  <c r="AJ6" i="46"/>
  <c r="AA6" i="46"/>
  <c r="K23" i="46"/>
  <c r="Q23" i="46"/>
  <c r="P23" i="46"/>
  <c r="X17" i="46"/>
  <c r="X24" i="46"/>
  <c r="L23" i="46"/>
  <c r="AG23" i="46"/>
  <c r="M23" i="46"/>
  <c r="V23" i="46"/>
  <c r="Y42" i="46"/>
  <c r="AI42" i="46"/>
  <c r="F42" i="46"/>
  <c r="W47" i="33"/>
  <c r="X47" i="33"/>
  <c r="X14" i="46"/>
  <c r="AA135" i="17"/>
  <c r="AH131" i="17"/>
  <c r="AG20" i="46"/>
  <c r="AH20" i="46"/>
  <c r="J188" i="17"/>
  <c r="L188" i="17"/>
  <c r="Q188" i="17"/>
  <c r="AH18" i="46"/>
  <c r="D48" i="46"/>
  <c r="D26" i="46"/>
  <c r="Y147" i="17"/>
  <c r="L13" i="46"/>
  <c r="U13" i="46"/>
  <c r="K13" i="46"/>
  <c r="Q13" i="46"/>
  <c r="X9" i="46"/>
  <c r="F19" i="46"/>
  <c r="J13" i="46"/>
  <c r="F145" i="17"/>
  <c r="H144" i="17"/>
  <c r="G142" i="17"/>
  <c r="H13" i="46"/>
  <c r="AI25" i="46"/>
  <c r="Y25" i="46"/>
  <c r="F25" i="46"/>
  <c r="S25" i="46"/>
  <c r="Z25" i="46"/>
  <c r="AH143" i="17"/>
  <c r="AB132" i="17"/>
  <c r="AE120" i="17"/>
  <c r="Z132" i="17"/>
  <c r="D150" i="17"/>
  <c r="F21" i="46"/>
  <c r="Y21" i="46"/>
  <c r="Z21" i="46"/>
  <c r="AI21" i="46"/>
  <c r="AJ20" i="46"/>
  <c r="M12" i="46"/>
  <c r="AG12" i="46"/>
  <c r="K12" i="46"/>
  <c r="Q12" i="46"/>
  <c r="H12" i="46"/>
  <c r="P12" i="46"/>
  <c r="U12" i="46"/>
  <c r="V12" i="46"/>
  <c r="J12" i="46"/>
  <c r="L12" i="46"/>
  <c r="U22" i="46"/>
  <c r="V22" i="46"/>
  <c r="H22" i="46"/>
  <c r="P22" i="46"/>
  <c r="AG22" i="46"/>
  <c r="K22" i="46"/>
  <c r="Q22" i="46"/>
  <c r="L22" i="46"/>
  <c r="M22" i="46"/>
  <c r="J22" i="46"/>
  <c r="AH33" i="46"/>
  <c r="W33" i="46"/>
  <c r="X33" i="46"/>
  <c r="U36" i="46"/>
  <c r="H36" i="46"/>
  <c r="M36" i="46"/>
  <c r="V36" i="46"/>
  <c r="J36" i="46"/>
  <c r="K36" i="46"/>
  <c r="Q36" i="46"/>
  <c r="AG36" i="46"/>
  <c r="P36" i="46"/>
  <c r="L36"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C103" i="15"/>
  <c r="C104" i="15"/>
  <c r="B105" i="15"/>
  <c r="C105" i="15"/>
  <c r="B106" i="15"/>
  <c r="C106" i="15"/>
  <c r="B107" i="15"/>
  <c r="C107" i="15"/>
  <c r="A108" i="15"/>
  <c r="B108" i="15"/>
  <c r="C108" i="15"/>
  <c r="B109" i="15"/>
  <c r="C109" i="15"/>
  <c r="A110" i="15"/>
  <c r="B110" i="15"/>
  <c r="C110" i="15"/>
  <c r="B111" i="15"/>
  <c r="C111" i="15"/>
  <c r="A112" i="15"/>
  <c r="B112" i="15"/>
  <c r="C112" i="15"/>
  <c r="B113" i="15"/>
  <c r="C113" i="15"/>
  <c r="A114" i="15"/>
  <c r="B114" i="15"/>
  <c r="C114" i="15"/>
  <c r="B115" i="15"/>
  <c r="C115" i="15"/>
  <c r="A116" i="15"/>
  <c r="B116" i="15"/>
  <c r="C116" i="15"/>
  <c r="B117" i="15"/>
  <c r="C117" i="15"/>
  <c r="A118" i="15"/>
  <c r="B118" i="15"/>
  <c r="C118" i="15"/>
  <c r="B119" i="15"/>
  <c r="C119" i="15"/>
  <c r="A120" i="15"/>
  <c r="B120" i="15"/>
  <c r="C120" i="15"/>
  <c r="B121" i="15"/>
  <c r="C121" i="15"/>
  <c r="A122" i="15"/>
  <c r="B122" i="15"/>
  <c r="C122" i="15"/>
  <c r="B123" i="15"/>
  <c r="C123" i="15"/>
  <c r="A124" i="15"/>
  <c r="B124" i="15"/>
  <c r="C124" i="15"/>
  <c r="B125" i="15"/>
  <c r="C125" i="15"/>
  <c r="A126" i="15"/>
  <c r="B126" i="15"/>
  <c r="C126" i="15"/>
  <c r="B127" i="15"/>
  <c r="C127" i="15"/>
  <c r="A128" i="15"/>
  <c r="B128" i="15"/>
  <c r="C128" i="15"/>
  <c r="B129" i="15"/>
  <c r="C129" i="15"/>
  <c r="A130" i="15"/>
  <c r="B130" i="15"/>
  <c r="C130" i="15"/>
  <c r="B131" i="15"/>
  <c r="C131" i="15"/>
  <c r="A132" i="15"/>
  <c r="B132" i="15"/>
  <c r="C132" i="15"/>
  <c r="B133" i="15"/>
  <c r="C133" i="15"/>
  <c r="A134" i="15"/>
  <c r="B134" i="15"/>
  <c r="C134" i="15"/>
  <c r="B135" i="15"/>
  <c r="C135" i="15"/>
  <c r="A136" i="15"/>
  <c r="B136" i="15"/>
  <c r="C136" i="15"/>
  <c r="B137" i="15"/>
  <c r="C137" i="15"/>
  <c r="A138" i="15"/>
  <c r="B138" i="15"/>
  <c r="C138" i="15"/>
  <c r="B139" i="15"/>
  <c r="C139" i="15"/>
  <c r="A140" i="15"/>
  <c r="B140" i="15"/>
  <c r="C140" i="15"/>
  <c r="B141" i="15"/>
  <c r="C141" i="15"/>
  <c r="A142" i="15"/>
  <c r="B142" i="15"/>
  <c r="C142" i="15"/>
  <c r="B143" i="15"/>
  <c r="C143" i="15"/>
  <c r="A144" i="15"/>
  <c r="B144" i="15"/>
  <c r="C144" i="15"/>
  <c r="B145" i="15"/>
  <c r="C145" i="15"/>
  <c r="A146" i="15"/>
  <c r="B146" i="15"/>
  <c r="C146" i="15"/>
  <c r="B147" i="15"/>
  <c r="C147" i="15"/>
  <c r="A148" i="15"/>
  <c r="B148" i="15"/>
  <c r="C148" i="15"/>
  <c r="B149" i="15"/>
  <c r="C149" i="15"/>
  <c r="A150" i="15"/>
  <c r="B150" i="15"/>
  <c r="C150" i="15"/>
  <c r="B151" i="15"/>
  <c r="C151" i="15"/>
  <c r="A152" i="15"/>
  <c r="B152" i="15"/>
  <c r="C152" i="15"/>
  <c r="B153" i="15"/>
  <c r="C153" i="15"/>
  <c r="A154" i="15"/>
  <c r="B154" i="15"/>
  <c r="C154" i="15"/>
  <c r="B155" i="15"/>
  <c r="C155" i="15"/>
  <c r="A156" i="15"/>
  <c r="B156" i="15"/>
  <c r="C156" i="15"/>
  <c r="B157" i="15"/>
  <c r="C157" i="15"/>
  <c r="A158" i="15"/>
  <c r="B158" i="15"/>
  <c r="C158" i="15"/>
  <c r="B159" i="15"/>
  <c r="C159" i="15"/>
  <c r="A160" i="15"/>
  <c r="B160" i="15"/>
  <c r="C160" i="15"/>
  <c r="B161" i="15"/>
  <c r="C161" i="15"/>
  <c r="A162" i="15"/>
  <c r="B162" i="15"/>
  <c r="C162" i="15"/>
  <c r="B163" i="15"/>
  <c r="C163" i="15"/>
  <c r="E173" i="15"/>
  <c r="G173" i="15"/>
  <c r="G174" i="15"/>
  <c r="J6" i="46"/>
  <c r="O55" i="17"/>
  <c r="O32" i="17"/>
  <c r="U6" i="46"/>
  <c r="V6" i="46"/>
  <c r="V8" i="46"/>
  <c r="V14" i="46"/>
  <c r="V15" i="46"/>
  <c r="V16" i="46"/>
  <c r="V17" i="46"/>
  <c r="V19" i="46"/>
  <c r="V24" i="46"/>
  <c r="V25" i="46"/>
  <c r="V26" i="46"/>
  <c r="AG6" i="46"/>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72" i="15"/>
  <c r="H173" i="15"/>
  <c r="H174" i="15"/>
  <c r="K6" i="46"/>
  <c r="D172" i="15"/>
  <c r="D173" i="15"/>
  <c r="D174" i="15"/>
  <c r="H6" i="46"/>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3" i="15"/>
  <c r="L174" i="15"/>
  <c r="M6" i="46"/>
  <c r="Q6" i="46"/>
  <c r="I27" i="15"/>
  <c r="I29" i="15"/>
  <c r="I31" i="15"/>
  <c r="I33" i="15"/>
  <c r="I35" i="15"/>
  <c r="I37" i="15"/>
  <c r="I39" i="15"/>
  <c r="I41" i="15"/>
  <c r="I43" i="15"/>
  <c r="I45" i="15"/>
  <c r="I47" i="15"/>
  <c r="I49" i="15"/>
  <c r="I51" i="15"/>
  <c r="I53" i="15"/>
  <c r="I55" i="15"/>
  <c r="I57" i="15"/>
  <c r="I59" i="15"/>
  <c r="I61" i="15"/>
  <c r="I63" i="15"/>
  <c r="I65" i="15"/>
  <c r="I67" i="15"/>
  <c r="I69" i="15"/>
  <c r="I71" i="15"/>
  <c r="I73" i="15"/>
  <c r="I75" i="15"/>
  <c r="I77" i="15"/>
  <c r="I172" i="15"/>
  <c r="I173" i="15"/>
  <c r="I174" i="15"/>
  <c r="P6" i="46"/>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3" i="15"/>
  <c r="J174" i="15"/>
  <c r="L6" i="46"/>
  <c r="AG33" i="46"/>
  <c r="L33" i="46"/>
  <c r="K33" i="46"/>
  <c r="Q33" i="46"/>
  <c r="M33" i="46"/>
  <c r="J33" i="46"/>
  <c r="H33" i="46"/>
  <c r="P33" i="46"/>
  <c r="U33" i="46"/>
  <c r="V33" i="46"/>
  <c r="Z135" i="17"/>
  <c r="AJ16" i="46"/>
  <c r="F33" i="46"/>
  <c r="W38" i="33"/>
  <c r="X19" i="46"/>
  <c r="W19" i="46"/>
  <c r="AH19" i="46"/>
  <c r="F12" i="46"/>
  <c r="P19" i="46"/>
  <c r="U19" i="46"/>
  <c r="M19" i="46"/>
  <c r="J19" i="46"/>
  <c r="L19" i="46"/>
  <c r="H19" i="46"/>
  <c r="AG19" i="46"/>
  <c r="K19" i="46"/>
  <c r="Q19" i="46"/>
  <c r="AG15" i="46"/>
  <c r="K15" i="46"/>
  <c r="Q15" i="46"/>
  <c r="H15" i="46"/>
  <c r="P15" i="46"/>
  <c r="L15" i="46"/>
  <c r="J15" i="46"/>
  <c r="M15" i="46"/>
  <c r="U15" i="46"/>
  <c r="AJ14" i="46"/>
  <c r="J29" i="46"/>
  <c r="P29" i="46"/>
  <c r="V29" i="46"/>
  <c r="L29" i="46"/>
  <c r="K29" i="46"/>
  <c r="Q29" i="46"/>
  <c r="U29" i="46"/>
  <c r="H29" i="46"/>
  <c r="M29" i="46"/>
  <c r="AG29" i="46"/>
  <c r="AA132" i="17"/>
  <c r="AH132" i="17"/>
  <c r="AJ23" i="46"/>
  <c r="AJ29" i="46"/>
  <c r="W24" i="46"/>
  <c r="W21" i="46"/>
  <c r="AH21" i="46"/>
  <c r="X21" i="46"/>
  <c r="X37" i="46"/>
  <c r="W37" i="46"/>
  <c r="AH37" i="46"/>
  <c r="J8" i="46"/>
  <c r="U8" i="46"/>
  <c r="L8" i="46"/>
  <c r="K8" i="46"/>
  <c r="Q8" i="46"/>
  <c r="AG8" i="46"/>
  <c r="P8" i="46"/>
  <c r="M8" i="46"/>
  <c r="H8" i="46"/>
  <c r="W22" i="46"/>
  <c r="X22" i="46"/>
  <c r="AH22" i="46"/>
  <c r="AG17" i="46"/>
  <c r="M17" i="46"/>
  <c r="J17" i="46"/>
  <c r="P17" i="46"/>
  <c r="H17" i="46"/>
  <c r="K17" i="46"/>
  <c r="Q17" i="46"/>
  <c r="L17" i="46"/>
  <c r="U17" i="46"/>
  <c r="AH12" i="46"/>
  <c r="X12" i="46"/>
  <c r="W12" i="46"/>
  <c r="F18" i="46"/>
  <c r="AH16" i="46"/>
  <c r="X16" i="46"/>
  <c r="W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172"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X172" i="15"/>
  <c r="S107" i="15"/>
  <c r="S108" i="15"/>
  <c r="R109" i="15"/>
  <c r="S109" i="15"/>
  <c r="R110" i="15"/>
  <c r="S110" i="15"/>
  <c r="R111" i="15"/>
  <c r="S111" i="15"/>
  <c r="Q112" i="15"/>
  <c r="R112" i="15"/>
  <c r="S112" i="15"/>
  <c r="R113" i="15"/>
  <c r="S113" i="15"/>
  <c r="Q114" i="15"/>
  <c r="R114" i="15"/>
  <c r="S114" i="15"/>
  <c r="R115" i="15"/>
  <c r="S115" i="15"/>
  <c r="Q116" i="15"/>
  <c r="R116" i="15"/>
  <c r="S116" i="15"/>
  <c r="R117" i="15"/>
  <c r="S117" i="15"/>
  <c r="Q118" i="15"/>
  <c r="R118" i="15"/>
  <c r="S118" i="15"/>
  <c r="R119" i="15"/>
  <c r="S119" i="15"/>
  <c r="Q120" i="15"/>
  <c r="R120" i="15"/>
  <c r="S120" i="15"/>
  <c r="R121" i="15"/>
  <c r="S121" i="15"/>
  <c r="Q122" i="15"/>
  <c r="R122" i="15"/>
  <c r="S122" i="15"/>
  <c r="R123" i="15"/>
  <c r="S123" i="15"/>
  <c r="Q124" i="15"/>
  <c r="R124" i="15"/>
  <c r="S124" i="15"/>
  <c r="R125" i="15"/>
  <c r="S125" i="15"/>
  <c r="Q126" i="15"/>
  <c r="R126" i="15"/>
  <c r="S126" i="15"/>
  <c r="R127" i="15"/>
  <c r="S127" i="15"/>
  <c r="Q128" i="15"/>
  <c r="R128" i="15"/>
  <c r="S128" i="15"/>
  <c r="R129" i="15"/>
  <c r="S129" i="15"/>
  <c r="Q130" i="15"/>
  <c r="R130" i="15"/>
  <c r="S130" i="15"/>
  <c r="R131" i="15"/>
  <c r="S131" i="15"/>
  <c r="Q132" i="15"/>
  <c r="R132" i="15"/>
  <c r="S132" i="15"/>
  <c r="R133" i="15"/>
  <c r="S133" i="15"/>
  <c r="Q134" i="15"/>
  <c r="R134" i="15"/>
  <c r="S134" i="15"/>
  <c r="R135" i="15"/>
  <c r="S135" i="15"/>
  <c r="Q136" i="15"/>
  <c r="R136" i="15"/>
  <c r="S136" i="15"/>
  <c r="R137" i="15"/>
  <c r="S137" i="15"/>
  <c r="Q138" i="15"/>
  <c r="R138" i="15"/>
  <c r="S138" i="15"/>
  <c r="R139" i="15"/>
  <c r="S139" i="15"/>
  <c r="Q140" i="15"/>
  <c r="R140" i="15"/>
  <c r="S140" i="15"/>
  <c r="R141" i="15"/>
  <c r="S141" i="15"/>
  <c r="Q142" i="15"/>
  <c r="R142" i="15"/>
  <c r="S142" i="15"/>
  <c r="R143" i="15"/>
  <c r="S143" i="15"/>
  <c r="Q144" i="15"/>
  <c r="R144" i="15"/>
  <c r="S144" i="15"/>
  <c r="R145" i="15"/>
  <c r="S145" i="15"/>
  <c r="Q146" i="15"/>
  <c r="R146" i="15"/>
  <c r="S146" i="15"/>
  <c r="R147" i="15"/>
  <c r="S147" i="15"/>
  <c r="Q148" i="15"/>
  <c r="R148" i="15"/>
  <c r="S148" i="15"/>
  <c r="R149" i="15"/>
  <c r="S149" i="15"/>
  <c r="Q150" i="15"/>
  <c r="R150" i="15"/>
  <c r="S150" i="15"/>
  <c r="R151" i="15"/>
  <c r="S151" i="15"/>
  <c r="Q152" i="15"/>
  <c r="R152" i="15"/>
  <c r="S152" i="15"/>
  <c r="R153" i="15"/>
  <c r="S153" i="15"/>
  <c r="Q154" i="15"/>
  <c r="R154" i="15"/>
  <c r="S154" i="15"/>
  <c r="R155" i="15"/>
  <c r="S155" i="15"/>
  <c r="Q156" i="15"/>
  <c r="R156" i="15"/>
  <c r="S156" i="15"/>
  <c r="R157" i="15"/>
  <c r="S157" i="15"/>
  <c r="Q158" i="15"/>
  <c r="R158" i="15"/>
  <c r="S158" i="15"/>
  <c r="R159" i="15"/>
  <c r="S159" i="15"/>
  <c r="Q160" i="15"/>
  <c r="R160" i="15"/>
  <c r="S160" i="15"/>
  <c r="R161" i="15"/>
  <c r="S161" i="15"/>
  <c r="Q162" i="15"/>
  <c r="R162" i="15"/>
  <c r="S162" i="15"/>
  <c r="R163" i="15"/>
  <c r="S163" i="15"/>
  <c r="U173" i="15"/>
  <c r="X173" i="15"/>
  <c r="X174" i="15"/>
  <c r="K28" i="46"/>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72" i="15"/>
  <c r="W173" i="15"/>
  <c r="W174" i="15"/>
  <c r="J28" i="46"/>
  <c r="T172" i="15"/>
  <c r="T173" i="15"/>
  <c r="T174" i="15"/>
  <c r="H28" i="46"/>
  <c r="Q28" i="46"/>
  <c r="AH55" i="17"/>
  <c r="AH32" i="17"/>
  <c r="U28" i="46"/>
  <c r="V28" i="46"/>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72" i="15"/>
  <c r="Z173" i="15"/>
  <c r="Z174" i="15"/>
  <c r="L28" i="46"/>
  <c r="V32" i="46"/>
  <c r="V37" i="46"/>
  <c r="V39" i="46"/>
  <c r="V40" i="46"/>
  <c r="V43" i="46"/>
  <c r="V44" i="46"/>
  <c r="V48" i="46"/>
  <c r="AG28" i="46"/>
  <c r="Y11" i="15"/>
  <c r="Y13" i="15"/>
  <c r="Y15" i="15"/>
  <c r="Y17" i="15"/>
  <c r="Y19" i="15"/>
  <c r="Y21" i="15"/>
  <c r="Y23" i="15"/>
  <c r="Y25" i="15"/>
  <c r="Y27" i="15"/>
  <c r="Y29" i="15"/>
  <c r="Y31" i="15"/>
  <c r="Y33" i="15"/>
  <c r="Y35" i="15"/>
  <c r="Y37" i="15"/>
  <c r="Y39" i="15"/>
  <c r="Y41" i="15"/>
  <c r="Y43" i="15"/>
  <c r="Y45" i="15"/>
  <c r="Y47" i="15"/>
  <c r="Y49" i="15"/>
  <c r="Y51" i="15"/>
  <c r="Y53" i="15"/>
  <c r="Y55" i="15"/>
  <c r="Y57" i="15"/>
  <c r="Y59" i="15"/>
  <c r="Y61" i="15"/>
  <c r="Y63" i="15"/>
  <c r="Y65" i="15"/>
  <c r="Y67" i="15"/>
  <c r="Y69" i="15"/>
  <c r="Y71" i="15"/>
  <c r="Y73" i="15"/>
  <c r="Y75" i="15"/>
  <c r="Y77" i="15"/>
  <c r="Y172" i="15"/>
  <c r="Y173" i="15"/>
  <c r="Y174" i="15"/>
  <c r="P28" i="46"/>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72" i="15"/>
  <c r="AB173" i="15"/>
  <c r="AB174" i="15"/>
  <c r="M28" i="46"/>
  <c r="AH44" i="46"/>
  <c r="W44" i="46"/>
  <c r="X44" i="46"/>
  <c r="AH25" i="46"/>
  <c r="W25" i="46"/>
  <c r="X25" i="46"/>
  <c r="H32" i="46"/>
  <c r="P32" i="46"/>
  <c r="AG32" i="46"/>
  <c r="K32" i="46"/>
  <c r="Q32" i="46"/>
  <c r="L32" i="46"/>
  <c r="J32" i="46"/>
  <c r="U32" i="46"/>
  <c r="M32" i="46"/>
  <c r="AH23" i="46"/>
  <c r="X23" i="46"/>
  <c r="W23" i="46"/>
  <c r="L25" i="46"/>
  <c r="H25" i="46"/>
  <c r="K25" i="46"/>
  <c r="Q25" i="46"/>
  <c r="M25" i="46"/>
  <c r="P25" i="46"/>
  <c r="U25" i="46"/>
  <c r="J25" i="46"/>
  <c r="AG25" i="46"/>
  <c r="K37" i="46"/>
  <c r="Q37" i="46"/>
  <c r="M37" i="46"/>
  <c r="U37" i="46"/>
  <c r="J37" i="46"/>
  <c r="AG37" i="46"/>
  <c r="P37" i="46"/>
  <c r="H37" i="46"/>
  <c r="L37" i="46"/>
  <c r="W40" i="46"/>
  <c r="AH40" i="46"/>
  <c r="X40" i="46"/>
  <c r="X48" i="33"/>
  <c r="AF21" i="17"/>
  <c r="AL45" i="46"/>
  <c r="S45" i="46"/>
  <c r="AC45" i="46"/>
  <c r="T45" i="46"/>
  <c r="R45" i="46"/>
  <c r="AF15" i="17"/>
  <c r="AF9" i="17"/>
  <c r="AF22" i="17"/>
  <c r="J29" i="33"/>
  <c r="R16" i="17"/>
  <c r="AF25" i="17"/>
  <c r="Z47" i="46"/>
  <c r="F47" i="46"/>
  <c r="W52" i="33"/>
  <c r="Y47" i="46"/>
  <c r="AI47" i="46"/>
  <c r="AL43" i="46"/>
  <c r="G43" i="46"/>
  <c r="AK14" i="17"/>
  <c r="AF14" i="17"/>
  <c r="AF18" i="17"/>
  <c r="AK18" i="17"/>
  <c r="F40" i="46"/>
  <c r="W45" i="33"/>
  <c r="X45" i="33"/>
  <c r="Z40" i="46"/>
  <c r="AL35" i="46"/>
  <c r="G35" i="46"/>
  <c r="AL39" i="46"/>
  <c r="G39" i="46"/>
  <c r="Z30" i="46"/>
  <c r="AI30" i="46"/>
  <c r="Y30" i="46"/>
  <c r="F30" i="46"/>
  <c r="W35" i="33"/>
  <c r="X35" i="33"/>
  <c r="F34" i="46"/>
  <c r="W39" i="33"/>
  <c r="X39" i="33"/>
  <c r="F38" i="46"/>
  <c r="W43" i="33"/>
  <c r="X43" i="33"/>
  <c r="Z44" i="46"/>
  <c r="AI44" i="46"/>
  <c r="Y44" i="46"/>
  <c r="F44" i="46"/>
  <c r="W49" i="33"/>
  <c r="X49" i="33"/>
  <c r="Z46" i="46"/>
  <c r="AI46" i="46"/>
  <c r="F46" i="46"/>
  <c r="W51" i="33"/>
  <c r="Y46" i="46"/>
  <c r="AK11" i="17"/>
  <c r="AF11" i="17"/>
  <c r="F29" i="46"/>
  <c r="W34" i="33"/>
  <c r="AK19" i="17"/>
  <c r="AF19" i="17"/>
  <c r="AC42" i="46"/>
  <c r="AL42" i="46"/>
  <c r="AK27" i="17"/>
  <c r="AF27" i="17"/>
  <c r="F32" i="46"/>
  <c r="W37" i="33"/>
  <c r="F37" i="46"/>
  <c r="W42" i="33"/>
  <c r="Z41" i="46"/>
  <c r="AI41" i="46"/>
  <c r="Y41" i="46"/>
  <c r="F41" i="46"/>
  <c r="W46" i="33"/>
  <c r="AL8" i="46"/>
  <c r="G8" i="46"/>
  <c r="Z9" i="46"/>
  <c r="F9" i="46"/>
  <c r="W7" i="33"/>
  <c r="AI9" i="46"/>
  <c r="Y9" i="46"/>
  <c r="Y10" i="46"/>
  <c r="F10" i="46"/>
  <c r="W8" i="33"/>
  <c r="X8" i="33"/>
  <c r="Z10" i="46"/>
  <c r="AI10" i="46"/>
  <c r="G7" i="46"/>
  <c r="AL7" i="46"/>
  <c r="AL11" i="46"/>
  <c r="AL12" i="46"/>
  <c r="F6" i="46"/>
  <c r="W4" i="33"/>
  <c r="Z15" i="46"/>
  <c r="F15" i="46"/>
  <c r="W13" i="33"/>
  <c r="AL17" i="46"/>
  <c r="G17" i="46"/>
  <c r="Z16" i="46"/>
  <c r="AI23" i="46"/>
  <c r="F149" i="17"/>
  <c r="O147" i="17"/>
  <c r="G150" i="17"/>
  <c r="J184" i="17"/>
  <c r="L184" i="17"/>
  <c r="Q184" i="17"/>
  <c r="D135" i="17"/>
  <c r="Z147" i="17"/>
  <c r="U102" i="34"/>
  <c r="M19" i="17"/>
  <c r="V9" i="15"/>
  <c r="F9" i="15"/>
  <c r="AF10" i="17"/>
  <c r="M18" i="17"/>
  <c r="M12" i="17"/>
  <c r="M13" i="17"/>
  <c r="M26" i="17"/>
  <c r="AC170" i="17"/>
  <c r="AE170" i="17"/>
  <c r="AJ170" i="17"/>
  <c r="W132" i="17"/>
  <c r="J192" i="17"/>
  <c r="L192" i="17"/>
  <c r="Q192" i="17"/>
  <c r="I150" i="17"/>
  <c r="J173" i="17"/>
  <c r="L173" i="17"/>
  <c r="Q173" i="17"/>
  <c r="O141"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H145" i="17"/>
  <c r="J138" i="17"/>
  <c r="L138" i="17"/>
  <c r="Q138" i="17"/>
  <c r="Y143" i="17"/>
  <c r="AA140" i="17"/>
  <c r="AB135" i="17"/>
  <c r="W140" i="17"/>
  <c r="AE117" i="17"/>
  <c r="AA136" i="17"/>
  <c r="AH147" i="17"/>
  <c r="AB140" i="17"/>
  <c r="D141" i="17"/>
  <c r="J134" i="17"/>
  <c r="L134" i="17"/>
  <c r="Q134" i="17"/>
  <c r="J190" i="17"/>
  <c r="L190" i="17"/>
  <c r="Q190" i="17"/>
  <c r="L114" i="17"/>
  <c r="G147" i="17"/>
  <c r="F144" i="17"/>
  <c r="J144" i="17"/>
  <c r="L144" i="17"/>
  <c r="Q144" i="17"/>
  <c r="O137" i="17"/>
  <c r="O149" i="17"/>
  <c r="I149" i="17"/>
  <c r="L119" i="17"/>
  <c r="O135" i="17"/>
  <c r="J165" i="17"/>
  <c r="L165" i="17"/>
  <c r="Q165" i="17"/>
  <c r="F142" i="17"/>
  <c r="Z131" i="17"/>
  <c r="W135" i="17"/>
  <c r="AC159" i="17"/>
  <c r="AE159" i="17"/>
  <c r="AJ159" i="17"/>
  <c r="Z136" i="17"/>
  <c r="X50" i="33"/>
  <c r="AH135" i="17"/>
  <c r="AA147" i="17"/>
  <c r="W147" i="17"/>
  <c r="Z143" i="17"/>
  <c r="AB139" i="17"/>
  <c r="Y140" i="17"/>
  <c r="AC163" i="17"/>
  <c r="AE163" i="17"/>
  <c r="AJ163" i="17"/>
  <c r="Z140" i="17"/>
  <c r="AC155" i="17"/>
  <c r="AE155" i="17"/>
  <c r="AJ155" i="17"/>
  <c r="Y132" i="17"/>
  <c r="AC132" i="17"/>
  <c r="AB131" i="17"/>
  <c r="W131" i="17"/>
  <c r="I137" i="17"/>
  <c r="J189" i="17"/>
  <c r="L189" i="17"/>
  <c r="Q189" i="17"/>
  <c r="J166" i="17"/>
  <c r="L166" i="17"/>
  <c r="Q166" i="17"/>
  <c r="I141" i="17"/>
  <c r="D137" i="17"/>
  <c r="H149" i="17"/>
  <c r="D143" i="17"/>
  <c r="H147" i="17"/>
  <c r="J181" i="17"/>
  <c r="L181" i="17"/>
  <c r="Q181" i="17"/>
  <c r="J172" i="17"/>
  <c r="D149" i="17"/>
  <c r="O148" i="17"/>
  <c r="D147" i="17"/>
  <c r="L124" i="17"/>
  <c r="I145" i="17"/>
  <c r="J158" i="17"/>
  <c r="L158" i="17"/>
  <c r="Q158" i="17"/>
  <c r="I135" i="17"/>
  <c r="J132" i="17"/>
  <c r="L132" i="17"/>
  <c r="Q132" i="17"/>
  <c r="I131" i="17"/>
  <c r="J177" i="17"/>
  <c r="L177" i="17"/>
  <c r="Q177" i="17"/>
  <c r="H131" i="17"/>
  <c r="G131" i="17"/>
  <c r="D131" i="17"/>
  <c r="F131" i="17"/>
  <c r="O131"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J191" i="17"/>
  <c r="L191" i="17"/>
  <c r="Q191" i="17"/>
  <c r="H141" i="17"/>
  <c r="G141" i="17"/>
  <c r="F141" i="17"/>
  <c r="U27" i="33"/>
  <c r="D139" i="17"/>
  <c r="J160" i="17"/>
  <c r="L160" i="17"/>
  <c r="Q160" i="17"/>
  <c r="G135" i="17"/>
  <c r="H135" i="17"/>
  <c r="H133" i="17"/>
  <c r="I133" i="17"/>
  <c r="D133" i="17"/>
  <c r="J154" i="17"/>
  <c r="L154" i="17"/>
  <c r="Q154" i="17"/>
  <c r="AC178" i="17"/>
  <c r="AE178" i="17"/>
  <c r="AJ178" i="17"/>
  <c r="AC186" i="17"/>
  <c r="AE186" i="17"/>
  <c r="AJ186" i="17"/>
  <c r="AC182" i="17"/>
  <c r="AE182" i="17"/>
  <c r="AJ182" i="17"/>
  <c r="G133" i="17"/>
  <c r="J187" i="17"/>
  <c r="L187" i="17"/>
  <c r="Q187" i="17"/>
  <c r="J185" i="17"/>
  <c r="I139" i="17"/>
  <c r="G139" i="17"/>
  <c r="F137" i="17"/>
  <c r="J162" i="17"/>
  <c r="L162" i="17"/>
  <c r="Q162" i="17"/>
  <c r="O139" i="17"/>
  <c r="J179" i="17"/>
  <c r="L179" i="17"/>
  <c r="Q179" i="17"/>
  <c r="F133" i="17"/>
  <c r="L185" i="17"/>
  <c r="Q185" i="17"/>
  <c r="H139" i="17"/>
  <c r="J183" i="17"/>
  <c r="L183" i="17"/>
  <c r="Q183" i="17"/>
  <c r="O133" i="17"/>
  <c r="AC162" i="17"/>
  <c r="AE162" i="17"/>
  <c r="AJ162" i="17"/>
  <c r="Z139" i="17"/>
  <c r="V102" i="34"/>
  <c r="AA139" i="17"/>
  <c r="AC158" i="17"/>
  <c r="AE158" i="17"/>
  <c r="AJ158" i="17"/>
  <c r="AC154" i="17"/>
  <c r="AE154" i="17"/>
  <c r="AJ154" i="17"/>
  <c r="AC185" i="17"/>
  <c r="AE185" i="17"/>
  <c r="AJ185" i="17"/>
  <c r="AC166" i="17"/>
  <c r="AE166" i="17"/>
  <c r="AJ166" i="17"/>
  <c r="AA143" i="17"/>
  <c r="Y139" i="17"/>
  <c r="Y131" i="17"/>
  <c r="AE112" i="17"/>
  <c r="AA131" i="17"/>
  <c r="AB143" i="17"/>
  <c r="W139" i="17"/>
  <c r="AH139" i="17"/>
  <c r="AE108" i="17"/>
  <c r="AC189" i="17"/>
  <c r="AE189" i="17"/>
  <c r="AJ189" i="17"/>
  <c r="Y135" i="17"/>
  <c r="AC181" i="17"/>
  <c r="AE181" i="17"/>
  <c r="AJ181" i="17"/>
  <c r="AC177" i="17"/>
  <c r="AE177" i="17"/>
  <c r="AJ177" i="17"/>
  <c r="AC193" i="17"/>
  <c r="AE193" i="17"/>
  <c r="AJ193" i="17"/>
  <c r="X52" i="33"/>
  <c r="X51" i="33"/>
  <c r="U56" i="33"/>
  <c r="X44" i="33"/>
  <c r="V53" i="33"/>
  <c r="X36" i="33"/>
  <c r="T56" i="33"/>
  <c r="L172" i="17"/>
  <c r="Q172" i="17"/>
  <c r="G149" i="17"/>
  <c r="J170" i="17"/>
  <c r="L170" i="17"/>
  <c r="Q170" i="17"/>
  <c r="G145" i="17"/>
  <c r="T27" i="33"/>
  <c r="I143" i="17"/>
  <c r="F143" i="17"/>
  <c r="O143" i="17"/>
  <c r="G143" i="17"/>
  <c r="J164" i="17"/>
  <c r="L164" i="17"/>
  <c r="Q164" i="17"/>
  <c r="F139" i="17"/>
  <c r="H137" i="17"/>
  <c r="G137" i="17"/>
  <c r="J156" i="17"/>
  <c r="L156" i="17"/>
  <c r="Q156" i="17"/>
  <c r="X6" i="33"/>
  <c r="J69" i="11"/>
  <c r="I69" i="11"/>
  <c r="N52" i="13"/>
  <c r="O51" i="13"/>
  <c r="AE52" i="13"/>
  <c r="AF51" i="13"/>
  <c r="Y106" i="15"/>
  <c r="H104" i="15"/>
  <c r="I104" i="15"/>
  <c r="E104" i="15"/>
  <c r="K104" i="15"/>
  <c r="D104" i="15"/>
  <c r="J104" i="15"/>
  <c r="L104" i="15"/>
  <c r="F104" i="15"/>
  <c r="A70" i="11"/>
  <c r="G104" i="15"/>
  <c r="M104" i="15"/>
  <c r="O21" i="13"/>
  <c r="N22" i="13"/>
  <c r="E27" i="15"/>
  <c r="K28" i="15"/>
  <c r="M28" i="15"/>
  <c r="AF12" i="13"/>
  <c r="AE13" i="13"/>
  <c r="A24" i="11"/>
  <c r="Z107" i="15"/>
  <c r="AC107" i="15"/>
  <c r="AA107" i="15"/>
  <c r="T107" i="15"/>
  <c r="AB107" i="15"/>
  <c r="U108" i="15"/>
  <c r="AB108" i="15"/>
  <c r="AC108" i="15"/>
  <c r="V108" i="15"/>
  <c r="AA108" i="15"/>
  <c r="T108" i="15"/>
  <c r="Z108" i="15"/>
  <c r="X108" i="15"/>
  <c r="Y108" i="15"/>
  <c r="W108" i="15"/>
  <c r="I23" i="11"/>
  <c r="J23" i="11"/>
  <c r="D103" i="15"/>
  <c r="K103" i="15"/>
  <c r="M103" i="15"/>
  <c r="J103" i="15"/>
  <c r="L103" i="15"/>
  <c r="U11" i="15"/>
  <c r="AA12" i="15"/>
  <c r="AC12" i="15"/>
  <c r="V24" i="33"/>
  <c r="AA13" i="15"/>
  <c r="AC13" i="15"/>
  <c r="M29" i="15"/>
  <c r="K29" i="15"/>
  <c r="Y15" i="46"/>
  <c r="G11" i="46"/>
  <c r="AA40" i="46"/>
  <c r="Y40" i="46"/>
  <c r="AI40" i="46"/>
  <c r="AA32" i="46"/>
  <c r="AJ32" i="46"/>
  <c r="R42" i="46"/>
  <c r="AJ36" i="46"/>
  <c r="AA36" i="46"/>
  <c r="AJ33" i="46"/>
  <c r="T42" i="46"/>
  <c r="AJ40" i="46"/>
  <c r="G42" i="46"/>
  <c r="S42" i="46"/>
  <c r="AA33" i="46"/>
  <c r="AI28" i="46"/>
  <c r="AJ28" i="46"/>
  <c r="AA28" i="46"/>
  <c r="AI16" i="46"/>
  <c r="J142" i="17"/>
  <c r="L142" i="17"/>
  <c r="Q142" i="17"/>
  <c r="Y16" i="46"/>
  <c r="F16" i="46"/>
  <c r="W14" i="33"/>
  <c r="F20" i="46"/>
  <c r="W18" i="33"/>
  <c r="F13" i="46"/>
  <c r="W11" i="33"/>
  <c r="AJ13" i="46"/>
  <c r="AA13" i="46"/>
  <c r="F23" i="46"/>
  <c r="W21" i="33"/>
  <c r="X21" i="33"/>
  <c r="AL21" i="46"/>
  <c r="W19" i="33"/>
  <c r="X19" i="33"/>
  <c r="AA24" i="46"/>
  <c r="AA22" i="46"/>
  <c r="Z23" i="46"/>
  <c r="G12" i="46"/>
  <c r="W10" i="33"/>
  <c r="AL19" i="46"/>
  <c r="W17" i="33"/>
  <c r="AA14" i="46"/>
  <c r="AA20" i="46"/>
  <c r="AA12" i="46"/>
  <c r="AJ24" i="46"/>
  <c r="Y23" i="46"/>
  <c r="G18" i="46"/>
  <c r="W16" i="33"/>
  <c r="AA23" i="46"/>
  <c r="AA18" i="46"/>
  <c r="AJ15" i="46"/>
  <c r="AA15" i="46"/>
  <c r="AA16" i="46"/>
  <c r="AJ12" i="46"/>
  <c r="AJ22" i="46"/>
  <c r="T25" i="46"/>
  <c r="W23" i="33"/>
  <c r="X23" i="33"/>
  <c r="AJ18" i="46"/>
  <c r="G19" i="46"/>
  <c r="G21" i="46"/>
  <c r="X46" i="33"/>
  <c r="E48" i="46"/>
  <c r="T21" i="46"/>
  <c r="X38" i="33"/>
  <c r="AL25" i="46"/>
  <c r="S21" i="46"/>
  <c r="G25" i="46"/>
  <c r="AC25" i="46"/>
  <c r="AC21" i="46"/>
  <c r="J145" i="17"/>
  <c r="L145" i="17"/>
  <c r="Q145" i="17"/>
  <c r="R25" i="46"/>
  <c r="AL18" i="46"/>
  <c r="AC135" i="17"/>
  <c r="AE135" i="17"/>
  <c r="AJ135" i="17"/>
  <c r="E26" i="46"/>
  <c r="R21" i="46"/>
  <c r="Z28" i="46"/>
  <c r="AE132" i="17"/>
  <c r="AJ132" i="17"/>
  <c r="Y28" i="46"/>
  <c r="J149" i="17"/>
  <c r="F36" i="46"/>
  <c r="J150" i="17"/>
  <c r="L150" i="17"/>
  <c r="Q150" i="17"/>
  <c r="AC147" i="17"/>
  <c r="F28" i="46"/>
  <c r="AI24" i="46"/>
  <c r="Z24" i="46"/>
  <c r="Y24" i="46"/>
  <c r="F24" i="46"/>
  <c r="W22" i="33"/>
  <c r="X22" i="33"/>
  <c r="AC139" i="17"/>
  <c r="Z14" i="46"/>
  <c r="F14" i="46"/>
  <c r="W12" i="33"/>
  <c r="X12" i="33"/>
  <c r="Y14" i="46"/>
  <c r="AI14" i="46"/>
  <c r="F22" i="46"/>
  <c r="W20" i="33"/>
  <c r="X20" i="33"/>
  <c r="Z22" i="46"/>
  <c r="Y22" i="46"/>
  <c r="AI22" i="46"/>
  <c r="R41" i="46"/>
  <c r="AL41" i="46"/>
  <c r="T41" i="46"/>
  <c r="AC41" i="46"/>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R15" i="46"/>
  <c r="AC15" i="46"/>
  <c r="T15" i="46"/>
  <c r="S15" i="46"/>
  <c r="AL15" i="46"/>
  <c r="G15" i="46"/>
  <c r="AL10" i="46"/>
  <c r="G10" i="46"/>
  <c r="R10" i="46"/>
  <c r="S10" i="46"/>
  <c r="AC10" i="46"/>
  <c r="T10" i="46"/>
  <c r="G9" i="46"/>
  <c r="AL9" i="46"/>
  <c r="AC9" i="46"/>
  <c r="R9" i="46"/>
  <c r="T9" i="46"/>
  <c r="S9" i="46"/>
  <c r="G16" i="46"/>
  <c r="AL16" i="46"/>
  <c r="AC136" i="17"/>
  <c r="AE136" i="17"/>
  <c r="AJ136" i="17"/>
  <c r="F11" i="15"/>
  <c r="V11" i="15"/>
  <c r="AK10" i="17"/>
  <c r="X16" i="33"/>
  <c r="AE139" i="17"/>
  <c r="AJ139" i="17"/>
  <c r="T28" i="33"/>
  <c r="R28" i="33"/>
  <c r="T57" i="33"/>
  <c r="R57" i="33"/>
  <c r="R9" i="17"/>
  <c r="X4" i="33"/>
  <c r="X10" i="33"/>
  <c r="AE147" i="17"/>
  <c r="AJ147" i="17"/>
  <c r="J147" i="17"/>
  <c r="L147" i="17"/>
  <c r="Q147" i="17"/>
  <c r="J133" i="17"/>
  <c r="L133" i="17"/>
  <c r="Q133" i="17"/>
  <c r="J141" i="17"/>
  <c r="L141" i="17"/>
  <c r="Q141" i="17"/>
  <c r="X14" i="33"/>
  <c r="X17" i="33"/>
  <c r="X11" i="33"/>
  <c r="AC140" i="17"/>
  <c r="AE140" i="17"/>
  <c r="AJ140" i="17"/>
  <c r="AC143" i="17"/>
  <c r="AE143" i="17"/>
  <c r="AJ143" i="17"/>
  <c r="J131" i="17"/>
  <c r="L131" i="17"/>
  <c r="Q131" i="17"/>
  <c r="J143" i="17"/>
  <c r="L143" i="17"/>
  <c r="Q143" i="17"/>
  <c r="L149" i="17"/>
  <c r="Q149" i="17"/>
  <c r="J135" i="17"/>
  <c r="L135" i="17"/>
  <c r="Q135" i="17"/>
  <c r="J148" i="17"/>
  <c r="L148" i="17"/>
  <c r="Q148" i="17"/>
  <c r="U28" i="33"/>
  <c r="X13" i="33"/>
  <c r="J137" i="17"/>
  <c r="L137" i="17"/>
  <c r="Q137" i="17"/>
  <c r="J139" i="17"/>
  <c r="L139" i="17"/>
  <c r="Q139" i="17"/>
  <c r="X7" i="33"/>
  <c r="AC131" i="17"/>
  <c r="AE131" i="17"/>
  <c r="AJ131" i="17"/>
  <c r="X37" i="33"/>
  <c r="U57" i="33"/>
  <c r="X18" i="33"/>
  <c r="X9" i="33"/>
  <c r="O22" i="13"/>
  <c r="N23" i="13"/>
  <c r="N53" i="13"/>
  <c r="O52" i="13"/>
  <c r="A25" i="11"/>
  <c r="T109" i="15"/>
  <c r="AB109" i="15"/>
  <c r="AC109" i="15"/>
  <c r="AA109" i="15"/>
  <c r="Z109" i="15"/>
  <c r="I24" i="11"/>
  <c r="J24" i="11"/>
  <c r="G106" i="15"/>
  <c r="F106" i="15"/>
  <c r="M106" i="15"/>
  <c r="K106" i="15"/>
  <c r="A71" i="11"/>
  <c r="E106" i="15"/>
  <c r="D106" i="15"/>
  <c r="L106" i="15"/>
  <c r="H106" i="15"/>
  <c r="J106" i="15"/>
  <c r="AE14" i="13"/>
  <c r="AF13" i="13"/>
  <c r="AF52" i="13"/>
  <c r="AE53" i="13"/>
  <c r="U13" i="15"/>
  <c r="AC14" i="15"/>
  <c r="AA14" i="15"/>
  <c r="E29" i="15"/>
  <c r="K30" i="15"/>
  <c r="M30" i="15"/>
  <c r="K105" i="15"/>
  <c r="M105" i="15"/>
  <c r="J105" i="15"/>
  <c r="D105" i="15"/>
  <c r="L105" i="15"/>
  <c r="AB110" i="15"/>
  <c r="V110" i="15"/>
  <c r="U110" i="15"/>
  <c r="AC110" i="15"/>
  <c r="W110" i="15"/>
  <c r="T110" i="15"/>
  <c r="Z110" i="15"/>
  <c r="X110" i="15"/>
  <c r="Y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F13" i="15"/>
  <c r="V13" i="15"/>
  <c r="X42" i="33"/>
  <c r="X15" i="33"/>
  <c r="X34" i="33"/>
  <c r="W53" i="33"/>
  <c r="X5" i="33"/>
  <c r="AC16" i="15"/>
  <c r="U15" i="15"/>
  <c r="AA16" i="15"/>
  <c r="E31" i="15"/>
  <c r="K32" i="15"/>
  <c r="M32" i="15"/>
  <c r="AB111" i="15"/>
  <c r="Z111" i="15"/>
  <c r="AA111" i="15"/>
  <c r="AC111" i="15"/>
  <c r="T111" i="15"/>
  <c r="N54" i="13"/>
  <c r="O53" i="13"/>
  <c r="X112" i="15"/>
  <c r="Y112" i="15"/>
  <c r="AA112" i="15"/>
  <c r="V112" i="15"/>
  <c r="AB112" i="15"/>
  <c r="W112" i="15"/>
  <c r="Z112" i="15"/>
  <c r="AC112" i="15"/>
  <c r="U112" i="15"/>
  <c r="T112" i="15"/>
  <c r="AE54" i="13"/>
  <c r="AF53" i="13"/>
  <c r="A26" i="11"/>
  <c r="I71" i="11"/>
  <c r="J71" i="11"/>
  <c r="I25" i="11"/>
  <c r="J25" i="11"/>
  <c r="N24" i="13"/>
  <c r="O23" i="13"/>
  <c r="I106" i="15"/>
  <c r="G108" i="15"/>
  <c r="K108" i="15"/>
  <c r="A72" i="11"/>
  <c r="F108" i="15"/>
  <c r="D108" i="15"/>
  <c r="L108" i="15"/>
  <c r="J108" i="15"/>
  <c r="H108" i="15"/>
  <c r="I108" i="15"/>
  <c r="E108" i="15"/>
  <c r="M108" i="15"/>
  <c r="D107" i="15"/>
  <c r="J107" i="15"/>
  <c r="K107" i="15"/>
  <c r="M107" i="15"/>
  <c r="L107" i="15"/>
  <c r="AE15" i="13"/>
  <c r="AF14" i="13"/>
  <c r="AA17" i="15"/>
  <c r="AC17" i="15"/>
  <c r="K33" i="15"/>
  <c r="M33" i="15"/>
  <c r="G26" i="46"/>
  <c r="AL26" i="46"/>
  <c r="X53" i="33"/>
  <c r="F15" i="15"/>
  <c r="V15" i="15"/>
  <c r="X24" i="33"/>
  <c r="W24" i="33"/>
  <c r="M34" i="15"/>
  <c r="K34" i="15"/>
  <c r="E33" i="15"/>
  <c r="V114" i="15"/>
  <c r="Z114" i="15"/>
  <c r="T114" i="15"/>
  <c r="AC114" i="15"/>
  <c r="X114" i="15"/>
  <c r="AA114" i="15"/>
  <c r="W114" i="15"/>
  <c r="AB114" i="15"/>
  <c r="U114" i="15"/>
  <c r="O24" i="13"/>
  <c r="N25" i="13"/>
  <c r="AE55" i="13"/>
  <c r="AF54" i="13"/>
  <c r="A27" i="11"/>
  <c r="O54" i="13"/>
  <c r="N55" i="13"/>
  <c r="D109" i="15"/>
  <c r="K109" i="15"/>
  <c r="M109" i="15"/>
  <c r="J109" i="15"/>
  <c r="L109" i="15"/>
  <c r="AA113" i="15"/>
  <c r="T113" i="15"/>
  <c r="AB113" i="15"/>
  <c r="Z113" i="15"/>
  <c r="AC113" i="15"/>
  <c r="K110" i="15"/>
  <c r="A73" i="11"/>
  <c r="L110" i="15"/>
  <c r="J110" i="15"/>
  <c r="D110" i="15"/>
  <c r="M110" i="15"/>
  <c r="E110" i="15"/>
  <c r="F110" i="15"/>
  <c r="H110" i="15"/>
  <c r="G110" i="15"/>
  <c r="U17" i="15"/>
  <c r="AC18" i="15"/>
  <c r="AA18" i="15"/>
  <c r="AE16" i="13"/>
  <c r="AF15" i="13"/>
  <c r="I72" i="11"/>
  <c r="J72" i="11"/>
  <c r="I26" i="11"/>
  <c r="J26" i="11"/>
  <c r="M35" i="15"/>
  <c r="K35" i="15"/>
  <c r="AC19" i="15"/>
  <c r="AA19" i="15"/>
  <c r="F17" i="15"/>
  <c r="V17" i="15"/>
  <c r="I110" i="15"/>
  <c r="J73" i="11"/>
  <c r="I73" i="11"/>
  <c r="J27" i="11"/>
  <c r="I27" i="11"/>
  <c r="M36" i="15"/>
  <c r="E35" i="15"/>
  <c r="K36" i="15"/>
  <c r="A28" i="11"/>
  <c r="AE17" i="13"/>
  <c r="AF16" i="13"/>
  <c r="M111" i="15"/>
  <c r="L111" i="15"/>
  <c r="J111" i="15"/>
  <c r="D111" i="15"/>
  <c r="K111" i="15"/>
  <c r="U19" i="15"/>
  <c r="AC20" i="15"/>
  <c r="AA20" i="15"/>
  <c r="Y114" i="15"/>
  <c r="J112" i="15"/>
  <c r="F112" i="15"/>
  <c r="A74" i="11"/>
  <c r="L112" i="15"/>
  <c r="D112" i="15"/>
  <c r="M112" i="15"/>
  <c r="H112" i="15"/>
  <c r="I112" i="15"/>
  <c r="K112" i="15"/>
  <c r="E112" i="15"/>
  <c r="G112" i="15"/>
  <c r="N56" i="13"/>
  <c r="O55" i="13"/>
  <c r="AF55" i="13"/>
  <c r="AE56" i="13"/>
  <c r="Z116" i="15"/>
  <c r="AC116" i="15"/>
  <c r="AA116" i="15"/>
  <c r="W116" i="15"/>
  <c r="T116" i="15"/>
  <c r="V116" i="15"/>
  <c r="X116" i="15"/>
  <c r="Y116" i="15"/>
  <c r="AB116" i="15"/>
  <c r="U116" i="15"/>
  <c r="O25" i="13"/>
  <c r="N26" i="13"/>
  <c r="T115" i="15"/>
  <c r="AC115" i="15"/>
  <c r="Z115" i="15"/>
  <c r="AA115" i="15"/>
  <c r="AB115" i="15"/>
  <c r="M37" i="15"/>
  <c r="K37" i="15"/>
  <c r="AC21" i="15"/>
  <c r="AA21" i="15"/>
  <c r="F19" i="15"/>
  <c r="V19" i="15"/>
  <c r="E37" i="15"/>
  <c r="M38" i="15"/>
  <c r="K38" i="15"/>
  <c r="N27" i="13"/>
  <c r="O26" i="13"/>
  <c r="X118" i="15"/>
  <c r="Y118" i="15"/>
  <c r="AC118" i="15"/>
  <c r="Z118" i="15"/>
  <c r="W118" i="15"/>
  <c r="U118" i="15"/>
  <c r="AB118" i="15"/>
  <c r="T118" i="15"/>
  <c r="V118" i="15"/>
  <c r="AA118" i="15"/>
  <c r="A29" i="11"/>
  <c r="L114" i="15"/>
  <c r="G114" i="15"/>
  <c r="A75" i="11"/>
  <c r="K114" i="15"/>
  <c r="D114" i="15"/>
  <c r="F114" i="15"/>
  <c r="H114" i="15"/>
  <c r="I114" i="15"/>
  <c r="J114" i="15"/>
  <c r="M114" i="15"/>
  <c r="E114" i="15"/>
  <c r="K113" i="15"/>
  <c r="M113" i="15"/>
  <c r="J113" i="15"/>
  <c r="L113" i="15"/>
  <c r="D113" i="15"/>
  <c r="AF17" i="13"/>
  <c r="AE18" i="13"/>
  <c r="AE57" i="13"/>
  <c r="AF56" i="13"/>
  <c r="T117" i="15"/>
  <c r="AA117" i="15"/>
  <c r="Z117" i="15"/>
  <c r="AC117" i="15"/>
  <c r="AB117" i="15"/>
  <c r="U21" i="15"/>
  <c r="AC22" i="15"/>
  <c r="AA22" i="15"/>
  <c r="O56" i="13"/>
  <c r="N57" i="13"/>
  <c r="J74" i="11"/>
  <c r="I74" i="11"/>
  <c r="I28" i="11"/>
  <c r="J28" i="11"/>
  <c r="K39" i="15"/>
  <c r="M39" i="15"/>
  <c r="AA23" i="15"/>
  <c r="AC23" i="15"/>
  <c r="F21" i="15"/>
  <c r="V21" i="15"/>
  <c r="M40" i="15"/>
  <c r="K40" i="15"/>
  <c r="E39" i="15"/>
  <c r="AE58" i="13"/>
  <c r="AF57" i="13"/>
  <c r="O57" i="13"/>
  <c r="N58" i="13"/>
  <c r="J29" i="11"/>
  <c r="I29" i="11"/>
  <c r="O27" i="13"/>
  <c r="N28" i="13"/>
  <c r="O28" i="13"/>
  <c r="U23" i="15"/>
  <c r="AC24" i="15"/>
  <c r="AA24" i="15"/>
  <c r="AE19" i="13"/>
  <c r="AF18" i="13"/>
  <c r="AB120" i="15"/>
  <c r="X120" i="15"/>
  <c r="Y120" i="15"/>
  <c r="Z120" i="15"/>
  <c r="W120" i="15"/>
  <c r="V120" i="15"/>
  <c r="AA120" i="15"/>
  <c r="U120" i="15"/>
  <c r="T120" i="15"/>
  <c r="AC120" i="15"/>
  <c r="AA119" i="15"/>
  <c r="T119" i="15"/>
  <c r="AB119" i="15"/>
  <c r="AC119" i="15"/>
  <c r="Z119" i="15"/>
  <c r="J75" i="11"/>
  <c r="I75" i="11"/>
  <c r="J115" i="15"/>
  <c r="D115" i="15"/>
  <c r="M115" i="15"/>
  <c r="K115" i="15"/>
  <c r="L115" i="15"/>
  <c r="A30" i="11"/>
  <c r="J116" i="15"/>
  <c r="E116" i="15"/>
  <c r="M116" i="15"/>
  <c r="A76" i="11"/>
  <c r="K116" i="15"/>
  <c r="D116" i="15"/>
  <c r="G116" i="15"/>
  <c r="L116" i="15"/>
  <c r="H116" i="15"/>
  <c r="I116" i="15"/>
  <c r="F116" i="15"/>
  <c r="K41" i="15"/>
  <c r="M41" i="15"/>
  <c r="AA25" i="15"/>
  <c r="AC25" i="15"/>
  <c r="F23" i="15"/>
  <c r="V23" i="15"/>
  <c r="J118" i="15"/>
  <c r="M118" i="15"/>
  <c r="L118" i="15"/>
  <c r="H118" i="15"/>
  <c r="I118" i="15"/>
  <c r="E118" i="15"/>
  <c r="G118" i="15"/>
  <c r="D118" i="15"/>
  <c r="A77" i="11"/>
  <c r="F118" i="15"/>
  <c r="K118" i="15"/>
  <c r="K42" i="15"/>
  <c r="M42" i="15"/>
  <c r="E41" i="15"/>
  <c r="AE59" i="13"/>
  <c r="AF58" i="13"/>
  <c r="AE20" i="13"/>
  <c r="AF19" i="13"/>
  <c r="I30" i="11"/>
  <c r="J30" i="11"/>
  <c r="J117" i="15"/>
  <c r="D117" i="15"/>
  <c r="M117" i="15"/>
  <c r="L117" i="15"/>
  <c r="K117" i="15"/>
  <c r="AB122" i="15"/>
  <c r="AC122" i="15"/>
  <c r="X122" i="15"/>
  <c r="Y122" i="15"/>
  <c r="Z122" i="15"/>
  <c r="U122" i="15"/>
  <c r="W122" i="15"/>
  <c r="AA122" i="15"/>
  <c r="V122" i="15"/>
  <c r="T122" i="15"/>
  <c r="K43" i="15"/>
  <c r="E43" i="15"/>
  <c r="A31" i="11"/>
  <c r="F43" i="15"/>
  <c r="M43" i="15"/>
  <c r="N59" i="13"/>
  <c r="O58" i="13"/>
  <c r="Z121" i="15"/>
  <c r="AB121" i="15"/>
  <c r="AA121" i="15"/>
  <c r="AC121" i="15"/>
  <c r="T121" i="15"/>
  <c r="J76" i="11"/>
  <c r="I76" i="11"/>
  <c r="U25" i="15"/>
  <c r="AA26" i="15"/>
  <c r="AC26" i="15"/>
  <c r="AC27" i="15"/>
  <c r="AA27" i="15"/>
  <c r="F25" i="15"/>
  <c r="V25" i="15"/>
  <c r="AF20" i="13"/>
  <c r="AE21" i="13"/>
  <c r="I77" i="11"/>
  <c r="J77" i="11"/>
  <c r="J31" i="11"/>
  <c r="I31" i="11"/>
  <c r="U27" i="15"/>
  <c r="AC28" i="15"/>
  <c r="AA28" i="15"/>
  <c r="G120" i="15"/>
  <c r="A78" i="11"/>
  <c r="K120" i="15"/>
  <c r="D120" i="15"/>
  <c r="E120" i="15"/>
  <c r="J120" i="15"/>
  <c r="L120" i="15"/>
  <c r="F120" i="15"/>
  <c r="H120" i="15"/>
  <c r="I120" i="15"/>
  <c r="M120" i="15"/>
  <c r="W124" i="15"/>
  <c r="X124" i="15"/>
  <c r="Y124" i="15"/>
  <c r="U124" i="15"/>
  <c r="AB124" i="15"/>
  <c r="AA124" i="15"/>
  <c r="Z124" i="15"/>
  <c r="AC124" i="15"/>
  <c r="V124" i="15"/>
  <c r="T124" i="15"/>
  <c r="A32" i="11"/>
  <c r="F45" i="15"/>
  <c r="E45" i="15"/>
  <c r="K45" i="15"/>
  <c r="M45" i="15"/>
  <c r="AA123" i="15"/>
  <c r="AB123" i="15"/>
  <c r="T123" i="15"/>
  <c r="Z123" i="15"/>
  <c r="AC123" i="15"/>
  <c r="AE60" i="13"/>
  <c r="AF59" i="13"/>
  <c r="N60" i="13"/>
  <c r="O59" i="13"/>
  <c r="M44" i="15"/>
  <c r="K44" i="15"/>
  <c r="L119" i="15"/>
  <c r="M119" i="15"/>
  <c r="D119" i="15"/>
  <c r="J119" i="15"/>
  <c r="K119" i="15"/>
  <c r="AA29" i="15"/>
  <c r="AC29" i="15"/>
  <c r="F27" i="15"/>
  <c r="V27" i="15"/>
  <c r="AE22" i="13"/>
  <c r="AF21" i="13"/>
  <c r="K46" i="15"/>
  <c r="M46" i="15"/>
  <c r="AB126" i="15"/>
  <c r="Z126" i="15"/>
  <c r="T126" i="15"/>
  <c r="X126" i="15"/>
  <c r="Y126" i="15"/>
  <c r="V126" i="15"/>
  <c r="U126" i="15"/>
  <c r="AA126" i="15"/>
  <c r="W126" i="15"/>
  <c r="AC126" i="15"/>
  <c r="K121" i="15"/>
  <c r="M121" i="15"/>
  <c r="D121" i="15"/>
  <c r="J121" i="15"/>
  <c r="L121" i="15"/>
  <c r="O60" i="13"/>
  <c r="N61" i="13"/>
  <c r="AF60" i="13"/>
  <c r="AE61" i="13"/>
  <c r="A33" i="11"/>
  <c r="M47" i="15"/>
  <c r="F47" i="15"/>
  <c r="E47" i="15"/>
  <c r="K47" i="15"/>
  <c r="I78" i="11"/>
  <c r="J78" i="11"/>
  <c r="AC30" i="15"/>
  <c r="AA30" i="15"/>
  <c r="U29" i="15"/>
  <c r="J32" i="11"/>
  <c r="I32" i="11"/>
  <c r="AC125" i="15"/>
  <c r="T125" i="15"/>
  <c r="AB125" i="15"/>
  <c r="Z125" i="15"/>
  <c r="AA125" i="15"/>
  <c r="D122" i="15"/>
  <c r="J122" i="15"/>
  <c r="F122" i="15"/>
  <c r="L122" i="15"/>
  <c r="K122" i="15"/>
  <c r="E122" i="15"/>
  <c r="A79" i="11"/>
  <c r="G122" i="15"/>
  <c r="H122" i="15"/>
  <c r="I122" i="15"/>
  <c r="M122" i="15"/>
  <c r="AC31" i="15"/>
  <c r="AA31" i="15"/>
  <c r="F29" i="15"/>
  <c r="V29" i="15"/>
  <c r="E49" i="15"/>
  <c r="F49" i="15"/>
  <c r="M49" i="15"/>
  <c r="K49" i="15"/>
  <c r="A34" i="11"/>
  <c r="AE23" i="13"/>
  <c r="AF22" i="13"/>
  <c r="K48" i="15"/>
  <c r="M48" i="15"/>
  <c r="O61" i="13"/>
  <c r="N62" i="13"/>
  <c r="J123" i="15"/>
  <c r="D123" i="15"/>
  <c r="K123" i="15"/>
  <c r="L123" i="15"/>
  <c r="M123" i="15"/>
  <c r="U31" i="15"/>
  <c r="AC32" i="15"/>
  <c r="AA32" i="15"/>
  <c r="I79" i="11"/>
  <c r="J79" i="11"/>
  <c r="I33" i="11"/>
  <c r="J33" i="11"/>
  <c r="L124" i="15"/>
  <c r="H124" i="15"/>
  <c r="I124" i="15"/>
  <c r="G124" i="15"/>
  <c r="J124" i="15"/>
  <c r="F124" i="15"/>
  <c r="A80" i="11"/>
  <c r="K124" i="15"/>
  <c r="D124" i="15"/>
  <c r="M124" i="15"/>
  <c r="E124" i="15"/>
  <c r="AE62" i="13"/>
  <c r="AF61" i="13"/>
  <c r="Z127" i="15"/>
  <c r="AB127" i="15"/>
  <c r="T127" i="15"/>
  <c r="AA127" i="15"/>
  <c r="AC127" i="15"/>
  <c r="X128" i="15"/>
  <c r="Y128" i="15"/>
  <c r="Z128" i="15"/>
  <c r="W128" i="15"/>
  <c r="U128" i="15"/>
  <c r="T128" i="15"/>
  <c r="AB128" i="15"/>
  <c r="AA128" i="15"/>
  <c r="AC128" i="15"/>
  <c r="V128" i="15"/>
  <c r="AA33" i="15"/>
  <c r="AC33" i="15"/>
  <c r="F31" i="15"/>
  <c r="V31" i="15"/>
  <c r="O62" i="13"/>
  <c r="N63" i="13"/>
  <c r="J34" i="11"/>
  <c r="I34" i="11"/>
  <c r="AE63" i="13"/>
  <c r="AF62" i="13"/>
  <c r="AA130" i="15"/>
  <c r="AB130" i="15"/>
  <c r="AC130" i="15"/>
  <c r="U130" i="15"/>
  <c r="Z130" i="15"/>
  <c r="V130" i="15"/>
  <c r="W130" i="15"/>
  <c r="T130" i="15"/>
  <c r="X130" i="15"/>
  <c r="Y130" i="15"/>
  <c r="L125" i="15"/>
  <c r="J125" i="15"/>
  <c r="D125" i="15"/>
  <c r="M125" i="15"/>
  <c r="K125" i="15"/>
  <c r="G126" i="15"/>
  <c r="J126" i="15"/>
  <c r="D126" i="15"/>
  <c r="L126" i="15"/>
  <c r="F126" i="15"/>
  <c r="M126" i="15"/>
  <c r="A81" i="11"/>
  <c r="H126" i="15"/>
  <c r="I126" i="15"/>
  <c r="K126" i="15"/>
  <c r="E126" i="15"/>
  <c r="AF23" i="13"/>
  <c r="AE24" i="13"/>
  <c r="M50" i="15"/>
  <c r="K50" i="15"/>
  <c r="T129" i="15"/>
  <c r="AB129" i="15"/>
  <c r="AC129" i="15"/>
  <c r="AA129" i="15"/>
  <c r="Z129" i="15"/>
  <c r="U33" i="15"/>
  <c r="AC34" i="15"/>
  <c r="AA34" i="15"/>
  <c r="J80" i="11"/>
  <c r="I80" i="11"/>
  <c r="E51" i="15"/>
  <c r="F51" i="15"/>
  <c r="A35" i="11"/>
  <c r="K51" i="15"/>
  <c r="M51" i="15"/>
  <c r="AA35" i="15"/>
  <c r="AC35" i="15"/>
  <c r="F33" i="15"/>
  <c r="V33" i="15"/>
  <c r="J128" i="15"/>
  <c r="H128" i="15"/>
  <c r="I128" i="15"/>
  <c r="F128" i="15"/>
  <c r="A82" i="11"/>
  <c r="K128" i="15"/>
  <c r="D128" i="15"/>
  <c r="L128" i="15"/>
  <c r="G128" i="15"/>
  <c r="M128" i="15"/>
  <c r="E128" i="15"/>
  <c r="U35" i="15"/>
  <c r="AC36" i="15"/>
  <c r="AA36" i="15"/>
  <c r="M52" i="15"/>
  <c r="K52" i="15"/>
  <c r="AB132" i="15"/>
  <c r="AA132" i="15"/>
  <c r="T132" i="15"/>
  <c r="W132" i="15"/>
  <c r="X132" i="15"/>
  <c r="Y132" i="15"/>
  <c r="U132" i="15"/>
  <c r="Z132" i="15"/>
  <c r="V132" i="15"/>
  <c r="AC132" i="15"/>
  <c r="AE25" i="13"/>
  <c r="AF24" i="13"/>
  <c r="E53" i="15"/>
  <c r="F53" i="15"/>
  <c r="K53" i="15"/>
  <c r="M53" i="15"/>
  <c r="A36" i="11"/>
  <c r="J35" i="11"/>
  <c r="I35" i="11"/>
  <c r="J81" i="11"/>
  <c r="I81" i="11"/>
  <c r="K127" i="15"/>
  <c r="L127" i="15"/>
  <c r="J127" i="15"/>
  <c r="D127" i="15"/>
  <c r="M127" i="15"/>
  <c r="AA131" i="15"/>
  <c r="Z131" i="15"/>
  <c r="T131" i="15"/>
  <c r="AB131" i="15"/>
  <c r="AC131" i="15"/>
  <c r="AE64" i="13"/>
  <c r="AF63" i="13"/>
  <c r="N64" i="13"/>
  <c r="O63" i="13"/>
  <c r="AA37" i="15"/>
  <c r="AC37" i="15"/>
  <c r="F35" i="15"/>
  <c r="V35" i="15"/>
  <c r="AF64" i="13"/>
  <c r="AE65" i="13"/>
  <c r="L129" i="15"/>
  <c r="K129" i="15"/>
  <c r="M129" i="15"/>
  <c r="J129" i="15"/>
  <c r="D129" i="15"/>
  <c r="N65" i="13"/>
  <c r="O64" i="13"/>
  <c r="AC134" i="15"/>
  <c r="V134" i="15"/>
  <c r="AA134" i="15"/>
  <c r="T134" i="15"/>
  <c r="U134" i="15"/>
  <c r="X134" i="15"/>
  <c r="Y134" i="15"/>
  <c r="W134" i="15"/>
  <c r="Z134" i="15"/>
  <c r="AB134" i="15"/>
  <c r="AB133" i="15"/>
  <c r="Z133" i="15"/>
  <c r="AC133" i="15"/>
  <c r="AA133" i="15"/>
  <c r="T133" i="15"/>
  <c r="D130" i="15"/>
  <c r="L130" i="15"/>
  <c r="A83" i="11"/>
  <c r="F130" i="15"/>
  <c r="H130" i="15"/>
  <c r="I130" i="15"/>
  <c r="M130" i="15"/>
  <c r="J130" i="15"/>
  <c r="E130" i="15"/>
  <c r="G130" i="15"/>
  <c r="K130" i="15"/>
  <c r="I82" i="11"/>
  <c r="J82" i="11"/>
  <c r="J36" i="11"/>
  <c r="I36" i="11"/>
  <c r="M54" i="15"/>
  <c r="K54" i="15"/>
  <c r="AF25" i="13"/>
  <c r="AE26" i="13"/>
  <c r="AC38" i="15"/>
  <c r="U37" i="15"/>
  <c r="AA38" i="15"/>
  <c r="K55" i="15"/>
  <c r="A37" i="11"/>
  <c r="F55" i="15"/>
  <c r="E55" i="15"/>
  <c r="M55" i="15"/>
  <c r="AA39" i="15"/>
  <c r="AC39" i="15"/>
  <c r="F37" i="15"/>
  <c r="V37" i="15"/>
  <c r="E57" i="15"/>
  <c r="F57" i="15"/>
  <c r="A38" i="11"/>
  <c r="M57" i="15"/>
  <c r="K57" i="15"/>
  <c r="J83" i="11"/>
  <c r="I83" i="11"/>
  <c r="J37" i="11"/>
  <c r="I37" i="11"/>
  <c r="D131" i="15"/>
  <c r="K131" i="15"/>
  <c r="M131" i="15"/>
  <c r="J131" i="15"/>
  <c r="L131" i="15"/>
  <c r="J132" i="15"/>
  <c r="G132" i="15"/>
  <c r="A84" i="11"/>
  <c r="L132" i="15"/>
  <c r="D132" i="15"/>
  <c r="E132" i="15"/>
  <c r="H132" i="15"/>
  <c r="I132" i="15"/>
  <c r="M132" i="15"/>
  <c r="F132" i="15"/>
  <c r="K132" i="15"/>
  <c r="N66" i="13"/>
  <c r="O65" i="13"/>
  <c r="X136" i="15"/>
  <c r="Y136" i="15"/>
  <c r="Z136" i="15"/>
  <c r="W136" i="15"/>
  <c r="AB136" i="15"/>
  <c r="AC136" i="15"/>
  <c r="AA136" i="15"/>
  <c r="T136" i="15"/>
  <c r="U136" i="15"/>
  <c r="V136" i="15"/>
  <c r="U39" i="15"/>
  <c r="AA40" i="15"/>
  <c r="AC40" i="15"/>
  <c r="AC135" i="15"/>
  <c r="T135" i="15"/>
  <c r="AB135" i="15"/>
  <c r="Z135" i="15"/>
  <c r="AA135" i="15"/>
  <c r="K56" i="15"/>
  <c r="M56" i="15"/>
  <c r="AE27" i="13"/>
  <c r="AF26" i="13"/>
  <c r="AF65" i="13"/>
  <c r="AE66" i="13"/>
  <c r="AC41" i="15"/>
  <c r="AA41" i="15"/>
  <c r="F39" i="15"/>
  <c r="V39" i="15"/>
  <c r="T137" i="15"/>
  <c r="AB137" i="15"/>
  <c r="AA137" i="15"/>
  <c r="Z137" i="15"/>
  <c r="AC137" i="15"/>
  <c r="U41" i="15"/>
  <c r="AA42" i="15"/>
  <c r="AC42" i="15"/>
  <c r="M59" i="15"/>
  <c r="F59" i="15"/>
  <c r="E59" i="15"/>
  <c r="A39" i="11"/>
  <c r="K59" i="15"/>
  <c r="N67" i="13"/>
  <c r="O66" i="13"/>
  <c r="J133" i="15"/>
  <c r="D133" i="15"/>
  <c r="L133" i="15"/>
  <c r="K133" i="15"/>
  <c r="M133" i="15"/>
  <c r="W138" i="15"/>
  <c r="AB138" i="15"/>
  <c r="AA138" i="15"/>
  <c r="Z138" i="15"/>
  <c r="AC138" i="15"/>
  <c r="T138" i="15"/>
  <c r="X138" i="15"/>
  <c r="Y138" i="15"/>
  <c r="U138" i="15"/>
  <c r="V138" i="15"/>
  <c r="K58" i="15"/>
  <c r="M58" i="15"/>
  <c r="AE67" i="13"/>
  <c r="AF66" i="13"/>
  <c r="AA43" i="15"/>
  <c r="V43" i="15"/>
  <c r="AC43" i="15"/>
  <c r="U43" i="15"/>
  <c r="I38" i="11"/>
  <c r="J38" i="11"/>
  <c r="AE28" i="13"/>
  <c r="AF28" i="13"/>
  <c r="AF27" i="13"/>
  <c r="J84" i="11"/>
  <c r="I84" i="11"/>
  <c r="H134" i="15"/>
  <c r="I134" i="15"/>
  <c r="L134" i="15"/>
  <c r="G134" i="15"/>
  <c r="J134" i="15"/>
  <c r="F134" i="15"/>
  <c r="A85" i="11"/>
  <c r="M134" i="15"/>
  <c r="D134" i="15"/>
  <c r="K134" i="15"/>
  <c r="E134" i="15"/>
  <c r="F41" i="15"/>
  <c r="V41" i="15"/>
  <c r="O67" i="13"/>
  <c r="N68" i="13"/>
  <c r="I39" i="11"/>
  <c r="J39" i="11"/>
  <c r="AC140" i="15"/>
  <c r="T140" i="15"/>
  <c r="U140" i="15"/>
  <c r="AB140" i="15"/>
  <c r="V140" i="15"/>
  <c r="AA140" i="15"/>
  <c r="W140" i="15"/>
  <c r="X140" i="15"/>
  <c r="Y140" i="15"/>
  <c r="Z140" i="15"/>
  <c r="L135" i="15"/>
  <c r="M135" i="15"/>
  <c r="K135" i="15"/>
  <c r="D135" i="15"/>
  <c r="J135" i="15"/>
  <c r="AA44" i="15"/>
  <c r="AC44" i="15"/>
  <c r="U45" i="15"/>
  <c r="AA45" i="15"/>
  <c r="V45" i="15"/>
  <c r="AC45" i="15"/>
  <c r="AE68" i="13"/>
  <c r="AF67" i="13"/>
  <c r="T139" i="15"/>
  <c r="AB139" i="15"/>
  <c r="Z139" i="15"/>
  <c r="AA139" i="15"/>
  <c r="AC139" i="15"/>
  <c r="H136" i="15"/>
  <c r="I136" i="15"/>
  <c r="J136" i="15"/>
  <c r="F136" i="15"/>
  <c r="E136" i="15"/>
  <c r="A86" i="11"/>
  <c r="L136" i="15"/>
  <c r="G136" i="15"/>
  <c r="K136" i="15"/>
  <c r="M136" i="15"/>
  <c r="D136" i="15"/>
  <c r="K61" i="15"/>
  <c r="M61" i="15"/>
  <c r="F61" i="15"/>
  <c r="A40" i="11"/>
  <c r="E61" i="15"/>
  <c r="J85" i="11"/>
  <c r="I85" i="11"/>
  <c r="M60" i="15"/>
  <c r="K60" i="15"/>
  <c r="AA142" i="15"/>
  <c r="AB142" i="15"/>
  <c r="W142" i="15"/>
  <c r="V142" i="15"/>
  <c r="AC142" i="15"/>
  <c r="T142" i="15"/>
  <c r="X142" i="15"/>
  <c r="Y142" i="15"/>
  <c r="Z142" i="15"/>
  <c r="U142" i="15"/>
  <c r="K62" i="15"/>
  <c r="M62" i="15"/>
  <c r="AA46" i="15"/>
  <c r="AC46" i="15"/>
  <c r="O68" i="13"/>
  <c r="N69" i="13"/>
  <c r="AE69" i="13"/>
  <c r="AF68" i="13"/>
  <c r="L137" i="15"/>
  <c r="M137" i="15"/>
  <c r="K137" i="15"/>
  <c r="J137" i="15"/>
  <c r="D137" i="15"/>
  <c r="F138" i="15"/>
  <c r="D138" i="15"/>
  <c r="K138" i="15"/>
  <c r="H138" i="15"/>
  <c r="I138" i="15"/>
  <c r="E138" i="15"/>
  <c r="A87" i="11"/>
  <c r="L138" i="15"/>
  <c r="G138" i="15"/>
  <c r="J138" i="15"/>
  <c r="M138" i="15"/>
  <c r="AB141" i="15"/>
  <c r="AC141" i="15"/>
  <c r="T141" i="15"/>
  <c r="Z141" i="15"/>
  <c r="AA141" i="15"/>
  <c r="U47" i="15"/>
  <c r="AC47" i="15"/>
  <c r="AA47" i="15"/>
  <c r="V47" i="15"/>
  <c r="F63" i="15"/>
  <c r="A41" i="11"/>
  <c r="K63" i="15"/>
  <c r="M63" i="15"/>
  <c r="E63" i="15"/>
  <c r="J86" i="11"/>
  <c r="I86" i="11"/>
  <c r="I40" i="11"/>
  <c r="J40" i="11"/>
  <c r="K64" i="15"/>
  <c r="M64" i="15"/>
  <c r="AC48" i="15"/>
  <c r="AA48" i="15"/>
  <c r="N70" i="13"/>
  <c r="O69" i="13"/>
  <c r="Z144" i="15"/>
  <c r="AC144" i="15"/>
  <c r="AB144" i="15"/>
  <c r="W144" i="15"/>
  <c r="T144" i="15"/>
  <c r="X144" i="15"/>
  <c r="Y144" i="15"/>
  <c r="AA144" i="15"/>
  <c r="U144" i="15"/>
  <c r="V144" i="15"/>
  <c r="D139" i="15"/>
  <c r="J139" i="15"/>
  <c r="L139" i="15"/>
  <c r="M139" i="15"/>
  <c r="K139" i="15"/>
  <c r="F65" i="15"/>
  <c r="A42" i="11"/>
  <c r="K65" i="15"/>
  <c r="E65" i="15"/>
  <c r="M65" i="15"/>
  <c r="J41" i="11"/>
  <c r="I41" i="11"/>
  <c r="J87" i="11"/>
  <c r="I87" i="11"/>
  <c r="AA49" i="15"/>
  <c r="V49" i="15"/>
  <c r="AC49" i="15"/>
  <c r="U49" i="15"/>
  <c r="AE70" i="13"/>
  <c r="AF69" i="13"/>
  <c r="T143" i="15"/>
  <c r="AC143" i="15"/>
  <c r="AA143" i="15"/>
  <c r="Z143" i="15"/>
  <c r="AB143" i="15"/>
  <c r="L140" i="15"/>
  <c r="J140" i="15"/>
  <c r="A88" i="11"/>
  <c r="E140" i="15"/>
  <c r="H140" i="15"/>
  <c r="I140" i="15"/>
  <c r="G140" i="15"/>
  <c r="F140" i="15"/>
  <c r="D140" i="15"/>
  <c r="K140" i="15"/>
  <c r="M140" i="15"/>
  <c r="AC145" i="15"/>
  <c r="Z145" i="15"/>
  <c r="AA145" i="15"/>
  <c r="T145" i="15"/>
  <c r="AB145" i="15"/>
  <c r="A89" i="11"/>
  <c r="K142" i="15"/>
  <c r="D142" i="15"/>
  <c r="F142" i="15"/>
  <c r="G142" i="15"/>
  <c r="H142" i="15"/>
  <c r="I142" i="15"/>
  <c r="E142" i="15"/>
  <c r="L142" i="15"/>
  <c r="M142" i="15"/>
  <c r="J142" i="15"/>
  <c r="M66" i="15"/>
  <c r="K66" i="15"/>
  <c r="V51" i="15"/>
  <c r="U51" i="15"/>
  <c r="AC51" i="15"/>
  <c r="AA51" i="15"/>
  <c r="U146" i="15"/>
  <c r="Z146" i="15"/>
  <c r="W146" i="15"/>
  <c r="X146" i="15"/>
  <c r="Y146" i="15"/>
  <c r="T146" i="15"/>
  <c r="AB146" i="15"/>
  <c r="V146" i="15"/>
  <c r="AC146" i="15"/>
  <c r="AA146" i="15"/>
  <c r="AE71" i="13"/>
  <c r="AF71" i="13"/>
  <c r="AF70" i="13"/>
  <c r="AA50" i="15"/>
  <c r="AC50" i="15"/>
  <c r="O70" i="13"/>
  <c r="N71" i="13"/>
  <c r="O71" i="13"/>
  <c r="I42" i="11"/>
  <c r="J42" i="11"/>
  <c r="M141" i="15"/>
  <c r="J141" i="15"/>
  <c r="L141" i="15"/>
  <c r="D141" i="15"/>
  <c r="K141" i="15"/>
  <c r="I88" i="11"/>
  <c r="J88" i="11"/>
  <c r="M67" i="15"/>
  <c r="K67" i="15"/>
  <c r="E67" i="15"/>
  <c r="A43" i="11"/>
  <c r="F67" i="15"/>
  <c r="T147" i="15"/>
  <c r="AB147" i="15"/>
  <c r="Z147" i="15"/>
  <c r="AA147" i="15"/>
  <c r="AC147" i="15"/>
  <c r="M68" i="15"/>
  <c r="K68" i="15"/>
  <c r="W148" i="15"/>
  <c r="Z148" i="15"/>
  <c r="V148" i="15"/>
  <c r="T148" i="15"/>
  <c r="AB148" i="15"/>
  <c r="AA148" i="15"/>
  <c r="AC148" i="15"/>
  <c r="U148" i="15"/>
  <c r="X148" i="15"/>
  <c r="Y148" i="15"/>
  <c r="I89" i="11"/>
  <c r="J89" i="11"/>
  <c r="I43" i="11"/>
  <c r="J43" i="11"/>
  <c r="AC52" i="15"/>
  <c r="AA52" i="15"/>
  <c r="A44" i="11"/>
  <c r="M69" i="15"/>
  <c r="E69" i="15"/>
  <c r="F69" i="15"/>
  <c r="K69" i="15"/>
  <c r="A90" i="11"/>
  <c r="F144" i="15"/>
  <c r="D144" i="15"/>
  <c r="M144" i="15"/>
  <c r="H144" i="15"/>
  <c r="I144" i="15"/>
  <c r="J144" i="15"/>
  <c r="G144" i="15"/>
  <c r="E144" i="15"/>
  <c r="L144" i="15"/>
  <c r="K144" i="15"/>
  <c r="U53" i="15"/>
  <c r="AA53" i="15"/>
  <c r="AC53" i="15"/>
  <c r="V53" i="15"/>
  <c r="D143" i="15"/>
  <c r="J143" i="15"/>
  <c r="K143" i="15"/>
  <c r="L143" i="15"/>
  <c r="M143" i="15"/>
  <c r="J44" i="11"/>
  <c r="I44" i="11"/>
  <c r="L146" i="15"/>
  <c r="D146" i="15"/>
  <c r="J146" i="15"/>
  <c r="H146" i="15"/>
  <c r="I146" i="15"/>
  <c r="K146" i="15"/>
  <c r="A91" i="11"/>
  <c r="F146" i="15"/>
  <c r="M146" i="15"/>
  <c r="E146" i="15"/>
  <c r="G146" i="15"/>
  <c r="AA54" i="15"/>
  <c r="AC54" i="15"/>
  <c r="AC149" i="15"/>
  <c r="Z149" i="15"/>
  <c r="T149" i="15"/>
  <c r="AB149" i="15"/>
  <c r="AA149" i="15"/>
  <c r="D145" i="15"/>
  <c r="L145" i="15"/>
  <c r="J145" i="15"/>
  <c r="M145" i="15"/>
  <c r="K145" i="15"/>
  <c r="A45" i="11"/>
  <c r="K71" i="15"/>
  <c r="M71" i="15"/>
  <c r="E71" i="15"/>
  <c r="F71" i="15"/>
  <c r="AA55" i="15"/>
  <c r="U55" i="15"/>
  <c r="V55" i="15"/>
  <c r="AC55" i="15"/>
  <c r="T150" i="15"/>
  <c r="AC150" i="15"/>
  <c r="X150" i="15"/>
  <c r="Y150" i="15"/>
  <c r="AA150" i="15"/>
  <c r="Z150" i="15"/>
  <c r="AB150" i="15"/>
  <c r="V150" i="15"/>
  <c r="U150" i="15"/>
  <c r="W150" i="15"/>
  <c r="J90" i="11"/>
  <c r="I90" i="11"/>
  <c r="M70" i="15"/>
  <c r="K70" i="15"/>
  <c r="L148" i="15"/>
  <c r="J148" i="15"/>
  <c r="A92" i="11"/>
  <c r="E148" i="15"/>
  <c r="H148" i="15"/>
  <c r="I148" i="15"/>
  <c r="K148" i="15"/>
  <c r="M148" i="15"/>
  <c r="D148" i="15"/>
  <c r="F148" i="15"/>
  <c r="G148" i="15"/>
  <c r="AA56" i="15"/>
  <c r="AC56" i="15"/>
  <c r="AC57" i="15"/>
  <c r="U57" i="15"/>
  <c r="AA57" i="15"/>
  <c r="V57" i="15"/>
  <c r="K72" i="15"/>
  <c r="M72" i="15"/>
  <c r="T152" i="15"/>
  <c r="W152" i="15"/>
  <c r="X152" i="15"/>
  <c r="Y152" i="15"/>
  <c r="AA152" i="15"/>
  <c r="AB152" i="15"/>
  <c r="U152" i="15"/>
  <c r="AC152" i="15"/>
  <c r="Z152" i="15"/>
  <c r="V152" i="15"/>
  <c r="K73" i="15"/>
  <c r="F73" i="15"/>
  <c r="M73" i="15"/>
  <c r="A46" i="11"/>
  <c r="E73" i="15"/>
  <c r="D147" i="15"/>
  <c r="J147" i="15"/>
  <c r="K147" i="15"/>
  <c r="L147" i="15"/>
  <c r="M147" i="15"/>
  <c r="T151" i="15"/>
  <c r="AB151" i="15"/>
  <c r="AC151" i="15"/>
  <c r="Z151" i="15"/>
  <c r="AA151" i="15"/>
  <c r="I45" i="11"/>
  <c r="J45" i="11"/>
  <c r="J91" i="11"/>
  <c r="I91" i="11"/>
  <c r="K74" i="15"/>
  <c r="M74" i="15"/>
  <c r="X154" i="15"/>
  <c r="Y154" i="15"/>
  <c r="W154" i="15"/>
  <c r="V154" i="15"/>
  <c r="AB154" i="15"/>
  <c r="Z154" i="15"/>
  <c r="T154" i="15"/>
  <c r="U154" i="15"/>
  <c r="AA154" i="15"/>
  <c r="AC154" i="15"/>
  <c r="I46" i="11"/>
  <c r="J46" i="11"/>
  <c r="T153" i="15"/>
  <c r="Z153" i="15"/>
  <c r="AC153" i="15"/>
  <c r="AB153" i="15"/>
  <c r="AA153" i="15"/>
  <c r="AA58" i="15"/>
  <c r="AC58" i="15"/>
  <c r="I92" i="11"/>
  <c r="J92" i="11"/>
  <c r="J149" i="15"/>
  <c r="K149" i="15"/>
  <c r="L149" i="15"/>
  <c r="D149" i="15"/>
  <c r="M149" i="15"/>
  <c r="F150" i="15"/>
  <c r="L150" i="15"/>
  <c r="M150" i="15"/>
  <c r="K150" i="15"/>
  <c r="E150" i="15"/>
  <c r="A93" i="11"/>
  <c r="D150" i="15"/>
  <c r="H150" i="15"/>
  <c r="I150" i="15"/>
  <c r="G150" i="15"/>
  <c r="J150" i="15"/>
  <c r="A47" i="11"/>
  <c r="K75" i="15"/>
  <c r="E75" i="15"/>
  <c r="F75" i="15"/>
  <c r="M75" i="15"/>
  <c r="U59" i="15"/>
  <c r="AA59" i="15"/>
  <c r="AC59" i="15"/>
  <c r="V59" i="15"/>
  <c r="AC60" i="15"/>
  <c r="AA60" i="15"/>
  <c r="M76" i="15"/>
  <c r="K76" i="15"/>
  <c r="AB155" i="15"/>
  <c r="Z155" i="15"/>
  <c r="AA155" i="15"/>
  <c r="T155" i="15"/>
  <c r="AC155" i="15"/>
  <c r="M77" i="15"/>
  <c r="W23" i="31"/>
  <c r="E77" i="15"/>
  <c r="E79" i="15"/>
  <c r="F77" i="15"/>
  <c r="A48" i="11"/>
  <c r="N67" i="15"/>
  <c r="K77" i="15"/>
  <c r="G79" i="15"/>
  <c r="L79" i="15"/>
  <c r="I47" i="11"/>
  <c r="J47" i="11"/>
  <c r="V61" i="15"/>
  <c r="AC61" i="15"/>
  <c r="AA61" i="15"/>
  <c r="U61" i="15"/>
  <c r="D152" i="15"/>
  <c r="K152" i="15"/>
  <c r="H152" i="15"/>
  <c r="I152" i="15"/>
  <c r="G152" i="15"/>
  <c r="E152" i="15"/>
  <c r="M152" i="15"/>
  <c r="J152" i="15"/>
  <c r="L152" i="15"/>
  <c r="F152" i="15"/>
  <c r="A94" i="11"/>
  <c r="J93" i="11"/>
  <c r="I93" i="11"/>
  <c r="J151" i="15"/>
  <c r="L151" i="15"/>
  <c r="D151" i="15"/>
  <c r="K151" i="15"/>
  <c r="M151" i="15"/>
  <c r="AA156" i="15"/>
  <c r="U156" i="15"/>
  <c r="Z156" i="15"/>
  <c r="X156" i="15"/>
  <c r="Y156" i="15"/>
  <c r="W156" i="15"/>
  <c r="V156" i="15"/>
  <c r="AC156" i="15"/>
  <c r="T156" i="15"/>
  <c r="AB156" i="15"/>
  <c r="W21" i="31"/>
  <c r="W22" i="31"/>
  <c r="W19" i="31"/>
  <c r="W20" i="31"/>
  <c r="W16" i="31"/>
  <c r="W18" i="31"/>
  <c r="W14" i="31"/>
  <c r="W15" i="31"/>
  <c r="W12" i="31"/>
  <c r="W13" i="31"/>
  <c r="W10" i="31"/>
  <c r="W11" i="31"/>
  <c r="W8" i="31"/>
  <c r="W9" i="31"/>
  <c r="W6" i="31"/>
  <c r="W7" i="31"/>
  <c r="W5" i="31"/>
  <c r="AD67" i="15"/>
  <c r="AE67" i="15"/>
  <c r="O67" i="15"/>
  <c r="I94" i="11"/>
  <c r="J94" i="11"/>
  <c r="V158" i="15"/>
  <c r="AC158" i="15"/>
  <c r="W158" i="15"/>
  <c r="T158" i="15"/>
  <c r="Z158" i="15"/>
  <c r="X158" i="15"/>
  <c r="Y158" i="15"/>
  <c r="AB158" i="15"/>
  <c r="U158" i="15"/>
  <c r="AA158" i="15"/>
  <c r="H79" i="15"/>
  <c r="D4" i="17"/>
  <c r="AC157" i="15"/>
  <c r="Z157" i="15"/>
  <c r="AA157" i="15"/>
  <c r="T157" i="15"/>
  <c r="AB157" i="15"/>
  <c r="N73" i="15"/>
  <c r="L154" i="15"/>
  <c r="G154" i="15"/>
  <c r="F154" i="15"/>
  <c r="K154" i="15"/>
  <c r="D154" i="15"/>
  <c r="E154" i="15"/>
  <c r="J154" i="15"/>
  <c r="A95" i="11"/>
  <c r="H154" i="15"/>
  <c r="I154" i="15"/>
  <c r="M154" i="15"/>
  <c r="N75" i="15"/>
  <c r="W17" i="31"/>
  <c r="M78" i="15"/>
  <c r="J79" i="15"/>
  <c r="K78" i="15"/>
  <c r="K79" i="15"/>
  <c r="L80" i="15"/>
  <c r="AA62" i="15"/>
  <c r="AC62" i="15"/>
  <c r="D153" i="15"/>
  <c r="J153" i="15"/>
  <c r="M153" i="15"/>
  <c r="L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G69" i="17"/>
  <c r="O60" i="17"/>
  <c r="H72" i="17"/>
  <c r="F69" i="17"/>
  <c r="F73" i="17"/>
  <c r="I60" i="17"/>
  <c r="D71" i="17"/>
  <c r="H66" i="17"/>
  <c r="O66" i="17"/>
  <c r="D61" i="17"/>
  <c r="D70" i="17"/>
  <c r="F62" i="17"/>
  <c r="G63" i="17"/>
  <c r="F67" i="17"/>
  <c r="F63" i="17"/>
  <c r="D72" i="17"/>
  <c r="O57" i="17"/>
  <c r="G60" i="17"/>
  <c r="I58" i="17"/>
  <c r="O65" i="17"/>
  <c r="D60" i="17"/>
  <c r="H70" i="17"/>
  <c r="O63" i="17"/>
  <c r="O74" i="17"/>
  <c r="H65" i="17"/>
  <c r="O70" i="17"/>
  <c r="O69" i="17"/>
  <c r="F60" i="17"/>
  <c r="O68" i="17"/>
  <c r="H67" i="17"/>
  <c r="I59" i="17"/>
  <c r="G67" i="17"/>
  <c r="H64" i="17"/>
  <c r="O72" i="17"/>
  <c r="G58" i="17"/>
  <c r="G70" i="17"/>
  <c r="G65" i="17"/>
  <c r="O67" i="17"/>
  <c r="O59" i="17"/>
  <c r="F70" i="17"/>
  <c r="H69" i="17"/>
  <c r="H63" i="17"/>
  <c r="I55" i="17"/>
  <c r="O58" i="17"/>
  <c r="I70" i="17"/>
  <c r="G66" i="17"/>
  <c r="D63" i="17"/>
  <c r="G74" i="17"/>
  <c r="H59" i="17"/>
  <c r="H61" i="17"/>
  <c r="F66" i="17"/>
  <c r="I69" i="17"/>
  <c r="D69" i="17"/>
  <c r="D59" i="17"/>
  <c r="I72" i="17"/>
  <c r="I67" i="17"/>
  <c r="F74" i="17"/>
  <c r="D65" i="17"/>
  <c r="O56" i="17"/>
  <c r="F61" i="17"/>
  <c r="H68" i="17"/>
  <c r="D73" i="17"/>
  <c r="D68" i="17"/>
  <c r="H62" i="17"/>
  <c r="D67" i="17"/>
  <c r="F65" i="17"/>
  <c r="I74" i="17"/>
  <c r="D74" i="17"/>
  <c r="I64" i="17"/>
  <c r="F71" i="17"/>
  <c r="G73" i="17"/>
  <c r="I63" i="17"/>
  <c r="H58" i="17"/>
  <c r="H73" i="17"/>
  <c r="F64" i="17"/>
  <c r="G59" i="17"/>
  <c r="D62" i="17"/>
  <c r="I71" i="17"/>
  <c r="F58" i="17"/>
  <c r="G72" i="17"/>
  <c r="D58" i="17"/>
  <c r="O61" i="17"/>
  <c r="I65" i="17"/>
  <c r="F72" i="17"/>
  <c r="I68" i="17"/>
  <c r="I62" i="17"/>
  <c r="G62" i="17"/>
  <c r="G71" i="17"/>
  <c r="D64" i="17"/>
  <c r="O64" i="17"/>
  <c r="F55" i="17"/>
  <c r="O71" i="17"/>
  <c r="F68" i="17"/>
  <c r="D55" i="17"/>
  <c r="F59" i="17"/>
  <c r="H74" i="17"/>
  <c r="D66" i="17"/>
  <c r="H55" i="17"/>
  <c r="I73" i="17"/>
  <c r="G61" i="17"/>
  <c r="I66" i="17"/>
  <c r="O62" i="17"/>
  <c r="H71" i="17"/>
  <c r="G68" i="17"/>
  <c r="G55" i="17"/>
  <c r="I61" i="17"/>
  <c r="H60" i="17"/>
  <c r="O73" i="17"/>
  <c r="G64" i="17"/>
  <c r="E229" i="15"/>
  <c r="E226" i="15"/>
  <c r="E223" i="15"/>
  <c r="E220" i="15"/>
  <c r="E217" i="15"/>
  <c r="E214" i="15"/>
  <c r="E211" i="15"/>
  <c r="E208" i="15"/>
  <c r="E205" i="15"/>
  <c r="E202" i="15"/>
  <c r="E199" i="15"/>
  <c r="E196" i="15"/>
  <c r="E193" i="15"/>
  <c r="E190" i="15"/>
  <c r="E187" i="15"/>
  <c r="E184" i="15"/>
  <c r="E181" i="15"/>
  <c r="E178" i="15"/>
  <c r="E175" i="15"/>
  <c r="AD19" i="15"/>
  <c r="AE19" i="15"/>
  <c r="O19" i="15"/>
  <c r="AD73" i="15"/>
  <c r="AE73" i="15"/>
  <c r="O73" i="15"/>
  <c r="U65" i="15"/>
  <c r="V65" i="15"/>
  <c r="AA65" i="15"/>
  <c r="AC65" i="15"/>
  <c r="AD53" i="15"/>
  <c r="AE53" i="15"/>
  <c r="O53" i="15"/>
  <c r="AD39" i="15"/>
  <c r="AE39" i="15"/>
  <c r="O39" i="15"/>
  <c r="AD7" i="15"/>
  <c r="AE7" i="15"/>
  <c r="O7" i="15"/>
  <c r="O11" i="15"/>
  <c r="AD11" i="15"/>
  <c r="AE11" i="15"/>
  <c r="AB162" i="15"/>
  <c r="AA162" i="15"/>
  <c r="AC162" i="15"/>
  <c r="Z162" i="15"/>
  <c r="W162" i="15"/>
  <c r="T162" i="15"/>
  <c r="X162" i="15"/>
  <c r="V162" i="15"/>
  <c r="U162" i="15"/>
  <c r="U160" i="15"/>
  <c r="U164" i="15"/>
  <c r="O61" i="15"/>
  <c r="AD61" i="15"/>
  <c r="AE61" i="15"/>
  <c r="AD9" i="15"/>
  <c r="AE9" i="15"/>
  <c r="O9" i="15"/>
  <c r="W160" i="15"/>
  <c r="V160" i="15"/>
  <c r="T160" i="15"/>
  <c r="Z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J155" i="15"/>
  <c r="K155" i="15"/>
  <c r="D155" i="15"/>
  <c r="M155" i="15"/>
  <c r="L155" i="15"/>
  <c r="T159" i="15"/>
  <c r="AB159" i="15"/>
  <c r="AC159" i="15"/>
  <c r="Z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M156" i="15"/>
  <c r="L156" i="15"/>
  <c r="A96" i="11"/>
  <c r="K156" i="15"/>
  <c r="J156" i="15"/>
  <c r="D156" i="15"/>
  <c r="G156" i="15"/>
  <c r="E156" i="15"/>
  <c r="J63" i="17"/>
  <c r="L63" i="17"/>
  <c r="Q63" i="17"/>
  <c r="AC91" i="17"/>
  <c r="AE91" i="17"/>
  <c r="AJ91" i="17"/>
  <c r="AC81" i="17"/>
  <c r="AE81" i="17"/>
  <c r="AJ81" i="17"/>
  <c r="AC82" i="17"/>
  <c r="AE82" i="17"/>
  <c r="AJ82" i="17"/>
  <c r="AC83" i="17"/>
  <c r="AE83" i="17"/>
  <c r="AJ83" i="17"/>
  <c r="AC93" i="17"/>
  <c r="AE93" i="17"/>
  <c r="AJ93" i="17"/>
  <c r="AC96" i="17"/>
  <c r="AE96" i="17"/>
  <c r="AJ96" i="17"/>
  <c r="AC92" i="17"/>
  <c r="AE92" i="17"/>
  <c r="AJ92" i="17"/>
  <c r="AC85" i="17"/>
  <c r="AE85" i="17"/>
  <c r="AJ85" i="17"/>
  <c r="AC87" i="17"/>
  <c r="AE87" i="17"/>
  <c r="AJ87" i="17"/>
  <c r="AC90" i="17"/>
  <c r="AE90" i="17"/>
  <c r="AJ90" i="17"/>
  <c r="AC84" i="17"/>
  <c r="AE84" i="17"/>
  <c r="AJ84" i="17"/>
  <c r="AC80" i="17"/>
  <c r="AE80" i="17"/>
  <c r="AJ80" i="17"/>
  <c r="AC95" i="17"/>
  <c r="AE95" i="17"/>
  <c r="AJ95" i="17"/>
  <c r="AC78" i="17"/>
  <c r="AE78" i="17"/>
  <c r="AJ78" i="17"/>
  <c r="AC86" i="17"/>
  <c r="AE86" i="17"/>
  <c r="AJ86" i="17"/>
  <c r="AC94" i="17"/>
  <c r="AE94" i="17"/>
  <c r="AJ94" i="17"/>
  <c r="AC79" i="17"/>
  <c r="AE79" i="17"/>
  <c r="AJ79" i="17"/>
  <c r="AC88" i="17"/>
  <c r="AE88" i="17"/>
  <c r="AJ88" i="17"/>
  <c r="AC89" i="17"/>
  <c r="AE89" i="17"/>
  <c r="AJ89" i="17"/>
  <c r="AC97" i="17"/>
  <c r="AE97" i="17"/>
  <c r="AJ97" i="17"/>
  <c r="J70" i="17"/>
  <c r="L70" i="17"/>
  <c r="Q70" i="17"/>
  <c r="J57" i="17"/>
  <c r="L57" i="17"/>
  <c r="Q57" i="17"/>
  <c r="J56" i="17"/>
  <c r="L56" i="17"/>
  <c r="Q56" i="17"/>
  <c r="J58" i="17"/>
  <c r="L58" i="17"/>
  <c r="Q58" i="17"/>
  <c r="J64" i="17"/>
  <c r="L64" i="17"/>
  <c r="Q64" i="17"/>
  <c r="J59" i="17"/>
  <c r="L59" i="17"/>
  <c r="Q59"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L214" i="15"/>
  <c r="I214" i="15"/>
  <c r="D214" i="15"/>
  <c r="K214" i="15"/>
  <c r="J214" i="15"/>
  <c r="G214" i="15"/>
  <c r="M214" i="15"/>
  <c r="H214" i="15"/>
  <c r="N23" i="17"/>
  <c r="F214" i="15"/>
  <c r="O46" i="17"/>
  <c r="D211" i="15"/>
  <c r="I211" i="15"/>
  <c r="H211" i="15"/>
  <c r="N22" i="17"/>
  <c r="G211" i="15"/>
  <c r="J211" i="15"/>
  <c r="K211" i="15"/>
  <c r="M211" i="15"/>
  <c r="F211" i="15"/>
  <c r="L211" i="15"/>
  <c r="O45" i="17"/>
  <c r="O44" i="17"/>
  <c r="G208" i="15"/>
  <c r="L208" i="15"/>
  <c r="K208" i="15"/>
  <c r="M208" i="15"/>
  <c r="J208" i="15"/>
  <c r="I208" i="15"/>
  <c r="F208" i="15"/>
  <c r="H208" i="15"/>
  <c r="N21" i="17"/>
  <c r="D208" i="15"/>
  <c r="M205" i="15"/>
  <c r="K205" i="15"/>
  <c r="D205" i="15"/>
  <c r="L205" i="15"/>
  <c r="H205" i="15"/>
  <c r="N20" i="17"/>
  <c r="J205" i="15"/>
  <c r="I205" i="15"/>
  <c r="F205" i="15"/>
  <c r="G205" i="15"/>
  <c r="O43" i="17"/>
  <c r="G202" i="15"/>
  <c r="F202" i="15"/>
  <c r="I202" i="15"/>
  <c r="L202" i="15"/>
  <c r="J202" i="15"/>
  <c r="K202" i="15"/>
  <c r="D202" i="15"/>
  <c r="M202" i="15"/>
  <c r="H202" i="15"/>
  <c r="N19" i="17"/>
  <c r="O42" i="17"/>
  <c r="U16" i="46"/>
  <c r="O41" i="17"/>
  <c r="G199" i="15"/>
  <c r="I199" i="15"/>
  <c r="L199" i="15"/>
  <c r="J199" i="15"/>
  <c r="K199" i="15"/>
  <c r="M199" i="15"/>
  <c r="D199" i="15"/>
  <c r="H199" i="15"/>
  <c r="N18" i="17"/>
  <c r="F199" i="15"/>
  <c r="L196" i="15"/>
  <c r="I196" i="15"/>
  <c r="F196" i="15"/>
  <c r="D196" i="15"/>
  <c r="M196" i="15"/>
  <c r="K196" i="15"/>
  <c r="G196" i="15"/>
  <c r="J196" i="15"/>
  <c r="H196" i="15"/>
  <c r="N17" i="17"/>
  <c r="O40" i="17"/>
  <c r="O39" i="17"/>
  <c r="D193" i="15"/>
  <c r="J193" i="15"/>
  <c r="K193" i="15"/>
  <c r="L193" i="15"/>
  <c r="H193" i="15"/>
  <c r="N16" i="17"/>
  <c r="F193" i="15"/>
  <c r="I193" i="15"/>
  <c r="G193" i="15"/>
  <c r="M193" i="15"/>
  <c r="M190" i="15"/>
  <c r="H190" i="15"/>
  <c r="N15" i="17"/>
  <c r="I190" i="15"/>
  <c r="L190" i="15"/>
  <c r="J190" i="15"/>
  <c r="D190" i="15"/>
  <c r="G190" i="15"/>
  <c r="F190" i="15"/>
  <c r="K190" i="15"/>
  <c r="O38" i="17"/>
  <c r="O37" i="17"/>
  <c r="H187" i="15"/>
  <c r="N14" i="17"/>
  <c r="K187" i="15"/>
  <c r="J187" i="15"/>
  <c r="I187" i="15"/>
  <c r="L187" i="15"/>
  <c r="D187" i="15"/>
  <c r="G187" i="15"/>
  <c r="F187" i="15"/>
  <c r="M187" i="15"/>
  <c r="O36" i="17"/>
  <c r="D184" i="15"/>
  <c r="F184" i="15"/>
  <c r="K184" i="15"/>
  <c r="G184" i="15"/>
  <c r="I184" i="15"/>
  <c r="M184" i="15"/>
  <c r="H184" i="15"/>
  <c r="N13" i="17"/>
  <c r="L184" i="15"/>
  <c r="J184" i="15"/>
  <c r="O35" i="17"/>
  <c r="H181" i="15"/>
  <c r="N12" i="17"/>
  <c r="F181" i="15"/>
  <c r="D181" i="15"/>
  <c r="I181" i="15"/>
  <c r="L181" i="15"/>
  <c r="J181" i="15"/>
  <c r="G181" i="15"/>
  <c r="M181" i="15"/>
  <c r="K181" i="15"/>
  <c r="J178" i="15"/>
  <c r="F178" i="15"/>
  <c r="K178" i="15"/>
  <c r="G178" i="15"/>
  <c r="I178" i="15"/>
  <c r="L178" i="15"/>
  <c r="M178" i="15"/>
  <c r="H178" i="15"/>
  <c r="N11" i="17"/>
  <c r="D178" i="15"/>
  <c r="O34" i="17"/>
  <c r="D175" i="15"/>
  <c r="J175" i="15"/>
  <c r="F175" i="15"/>
  <c r="K175" i="15"/>
  <c r="L175" i="15"/>
  <c r="H175" i="15"/>
  <c r="N10" i="17"/>
  <c r="M175" i="15"/>
  <c r="I175" i="15"/>
  <c r="G175" i="15"/>
  <c r="O33" i="17"/>
  <c r="M172" i="15"/>
  <c r="F172" i="15"/>
  <c r="K172" i="15"/>
  <c r="N9" i="17"/>
  <c r="AB164" i="15"/>
  <c r="AA163" i="15"/>
  <c r="AC163" i="15"/>
  <c r="T163" i="15"/>
  <c r="AB163" i="15"/>
  <c r="Z163" i="15"/>
  <c r="AC67" i="15"/>
  <c r="U67" i="15"/>
  <c r="V67" i="15"/>
  <c r="AA67" i="15"/>
  <c r="AE79" i="15"/>
  <c r="AA66" i="15"/>
  <c r="AC66" i="15"/>
  <c r="K157" i="15"/>
  <c r="L157" i="15"/>
  <c r="M157" i="15"/>
  <c r="D157" i="15"/>
  <c r="J157" i="15"/>
  <c r="I96" i="11"/>
  <c r="J96" i="11"/>
  <c r="AB161" i="15"/>
  <c r="Z161" i="15"/>
  <c r="AC161" i="15"/>
  <c r="AA161" i="15"/>
  <c r="T161" i="15"/>
  <c r="Y162" i="15"/>
  <c r="X164" i="15"/>
  <c r="W103" i="17"/>
  <c r="G158" i="15"/>
  <c r="K158" i="15"/>
  <c r="J158" i="15"/>
  <c r="A97" i="11"/>
  <c r="M158" i="15"/>
  <c r="H158" i="15"/>
  <c r="I158" i="15"/>
  <c r="E158" i="15"/>
  <c r="L158" i="15"/>
  <c r="F158" i="15"/>
  <c r="D158" i="15"/>
  <c r="O79" i="15"/>
  <c r="W164" i="15"/>
  <c r="S38" i="46"/>
  <c r="S37" i="46"/>
  <c r="S36" i="46"/>
  <c r="S35" i="46"/>
  <c r="S31" i="46"/>
  <c r="S34" i="46"/>
  <c r="S33" i="46"/>
  <c r="S32" i="46"/>
  <c r="S30" i="46"/>
  <c r="S29" i="46"/>
  <c r="S28" i="46"/>
  <c r="R20" i="46"/>
  <c r="R19" i="46"/>
  <c r="R18" i="46"/>
  <c r="R17" i="46"/>
  <c r="R13" i="46"/>
  <c r="R12" i="46"/>
  <c r="R11" i="46"/>
  <c r="S44" i="46"/>
  <c r="S43" i="46"/>
  <c r="U24" i="46"/>
  <c r="R24" i="46"/>
  <c r="R8" i="46"/>
  <c r="R7" i="46"/>
  <c r="R6" i="46"/>
  <c r="S40" i="46"/>
  <c r="S39" i="46"/>
  <c r="R16" i="46"/>
  <c r="U14" i="46"/>
  <c r="R14" i="46"/>
  <c r="U230" i="15"/>
  <c r="U227" i="15"/>
  <c r="U224" i="15"/>
  <c r="U221" i="15"/>
  <c r="U218" i="15"/>
  <c r="U215" i="15"/>
  <c r="U212" i="15"/>
  <c r="U209" i="15"/>
  <c r="U206" i="15"/>
  <c r="U203" i="15"/>
  <c r="U200" i="15"/>
  <c r="U197" i="15"/>
  <c r="U194" i="15"/>
  <c r="U191" i="15"/>
  <c r="U188" i="15"/>
  <c r="U185" i="15"/>
  <c r="U182" i="15"/>
  <c r="U179" i="15"/>
  <c r="U176" i="15"/>
  <c r="AB165" i="15"/>
  <c r="AA164" i="15"/>
  <c r="J159" i="15"/>
  <c r="L159" i="15"/>
  <c r="D159" i="15"/>
  <c r="M159" i="15"/>
  <c r="K159" i="15"/>
  <c r="U69" i="15"/>
  <c r="AC69" i="15"/>
  <c r="V69" i="15"/>
  <c r="AA69" i="15"/>
  <c r="Z164" i="15"/>
  <c r="AC68" i="15"/>
  <c r="AA68" i="15"/>
  <c r="I97" i="11"/>
  <c r="J97" i="11"/>
  <c r="A98" i="11"/>
  <c r="J160" i="15"/>
  <c r="E160" i="15"/>
  <c r="D160" i="15"/>
  <c r="F160" i="15"/>
  <c r="G160" i="15"/>
  <c r="L160" i="15"/>
  <c r="M160" i="15"/>
  <c r="H160" i="15"/>
  <c r="I160" i="15"/>
  <c r="K160" i="15"/>
  <c r="S48" i="46"/>
  <c r="AE31" i="46"/>
  <c r="R26" i="46"/>
  <c r="AD19" i="46"/>
  <c r="U26"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2" i="15"/>
  <c r="L164" i="15"/>
  <c r="F162" i="15"/>
  <c r="G162" i="15"/>
  <c r="G164" i="15"/>
  <c r="K162" i="15"/>
  <c r="J162" i="15"/>
  <c r="M162" i="15"/>
  <c r="H162" i="15"/>
  <c r="D162" i="15"/>
  <c r="N154" i="15"/>
  <c r="J98" i="11"/>
  <c r="I98" i="11"/>
  <c r="N160" i="15"/>
  <c r="AC71" i="15"/>
  <c r="U71" i="15"/>
  <c r="AA71" i="15"/>
  <c r="V71" i="15"/>
  <c r="J161" i="15"/>
  <c r="D161" i="15"/>
  <c r="K161" i="15"/>
  <c r="L161" i="15"/>
  <c r="M161" i="15"/>
  <c r="AE33" i="46"/>
  <c r="AE37" i="46"/>
  <c r="AE44" i="46"/>
  <c r="AE36" i="46"/>
  <c r="AE45" i="46"/>
  <c r="AE30" i="46"/>
  <c r="AE39" i="46"/>
  <c r="AE32" i="46"/>
  <c r="AE29" i="46"/>
  <c r="AE47" i="46"/>
  <c r="AD10" i="46"/>
  <c r="AF10" i="46"/>
  <c r="AE41" i="46"/>
  <c r="AE38" i="46"/>
  <c r="AE28" i="46"/>
  <c r="AE35" i="46"/>
  <c r="AE42" i="46"/>
  <c r="AE34" i="46"/>
  <c r="AE46" i="46"/>
  <c r="AE40" i="46"/>
  <c r="AD12" i="46"/>
  <c r="AD23" i="46"/>
  <c r="AF23" i="46"/>
  <c r="AE43" i="46"/>
  <c r="AD21" i="46"/>
  <c r="AF21" i="46"/>
  <c r="AD25" i="46"/>
  <c r="AF25" i="46"/>
  <c r="AD22" i="46"/>
  <c r="AF22" i="46"/>
  <c r="AD6" i="46"/>
  <c r="AD18" i="46"/>
  <c r="AD11" i="46"/>
  <c r="AD20" i="46"/>
  <c r="AD15" i="46"/>
  <c r="AF15" i="46"/>
  <c r="AD13" i="46"/>
  <c r="AD9" i="46"/>
  <c r="AF9" i="46"/>
  <c r="AD8" i="46"/>
  <c r="AD14" i="46"/>
  <c r="AD7" i="46"/>
  <c r="AD24" i="46"/>
  <c r="AD16" i="46"/>
  <c r="AD17" i="46"/>
  <c r="AG24" i="46"/>
  <c r="O154" i="15"/>
  <c r="AD154" i="15"/>
  <c r="AE154" i="15"/>
  <c r="AD160" i="15"/>
  <c r="AE160" i="15"/>
  <c r="O160" i="15"/>
  <c r="N158" i="15"/>
  <c r="N156" i="15"/>
  <c r="O162" i="15"/>
  <c r="AD162" i="15"/>
  <c r="AE162" i="15"/>
  <c r="I162" i="15"/>
  <c r="H164" i="15"/>
  <c r="D103" i="17"/>
  <c r="AC72" i="15"/>
  <c r="AA72" i="15"/>
  <c r="M163" i="15"/>
  <c r="L163" i="15"/>
  <c r="L165" i="15"/>
  <c r="K163" i="15"/>
  <c r="K164" i="15"/>
  <c r="D163" i="15"/>
  <c r="J163"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K216" i="15"/>
  <c r="E218" i="15"/>
  <c r="E209" i="15"/>
  <c r="D209" i="15"/>
  <c r="D210" i="15"/>
  <c r="E212" i="15"/>
  <c r="E203" i="15"/>
  <c r="I203" i="15"/>
  <c r="I204" i="15"/>
  <c r="E206" i="15"/>
  <c r="E197" i="15"/>
  <c r="L197" i="15"/>
  <c r="L198" i="15"/>
  <c r="E200" i="15"/>
  <c r="E191" i="15"/>
  <c r="H191" i="15"/>
  <c r="H192" i="15"/>
  <c r="E194" i="15"/>
  <c r="E185" i="15"/>
  <c r="N112" i="17"/>
  <c r="E188" i="15"/>
  <c r="E179" i="15"/>
  <c r="F179" i="15"/>
  <c r="F180"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E174" i="15"/>
  <c r="I6" i="46"/>
  <c r="F173" i="15"/>
  <c r="F174" i="15"/>
  <c r="K173" i="15"/>
  <c r="K174" i="15"/>
  <c r="M173" i="15"/>
  <c r="M174"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U79" i="15"/>
  <c r="AC76" i="15"/>
  <c r="AA76" i="15"/>
  <c r="O164" i="15"/>
  <c r="AC78" i="15"/>
  <c r="AA78" i="15"/>
  <c r="X79" i="15"/>
  <c r="W4" i="17"/>
  <c r="P24" i="46"/>
  <c r="H24" i="46"/>
  <c r="I24" i="46"/>
  <c r="L24" i="46"/>
  <c r="J24" i="46"/>
  <c r="M24" i="46"/>
  <c r="K24" i="46"/>
  <c r="M16" i="46"/>
  <c r="M26" i="46"/>
  <c r="K16" i="46"/>
  <c r="H16" i="46"/>
  <c r="I16" i="46"/>
  <c r="L16" i="46"/>
  <c r="J16" i="46"/>
  <c r="H14" i="46"/>
  <c r="J14" i="46"/>
  <c r="L14" i="46"/>
  <c r="P14" i="46"/>
  <c r="P26" i="46"/>
  <c r="K14" i="46"/>
  <c r="I18" i="46"/>
  <c r="I23" i="46"/>
  <c r="Z61" i="17"/>
  <c r="Z38" i="17"/>
  <c r="Z65" i="17"/>
  <c r="Z42" i="17"/>
  <c r="AA68" i="17"/>
  <c r="AA45" i="17"/>
  <c r="AA70" i="17"/>
  <c r="AA47" i="17"/>
  <c r="Z72" i="17"/>
  <c r="Z49" i="17"/>
  <c r="Y65" i="17"/>
  <c r="W73" i="17"/>
  <c r="W50" i="17"/>
  <c r="AA61" i="17"/>
  <c r="AA38" i="17"/>
  <c r="AA65" i="17"/>
  <c r="AA42" i="17"/>
  <c r="W70" i="17"/>
  <c r="W47" i="17"/>
  <c r="AB70" i="17"/>
  <c r="AB47" i="17"/>
  <c r="AA72" i="17"/>
  <c r="AA49" i="17"/>
  <c r="Z68" i="17"/>
  <c r="Z45" i="17"/>
  <c r="Y72" i="17"/>
  <c r="W65" i="17"/>
  <c r="W42" i="17"/>
  <c r="AB65" i="17"/>
  <c r="AB42" i="17"/>
  <c r="Y70" i="17"/>
  <c r="W72" i="17"/>
  <c r="W49" i="17"/>
  <c r="AB72" i="17"/>
  <c r="AB49" i="17"/>
  <c r="Z58" i="17"/>
  <c r="Z35" i="17"/>
  <c r="Z70" i="17"/>
  <c r="Z47" i="17"/>
  <c r="G36" i="17"/>
  <c r="Z66" i="17"/>
  <c r="Z43" i="17"/>
  <c r="AH69" i="17"/>
  <c r="AH46" i="17"/>
  <c r="W61" i="17"/>
  <c r="W38" i="17"/>
  <c r="AB69" i="17"/>
  <c r="AB46" i="17"/>
  <c r="Z73" i="17"/>
  <c r="Z50" i="17"/>
  <c r="H35" i="17"/>
  <c r="W62" i="17"/>
  <c r="W39" i="17"/>
  <c r="AB62" i="17"/>
  <c r="AB39" i="17"/>
  <c r="W58" i="17"/>
  <c r="W35" i="17"/>
  <c r="Y59" i="17"/>
  <c r="AA59" i="17"/>
  <c r="AA36" i="17"/>
  <c r="AA74" i="17"/>
  <c r="AA51" i="17"/>
  <c r="AB68" i="17"/>
  <c r="AB45" i="17"/>
  <c r="D36" i="17"/>
  <c r="AH65" i="17"/>
  <c r="AH42" i="17"/>
  <c r="AH72" i="17"/>
  <c r="AH49" i="17"/>
  <c r="I47" i="17"/>
  <c r="AB58" i="17"/>
  <c r="AB35" i="17"/>
  <c r="AH57" i="17"/>
  <c r="AH34" i="17"/>
  <c r="Y66" i="17"/>
  <c r="Z59" i="17"/>
  <c r="Z36" i="17"/>
  <c r="W74" i="17"/>
  <c r="W51" i="17"/>
  <c r="AH56" i="17"/>
  <c r="AH33" i="17"/>
  <c r="Y68" i="17"/>
  <c r="Z74" i="17"/>
  <c r="Z51" i="17"/>
  <c r="AH70" i="17"/>
  <c r="AH47" i="17"/>
  <c r="AH61" i="17"/>
  <c r="AH38" i="17"/>
  <c r="Y74" i="17"/>
  <c r="Y61" i="17"/>
  <c r="D39" i="17"/>
  <c r="AA73" i="17"/>
  <c r="AA50" i="17"/>
  <c r="Z69" i="17"/>
  <c r="Z46" i="17"/>
  <c r="Y73" i="17"/>
  <c r="AH58" i="17"/>
  <c r="AH35" i="17"/>
  <c r="W66" i="17"/>
  <c r="W43" i="17"/>
  <c r="Y58" i="17"/>
  <c r="AH66" i="17"/>
  <c r="AH43" i="17"/>
  <c r="Z62" i="17"/>
  <c r="Z39" i="17"/>
  <c r="Y62" i="17"/>
  <c r="AB59" i="17"/>
  <c r="AB36" i="17"/>
  <c r="AB74" i="17"/>
  <c r="AB51" i="17"/>
  <c r="AH68" i="17"/>
  <c r="AH45" i="17"/>
  <c r="G50" i="17"/>
  <c r="I36" i="17"/>
  <c r="AH73" i="17"/>
  <c r="AH50" i="17"/>
  <c r="W69" i="17"/>
  <c r="W46" i="17"/>
  <c r="AB61" i="17"/>
  <c r="AB38" i="17"/>
  <c r="AB73" i="17"/>
  <c r="AB50" i="17"/>
  <c r="AA69" i="17"/>
  <c r="AA46" i="17"/>
  <c r="Y69" i="17"/>
  <c r="AH62" i="17"/>
  <c r="AH39" i="17"/>
  <c r="AA66" i="17"/>
  <c r="AA43" i="17"/>
  <c r="AA58" i="17"/>
  <c r="AA35" i="17"/>
  <c r="AB66" i="17"/>
  <c r="AB43" i="17"/>
  <c r="G41" i="17"/>
  <c r="AA62" i="17"/>
  <c r="AA39" i="17"/>
  <c r="AH59" i="17"/>
  <c r="AH36" i="17"/>
  <c r="W59" i="17"/>
  <c r="W36" i="17"/>
  <c r="AH74" i="17"/>
  <c r="AH51" i="17"/>
  <c r="W68" i="17"/>
  <c r="W45" i="17"/>
  <c r="H36" i="17"/>
  <c r="H47" i="17"/>
  <c r="H39" i="17"/>
  <c r="I35" i="17"/>
  <c r="I50" i="17"/>
  <c r="I42" i="17"/>
  <c r="AA64" i="17"/>
  <c r="AA41" i="17"/>
  <c r="Y71" i="17"/>
  <c r="AA55" i="17"/>
  <c r="AA32" i="17"/>
  <c r="G49" i="17"/>
  <c r="H44" i="17"/>
  <c r="D50" i="17"/>
  <c r="I39" i="17"/>
  <c r="G39" i="17"/>
  <c r="H43" i="17"/>
  <c r="D45" i="17"/>
  <c r="D40" i="17"/>
  <c r="H42" i="17"/>
  <c r="G48" i="17"/>
  <c r="AB64" i="17"/>
  <c r="AB41" i="17"/>
  <c r="AB60" i="17"/>
  <c r="AB37" i="17"/>
  <c r="H32" i="17"/>
  <c r="AA71" i="17"/>
  <c r="AA48" i="17"/>
  <c r="Z71" i="17"/>
  <c r="Z48" i="17"/>
  <c r="Y67" i="17"/>
  <c r="AB67" i="17"/>
  <c r="AB44" i="17"/>
  <c r="AB63" i="17"/>
  <c r="AB40" i="17"/>
  <c r="AB55" i="17"/>
  <c r="AB32" i="17"/>
  <c r="D49" i="17"/>
  <c r="D51" i="17"/>
  <c r="G51" i="17"/>
  <c r="D44" i="17"/>
  <c r="G37" i="17"/>
  <c r="D37" i="17"/>
  <c r="F35" i="17"/>
  <c r="D47" i="17"/>
  <c r="D41" i="17"/>
  <c r="G47" i="17"/>
  <c r="D43" i="17"/>
  <c r="I41" i="17"/>
  <c r="G45" i="17"/>
  <c r="G40" i="17"/>
  <c r="H48" i="17"/>
  <c r="G38" i="17"/>
  <c r="Z64" i="17"/>
  <c r="Z41" i="17"/>
  <c r="AH64" i="17"/>
  <c r="AH41" i="17"/>
  <c r="AH60" i="17"/>
  <c r="AH37" i="17"/>
  <c r="Y60" i="17"/>
  <c r="D32" i="17"/>
  <c r="W71" i="17"/>
  <c r="Z67" i="17"/>
  <c r="Z44" i="17"/>
  <c r="AH63" i="17"/>
  <c r="AH40" i="17"/>
  <c r="Y63" i="17"/>
  <c r="Y55" i="17"/>
  <c r="W55" i="17"/>
  <c r="G46" i="17"/>
  <c r="H49" i="17"/>
  <c r="H51" i="17"/>
  <c r="H37" i="17"/>
  <c r="G43" i="17"/>
  <c r="H40" i="17"/>
  <c r="I38" i="17"/>
  <c r="AH67" i="17"/>
  <c r="AH44" i="17"/>
  <c r="W63" i="17"/>
  <c r="W40" i="17"/>
  <c r="I43" i="17"/>
  <c r="H41" i="17"/>
  <c r="H45" i="17"/>
  <c r="I40" i="17"/>
  <c r="D42" i="17"/>
  <c r="G42" i="17"/>
  <c r="D48" i="17"/>
  <c r="H50" i="17"/>
  <c r="D38" i="17"/>
  <c r="H38" i="17"/>
  <c r="Y64" i="17"/>
  <c r="W64" i="17"/>
  <c r="W41" i="17"/>
  <c r="Z60" i="17"/>
  <c r="Z37" i="17"/>
  <c r="W60" i="17"/>
  <c r="W37" i="17"/>
  <c r="I32" i="17"/>
  <c r="AB71" i="17"/>
  <c r="AB48" i="17"/>
  <c r="W67" i="17"/>
  <c r="W44" i="17"/>
  <c r="AA63" i="17"/>
  <c r="AA40" i="17"/>
  <c r="Z63" i="17"/>
  <c r="Z40" i="17"/>
  <c r="Z55" i="17"/>
  <c r="Z32" i="17"/>
  <c r="D46" i="17"/>
  <c r="H46" i="17"/>
  <c r="I49" i="17"/>
  <c r="I51" i="17"/>
  <c r="G44" i="17"/>
  <c r="I44" i="17"/>
  <c r="I37" i="17"/>
  <c r="I45" i="17"/>
  <c r="I48" i="17"/>
  <c r="AA60" i="17"/>
  <c r="AA37" i="17"/>
  <c r="G32" i="17"/>
  <c r="AH71" i="17"/>
  <c r="AH48" i="17"/>
  <c r="AA67" i="17"/>
  <c r="AA44" i="17"/>
  <c r="I46" i="17"/>
  <c r="U226" i="15"/>
  <c r="Y226" i="15"/>
  <c r="Y228" i="15"/>
  <c r="U229" i="15"/>
  <c r="U220" i="15"/>
  <c r="Z220" i="15"/>
  <c r="Z222" i="15"/>
  <c r="U223" i="15"/>
  <c r="U214" i="15"/>
  <c r="Z214" i="15"/>
  <c r="Z216" i="15"/>
  <c r="U217" i="15"/>
  <c r="U208" i="15"/>
  <c r="AA208" i="15"/>
  <c r="AA210" i="15"/>
  <c r="U211" i="15"/>
  <c r="U202" i="15"/>
  <c r="U205" i="15"/>
  <c r="U196" i="15"/>
  <c r="X196" i="15"/>
  <c r="X198" i="15"/>
  <c r="U199" i="15"/>
  <c r="U190" i="15"/>
  <c r="U193" i="15"/>
  <c r="U184" i="15"/>
  <c r="AA184" i="15"/>
  <c r="AA186" i="15"/>
  <c r="U187" i="15"/>
  <c r="U178" i="15"/>
  <c r="U180" i="15"/>
  <c r="I30" i="46"/>
  <c r="U181" i="15"/>
  <c r="U174" i="15"/>
  <c r="I28" i="46"/>
  <c r="U175" i="15"/>
  <c r="AB80" i="15"/>
  <c r="Z79" i="15"/>
  <c r="AA79" i="15"/>
  <c r="L26" i="46"/>
  <c r="W30" i="46"/>
  <c r="X30" i="46"/>
  <c r="W29" i="46"/>
  <c r="X29" i="46"/>
  <c r="J26" i="46"/>
  <c r="L44" i="46"/>
  <c r="U44" i="46"/>
  <c r="U43" i="46"/>
  <c r="Q24" i="46"/>
  <c r="W7" i="46"/>
  <c r="X7" i="46"/>
  <c r="H26" i="46"/>
  <c r="I26" i="46"/>
  <c r="W6" i="46"/>
  <c r="U40" i="46"/>
  <c r="I14" i="46"/>
  <c r="U39" i="46"/>
  <c r="Q16" i="46"/>
  <c r="Q14" i="46"/>
  <c r="K26" i="46"/>
  <c r="W48" i="17"/>
  <c r="J88" i="17"/>
  <c r="L88" i="17"/>
  <c r="Q88" i="17"/>
  <c r="F42" i="17"/>
  <c r="J42" i="17"/>
  <c r="L42" i="17"/>
  <c r="Q42" i="17"/>
  <c r="J95" i="17"/>
  <c r="L95" i="17"/>
  <c r="Q95" i="17"/>
  <c r="F49" i="17"/>
  <c r="J49" i="17"/>
  <c r="L49" i="17"/>
  <c r="Q49" i="17"/>
  <c r="AC56" i="17"/>
  <c r="AE56" i="17"/>
  <c r="AC63" i="17"/>
  <c r="AE63" i="17"/>
  <c r="Y40" i="17"/>
  <c r="AC40" i="17"/>
  <c r="Y36" i="46"/>
  <c r="Z36" i="46"/>
  <c r="AC60" i="17"/>
  <c r="AE60" i="17"/>
  <c r="Y37" i="17"/>
  <c r="AC37" i="17"/>
  <c r="Y33" i="46"/>
  <c r="Z33" i="46"/>
  <c r="J85" i="17"/>
  <c r="L85" i="17"/>
  <c r="Q85" i="17"/>
  <c r="F39" i="17"/>
  <c r="J39" i="17"/>
  <c r="AC67" i="17"/>
  <c r="AE67" i="17"/>
  <c r="AJ67" i="17"/>
  <c r="Y44" i="17"/>
  <c r="AC44" i="17"/>
  <c r="AE44" i="17"/>
  <c r="AJ44" i="17"/>
  <c r="J91" i="17"/>
  <c r="L91" i="17"/>
  <c r="Q91" i="17"/>
  <c r="F45" i="17"/>
  <c r="J45" i="17"/>
  <c r="J93" i="17"/>
  <c r="L93" i="17"/>
  <c r="Q93" i="17"/>
  <c r="F47" i="17"/>
  <c r="J47" i="17"/>
  <c r="L47" i="17"/>
  <c r="Q47" i="17"/>
  <c r="J82" i="17"/>
  <c r="L82" i="17"/>
  <c r="Q82" i="17"/>
  <c r="F36" i="17"/>
  <c r="J36" i="17"/>
  <c r="AC58" i="17"/>
  <c r="AE58" i="17"/>
  <c r="Y35" i="17"/>
  <c r="AC35" i="17"/>
  <c r="Y31" i="46"/>
  <c r="Z31" i="46"/>
  <c r="AC73" i="17"/>
  <c r="AE73" i="17"/>
  <c r="AJ73" i="17"/>
  <c r="Y50" i="17"/>
  <c r="AC50" i="17"/>
  <c r="AE50" i="17"/>
  <c r="AJ50" i="17"/>
  <c r="AC61" i="17"/>
  <c r="AE61" i="17"/>
  <c r="Y38" i="17"/>
  <c r="AC38" i="17"/>
  <c r="Y34" i="46"/>
  <c r="Z34" i="46"/>
  <c r="L36" i="17"/>
  <c r="Q36" i="17"/>
  <c r="AC59" i="17"/>
  <c r="AE59" i="17"/>
  <c r="Y36" i="17"/>
  <c r="AC36" i="17"/>
  <c r="Y32" i="46"/>
  <c r="AC70" i="17"/>
  <c r="AE70" i="17"/>
  <c r="AJ70" i="17"/>
  <c r="Y47" i="17"/>
  <c r="AC47" i="17"/>
  <c r="AE47" i="17"/>
  <c r="AJ47" i="17"/>
  <c r="AC72" i="17"/>
  <c r="AE72" i="17"/>
  <c r="AJ72" i="17"/>
  <c r="Y49" i="17"/>
  <c r="AC49" i="17"/>
  <c r="AE49" i="17"/>
  <c r="AJ49" i="17"/>
  <c r="AC65" i="17"/>
  <c r="AE65" i="17"/>
  <c r="AJ65" i="17"/>
  <c r="Y42" i="17"/>
  <c r="AC42" i="17"/>
  <c r="Y38" i="46"/>
  <c r="Z38" i="46"/>
  <c r="J87" i="17"/>
  <c r="L87" i="17"/>
  <c r="Q87" i="17"/>
  <c r="F41" i="17"/>
  <c r="J41" i="17"/>
  <c r="L41" i="17"/>
  <c r="Q41" i="17"/>
  <c r="J83" i="17"/>
  <c r="L83" i="17"/>
  <c r="Q83" i="17"/>
  <c r="F37" i="17"/>
  <c r="J37" i="17"/>
  <c r="Y11" i="46"/>
  <c r="Z11" i="46"/>
  <c r="J92" i="17"/>
  <c r="L92" i="17"/>
  <c r="Q92" i="17"/>
  <c r="F46" i="17"/>
  <c r="J46" i="17"/>
  <c r="D35" i="17"/>
  <c r="J96" i="17"/>
  <c r="L96" i="17"/>
  <c r="Q96" i="17"/>
  <c r="F50" i="17"/>
  <c r="J50" i="17"/>
  <c r="L50" i="17"/>
  <c r="Q50" i="17"/>
  <c r="J84" i="17"/>
  <c r="L84" i="17"/>
  <c r="Q84" i="17"/>
  <c r="F38" i="17"/>
  <c r="J38" i="17"/>
  <c r="Y12" i="46"/>
  <c r="Z12" i="46"/>
  <c r="AC71" i="17"/>
  <c r="AE71" i="17"/>
  <c r="AJ71" i="17"/>
  <c r="Y48" i="17"/>
  <c r="AC48" i="17"/>
  <c r="J89" i="17"/>
  <c r="L89" i="17"/>
  <c r="Q89" i="17"/>
  <c r="F43" i="17"/>
  <c r="J43" i="17"/>
  <c r="AC57" i="17"/>
  <c r="AE57" i="17"/>
  <c r="AC69" i="17"/>
  <c r="AE69" i="17"/>
  <c r="AJ69" i="17"/>
  <c r="Y46" i="17"/>
  <c r="AC46" i="17"/>
  <c r="AE46" i="17"/>
  <c r="AJ46" i="17"/>
  <c r="AC62" i="17"/>
  <c r="AE62" i="17"/>
  <c r="Y39" i="17"/>
  <c r="AC39" i="17"/>
  <c r="Y35" i="46"/>
  <c r="Z35" i="46"/>
  <c r="AC74" i="17"/>
  <c r="AE74" i="17"/>
  <c r="AJ74" i="17"/>
  <c r="Y51" i="17"/>
  <c r="AC51" i="17"/>
  <c r="AE51" i="17"/>
  <c r="AJ51" i="17"/>
  <c r="AC68" i="17"/>
  <c r="AE68" i="17"/>
  <c r="AJ68" i="17"/>
  <c r="Y45" i="17"/>
  <c r="AC45" i="17"/>
  <c r="AE45" i="17"/>
  <c r="AJ45" i="17"/>
  <c r="J79" i="17"/>
  <c r="L79" i="17"/>
  <c r="Q79" i="17"/>
  <c r="AC55" i="17"/>
  <c r="Y32" i="17"/>
  <c r="AC32" i="17"/>
  <c r="J80" i="17"/>
  <c r="L80" i="17"/>
  <c r="Q80" i="17"/>
  <c r="Y8" i="46"/>
  <c r="Z8" i="46"/>
  <c r="J97" i="17"/>
  <c r="L97" i="17"/>
  <c r="Q97" i="17"/>
  <c r="F51" i="17"/>
  <c r="J51" i="17"/>
  <c r="L51" i="17"/>
  <c r="Q51" i="17"/>
  <c r="J81" i="17"/>
  <c r="L81" i="17"/>
  <c r="Q81" i="17"/>
  <c r="G35" i="17"/>
  <c r="J35" i="17"/>
  <c r="AC64" i="17"/>
  <c r="AE64" i="17"/>
  <c r="Y41" i="17"/>
  <c r="AC41" i="17"/>
  <c r="Y37" i="46"/>
  <c r="Z37" i="46"/>
  <c r="J90" i="17"/>
  <c r="L90" i="17"/>
  <c r="Q90" i="17"/>
  <c r="F44" i="17"/>
  <c r="J44" i="17"/>
  <c r="AE55" i="17"/>
  <c r="W32" i="17"/>
  <c r="J94" i="17"/>
  <c r="L94" i="17"/>
  <c r="Q94" i="17"/>
  <c r="F48" i="17"/>
  <c r="J48" i="17"/>
  <c r="L48" i="17"/>
  <c r="Q48" i="17"/>
  <c r="J86" i="17"/>
  <c r="L86" i="17"/>
  <c r="Q86" i="17"/>
  <c r="F40" i="17"/>
  <c r="J40" i="17"/>
  <c r="L40" i="17"/>
  <c r="Q40" i="17"/>
  <c r="J78" i="17"/>
  <c r="L78" i="17"/>
  <c r="Q78" i="17"/>
  <c r="F32" i="17"/>
  <c r="J32" i="17"/>
  <c r="AC66" i="17"/>
  <c r="AE66" i="17"/>
  <c r="AJ66" i="17"/>
  <c r="Y43" i="17"/>
  <c r="AC43" i="17"/>
  <c r="AE43" i="17"/>
  <c r="AJ43"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U198" i="15"/>
  <c r="I36" i="46"/>
  <c r="Z202" i="15"/>
  <c r="Z204" i="15"/>
  <c r="W202" i="15"/>
  <c r="W204" i="15"/>
  <c r="U204" i="15"/>
  <c r="I38" i="46"/>
  <c r="AA202" i="15"/>
  <c r="AA204" i="15"/>
  <c r="AB202" i="15"/>
  <c r="AB204" i="15"/>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AC190" i="15"/>
  <c r="AC192"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AC184" i="15"/>
  <c r="AC186"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I33" i="46"/>
  <c r="AA187" i="15"/>
  <c r="AA189" i="15"/>
  <c r="W187" i="15"/>
  <c r="W189" i="15"/>
  <c r="Z187" i="15"/>
  <c r="Z189" i="15"/>
  <c r="X187" i="15"/>
  <c r="X189" i="15"/>
  <c r="AC187" i="15"/>
  <c r="AC189" i="15"/>
  <c r="T187" i="15"/>
  <c r="T189" i="15"/>
  <c r="AC178" i="15"/>
  <c r="AC180" i="15"/>
  <c r="W178" i="15"/>
  <c r="W180" i="15"/>
  <c r="AB178" i="15"/>
  <c r="AB180" i="15"/>
  <c r="T178" i="15"/>
  <c r="T180" i="15"/>
  <c r="AA178" i="15"/>
  <c r="AA180" i="15"/>
  <c r="V178" i="15"/>
  <c r="V180" i="15"/>
  <c r="Y178" i="15"/>
  <c r="Y180" i="15"/>
  <c r="X178" i="15"/>
  <c r="X180" i="15"/>
  <c r="Z178" i="15"/>
  <c r="Z180" i="15"/>
  <c r="AA181" i="15"/>
  <c r="AA183" i="15"/>
  <c r="Z181" i="15"/>
  <c r="Z183" i="15"/>
  <c r="U183" i="15"/>
  <c r="I31" i="46"/>
  <c r="Y181" i="15"/>
  <c r="Y183" i="15"/>
  <c r="V181" i="15"/>
  <c r="V183" i="15"/>
  <c r="T181" i="15"/>
  <c r="T183" i="15"/>
  <c r="X181" i="15"/>
  <c r="X183" i="15"/>
  <c r="AB181" i="15"/>
  <c r="AB183" i="15"/>
  <c r="W181" i="15"/>
  <c r="W183" i="15"/>
  <c r="AC181" i="15"/>
  <c r="AC183" i="15"/>
  <c r="AA172" i="15"/>
  <c r="AA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V172" i="15"/>
  <c r="V174" i="15"/>
  <c r="AJ34" i="17"/>
  <c r="AJ64" i="17"/>
  <c r="R37" i="46"/>
  <c r="R38" i="46"/>
  <c r="AJ63" i="17"/>
  <c r="R36" i="46"/>
  <c r="AJ62" i="17"/>
  <c r="R35" i="46"/>
  <c r="AJ61" i="17"/>
  <c r="Y29" i="46"/>
  <c r="Z29" i="46"/>
  <c r="AJ57" i="17"/>
  <c r="AJ60" i="17"/>
  <c r="R33" i="46"/>
  <c r="AJ59" i="17"/>
  <c r="Z32" i="46"/>
  <c r="AJ58" i="17"/>
  <c r="AJ56" i="17"/>
  <c r="AJ55" i="17"/>
  <c r="W28" i="46"/>
  <c r="L46" i="17"/>
  <c r="Y20" i="46"/>
  <c r="Z20" i="46"/>
  <c r="S20" i="46"/>
  <c r="L45" i="17"/>
  <c r="Y19" i="46"/>
  <c r="Z19" i="46"/>
  <c r="S19" i="46"/>
  <c r="L44" i="17"/>
  <c r="Y18" i="46"/>
  <c r="Z18" i="46"/>
  <c r="S18" i="46"/>
  <c r="L43" i="17"/>
  <c r="Y17" i="46"/>
  <c r="Z17" i="46"/>
  <c r="S17" i="46"/>
  <c r="S13" i="46"/>
  <c r="L39" i="17"/>
  <c r="Y13" i="46"/>
  <c r="Z13" i="46"/>
  <c r="S12" i="46"/>
  <c r="S11" i="46"/>
  <c r="R44" i="46"/>
  <c r="K44" i="46"/>
  <c r="M44" i="46"/>
  <c r="H44" i="46"/>
  <c r="I44" i="46"/>
  <c r="J44" i="46"/>
  <c r="P44" i="46"/>
  <c r="M43" i="46"/>
  <c r="R43" i="46"/>
  <c r="K43" i="46"/>
  <c r="P43" i="46"/>
  <c r="J43" i="46"/>
  <c r="H43" i="46"/>
  <c r="I43" i="46"/>
  <c r="L43" i="46"/>
  <c r="T43" i="46"/>
  <c r="AC43" i="46"/>
  <c r="T24" i="46"/>
  <c r="AC24" i="46"/>
  <c r="S24" i="46"/>
  <c r="S8" i="46"/>
  <c r="L35" i="17"/>
  <c r="Q35" i="17"/>
  <c r="S7" i="46"/>
  <c r="AE48" i="17"/>
  <c r="AJ48" i="17"/>
  <c r="Q26" i="46"/>
  <c r="Y6" i="46"/>
  <c r="S6" i="46"/>
  <c r="W26" i="46"/>
  <c r="X6" i="46"/>
  <c r="L40" i="46"/>
  <c r="P40" i="46"/>
  <c r="M40" i="46"/>
  <c r="J40" i="46"/>
  <c r="H40" i="46"/>
  <c r="I40" i="46"/>
  <c r="T40" i="46"/>
  <c r="AC40" i="46"/>
  <c r="K40" i="46"/>
  <c r="R40" i="46"/>
  <c r="L39" i="46"/>
  <c r="J39" i="46"/>
  <c r="P39" i="46"/>
  <c r="T39" i="46"/>
  <c r="U48" i="46"/>
  <c r="K39" i="46"/>
  <c r="H39" i="46"/>
  <c r="R39" i="46"/>
  <c r="M39" i="46"/>
  <c r="T16" i="46"/>
  <c r="AC16" i="46"/>
  <c r="S16" i="46"/>
  <c r="T14" i="46"/>
  <c r="S14" i="46"/>
  <c r="AE42" i="17"/>
  <c r="AE41" i="17"/>
  <c r="AE40" i="17"/>
  <c r="AE39" i="17"/>
  <c r="AE38" i="17"/>
  <c r="AE37" i="17"/>
  <c r="AE36" i="17"/>
  <c r="AE35" i="17"/>
  <c r="L38" i="17"/>
  <c r="L37" i="17"/>
  <c r="AG9" i="17"/>
  <c r="AG18" i="17"/>
  <c r="AG27" i="17"/>
  <c r="AG20" i="17"/>
  <c r="AG22" i="17"/>
  <c r="AG28" i="17"/>
  <c r="AG19" i="17"/>
  <c r="AG16" i="17"/>
  <c r="AG12" i="17"/>
  <c r="AG14" i="17"/>
  <c r="AG13" i="17"/>
  <c r="AG24" i="17"/>
  <c r="AE32" i="17"/>
  <c r="AG15" i="17"/>
  <c r="AG11" i="17"/>
  <c r="AG10" i="17"/>
  <c r="AG21" i="17"/>
  <c r="AG23" i="17"/>
  <c r="AG26" i="17"/>
  <c r="AG25" i="17"/>
  <c r="L32" i="17"/>
  <c r="T30" i="46"/>
  <c r="AC30" i="46"/>
  <c r="R34" i="46"/>
  <c r="H48" i="46"/>
  <c r="I48" i="46"/>
  <c r="R32" i="46"/>
  <c r="AJ35" i="17"/>
  <c r="AJ37" i="17"/>
  <c r="T33" i="46"/>
  <c r="AC33" i="46"/>
  <c r="AJ39" i="17"/>
  <c r="AJ41" i="17"/>
  <c r="R28" i="46"/>
  <c r="R30" i="46"/>
  <c r="AJ36" i="17"/>
  <c r="AJ38" i="17"/>
  <c r="AJ40" i="17"/>
  <c r="AJ42" i="17"/>
  <c r="AJ33" i="17"/>
  <c r="AJ32" i="17"/>
  <c r="R29" i="46"/>
  <c r="M48" i="46"/>
  <c r="L48" i="46"/>
  <c r="Y48" i="46"/>
  <c r="J48" i="46"/>
  <c r="R31" i="46"/>
  <c r="T31" i="46"/>
  <c r="AC31" i="46"/>
  <c r="Z48" i="46"/>
  <c r="AI38" i="46"/>
  <c r="X28" i="46"/>
  <c r="W48" i="46"/>
  <c r="Q46" i="17"/>
  <c r="Q45" i="17"/>
  <c r="Q44" i="17"/>
  <c r="Q43" i="17"/>
  <c r="Q39" i="17"/>
  <c r="Q38" i="17"/>
  <c r="Q37" i="17"/>
  <c r="P48" i="46"/>
  <c r="T44" i="46"/>
  <c r="AC44" i="46"/>
  <c r="Q44" i="46"/>
  <c r="Q43" i="46"/>
  <c r="S26" i="46"/>
  <c r="AE19" i="46"/>
  <c r="AF19" i="46"/>
  <c r="Q34" i="17"/>
  <c r="Q33" i="17"/>
  <c r="I39" i="46"/>
  <c r="Z6" i="46"/>
  <c r="Y26" i="46"/>
  <c r="X26" i="46"/>
  <c r="Q32" i="17"/>
  <c r="Q40" i="46"/>
  <c r="Q39" i="46"/>
  <c r="K48" i="46"/>
  <c r="AC39" i="46"/>
  <c r="AG44" i="46"/>
  <c r="AC14" i="46"/>
  <c r="T37" i="46"/>
  <c r="AC37" i="46"/>
  <c r="T38" i="46"/>
  <c r="AC38" i="46"/>
  <c r="T28" i="46"/>
  <c r="AC28" i="46"/>
  <c r="T35" i="46"/>
  <c r="AC35" i="46"/>
  <c r="T34" i="46"/>
  <c r="AC34" i="46"/>
  <c r="AA48" i="46"/>
  <c r="T32" i="46"/>
  <c r="AC32" i="46"/>
  <c r="T36" i="46"/>
  <c r="AC36" i="46"/>
  <c r="T29" i="46"/>
  <c r="AC29" i="46"/>
  <c r="AI36" i="46"/>
  <c r="AI37" i="46"/>
  <c r="R48" i="46"/>
  <c r="AD42" i="46"/>
  <c r="AF42" i="46"/>
  <c r="AI29" i="46"/>
  <c r="AI35" i="46"/>
  <c r="AE9" i="46"/>
  <c r="AE14" i="46"/>
  <c r="AF14" i="46"/>
  <c r="AE7" i="46"/>
  <c r="AF7" i="46"/>
  <c r="AE25" i="46"/>
  <c r="AE12" i="46"/>
  <c r="AF12" i="46"/>
  <c r="AE22" i="46"/>
  <c r="AE10" i="46"/>
  <c r="AE13" i="46"/>
  <c r="AF13" i="46"/>
  <c r="AE23" i="46"/>
  <c r="AE8" i="46"/>
  <c r="AF8" i="46"/>
  <c r="AI34" i="46"/>
  <c r="AI31" i="46"/>
  <c r="AI32" i="46"/>
  <c r="AI33" i="46"/>
  <c r="X48" i="46"/>
  <c r="AH30" i="46"/>
  <c r="T20" i="46"/>
  <c r="AC20" i="46"/>
  <c r="T19" i="46"/>
  <c r="AC19" i="46"/>
  <c r="T18" i="46"/>
  <c r="AC18" i="46"/>
  <c r="T17" i="46"/>
  <c r="AC17" i="46"/>
  <c r="T13" i="46"/>
  <c r="AC13" i="46"/>
  <c r="T12" i="46"/>
  <c r="AC12" i="46"/>
  <c r="T11" i="46"/>
  <c r="AC11" i="46"/>
  <c r="AE18" i="46"/>
  <c r="AF18" i="46"/>
  <c r="AE11" i="46"/>
  <c r="AF11" i="46"/>
  <c r="AE6" i="46"/>
  <c r="AF6" i="46"/>
  <c r="AE16" i="46"/>
  <c r="AF16" i="46"/>
  <c r="AE24" i="46"/>
  <c r="AF24" i="46"/>
  <c r="AE20" i="46"/>
  <c r="AF20" i="46"/>
  <c r="AE15" i="46"/>
  <c r="AE21" i="46"/>
  <c r="AE17" i="46"/>
  <c r="AF17" i="46"/>
  <c r="AG40" i="46"/>
  <c r="AG43" i="46"/>
  <c r="T8" i="46"/>
  <c r="AC8" i="46"/>
  <c r="AH6" i="46"/>
  <c r="AH7" i="46"/>
  <c r="T7" i="46"/>
  <c r="AC7" i="46"/>
  <c r="Q48" i="46"/>
  <c r="Z26" i="46"/>
  <c r="AI20" i="46"/>
  <c r="AA26" i="46"/>
  <c r="T6" i="46"/>
  <c r="AG39" i="46"/>
  <c r="AD45" i="46"/>
  <c r="AF45" i="46"/>
  <c r="AD35" i="46"/>
  <c r="AF35" i="46"/>
  <c r="AD32" i="46"/>
  <c r="AF32" i="46"/>
  <c r="AC48" i="46"/>
  <c r="AK39" i="46"/>
  <c r="AD39" i="46"/>
  <c r="AF39" i="46"/>
  <c r="AD46" i="46"/>
  <c r="AF46" i="46"/>
  <c r="T48" i="46"/>
  <c r="AD33" i="46"/>
  <c r="AF33" i="46"/>
  <c r="AD43" i="46"/>
  <c r="AF43" i="46"/>
  <c r="AD30" i="46"/>
  <c r="AF30" i="46"/>
  <c r="AD37" i="46"/>
  <c r="AF37" i="46"/>
  <c r="AD34" i="46"/>
  <c r="AF34" i="46"/>
  <c r="AD38" i="46"/>
  <c r="AF38" i="46"/>
  <c r="AD44" i="46"/>
  <c r="AF44" i="46"/>
  <c r="AD29" i="46"/>
  <c r="AF29" i="46"/>
  <c r="AD31" i="46"/>
  <c r="AF31" i="46"/>
  <c r="AD36" i="46"/>
  <c r="AF36" i="46"/>
  <c r="AD40" i="46"/>
  <c r="AF40" i="46"/>
  <c r="AD41" i="46"/>
  <c r="AF41" i="46"/>
  <c r="AD28" i="46"/>
  <c r="AF28" i="46"/>
  <c r="AD47" i="46"/>
  <c r="AF47" i="46"/>
  <c r="AH28" i="46"/>
  <c r="AH29" i="46"/>
  <c r="AI18" i="46"/>
  <c r="AI19" i="46"/>
  <c r="AI13" i="46"/>
  <c r="AI17" i="46"/>
  <c r="AI11" i="46"/>
  <c r="AI12" i="46"/>
  <c r="AI6" i="46"/>
  <c r="AI8" i="46"/>
  <c r="AC6" i="46"/>
  <c r="AC26" i="46"/>
  <c r="AK14" i="46"/>
  <c r="T26" i="46"/>
  <c r="AK30" i="46"/>
  <c r="AK37" i="46"/>
  <c r="AK40" i="46"/>
  <c r="AK29" i="46"/>
  <c r="AK46" i="46"/>
  <c r="AK42" i="46"/>
  <c r="AK33" i="46"/>
  <c r="AK31" i="46"/>
  <c r="AK32" i="46"/>
  <c r="AK47" i="46"/>
  <c r="AK35" i="46"/>
  <c r="AK44" i="46"/>
  <c r="AK28" i="46"/>
  <c r="AK41" i="46"/>
  <c r="AK34" i="46"/>
  <c r="AK45" i="46"/>
  <c r="AK43" i="46"/>
  <c r="AK36" i="46"/>
  <c r="AK38" i="46"/>
  <c r="AK12" i="46"/>
  <c r="AK11" i="46"/>
  <c r="AK18" i="46"/>
  <c r="AK7" i="46"/>
  <c r="AK15" i="46"/>
  <c r="AK23" i="46"/>
  <c r="AK13" i="46"/>
  <c r="AK21" i="46"/>
  <c r="AK19" i="46"/>
  <c r="AK24" i="46"/>
  <c r="AK25" i="46"/>
  <c r="AK17" i="46"/>
  <c r="AK8" i="46"/>
  <c r="AK20" i="46"/>
  <c r="AK22" i="46"/>
  <c r="AK9" i="46"/>
  <c r="AK10" i="46"/>
  <c r="AK16" i="46"/>
  <c r="AK6"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<sst xmlns="http://schemas.openxmlformats.org/spreadsheetml/2006/main" count="1867" uniqueCount="587">
  <si>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</si>
  <si>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</si>
  <si>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</si>
  <si>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</si>
  <si>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</si>
  <si>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</si>
  <si>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</si>
  <si>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</si>
  <si>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</si>
  <si>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</si>
  <si>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</si>
  <si>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</si>
  <si>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</si>
  <si>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</si>
  <si>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</si>
  <si>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</si>
  <si>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</si>
  <si>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</si>
  <si>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</si>
  <si>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</si>
  <si>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</si>
  <si>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</si>
  <si>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</si>
  <si>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</si>
  <si>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</si>
  <si>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</si>
  <si>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</si>
  <si>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</si>
  <si>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</si>
  <si>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</si>
  <si>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</si>
  <si>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</si>
  <si>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</si>
  <si>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</si>
  <si>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</si>
  <si>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</si>
  <si>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</si>
  <si>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</si>
  <si>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</si>
  <si>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</si>
  <si>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</si>
  <si>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</si>
  <si>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</si>
  <si>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</si>
  <si>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</si>
  <si>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</si>
  <si>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</si>
  <si>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</si>
  <si>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</si>
  <si>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</si>
  <si>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</si>
  <si>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</si>
  <si>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</si>
  <si>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</si>
  <si>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</si>
  <si>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</si>
  <si>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</si>
  <si>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</si>
  <si>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</si>
  <si>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</si>
  <si>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</si>
  <si>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</si>
  <si>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</si>
  <si>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</si>
  <si>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</si>
  <si>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</si>
  <si>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</si>
  <si>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</si>
  <si>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</si>
  <si>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</si>
  <si>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</si>
  <si>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</si>
  <si>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</si>
  <si>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</si>
  <si>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</si>
  <si>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</si>
  <si>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</si>
  <si>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</si>
  <si>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</si>
  <si>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</si>
  <si>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</si>
  <si>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</si>
  <si>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</si>
  <si>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</si>
  <si>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</si>
  <si>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</si>
  <si>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</si>
  <si>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</si>
  <si>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</si>
  <si>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</si>
  <si>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</si>
  <si>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</si>
  <si>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</si>
  <si>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</si>
  <si>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</si>
  <si>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</si>
  <si>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</si>
  <si>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</si>
  <si>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</si>
  <si>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</si>
  <si>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</si>
  <si>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</si>
  <si>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</si>
  <si>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</si>
  <si>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</si>
  <si>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</si>
  <si>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</si>
  <si>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</si>
  <si>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</si>
  <si>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</si>
  <si>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</si>
  <si>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</si>
  <si>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</si>
  <si>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</si>
  <si>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</si>
  <si>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</si>
  <si>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</si>
  <si>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</si>
  <si>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</si>
  <si>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</si>
  <si>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</si>
  <si>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</si>
  <si>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</si>
  <si>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</si>
  <si>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</si>
  <si>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</si>
  <si>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</si>
  <si>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</si>
  <si>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</si>
  <si>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</si>
  <si>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</si>
  <si>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</si>
  <si>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</si>
  <si>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</si>
  <si>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</si>
  <si>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</si>
  <si>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</si>
  <si>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</si>
  <si>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</si>
  <si>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</si>
  <si>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</si>
  <si>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</si>
  <si>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</si>
  <si>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</si>
  <si>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</si>
  <si>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</si>
  <si>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</si>
  <si>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</si>
  <si>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</si>
  <si>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</si>
  <si>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</si>
  <si>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</si>
  <si>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</si>
  <si>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</si>
  <si>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</si>
  <si>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</si>
  <si>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</si>
  <si>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</si>
  <si>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</si>
  <si>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</si>
  <si>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</si>
  <si>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</si>
  <si>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</si>
  <si>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</si>
  <si>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</si>
  <si>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</si>
  <si>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</si>
  <si>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</si>
  <si>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</si>
  <si>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</si>
  <si>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</si>
  <si>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</si>
  <si>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</si>
  <si>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</si>
  <si>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</si>
  <si>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</si>
  <si>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</si>
  <si>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</si>
  <si>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</si>
  <si>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</si>
  <si>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</si>
  <si>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</si>
  <si>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</si>
  <si>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</si>
  <si>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</si>
  <si>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</si>
  <si>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</si>
  <si>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</si>
  <si>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</si>
  <si>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</si>
  <si>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</si>
  <si>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</si>
  <si>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</si>
  <si>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</si>
  <si>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</si>
  <si>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</si>
  <si>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</si>
  <si>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</si>
  <si>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</si>
  <si>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</si>
  <si>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</si>
  <si>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</si>
  <si>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</si>
  <si>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</si>
  <si>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</si>
  <si>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</si>
  <si>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</si>
  <si>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</si>
  <si>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</si>
  <si>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</si>
  <si>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</si>
  <si>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</si>
  <si>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</si>
  <si>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</si>
  <si>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</si>
  <si>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</si>
  <si>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</si>
  <si>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</si>
  <si>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</si>
  <si>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</si>
  <si>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</si>
  <si>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</si>
  <si>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</si>
  <si>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</si>
  <si>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</si>
  <si>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</si>
  <si>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</si>
  <si>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</si>
  <si>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</si>
  <si>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</si>
  <si>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</si>
  <si>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</si>
  <si>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</si>
  <si>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</si>
  <si>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</si>
  <si>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</si>
  <si>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</si>
  <si>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</si>
  <si>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</si>
  <si>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</si>
  <si>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</si>
  <si>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</si>
  <si>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</si>
  <si>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</si>
  <si>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</si>
  <si>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</si>
  <si>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</si>
  <si>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</si>
  <si>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</si>
  <si>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</si>
  <si>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</si>
  <si>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</si>
  <si>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</si>
  <si>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</si>
  <si>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</si>
  <si>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</si>
  <si>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</si>
  <si>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</si>
  <si>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</si>
  <si>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</si>
  <si>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</si>
  <si>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</si>
  <si>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</si>
  <si>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</si>
  <si>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</si>
  <si>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</si>
  <si>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</si>
  <si>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</si>
  <si>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</si>
  <si>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</si>
  <si>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</si>
  <si>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</si>
  <si>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</si>
  <si>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</si>
  <si>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</si>
  <si>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</si>
  <si>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</si>
  <si>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</si>
  <si>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</si>
  <si>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</si>
  <si>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</si>
  <si>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</si>
  <si>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</si>
  <si>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</si>
  <si>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</si>
  <si>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</si>
  <si>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</si>
  <si>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</si>
  <si>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</si>
  <si>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</si>
  <si>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</si>
  <si>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</si>
  <si>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</si>
  <si>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</si>
  <si>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</si>
  <si>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</si>
  <si>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</si>
  <si>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</si>
  <si>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</si>
  <si>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</si>
  <si>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</si>
  <si>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</si>
  <si>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</si>
  <si>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</si>
  <si>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</si>
  <si>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</si>
  <si>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</si>
  <si>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</si>
  <si>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</si>
  <si>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</si>
  <si>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</si>
  <si>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</si>
  <si>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</si>
  <si>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</si>
  <si>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</si>
  <si>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</si>
  <si>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</si>
  <si>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</si>
  <si>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</si>
  <si>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</si>
  <si>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</si>
  <si>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</si>
  <si>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</si>
  <si>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</si>
  <si>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</si>
  <si>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</si>
  <si>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</si>
  <si>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</si>
  <si>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</si>
  <si>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</si>
  <si>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</si>
  <si>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</si>
  <si>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</si>
  <si>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</si>
  <si>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</si>
  <si>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</si>
  <si>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</si>
  <si>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</si>
  <si>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</si>
  <si>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</si>
  <si>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</si>
  <si>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</si>
  <si>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</si>
  <si>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</si>
  <si>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</si>
  <si>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</si>
  <si>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</si>
  <si>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</si>
  <si>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</si>
  <si>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</si>
  <si>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</si>
  <si>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</si>
  <si>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</si>
  <si>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</si>
  <si>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</si>
  <si>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</si>
  <si>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</si>
  <si>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</si>
  <si>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</si>
  <si>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</si>
  <si>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</si>
  <si>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</si>
  <si>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</si>
  <si>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</si>
  <si>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</si>
  <si>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</si>
  <si>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</si>
  <si>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</si>
  <si>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</si>
  <si>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</si>
  <si>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</si>
  <si>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</si>
  <si>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</si>
  <si>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</si>
  <si>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</si>
  <si>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</si>
  <si>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</si>
  <si>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</si>
  <si>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</si>
  <si>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</si>
  <si>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</si>
  <si>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</si>
  <si>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</si>
  <si>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</si>
  <si>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</si>
  <si>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</si>
  <si>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</si>
  <si>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</si>
  <si>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</si>
  <si>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</si>
  <si>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</si>
  <si>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</si>
  <si>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</si>
  <si>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</si>
  <si>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</si>
  <si>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</si>
  <si>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</si>
  <si>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</si>
  <si>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</si>
  <si>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</si>
  <si>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</si>
  <si>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</si>
  <si>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</si>
  <si>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</si>
  <si>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</si>
  <si>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</si>
  <si>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</si>
  <si>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</si>
  <si>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</si>
  <si>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</si>
  <si>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</si>
  <si>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</si>
  <si>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</si>
  <si>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</si>
  <si>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</si>
  <si>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</si>
  <si>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</si>
  <si>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</si>
  <si>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</si>
  <si>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</si>
  <si>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</si>
  <si>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</si>
  <si>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</si>
  <si>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</si>
  <si>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</si>
  <si>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</si>
  <si>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</si>
  <si>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</si>
  <si>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</si>
  <si>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</si>
  <si>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</si>
  <si>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</si>
  <si>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</si>
  <si>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</si>
  <si>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</si>
  <si>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</si>
  <si>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</si>
  <si>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</si>
  <si>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</si>
  <si>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</si>
  <si>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</si>
  <si>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</si>
  <si>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</si>
  <si>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</si>
  <si>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</si>
  <si>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</si>
  <si>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</si>
  <si>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</si>
  <si>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</si>
  <si>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</si>
  <si>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</si>
  <si>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</si>
  <si>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</si>
  <si>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</si>
  <si>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</si>
  <si>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</si>
  <si>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</si>
  <si>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</si>
  <si>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</si>
  <si>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</si>
  <si>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</si>
  <si>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</si>
  <si>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</si>
  <si>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</si>
  <si>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</si>
  <si>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</si>
  <si>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Illegal Star Pass</t>
  </si>
  <si>
    <t>Pass Interference</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</si>
  <si>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</si>
  <si>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</si>
  <si>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</si>
  <si>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</si>
  <si>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</si>
  <si>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</si>
  <si>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</si>
  <si>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</si>
  <si>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</si>
  <si>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</si>
  <si>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</si>
  <si>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</si>
  <si>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</si>
  <si>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</si>
  <si>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</si>
  <si>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</si>
  <si>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</si>
  <si>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</si>
  <si>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</si>
  <si>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</si>
  <si>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</si>
  <si>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</si>
  <si>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</si>
  <si>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</si>
  <si>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</si>
  <si>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</si>
  <si>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</si>
  <si>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</si>
  <si>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</si>
  <si>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</si>
  <si>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</si>
  <si>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</si>
  <si>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</si>
  <si>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</si>
  <si>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</si>
  <si>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</si>
  <si>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</si>
  <si>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</si>
  <si>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</si>
  <si>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</si>
  <si>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</si>
  <si>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</si>
  <si>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</si>
  <si>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</si>
  <si>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</si>
  <si>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</si>
  <si>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</si>
  <si>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</si>
  <si>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</si>
  <si>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</si>
  <si>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</si>
  <si>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</si>
  <si>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</si>
  <si>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</si>
  <si>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</si>
  <si>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</si>
  <si>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</si>
  <si>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</si>
  <si>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</si>
  <si>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</si>
  <si>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</si>
  <si>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</si>
  <si>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</si>
  <si>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</si>
  <si>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</si>
  <si>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</si>
  <si>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</si>
  <si>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</si>
  <si>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</si>
  <si>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</si>
  <si>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</si>
  <si>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</si>
  <si>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</si>
  <si>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</si>
  <si>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</si>
  <si>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</si>
  <si>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</si>
  <si>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</si>
  <si>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</si>
  <si>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</si>
  <si>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</si>
  <si>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</si>
  <si>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</si>
  <si>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</si>
  <si>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</si>
  <si>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</si>
  <si>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</si>
  <si>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</si>
  <si>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</si>
  <si>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</si>
  <si>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</si>
  <si>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</si>
  <si>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</si>
  <si>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</si>
  <si>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</si>
  <si>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</si>
  <si>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</si>
  <si>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</si>
  <si>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</si>
  <si>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</si>
  <si>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</si>
  <si>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</si>
  <si>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</si>
  <si>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</si>
  <si>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</si>
  <si>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</si>
  <si>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</si>
  <si>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</si>
  <si>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</si>
  <si>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</si>
  <si>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</si>
  <si>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</si>
  <si>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Procedure/Illegal Star Pass/Pass Interference</t>
    </r>
  </si>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</sst>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0">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06">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43"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67" fillId="0" borderId="338" xfId="9" applyFont="1" applyFill="1" applyBorder="1" applyAlignment="1" applyProtection="1">
      <alignment horizontal="center"/>
      <protection locked="0"/>
    </xf>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14" fontId="19" fillId="57" borderId="0" xfId="1" applyNumberFormat="1" applyFont="1" applyFill="1"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19" fillId="3" borderId="0" xfId="1" applyFont="1" applyFill="1" applyBorder="1" applyAlignment="1">
      <alignment horizontal="left" wrapText="1"/>
    </xf>
    <xf numFmtId="0" fontId="0" fillId="0" borderId="0" xfId="0" applyAlignment="1">
      <alignment horizontal="center"/>
    </xf>
    <xf numFmtId="0" fontId="19" fillId="3" borderId="0" xfId="1" applyFont="1" applyFill="1" applyBorder="1" applyAlignment="1">
      <alignment wrapText="1"/>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3" fillId="21" borderId="296" xfId="3" applyFont="1" applyFill="1" applyBorder="1" applyAlignment="1">
      <alignment horizontal="center"/>
    </xf>
    <xf numFmtId="0" fontId="73" fillId="21" borderId="107"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50" xfId="3" applyFont="1" applyFill="1" applyBorder="1" applyAlignment="1">
      <alignment horizontal="center"/>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8"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9" xfId="8" applyFont="1" applyFill="1" applyBorder="1" applyAlignment="1">
      <alignment horizontal="center" vertical="center" wrapText="1" shrinkToFit="1"/>
    </xf>
    <xf numFmtId="0" fontId="15"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Fill="1" applyBorder="1" applyAlignment="1" applyProtection="1">
      <alignment horizontal="center" shrinkToFit="1"/>
      <protection locked="0"/>
    </xf>
    <xf numFmtId="0" fontId="16" fillId="20" borderId="0" xfId="8" applyFont="1" applyFill="1" applyBorder="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Fill="1" applyBorder="1" applyAlignment="1">
      <alignment horizontal="center" vertic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Fill="1" applyBorder="1" applyAlignment="1">
      <alignment horizontal="center" shrinkToFit="1"/>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Border="1" applyAlignment="1">
      <alignment horizontal="right" vertical="center"/>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8" borderId="396" xfId="0" applyFont="1" applyFill="1" applyBorder="1" applyAlignment="1">
      <alignment horizontal="center"/>
    </xf>
    <xf numFmtId="0" fontId="18" fillId="30" borderId="0" xfId="8" applyFont="1" applyFill="1" applyBorder="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Fill="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Border="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3" xfId="689" applyBorder="1"/>
    <xf numFmtId="0" fontId="1" fillId="0" borderId="434" xfId="689" applyBorder="1"/>
    <xf numFmtId="0" fontId="1" fillId="0" borderId="435"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1" fillId="0" borderId="416" xfId="689" applyBorder="1"/>
    <xf numFmtId="0" fontId="1" fillId="0" borderId="417" xfId="689" applyBorder="1"/>
    <xf numFmtId="0" fontId="1" fillId="0" borderId="418" xfId="689" applyBorder="1"/>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41" xfId="689" applyBorder="1"/>
    <xf numFmtId="0" fontId="1" fillId="0" borderId="442" xfId="689" applyBorder="1"/>
    <xf numFmtId="0" fontId="1" fillId="0" borderId="443" xfId="689" applyBorder="1"/>
    <xf numFmtId="0" fontId="1" fillId="0" borderId="431" xfId="689" applyFont="1" applyBorder="1" applyAlignment="1">
      <alignment wrapText="1"/>
    </xf>
    <xf numFmtId="0" fontId="1" fillId="0" borderId="439" xfId="689" applyFont="1" applyBorder="1" applyAlignment="1">
      <alignment wrapText="1"/>
    </xf>
    <xf numFmtId="0" fontId="16" fillId="0" borderId="0" xfId="0" applyFont="1"/>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19" fillId="57" borderId="0" xfId="0" applyFont="1" applyFill="1" applyAlignment="1">
      <alignment horizontal="left"/>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47"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0" fontId="88" fillId="0" borderId="1" xfId="8" applyFont="1" applyFill="1" applyBorder="1" applyAlignment="1">
      <alignment horizontal="center"/>
    </xf>
    <xf numFmtId="0" fontId="88" fillId="0" borderId="0" xfId="8" applyFont="1" applyFill="1" applyBorder="1" applyAlignment="1">
      <alignment horizontal="center"/>
    </xf>
    <xf numFmtId="0" fontId="89" fillId="0" borderId="0" xfId="0" applyFont="1" applyFill="1" applyAlignment="1"/>
    <xf numFmtId="0" fontId="28" fillId="0" borderId="0" xfId="0" applyFont="1" applyFill="1" applyAlignment="1"/>
    <xf numFmtId="0" fontId="25" fillId="0" borderId="0" xfId="0" applyFont="1" applyFill="1" applyAlignment="1"/>
    <xf numFmtId="0" fontId="0" fillId="3" borderId="306" xfId="3" applyFont="1" applyFill="1" applyBorder="1" applyAlignment="1">
      <alignment horizontal="center" wrapText="1"/>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tabSelected="1" zoomScaleNormal="100" workbookViewId="0">
      <selection sqref="A1:K1"/>
    </sheetView>
  </sheetViews>
  <sheetFormatPr baseColWidth="10" defaultColWidth="8.6640625" defaultRowHeight="14"/>
  <cols>
    <col min="1" max="1" width="5.83203125" style="3" customWidth="1"/>
    <col min="2" max="2" width="16.1640625" style="3" customWidth="1"/>
    <col min="3" max="10" width="6.83203125" style="3" customWidth="1"/>
    <col min="11" max="11" width="12.33203125" style="3" customWidth="1"/>
    <col min="12" max="95" width="9.1640625" style="73" customWidth="1"/>
    <col min="96" max="16384" width="8.6640625" style="3"/>
  </cols>
  <sheetData>
    <row r="1" spans="1:95" ht="27" customHeight="1">
      <c r="A1" s="925" t="s">
        <v>168</v>
      </c>
      <c r="B1" s="925"/>
      <c r="C1" s="925"/>
      <c r="D1" s="925"/>
      <c r="E1" s="925"/>
      <c r="F1" s="925"/>
      <c r="G1" s="925"/>
      <c r="H1" s="925"/>
      <c r="I1" s="925"/>
      <c r="J1" s="925"/>
      <c r="K1" s="926"/>
    </row>
    <row r="2" spans="1:95" ht="18" customHeight="1">
      <c r="A2" s="927" t="s">
        <v>316</v>
      </c>
      <c r="B2" s="927"/>
      <c r="C2" s="927"/>
      <c r="D2" s="927"/>
      <c r="E2" s="927"/>
      <c r="F2" s="927"/>
      <c r="G2" s="927"/>
      <c r="H2" s="927"/>
      <c r="I2" s="927"/>
      <c r="J2" s="927"/>
      <c r="K2" s="928"/>
    </row>
    <row r="3" spans="1:95" ht="15.75" customHeight="1">
      <c r="A3" s="1500" t="s">
        <v>581</v>
      </c>
      <c r="B3" s="1500"/>
      <c r="C3" s="1500"/>
      <c r="D3" s="1500"/>
      <c r="E3" s="1500"/>
      <c r="F3" s="1500"/>
      <c r="G3" s="1500"/>
      <c r="H3" s="1500"/>
      <c r="I3" s="1500"/>
      <c r="J3" s="1500"/>
      <c r="K3" s="1501"/>
    </row>
    <row r="4" spans="1:95" ht="15.75" customHeight="1">
      <c r="A4" s="1498" t="s">
        <v>582</v>
      </c>
      <c r="B4" s="1498"/>
      <c r="C4" s="1498"/>
      <c r="D4" s="1498"/>
      <c r="E4" s="1498"/>
      <c r="F4" s="1498"/>
      <c r="G4" s="1498"/>
      <c r="H4" s="1498"/>
      <c r="I4" s="1498"/>
      <c r="J4" s="1498"/>
      <c r="K4" s="1499"/>
    </row>
    <row r="5" spans="1:95" ht="15.75" customHeight="1">
      <c r="A5" s="924"/>
      <c r="B5" s="924"/>
      <c r="C5" s="924"/>
      <c r="D5" s="924"/>
      <c r="E5" s="924"/>
      <c r="F5" s="924"/>
      <c r="G5" s="924"/>
      <c r="H5" s="924"/>
      <c r="I5" s="924"/>
      <c r="J5" s="924"/>
      <c r="K5" s="924"/>
    </row>
    <row r="6" spans="1:95" ht="15.75" customHeight="1">
      <c r="A6" s="929" t="s">
        <v>267</v>
      </c>
      <c r="B6" s="929"/>
      <c r="C6" s="929"/>
      <c r="D6" s="929"/>
      <c r="E6" s="929"/>
      <c r="F6" s="929"/>
      <c r="G6" s="929"/>
      <c r="H6" s="929"/>
      <c r="I6" s="929"/>
      <c r="J6" s="929"/>
      <c r="K6" s="929"/>
    </row>
    <row r="7" spans="1:95" ht="24" customHeight="1">
      <c r="A7" s="190"/>
      <c r="B7" s="190"/>
      <c r="C7" s="190"/>
      <c r="D7" s="190"/>
      <c r="E7" s="190"/>
      <c r="F7" s="190"/>
      <c r="G7" s="190"/>
      <c r="H7" s="190"/>
      <c r="I7" s="190"/>
      <c r="J7" s="190"/>
      <c r="K7" s="190"/>
    </row>
    <row r="8" spans="1:95" ht="52.5" customHeight="1">
      <c r="A8" s="923" t="s">
        <v>319</v>
      </c>
      <c r="B8" s="923"/>
      <c r="C8" s="923"/>
      <c r="D8" s="923"/>
      <c r="E8" s="923"/>
      <c r="F8" s="923"/>
      <c r="G8" s="923"/>
      <c r="H8" s="923"/>
      <c r="I8" s="923"/>
      <c r="J8" s="923"/>
      <c r="K8" s="923"/>
    </row>
    <row r="9" spans="1:95" s="7" customFormat="1" ht="9" customHeight="1" thickBot="1">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c r="A10" s="939" t="s">
        <v>395</v>
      </c>
      <c r="B10" s="940"/>
      <c r="C10" s="940"/>
      <c r="D10" s="940"/>
      <c r="E10" s="940"/>
      <c r="F10" s="940"/>
      <c r="G10" s="940"/>
      <c r="H10" s="940"/>
      <c r="I10" s="940"/>
      <c r="J10" s="940"/>
      <c r="K10" s="941"/>
    </row>
    <row r="11" spans="1:95" ht="27" customHeight="1">
      <c r="A11" s="942" t="s">
        <v>428</v>
      </c>
      <c r="B11" s="943"/>
      <c r="C11" s="943"/>
      <c r="D11" s="943"/>
      <c r="E11" s="943"/>
      <c r="F11" s="943"/>
      <c r="G11" s="943"/>
      <c r="H11" s="943"/>
      <c r="I11" s="943"/>
      <c r="J11" s="943"/>
      <c r="K11" s="944"/>
    </row>
    <row r="12" spans="1:95">
      <c r="A12" s="945" t="s">
        <v>397</v>
      </c>
      <c r="B12" s="946"/>
      <c r="C12" s="946"/>
      <c r="D12" s="946"/>
      <c r="E12" s="946"/>
      <c r="F12" s="946"/>
      <c r="G12" s="946"/>
      <c r="H12" s="946"/>
      <c r="I12" s="946"/>
      <c r="J12" s="946"/>
      <c r="K12" s="947"/>
      <c r="L12" s="595"/>
    </row>
    <row r="13" spans="1:95" ht="15" customHeight="1" thickBot="1">
      <c r="A13" s="948"/>
      <c r="B13" s="949"/>
      <c r="C13" s="949"/>
      <c r="D13" s="949"/>
      <c r="E13" s="949"/>
      <c r="F13" s="949"/>
      <c r="G13" s="949"/>
      <c r="H13" s="949"/>
      <c r="I13" s="949"/>
      <c r="J13" s="949"/>
      <c r="K13" s="950"/>
    </row>
    <row r="14" spans="1:95" ht="15" customHeight="1">
      <c r="A14" s="937" t="s">
        <v>169</v>
      </c>
      <c r="B14" s="937"/>
      <c r="C14" s="937"/>
      <c r="D14" s="937"/>
      <c r="E14" s="937"/>
      <c r="F14" s="937"/>
      <c r="G14" s="937"/>
      <c r="H14" s="937"/>
      <c r="I14" s="937"/>
      <c r="J14" s="937"/>
      <c r="K14" s="937"/>
    </row>
    <row r="15" spans="1:95" ht="15" customHeight="1">
      <c r="A15" s="74"/>
      <c r="B15" s="74"/>
      <c r="C15" s="74"/>
      <c r="D15" s="74"/>
      <c r="E15" s="74"/>
      <c r="F15" s="74"/>
      <c r="G15" s="74"/>
      <c r="H15" s="74"/>
      <c r="I15" s="74"/>
      <c r="J15" s="74"/>
      <c r="K15" s="74"/>
    </row>
    <row r="16" spans="1:95" ht="15" customHeight="1">
      <c r="A16" s="938" t="s">
        <v>394</v>
      </c>
      <c r="B16" s="938"/>
      <c r="C16" s="938"/>
      <c r="D16" s="938"/>
      <c r="E16" s="938"/>
      <c r="F16" s="938"/>
      <c r="G16" s="938"/>
      <c r="H16" s="938"/>
      <c r="I16" s="938"/>
      <c r="J16" s="938"/>
      <c r="K16" s="938"/>
    </row>
    <row r="17" spans="1:11">
      <c r="A17" s="934" t="s">
        <v>396</v>
      </c>
      <c r="B17" s="934"/>
      <c r="C17" s="934"/>
      <c r="D17" s="934"/>
      <c r="E17" s="934"/>
      <c r="F17" s="934"/>
      <c r="G17" s="934"/>
      <c r="H17" s="934"/>
      <c r="I17" s="934"/>
      <c r="J17" s="934"/>
      <c r="K17" s="934"/>
    </row>
    <row r="18" spans="1:11" ht="16.25" customHeight="1">
      <c r="A18" s="543"/>
      <c r="B18" s="934" t="s">
        <v>505</v>
      </c>
      <c r="C18" s="934"/>
      <c r="D18" s="934"/>
      <c r="E18" s="934"/>
      <c r="F18" s="934"/>
      <c r="G18" s="934"/>
      <c r="H18" s="934"/>
      <c r="I18" s="934"/>
      <c r="J18" s="543"/>
      <c r="K18" s="542"/>
    </row>
    <row r="19" spans="1:11" ht="18" customHeight="1">
      <c r="A19" s="934" t="s">
        <v>317</v>
      </c>
      <c r="B19" s="934"/>
      <c r="C19" s="934"/>
      <c r="D19" s="934"/>
      <c r="E19" s="934"/>
      <c r="F19" s="934"/>
      <c r="G19" s="934"/>
      <c r="H19" s="934"/>
      <c r="I19" s="934"/>
      <c r="J19" s="934"/>
      <c r="K19" s="934"/>
    </row>
    <row r="20" spans="1:11" ht="17.5" customHeight="1">
      <c r="A20" s="543"/>
      <c r="B20" s="934" t="s">
        <v>506</v>
      </c>
      <c r="C20" s="934"/>
      <c r="D20" s="934"/>
      <c r="E20" s="934"/>
      <c r="F20" s="934"/>
      <c r="G20" s="934"/>
      <c r="H20" s="934"/>
      <c r="I20" s="934"/>
      <c r="J20" s="934"/>
      <c r="K20" s="934"/>
    </row>
    <row r="21" spans="1:11" ht="15" customHeight="1">
      <c r="A21" s="544"/>
      <c r="B21" s="544"/>
      <c r="C21" s="544"/>
      <c r="D21" s="544"/>
      <c r="E21" s="544"/>
      <c r="F21" s="544"/>
      <c r="G21" s="544"/>
      <c r="H21" s="544"/>
      <c r="I21" s="544"/>
      <c r="J21" s="544"/>
      <c r="K21" s="544"/>
    </row>
    <row r="22" spans="1:11" ht="15" customHeight="1">
      <c r="A22" s="188"/>
      <c r="B22" s="542"/>
      <c r="C22" s="542"/>
      <c r="D22" s="75"/>
      <c r="E22" s="75"/>
      <c r="F22" s="75"/>
      <c r="G22" s="542"/>
      <c r="H22" s="542"/>
      <c r="I22" s="542"/>
      <c r="J22" s="542"/>
      <c r="K22" s="542"/>
    </row>
    <row r="23" spans="1:11" ht="15" customHeight="1">
      <c r="A23" s="188" t="s">
        <v>398</v>
      </c>
      <c r="B23" s="543"/>
      <c r="C23" s="543"/>
      <c r="D23" s="543"/>
      <c r="E23" s="543"/>
      <c r="F23" s="543"/>
      <c r="G23" s="543"/>
      <c r="H23" s="543"/>
      <c r="I23" s="543"/>
      <c r="J23" s="543"/>
      <c r="K23" s="543"/>
    </row>
    <row r="24" spans="1:11" ht="28.5" customHeight="1">
      <c r="A24" s="189" t="s">
        <v>170</v>
      </c>
      <c r="B24" s="936" t="s">
        <v>399</v>
      </c>
      <c r="C24" s="936"/>
      <c r="D24" s="936"/>
      <c r="E24" s="936"/>
      <c r="F24" s="936"/>
      <c r="G24" s="936"/>
      <c r="H24" s="936"/>
      <c r="I24" s="936"/>
      <c r="J24" s="936"/>
      <c r="K24" s="936"/>
    </row>
    <row r="25" spans="1:11" ht="15" customHeight="1">
      <c r="A25" s="935" t="s">
        <v>400</v>
      </c>
      <c r="B25" s="935"/>
      <c r="C25" s="935"/>
      <c r="D25" s="935"/>
      <c r="E25" s="935"/>
      <c r="F25" s="935"/>
      <c r="G25" s="935"/>
      <c r="H25" s="935"/>
      <c r="I25" s="935"/>
      <c r="J25" s="935"/>
      <c r="K25" s="935"/>
    </row>
    <row r="26" spans="1:11" ht="15" customHeight="1">
      <c r="A26" s="189"/>
      <c r="B26" s="77"/>
      <c r="C26" s="76"/>
      <c r="D26" s="76"/>
      <c r="E26" s="76"/>
      <c r="F26" s="76"/>
      <c r="G26" s="76"/>
      <c r="H26" s="76"/>
      <c r="I26" s="76"/>
      <c r="J26" s="76"/>
      <c r="K26" s="76"/>
    </row>
    <row r="27" spans="1:11" ht="16.25" customHeight="1">
      <c r="A27" s="76"/>
      <c r="B27" s="933"/>
      <c r="C27" s="933"/>
      <c r="D27" s="933"/>
      <c r="E27" s="933"/>
      <c r="F27" s="933"/>
      <c r="G27" s="933"/>
      <c r="H27" s="933"/>
      <c r="I27" s="933"/>
      <c r="J27" s="933"/>
      <c r="K27" s="933"/>
    </row>
    <row r="28" spans="1:11" ht="16.25" customHeight="1">
      <c r="A28" s="76"/>
      <c r="B28" s="544"/>
      <c r="C28" s="544"/>
      <c r="D28" s="544"/>
      <c r="E28" s="544"/>
      <c r="F28" s="544"/>
      <c r="G28" s="544"/>
      <c r="H28" s="544"/>
      <c r="I28" s="544"/>
      <c r="J28" s="544"/>
      <c r="K28" s="544"/>
    </row>
    <row r="29" spans="1:11" ht="47.5" customHeight="1">
      <c r="A29" s="931" t="s">
        <v>337</v>
      </c>
      <c r="B29" s="931"/>
      <c r="C29" s="931"/>
      <c r="D29" s="931"/>
      <c r="E29" s="931"/>
      <c r="F29" s="931"/>
      <c r="G29" s="931"/>
      <c r="H29" s="931"/>
      <c r="I29" s="931"/>
      <c r="J29" s="931"/>
      <c r="K29" s="931"/>
    </row>
    <row r="30" spans="1:11" ht="47.5" customHeight="1" thickBot="1">
      <c r="A30" s="932" t="s">
        <v>132</v>
      </c>
      <c r="B30" s="932"/>
      <c r="C30" s="932"/>
      <c r="D30" s="932"/>
      <c r="E30" s="932"/>
      <c r="F30" s="932"/>
      <c r="G30" s="932"/>
      <c r="H30" s="932"/>
      <c r="I30" s="932"/>
      <c r="J30" s="932"/>
      <c r="K30" s="932"/>
    </row>
    <row r="31" spans="1:11" ht="68" customHeight="1">
      <c r="A31" s="930" t="s">
        <v>268</v>
      </c>
      <c r="B31" s="930"/>
      <c r="C31" s="930"/>
      <c r="D31" s="930"/>
      <c r="E31" s="930"/>
      <c r="F31" s="930"/>
      <c r="G31" s="930"/>
      <c r="H31" s="930"/>
      <c r="I31" s="930"/>
      <c r="J31" s="930"/>
      <c r="K31" s="930"/>
    </row>
    <row r="32" spans="1:11" ht="16.25" customHeight="1">
      <c r="A32" s="73"/>
      <c r="B32" s="73"/>
      <c r="C32" s="73"/>
      <c r="D32" s="73"/>
      <c r="E32" s="73"/>
      <c r="F32" s="73"/>
      <c r="G32" s="73"/>
      <c r="H32" s="73"/>
      <c r="I32" s="73"/>
      <c r="J32" s="73"/>
      <c r="K32" s="73"/>
    </row>
    <row r="33" spans="1:11" ht="16.25" customHeight="1">
      <c r="A33" s="73"/>
      <c r="B33" s="73"/>
      <c r="C33" s="73"/>
      <c r="D33" s="73"/>
      <c r="E33" s="73"/>
      <c r="F33" s="73"/>
      <c r="G33" s="73"/>
      <c r="H33" s="73"/>
      <c r="I33" s="73"/>
      <c r="J33" s="73"/>
      <c r="K33" s="73"/>
    </row>
    <row r="34" spans="1:11" ht="16.25" customHeight="1">
      <c r="A34" s="73"/>
      <c r="B34" s="73"/>
      <c r="C34" s="73"/>
      <c r="D34" s="73"/>
      <c r="E34" s="73"/>
      <c r="F34" s="73"/>
      <c r="G34" s="73"/>
      <c r="H34" s="73"/>
      <c r="I34" s="73"/>
      <c r="J34" s="73"/>
      <c r="K34" s="73"/>
    </row>
    <row r="35" spans="1:11" ht="16.25" customHeight="1">
      <c r="A35" s="73"/>
      <c r="B35" s="73"/>
      <c r="C35" s="73"/>
      <c r="D35" s="73"/>
      <c r="E35" s="73"/>
      <c r="F35" s="73"/>
      <c r="G35" s="73"/>
      <c r="H35" s="73"/>
      <c r="I35" s="73"/>
      <c r="J35" s="73"/>
      <c r="K35" s="73"/>
    </row>
    <row r="36" spans="1:11" ht="16.25" customHeight="1">
      <c r="A36" s="73"/>
      <c r="B36" s="73"/>
      <c r="C36" s="73"/>
      <c r="D36" s="73"/>
      <c r="E36" s="73"/>
      <c r="F36" s="73"/>
      <c r="G36" s="73"/>
      <c r="H36" s="73"/>
      <c r="I36" s="73"/>
      <c r="J36" s="73"/>
      <c r="K36" s="73"/>
    </row>
    <row r="37" spans="1:11" ht="16.25" customHeight="1">
      <c r="A37" s="73"/>
      <c r="B37" s="73"/>
      <c r="C37" s="73"/>
      <c r="D37" s="73"/>
      <c r="E37" s="73"/>
      <c r="F37" s="73"/>
      <c r="G37" s="73"/>
      <c r="H37" s="73"/>
      <c r="I37" s="73"/>
      <c r="J37" s="73"/>
      <c r="K37" s="73"/>
    </row>
    <row r="38" spans="1:11" ht="16.25" customHeight="1">
      <c r="A38" s="73"/>
      <c r="B38" s="73"/>
      <c r="C38" s="73"/>
      <c r="D38" s="73"/>
      <c r="E38" s="73"/>
      <c r="F38" s="73"/>
      <c r="G38" s="73"/>
      <c r="H38" s="73"/>
      <c r="I38" s="73"/>
      <c r="J38" s="73"/>
      <c r="K38" s="73"/>
    </row>
    <row r="39" spans="1:11" ht="16.25" customHeight="1">
      <c r="A39" s="73"/>
      <c r="B39" s="73"/>
      <c r="C39" s="73"/>
      <c r="D39" s="73"/>
      <c r="E39" s="73"/>
      <c r="F39" s="73"/>
      <c r="G39" s="73"/>
      <c r="H39" s="73"/>
      <c r="I39" s="73"/>
      <c r="J39" s="73"/>
      <c r="K39" s="73"/>
    </row>
    <row r="40" spans="1:11" ht="16.25" customHeight="1">
      <c r="A40" s="73"/>
      <c r="B40" s="73"/>
      <c r="C40" s="73"/>
      <c r="D40" s="73"/>
      <c r="E40" s="73"/>
      <c r="F40" s="73"/>
      <c r="G40" s="73"/>
      <c r="H40" s="73"/>
      <c r="I40" s="73"/>
      <c r="J40" s="73"/>
      <c r="K40" s="73"/>
    </row>
    <row r="41" spans="1:11" ht="16.25" customHeight="1">
      <c r="A41" s="73"/>
      <c r="B41" s="73"/>
      <c r="C41" s="73"/>
      <c r="D41" s="73"/>
      <c r="E41" s="73"/>
      <c r="F41" s="73"/>
      <c r="G41" s="73"/>
      <c r="H41" s="73"/>
      <c r="I41" s="73"/>
      <c r="J41" s="73"/>
      <c r="K41" s="73"/>
    </row>
    <row r="42" spans="1:11" ht="16.25" customHeight="1">
      <c r="A42" s="73"/>
      <c r="B42" s="73"/>
      <c r="C42" s="73"/>
      <c r="D42" s="73"/>
      <c r="E42" s="73"/>
      <c r="F42" s="73"/>
      <c r="G42" s="73"/>
      <c r="H42" s="73"/>
      <c r="I42" s="73"/>
      <c r="J42" s="73"/>
      <c r="K42" s="73"/>
    </row>
    <row r="43" spans="1:11" ht="16.25" customHeight="1">
      <c r="A43" s="73"/>
      <c r="B43" s="73"/>
      <c r="C43" s="73"/>
      <c r="D43" s="73"/>
      <c r="E43" s="73"/>
      <c r="F43" s="73"/>
      <c r="G43" s="73"/>
      <c r="H43" s="73"/>
      <c r="I43" s="73"/>
      <c r="J43" s="73"/>
      <c r="K43" s="73"/>
    </row>
    <row r="44" spans="1:11" ht="16.25" customHeight="1">
      <c r="A44" s="73"/>
      <c r="B44" s="73"/>
      <c r="C44" s="73"/>
      <c r="D44" s="73"/>
      <c r="E44" s="73"/>
      <c r="F44" s="73"/>
      <c r="G44" s="73"/>
      <c r="H44" s="73"/>
      <c r="I44" s="73"/>
      <c r="J44" s="73"/>
      <c r="K44" s="73"/>
    </row>
    <row r="45" spans="1:11" ht="16.25" customHeight="1">
      <c r="A45" s="73"/>
      <c r="B45" s="73"/>
      <c r="C45" s="73"/>
      <c r="D45" s="73"/>
      <c r="E45" s="73"/>
      <c r="F45" s="73"/>
      <c r="G45" s="73"/>
      <c r="H45" s="73"/>
      <c r="I45" s="73"/>
      <c r="J45" s="73"/>
      <c r="K45" s="73"/>
    </row>
    <row r="46" spans="1:11" ht="16.25" customHeight="1">
      <c r="A46" s="73"/>
      <c r="B46" s="73"/>
      <c r="C46" s="73"/>
      <c r="D46" s="73"/>
      <c r="E46" s="73"/>
      <c r="F46" s="73"/>
      <c r="G46" s="73"/>
      <c r="H46" s="73"/>
      <c r="I46" s="73"/>
      <c r="J46" s="73"/>
      <c r="K46" s="73"/>
    </row>
    <row r="47" spans="1:11" ht="16.25" customHeight="1">
      <c r="A47" s="73"/>
      <c r="B47" s="73"/>
      <c r="C47" s="73"/>
      <c r="D47" s="73"/>
      <c r="E47" s="73"/>
      <c r="F47" s="73"/>
      <c r="G47" s="73"/>
      <c r="H47" s="73"/>
      <c r="I47" s="73"/>
      <c r="J47" s="73"/>
      <c r="K47" s="73"/>
    </row>
    <row r="48" spans="1:11" ht="16.25" customHeight="1">
      <c r="A48" s="73"/>
      <c r="B48" s="73"/>
      <c r="C48" s="73"/>
      <c r="D48" s="73"/>
      <c r="E48" s="73"/>
      <c r="F48" s="73"/>
      <c r="G48" s="73"/>
      <c r="H48" s="73"/>
      <c r="I48" s="73"/>
      <c r="J48" s="73"/>
      <c r="K48" s="73"/>
    </row>
    <row r="49" spans="1:11" ht="16.25" customHeight="1">
      <c r="A49" s="73"/>
      <c r="B49" s="73"/>
      <c r="C49" s="73"/>
      <c r="D49" s="73"/>
      <c r="E49" s="73"/>
      <c r="F49" s="73"/>
      <c r="G49" s="73"/>
      <c r="H49" s="73"/>
      <c r="I49" s="73"/>
      <c r="J49" s="73"/>
      <c r="K49" s="73"/>
    </row>
    <row r="50" spans="1:11" ht="16.25" customHeight="1">
      <c r="A50" s="73"/>
      <c r="B50" s="73"/>
      <c r="C50" s="73"/>
      <c r="D50" s="73"/>
      <c r="E50" s="73"/>
      <c r="F50" s="73"/>
      <c r="G50" s="73"/>
      <c r="H50" s="73"/>
      <c r="I50" s="73"/>
      <c r="J50" s="73"/>
      <c r="K50" s="73"/>
    </row>
    <row r="51" spans="1:11" ht="16.25" customHeight="1">
      <c r="A51" s="73"/>
      <c r="B51" s="73"/>
      <c r="C51" s="73"/>
      <c r="D51" s="73"/>
      <c r="E51" s="73"/>
      <c r="F51" s="73"/>
      <c r="G51" s="73"/>
      <c r="H51" s="73"/>
      <c r="I51" s="73"/>
      <c r="J51" s="73"/>
      <c r="K51" s="73"/>
    </row>
    <row r="52" spans="1:11" ht="16.25" customHeight="1">
      <c r="A52" s="73"/>
      <c r="B52" s="73"/>
      <c r="C52" s="73"/>
      <c r="D52" s="73"/>
      <c r="E52" s="73"/>
      <c r="F52" s="73"/>
      <c r="G52" s="73"/>
      <c r="H52" s="73"/>
      <c r="I52" s="73"/>
      <c r="J52" s="73"/>
      <c r="K52" s="73"/>
    </row>
    <row r="53" spans="1:11" ht="16.25" customHeight="1">
      <c r="A53" s="73"/>
      <c r="B53" s="73"/>
      <c r="C53" s="73"/>
      <c r="D53" s="73"/>
      <c r="E53" s="73"/>
      <c r="F53" s="73"/>
      <c r="G53" s="73"/>
      <c r="H53" s="73"/>
      <c r="I53" s="73"/>
      <c r="J53" s="73"/>
      <c r="K53" s="73"/>
    </row>
    <row r="54" spans="1:11" ht="16.25" customHeight="1">
      <c r="A54" s="73"/>
      <c r="B54" s="73"/>
      <c r="C54" s="73"/>
      <c r="D54" s="73"/>
      <c r="E54" s="73"/>
      <c r="F54" s="73"/>
      <c r="G54" s="73"/>
      <c r="H54" s="73"/>
      <c r="I54" s="73"/>
      <c r="J54" s="73"/>
      <c r="K54" s="73"/>
    </row>
    <row r="55" spans="1:11" ht="16.25" customHeight="1">
      <c r="A55" s="73"/>
      <c r="B55" s="73"/>
      <c r="C55" s="73"/>
      <c r="D55" s="73"/>
      <c r="E55" s="73"/>
      <c r="F55" s="73"/>
      <c r="G55" s="73"/>
      <c r="H55" s="73"/>
      <c r="I55" s="73"/>
      <c r="J55" s="73"/>
      <c r="K55" s="73"/>
    </row>
    <row r="56" spans="1:11" ht="16.25" customHeight="1">
      <c r="A56" s="73"/>
      <c r="B56" s="73"/>
      <c r="C56" s="73"/>
      <c r="D56" s="73"/>
      <c r="E56" s="73"/>
      <c r="F56" s="73"/>
      <c r="G56" s="73"/>
      <c r="H56" s="73"/>
      <c r="I56" s="73"/>
      <c r="J56" s="73"/>
      <c r="K56" s="73"/>
    </row>
    <row r="57" spans="1:11" ht="16.25" customHeight="1">
      <c r="A57" s="73"/>
      <c r="B57" s="73"/>
      <c r="C57" s="73"/>
      <c r="D57" s="73"/>
      <c r="E57" s="73"/>
      <c r="F57" s="73"/>
      <c r="G57" s="73"/>
      <c r="H57" s="73"/>
      <c r="I57" s="73"/>
      <c r="J57" s="73"/>
      <c r="K57" s="73"/>
    </row>
    <row r="58" spans="1:11" ht="16.25" customHeight="1">
      <c r="A58" s="73"/>
      <c r="B58" s="73"/>
      <c r="C58" s="73"/>
      <c r="D58" s="73"/>
      <c r="E58" s="73"/>
      <c r="F58" s="73"/>
      <c r="G58" s="73"/>
      <c r="H58" s="73"/>
      <c r="I58" s="73"/>
      <c r="J58" s="73"/>
      <c r="K58" s="73"/>
    </row>
    <row r="59" spans="1:11" ht="16.25" customHeight="1">
      <c r="A59" s="73"/>
      <c r="B59" s="73"/>
      <c r="C59" s="73"/>
      <c r="D59" s="73"/>
      <c r="E59" s="73"/>
      <c r="F59" s="73"/>
      <c r="G59" s="73"/>
      <c r="H59" s="73"/>
      <c r="I59" s="73"/>
      <c r="J59" s="73"/>
      <c r="K59" s="73"/>
    </row>
    <row r="60" spans="1:11" ht="16.25" customHeight="1">
      <c r="A60" s="73"/>
      <c r="B60" s="73"/>
      <c r="C60" s="73"/>
      <c r="D60" s="73"/>
      <c r="E60" s="73"/>
      <c r="F60" s="73"/>
      <c r="G60" s="73"/>
      <c r="H60" s="73"/>
      <c r="I60" s="73"/>
      <c r="J60" s="73"/>
      <c r="K60" s="73"/>
    </row>
    <row r="61" spans="1:11" ht="16.25" customHeight="1">
      <c r="A61" s="73"/>
      <c r="B61" s="73"/>
      <c r="C61" s="73"/>
      <c r="D61" s="73"/>
      <c r="E61" s="73"/>
      <c r="F61" s="73"/>
      <c r="G61" s="73"/>
      <c r="H61" s="73"/>
      <c r="I61" s="73"/>
      <c r="J61" s="73"/>
      <c r="K61" s="73"/>
    </row>
    <row r="62" spans="1:11" ht="16.25" customHeight="1">
      <c r="A62" s="73"/>
      <c r="B62" s="73"/>
      <c r="C62" s="73"/>
      <c r="D62" s="73"/>
      <c r="E62" s="73"/>
      <c r="F62" s="73"/>
      <c r="G62" s="73"/>
      <c r="H62" s="73"/>
      <c r="I62" s="73"/>
      <c r="J62" s="73"/>
      <c r="K62" s="73"/>
    </row>
    <row r="63" spans="1:11" ht="16.25" customHeight="1">
      <c r="A63" s="73"/>
      <c r="B63" s="73"/>
      <c r="C63" s="73"/>
      <c r="D63" s="73"/>
      <c r="E63" s="73"/>
      <c r="F63" s="73"/>
      <c r="G63" s="73"/>
      <c r="H63" s="73"/>
      <c r="I63" s="73"/>
      <c r="J63" s="73"/>
      <c r="K63" s="73"/>
    </row>
    <row r="64" spans="1:11" ht="16.25" customHeight="1">
      <c r="A64" s="73"/>
      <c r="B64" s="73"/>
      <c r="C64" s="73"/>
      <c r="D64" s="73"/>
      <c r="E64" s="73"/>
      <c r="F64" s="73"/>
      <c r="G64" s="73"/>
      <c r="H64" s="73"/>
      <c r="I64" s="73"/>
      <c r="J64" s="73"/>
      <c r="K64" s="73"/>
    </row>
    <row r="65" spans="1:11" ht="16.25" customHeight="1">
      <c r="A65" s="73"/>
      <c r="B65" s="73"/>
      <c r="C65" s="73"/>
      <c r="D65" s="73"/>
      <c r="E65" s="73"/>
      <c r="F65" s="73"/>
      <c r="G65" s="73"/>
      <c r="H65" s="73"/>
      <c r="I65" s="73"/>
      <c r="J65" s="73"/>
      <c r="K65" s="73"/>
    </row>
    <row r="66" spans="1:11" ht="16.25" customHeight="1">
      <c r="A66" s="73"/>
      <c r="B66" s="73"/>
      <c r="C66" s="73"/>
      <c r="D66" s="73"/>
      <c r="E66" s="73"/>
      <c r="F66" s="73"/>
      <c r="G66" s="73"/>
      <c r="H66" s="73"/>
      <c r="I66" s="73"/>
      <c r="J66" s="73"/>
      <c r="K66" s="73"/>
    </row>
    <row r="67" spans="1:11" ht="16.25" customHeight="1">
      <c r="A67" s="73"/>
      <c r="B67" s="73"/>
      <c r="C67" s="73"/>
      <c r="D67" s="73"/>
      <c r="E67" s="73"/>
      <c r="F67" s="73"/>
      <c r="G67" s="73"/>
      <c r="H67" s="73"/>
      <c r="I67" s="73"/>
      <c r="J67" s="73"/>
      <c r="K67" s="73"/>
    </row>
    <row r="68" spans="1:11" ht="16.25" customHeight="1">
      <c r="A68" s="73"/>
      <c r="B68" s="73"/>
      <c r="C68" s="73"/>
      <c r="D68" s="73"/>
      <c r="E68" s="73"/>
      <c r="F68" s="73"/>
      <c r="G68" s="73"/>
      <c r="H68" s="73"/>
      <c r="I68" s="73"/>
      <c r="J68" s="73"/>
      <c r="K68" s="73"/>
    </row>
    <row r="69" spans="1:11" ht="16.25" customHeight="1">
      <c r="A69" s="73"/>
      <c r="B69" s="73"/>
      <c r="C69" s="73"/>
      <c r="D69" s="73"/>
      <c r="E69" s="73"/>
      <c r="F69" s="73"/>
      <c r="G69" s="73"/>
      <c r="H69" s="73"/>
      <c r="I69" s="73"/>
      <c r="J69" s="73"/>
      <c r="K69" s="73"/>
    </row>
    <row r="70" spans="1:11" ht="16.25" customHeight="1">
      <c r="A70" s="73"/>
      <c r="B70" s="73"/>
      <c r="C70" s="73"/>
      <c r="D70" s="73"/>
      <c r="E70" s="73"/>
      <c r="F70" s="73"/>
      <c r="G70" s="73"/>
      <c r="H70" s="73"/>
      <c r="I70" s="73"/>
      <c r="J70" s="73"/>
      <c r="K70" s="73"/>
    </row>
    <row r="71" spans="1:11">
      <c r="A71" s="73"/>
      <c r="B71" s="73"/>
      <c r="C71" s="73"/>
      <c r="D71" s="73"/>
      <c r="E71" s="73"/>
      <c r="F71" s="73"/>
      <c r="G71" s="73"/>
      <c r="H71" s="73"/>
      <c r="I71" s="73"/>
      <c r="J71" s="73"/>
      <c r="K71" s="73"/>
    </row>
    <row r="72" spans="1:11">
      <c r="A72" s="73"/>
      <c r="B72" s="73"/>
      <c r="C72" s="73"/>
      <c r="D72" s="73"/>
      <c r="E72" s="73"/>
      <c r="F72" s="73"/>
      <c r="G72" s="73"/>
      <c r="H72" s="73"/>
      <c r="I72" s="73"/>
      <c r="J72" s="73"/>
      <c r="K72" s="73"/>
    </row>
    <row r="73" spans="1:11">
      <c r="A73" s="73"/>
      <c r="B73" s="73"/>
      <c r="C73" s="73"/>
      <c r="D73" s="73"/>
      <c r="E73" s="73"/>
      <c r="F73" s="73"/>
      <c r="G73" s="73"/>
      <c r="H73" s="73"/>
      <c r="I73" s="73"/>
      <c r="J73" s="73"/>
      <c r="K73" s="73"/>
    </row>
    <row r="74" spans="1:11">
      <c r="A74" s="73"/>
      <c r="B74" s="73"/>
      <c r="C74" s="73"/>
      <c r="D74" s="73"/>
      <c r="E74" s="73"/>
      <c r="F74" s="73"/>
      <c r="G74" s="73"/>
      <c r="H74" s="73"/>
      <c r="I74" s="73"/>
      <c r="J74" s="73"/>
      <c r="K74" s="73"/>
    </row>
    <row r="75" spans="1:11">
      <c r="A75" s="73"/>
      <c r="B75" s="73"/>
      <c r="C75" s="73"/>
      <c r="D75" s="73"/>
      <c r="E75" s="73"/>
      <c r="F75" s="73"/>
      <c r="G75" s="73"/>
      <c r="H75" s="73"/>
      <c r="I75" s="73"/>
      <c r="J75" s="73"/>
      <c r="K75" s="73"/>
    </row>
    <row r="76" spans="1:11">
      <c r="A76" s="73"/>
      <c r="B76" s="73"/>
      <c r="C76" s="73"/>
      <c r="D76" s="73"/>
      <c r="E76" s="73"/>
      <c r="F76" s="73"/>
      <c r="G76" s="73"/>
      <c r="H76" s="73"/>
      <c r="I76" s="73"/>
      <c r="J76" s="73"/>
      <c r="K76" s="73"/>
    </row>
    <row r="77" spans="1:11">
      <c r="A77" s="73"/>
      <c r="B77" s="73"/>
      <c r="C77" s="73"/>
      <c r="D77" s="73"/>
      <c r="E77" s="73"/>
      <c r="F77" s="73"/>
      <c r="G77" s="73"/>
      <c r="H77" s="73"/>
      <c r="I77" s="73"/>
      <c r="J77" s="73"/>
      <c r="K77" s="73"/>
    </row>
    <row r="78" spans="1:11">
      <c r="A78" s="73"/>
      <c r="B78" s="73"/>
      <c r="C78" s="73"/>
      <c r="D78" s="73"/>
      <c r="E78" s="73"/>
      <c r="F78" s="73"/>
      <c r="G78" s="73"/>
      <c r="H78" s="73"/>
      <c r="I78" s="73"/>
      <c r="J78" s="73"/>
      <c r="K78" s="73"/>
    </row>
    <row r="79" spans="1:11">
      <c r="A79" s="73"/>
      <c r="B79" s="73"/>
      <c r="C79" s="73"/>
      <c r="D79" s="73"/>
      <c r="E79" s="73"/>
      <c r="F79" s="73"/>
      <c r="G79" s="73"/>
      <c r="H79" s="73"/>
      <c r="I79" s="73"/>
      <c r="J79" s="73"/>
      <c r="K79" s="73"/>
    </row>
    <row r="80" spans="1:11">
      <c r="A80" s="73"/>
      <c r="B80" s="73"/>
      <c r="C80" s="73"/>
      <c r="D80" s="73"/>
      <c r="E80" s="73"/>
      <c r="F80" s="73"/>
      <c r="G80" s="73"/>
      <c r="H80" s="73"/>
      <c r="I80" s="73"/>
      <c r="J80" s="73"/>
      <c r="K80" s="73"/>
    </row>
    <row r="81" spans="1:11">
      <c r="A81" s="73"/>
      <c r="B81" s="73"/>
      <c r="C81" s="73"/>
      <c r="D81" s="73"/>
      <c r="E81" s="73"/>
      <c r="F81" s="73"/>
      <c r="G81" s="73"/>
      <c r="H81" s="73"/>
      <c r="I81" s="73"/>
      <c r="J81" s="73"/>
      <c r="K81" s="73"/>
    </row>
    <row r="82" spans="1:11">
      <c r="A82" s="73"/>
      <c r="B82" s="73"/>
      <c r="C82" s="73"/>
      <c r="D82" s="73"/>
      <c r="E82" s="73"/>
      <c r="F82" s="73"/>
      <c r="G82" s="73"/>
      <c r="H82" s="73"/>
      <c r="I82" s="73"/>
      <c r="J82" s="73"/>
      <c r="K82" s="73"/>
    </row>
    <row r="83" spans="1:11">
      <c r="A83" s="73"/>
      <c r="B83" s="73"/>
      <c r="C83" s="73"/>
      <c r="D83" s="73"/>
      <c r="E83" s="73"/>
      <c r="F83" s="73"/>
      <c r="G83" s="73"/>
      <c r="H83" s="73"/>
      <c r="I83" s="73"/>
      <c r="J83" s="73"/>
      <c r="K83" s="73"/>
    </row>
    <row r="84" spans="1:11">
      <c r="A84" s="73"/>
      <c r="B84" s="73"/>
      <c r="C84" s="73"/>
      <c r="D84" s="73"/>
      <c r="E84" s="73"/>
      <c r="F84" s="73"/>
      <c r="G84" s="73"/>
      <c r="H84" s="73"/>
      <c r="I84" s="73"/>
      <c r="J84" s="73"/>
      <c r="K84" s="73"/>
    </row>
    <row r="85" spans="1:11">
      <c r="A85" s="73"/>
      <c r="B85" s="73"/>
      <c r="C85" s="73"/>
      <c r="D85" s="73"/>
      <c r="E85" s="73"/>
      <c r="F85" s="73"/>
      <c r="G85" s="73"/>
      <c r="H85" s="73"/>
      <c r="I85" s="73"/>
      <c r="J85" s="73"/>
      <c r="K85" s="73"/>
    </row>
    <row r="86" spans="1:11">
      <c r="A86" s="73"/>
      <c r="B86" s="73"/>
      <c r="C86" s="73"/>
      <c r="D86" s="73"/>
      <c r="E86" s="73"/>
      <c r="F86" s="73"/>
      <c r="G86" s="73"/>
      <c r="H86" s="73"/>
      <c r="I86" s="73"/>
      <c r="J86" s="73"/>
      <c r="K86" s="73"/>
    </row>
    <row r="87" spans="1:11">
      <c r="A87" s="73"/>
      <c r="B87" s="73"/>
      <c r="C87" s="73"/>
      <c r="D87" s="73"/>
      <c r="E87" s="73"/>
      <c r="F87" s="73"/>
      <c r="G87" s="73"/>
      <c r="H87" s="73"/>
      <c r="I87" s="73"/>
      <c r="J87" s="73"/>
      <c r="K87" s="73"/>
    </row>
    <row r="88" spans="1:11">
      <c r="A88" s="73"/>
      <c r="B88" s="73"/>
      <c r="C88" s="73"/>
      <c r="D88" s="73"/>
      <c r="E88" s="73"/>
      <c r="F88" s="73"/>
      <c r="G88" s="73"/>
      <c r="H88" s="73"/>
      <c r="I88" s="73"/>
      <c r="J88" s="73"/>
      <c r="K88" s="73"/>
    </row>
    <row r="89" spans="1:11">
      <c r="A89" s="73"/>
      <c r="B89" s="73"/>
      <c r="C89" s="73"/>
      <c r="D89" s="73"/>
      <c r="E89" s="73"/>
      <c r="F89" s="73"/>
      <c r="G89" s="73"/>
      <c r="H89" s="73"/>
      <c r="I89" s="73"/>
      <c r="J89" s="73"/>
      <c r="K89" s="73"/>
    </row>
    <row r="90" spans="1:11">
      <c r="A90" s="73"/>
      <c r="B90" s="73"/>
      <c r="C90" s="73"/>
      <c r="D90" s="73"/>
      <c r="E90" s="73"/>
      <c r="F90" s="73"/>
      <c r="G90" s="73"/>
      <c r="H90" s="73"/>
      <c r="I90" s="73"/>
      <c r="J90" s="73"/>
      <c r="K90" s="73"/>
    </row>
    <row r="91" spans="1:11">
      <c r="A91" s="73"/>
      <c r="B91" s="73"/>
      <c r="C91" s="73"/>
      <c r="D91" s="73"/>
      <c r="E91" s="73"/>
      <c r="F91" s="73"/>
      <c r="G91" s="73"/>
      <c r="H91" s="73"/>
      <c r="I91" s="73"/>
      <c r="J91" s="73"/>
      <c r="K91" s="73"/>
    </row>
    <row r="92" spans="1:11">
      <c r="A92" s="73"/>
      <c r="B92" s="73"/>
      <c r="C92" s="73"/>
      <c r="D92" s="73"/>
      <c r="E92" s="73"/>
      <c r="F92" s="73"/>
      <c r="G92" s="73"/>
      <c r="H92" s="73"/>
      <c r="I92" s="73"/>
      <c r="J92" s="73"/>
      <c r="K92" s="73"/>
    </row>
    <row r="93" spans="1:11">
      <c r="A93" s="73"/>
      <c r="B93" s="73"/>
      <c r="C93" s="73"/>
      <c r="D93" s="73"/>
      <c r="E93" s="73"/>
      <c r="F93" s="73"/>
      <c r="G93" s="73"/>
      <c r="H93" s="73"/>
      <c r="I93" s="73"/>
      <c r="J93" s="73"/>
      <c r="K93" s="73"/>
    </row>
    <row r="94" spans="1:11">
      <c r="A94" s="73"/>
      <c r="B94" s="73"/>
      <c r="C94" s="73"/>
      <c r="D94" s="73"/>
      <c r="E94" s="73"/>
      <c r="F94" s="73"/>
      <c r="G94" s="73"/>
      <c r="H94" s="73"/>
      <c r="I94" s="73"/>
      <c r="J94" s="73"/>
      <c r="K94" s="73"/>
    </row>
    <row r="95" spans="1:11">
      <c r="A95" s="73"/>
      <c r="B95" s="73"/>
      <c r="C95" s="73"/>
      <c r="D95" s="73"/>
      <c r="E95" s="73"/>
      <c r="F95" s="73"/>
      <c r="G95" s="73"/>
      <c r="H95" s="73"/>
      <c r="I95" s="73"/>
      <c r="J95" s="73"/>
      <c r="K95" s="73"/>
    </row>
    <row r="96" spans="1:11">
      <c r="A96" s="73"/>
      <c r="B96" s="73"/>
      <c r="C96" s="73"/>
      <c r="D96" s="73"/>
      <c r="E96" s="73"/>
      <c r="F96" s="73"/>
      <c r="G96" s="73"/>
      <c r="H96" s="73"/>
      <c r="I96" s="73"/>
      <c r="J96" s="73"/>
      <c r="K96" s="73"/>
    </row>
    <row r="97" spans="1:11">
      <c r="A97" s="73"/>
      <c r="B97" s="73"/>
      <c r="C97" s="73"/>
      <c r="D97" s="73"/>
      <c r="E97" s="73"/>
      <c r="F97" s="73"/>
      <c r="G97" s="73"/>
      <c r="H97" s="73"/>
      <c r="I97" s="73"/>
      <c r="J97" s="73"/>
      <c r="K97" s="73"/>
    </row>
    <row r="98" spans="1:11">
      <c r="A98" s="73"/>
      <c r="B98" s="73"/>
      <c r="C98" s="73"/>
      <c r="D98" s="73"/>
      <c r="E98" s="73"/>
      <c r="F98" s="73"/>
      <c r="G98" s="73"/>
      <c r="H98" s="73"/>
      <c r="I98" s="73"/>
      <c r="J98" s="73"/>
      <c r="K98" s="73"/>
    </row>
    <row r="99" spans="1:11">
      <c r="A99" s="73"/>
      <c r="B99" s="73"/>
      <c r="C99" s="73"/>
      <c r="D99" s="73"/>
      <c r="E99" s="73"/>
      <c r="F99" s="73"/>
      <c r="G99" s="73"/>
      <c r="H99" s="73"/>
      <c r="I99" s="73"/>
      <c r="J99" s="73"/>
      <c r="K99" s="73"/>
    </row>
    <row r="100" spans="1:11">
      <c r="A100" s="73"/>
      <c r="B100" s="73"/>
      <c r="C100" s="73"/>
      <c r="D100" s="73"/>
      <c r="E100" s="73"/>
      <c r="F100" s="73"/>
      <c r="G100" s="73"/>
      <c r="H100" s="73"/>
      <c r="I100" s="73"/>
      <c r="J100" s="73"/>
      <c r="K100" s="73"/>
    </row>
    <row r="101" spans="1:11">
      <c r="A101" s="73"/>
      <c r="B101" s="73"/>
      <c r="C101" s="73"/>
      <c r="D101" s="73"/>
      <c r="E101" s="73"/>
      <c r="F101" s="73"/>
      <c r="G101" s="73"/>
      <c r="H101" s="73"/>
      <c r="I101" s="73"/>
      <c r="J101" s="73"/>
      <c r="K101" s="73"/>
    </row>
    <row r="102" spans="1:11">
      <c r="A102" s="73"/>
      <c r="B102" s="73"/>
      <c r="C102" s="73"/>
      <c r="D102" s="73"/>
      <c r="E102" s="73"/>
      <c r="F102" s="73"/>
      <c r="G102" s="73"/>
      <c r="H102" s="73"/>
      <c r="I102" s="73"/>
      <c r="J102" s="73"/>
      <c r="K102" s="73"/>
    </row>
    <row r="103" spans="1:11">
      <c r="A103" s="73"/>
      <c r="B103" s="73"/>
      <c r="C103" s="73"/>
      <c r="D103" s="73"/>
      <c r="E103" s="73"/>
      <c r="F103" s="73"/>
      <c r="G103" s="73"/>
      <c r="H103" s="73"/>
      <c r="I103" s="73"/>
      <c r="J103" s="73"/>
      <c r="K103" s="73"/>
    </row>
    <row r="104" spans="1:11">
      <c r="A104" s="73"/>
      <c r="B104" s="73"/>
      <c r="C104" s="73"/>
      <c r="D104" s="73"/>
      <c r="E104" s="73"/>
      <c r="F104" s="73"/>
      <c r="G104" s="73"/>
      <c r="H104" s="73"/>
      <c r="I104" s="73"/>
      <c r="J104" s="73"/>
      <c r="K104" s="73"/>
    </row>
    <row r="105" spans="1:11">
      <c r="A105" s="73"/>
      <c r="B105" s="73"/>
      <c r="C105" s="73"/>
      <c r="D105" s="73"/>
      <c r="E105" s="73"/>
      <c r="F105" s="73"/>
      <c r="G105" s="73"/>
      <c r="H105" s="73"/>
      <c r="I105" s="73"/>
      <c r="J105" s="73"/>
      <c r="K105" s="73"/>
    </row>
    <row r="106" spans="1:11">
      <c r="A106" s="73"/>
      <c r="B106" s="73"/>
      <c r="C106" s="73"/>
      <c r="D106" s="73"/>
      <c r="E106" s="73"/>
      <c r="F106" s="73"/>
      <c r="G106" s="73"/>
      <c r="H106" s="73"/>
      <c r="I106" s="73"/>
      <c r="J106" s="73"/>
      <c r="K106" s="73"/>
    </row>
    <row r="107" spans="1:11">
      <c r="A107" s="73"/>
      <c r="B107" s="73"/>
      <c r="C107" s="73"/>
      <c r="D107" s="73"/>
      <c r="E107" s="73"/>
      <c r="F107" s="73"/>
      <c r="G107" s="73"/>
      <c r="H107" s="73"/>
      <c r="I107" s="73"/>
      <c r="J107" s="73"/>
      <c r="K107" s="73"/>
    </row>
    <row r="108" spans="1:11">
      <c r="A108" s="73"/>
      <c r="B108" s="73"/>
      <c r="C108" s="73"/>
      <c r="D108" s="73"/>
      <c r="E108" s="73"/>
      <c r="F108" s="73"/>
      <c r="G108" s="73"/>
      <c r="H108" s="73"/>
      <c r="I108" s="73"/>
      <c r="J108" s="73"/>
      <c r="K108" s="73"/>
    </row>
    <row r="109" spans="1:11">
      <c r="A109" s="73"/>
      <c r="B109" s="73"/>
      <c r="C109" s="73"/>
      <c r="D109" s="73"/>
      <c r="E109" s="73"/>
      <c r="F109" s="73"/>
      <c r="G109" s="73"/>
      <c r="H109" s="73"/>
      <c r="I109" s="73"/>
      <c r="J109" s="73"/>
      <c r="K109" s="73"/>
    </row>
    <row r="110" spans="1:11">
      <c r="A110" s="73"/>
      <c r="B110" s="73"/>
      <c r="C110" s="73"/>
      <c r="D110" s="73"/>
      <c r="E110" s="73"/>
      <c r="F110" s="73"/>
      <c r="G110" s="73"/>
      <c r="H110" s="73"/>
      <c r="I110" s="73"/>
      <c r="J110" s="73"/>
      <c r="K110" s="73"/>
    </row>
    <row r="111" spans="1:11">
      <c r="A111" s="73"/>
      <c r="B111" s="73"/>
      <c r="C111" s="73"/>
      <c r="D111" s="73"/>
      <c r="E111" s="73"/>
      <c r="F111" s="73"/>
      <c r="G111" s="73"/>
      <c r="H111" s="73"/>
      <c r="I111" s="73"/>
      <c r="J111" s="73"/>
      <c r="K111" s="73"/>
    </row>
    <row r="112" spans="1:11">
      <c r="A112" s="73"/>
      <c r="B112" s="73"/>
      <c r="C112" s="73"/>
      <c r="D112" s="73"/>
      <c r="E112" s="73"/>
      <c r="F112" s="73"/>
      <c r="G112" s="73"/>
      <c r="H112" s="73"/>
      <c r="I112" s="73"/>
      <c r="J112" s="73"/>
      <c r="K112" s="73"/>
    </row>
    <row r="113" spans="1:11">
      <c r="A113" s="73"/>
      <c r="B113" s="73"/>
      <c r="C113" s="73"/>
      <c r="D113" s="73"/>
      <c r="E113" s="73"/>
      <c r="F113" s="73"/>
      <c r="G113" s="73"/>
      <c r="H113" s="73"/>
      <c r="I113" s="73"/>
      <c r="J113" s="73"/>
      <c r="K113" s="73"/>
    </row>
    <row r="114" spans="1:11">
      <c r="A114" s="73"/>
      <c r="B114" s="73"/>
      <c r="C114" s="73"/>
      <c r="D114" s="73"/>
      <c r="E114" s="73"/>
      <c r="F114" s="73"/>
      <c r="G114" s="73"/>
      <c r="H114" s="73"/>
      <c r="I114" s="73"/>
      <c r="J114" s="73"/>
      <c r="K114" s="73"/>
    </row>
    <row r="115" spans="1:11">
      <c r="A115" s="73"/>
      <c r="B115" s="73"/>
      <c r="C115" s="73"/>
      <c r="D115" s="73"/>
      <c r="E115" s="73"/>
      <c r="F115" s="73"/>
      <c r="G115" s="73"/>
      <c r="H115" s="73"/>
      <c r="I115" s="73"/>
      <c r="J115" s="73"/>
      <c r="K115" s="73"/>
    </row>
    <row r="116" spans="1:11">
      <c r="A116" s="73"/>
      <c r="B116" s="73"/>
      <c r="C116" s="73"/>
      <c r="D116" s="73"/>
      <c r="E116" s="73"/>
      <c r="F116" s="73"/>
      <c r="G116" s="73"/>
      <c r="H116" s="73"/>
      <c r="I116" s="73"/>
      <c r="J116" s="73"/>
      <c r="K116" s="73"/>
    </row>
    <row r="117" spans="1:11">
      <c r="A117" s="73"/>
      <c r="B117" s="73"/>
      <c r="C117" s="73"/>
      <c r="D117" s="73"/>
      <c r="E117" s="73"/>
      <c r="F117" s="73"/>
      <c r="G117" s="73"/>
      <c r="H117" s="73"/>
      <c r="I117" s="73"/>
      <c r="J117" s="73"/>
      <c r="K117" s="73"/>
    </row>
    <row r="118" spans="1:11">
      <c r="A118" s="73"/>
      <c r="B118" s="73"/>
      <c r="C118" s="73"/>
      <c r="D118" s="73"/>
      <c r="E118" s="73"/>
      <c r="F118" s="73"/>
      <c r="G118" s="73"/>
      <c r="H118" s="73"/>
      <c r="I118" s="73"/>
      <c r="J118" s="73"/>
      <c r="K118" s="73"/>
    </row>
    <row r="119" spans="1:11">
      <c r="A119" s="73"/>
      <c r="B119" s="73"/>
      <c r="C119" s="73"/>
      <c r="D119" s="73"/>
      <c r="E119" s="73"/>
      <c r="F119" s="73"/>
      <c r="G119" s="73"/>
      <c r="H119" s="73"/>
      <c r="I119" s="73"/>
      <c r="J119" s="73"/>
      <c r="K119" s="73"/>
    </row>
    <row r="120" spans="1:11">
      <c r="A120" s="73"/>
      <c r="B120" s="73"/>
      <c r="C120" s="73"/>
      <c r="D120" s="73"/>
      <c r="E120" s="73"/>
      <c r="F120" s="73"/>
      <c r="G120" s="73"/>
      <c r="H120" s="73"/>
      <c r="I120" s="73"/>
      <c r="J120" s="73"/>
      <c r="K120" s="73"/>
    </row>
    <row r="121" spans="1:11">
      <c r="A121" s="73"/>
      <c r="B121" s="73"/>
      <c r="C121" s="73"/>
      <c r="D121" s="73"/>
      <c r="E121" s="73"/>
      <c r="F121" s="73"/>
      <c r="G121" s="73"/>
      <c r="H121" s="73"/>
      <c r="I121" s="73"/>
      <c r="J121" s="73"/>
      <c r="K121" s="73"/>
    </row>
    <row r="122" spans="1:11">
      <c r="A122" s="73"/>
      <c r="B122" s="73"/>
      <c r="C122" s="73"/>
      <c r="D122" s="73"/>
      <c r="E122" s="73"/>
      <c r="F122" s="73"/>
      <c r="G122" s="73"/>
      <c r="H122" s="73"/>
      <c r="I122" s="73"/>
      <c r="J122" s="73"/>
      <c r="K122" s="73"/>
    </row>
    <row r="123" spans="1:11">
      <c r="A123" s="73"/>
      <c r="B123" s="73"/>
      <c r="C123" s="73"/>
      <c r="D123" s="73"/>
      <c r="E123" s="73"/>
      <c r="F123" s="73"/>
      <c r="G123" s="73"/>
      <c r="H123" s="73"/>
      <c r="I123" s="73"/>
      <c r="J123" s="73"/>
      <c r="K123" s="73"/>
    </row>
    <row r="124" spans="1:11">
      <c r="A124" s="73"/>
      <c r="B124" s="73"/>
      <c r="C124" s="73"/>
      <c r="D124" s="73"/>
      <c r="E124" s="73"/>
      <c r="F124" s="73"/>
      <c r="G124" s="73"/>
      <c r="H124" s="73"/>
      <c r="I124" s="73"/>
      <c r="J124" s="73"/>
      <c r="K124" s="73"/>
    </row>
    <row r="125" spans="1:11">
      <c r="A125" s="73"/>
      <c r="B125" s="73"/>
      <c r="C125" s="73"/>
      <c r="D125" s="73"/>
      <c r="E125" s="73"/>
      <c r="F125" s="73"/>
      <c r="G125" s="73"/>
      <c r="H125" s="73"/>
      <c r="I125" s="73"/>
      <c r="J125" s="73"/>
      <c r="K125" s="73"/>
    </row>
    <row r="126" spans="1:11">
      <c r="A126" s="73"/>
      <c r="B126" s="73"/>
      <c r="C126" s="73"/>
      <c r="D126" s="73"/>
      <c r="E126" s="73"/>
      <c r="F126" s="73"/>
      <c r="G126" s="73"/>
      <c r="H126" s="73"/>
      <c r="I126" s="73"/>
      <c r="J126" s="73"/>
      <c r="K126" s="73"/>
    </row>
    <row r="127" spans="1:11">
      <c r="A127" s="73"/>
      <c r="B127" s="73"/>
      <c r="C127" s="73"/>
      <c r="D127" s="73"/>
      <c r="E127" s="73"/>
      <c r="F127" s="73"/>
      <c r="G127" s="73"/>
      <c r="H127" s="73"/>
      <c r="I127" s="73"/>
      <c r="J127" s="73"/>
      <c r="K127" s="73"/>
    </row>
    <row r="128" spans="1:11">
      <c r="A128" s="73"/>
      <c r="B128" s="73"/>
      <c r="C128" s="73"/>
      <c r="D128" s="73"/>
      <c r="E128" s="73"/>
      <c r="F128" s="73"/>
      <c r="G128" s="73"/>
      <c r="H128" s="73"/>
      <c r="I128" s="73"/>
      <c r="J128" s="73"/>
      <c r="K128" s="73"/>
    </row>
    <row r="129" spans="1:11">
      <c r="A129" s="73"/>
      <c r="B129" s="73"/>
      <c r="C129" s="73"/>
      <c r="D129" s="73"/>
      <c r="E129" s="73"/>
      <c r="F129" s="73"/>
      <c r="G129" s="73"/>
      <c r="H129" s="73"/>
      <c r="I129" s="73"/>
      <c r="J129" s="73"/>
      <c r="K129" s="73"/>
    </row>
    <row r="130" spans="1:11">
      <c r="A130" s="73"/>
      <c r="B130" s="73"/>
      <c r="C130" s="73"/>
      <c r="D130" s="73"/>
      <c r="E130" s="73"/>
      <c r="F130" s="73"/>
      <c r="G130" s="73"/>
      <c r="H130" s="73"/>
      <c r="I130" s="73"/>
      <c r="J130" s="73"/>
      <c r="K130" s="73"/>
    </row>
    <row r="131" spans="1:11">
      <c r="A131" s="73"/>
      <c r="B131" s="73"/>
      <c r="C131" s="73"/>
      <c r="D131" s="73"/>
      <c r="E131" s="73"/>
      <c r="F131" s="73"/>
      <c r="G131" s="73"/>
      <c r="H131" s="73"/>
      <c r="I131" s="73"/>
      <c r="J131" s="73"/>
      <c r="K131" s="73"/>
    </row>
    <row r="132" spans="1:11">
      <c r="A132" s="73"/>
      <c r="B132" s="73"/>
      <c r="C132" s="73"/>
      <c r="D132" s="73"/>
      <c r="E132" s="73"/>
      <c r="F132" s="73"/>
      <c r="G132" s="73"/>
      <c r="H132" s="73"/>
      <c r="I132" s="73"/>
      <c r="J132" s="73"/>
      <c r="K132" s="73"/>
    </row>
    <row r="133" spans="1:11">
      <c r="A133" s="73"/>
      <c r="B133" s="73"/>
      <c r="C133" s="73"/>
      <c r="D133" s="73"/>
      <c r="E133" s="73"/>
      <c r="F133" s="73"/>
      <c r="G133" s="73"/>
      <c r="H133" s="73"/>
      <c r="I133" s="73"/>
      <c r="J133" s="73"/>
      <c r="K133" s="73"/>
    </row>
    <row r="134" spans="1:11">
      <c r="A134" s="73"/>
      <c r="B134" s="73"/>
      <c r="C134" s="73"/>
      <c r="D134" s="73"/>
      <c r="E134" s="73"/>
      <c r="F134" s="73"/>
      <c r="G134" s="73"/>
      <c r="H134" s="73"/>
      <c r="I134" s="73"/>
      <c r="J134" s="73"/>
      <c r="K134" s="73"/>
    </row>
    <row r="135" spans="1:11">
      <c r="A135" s="73"/>
      <c r="B135" s="73"/>
      <c r="C135" s="73"/>
      <c r="D135" s="73"/>
      <c r="E135" s="73"/>
      <c r="F135" s="73"/>
      <c r="G135" s="73"/>
      <c r="H135" s="73"/>
      <c r="I135" s="73"/>
      <c r="J135" s="73"/>
      <c r="K135" s="73"/>
    </row>
    <row r="136" spans="1:11">
      <c r="A136" s="73"/>
      <c r="B136" s="73"/>
      <c r="C136" s="73"/>
      <c r="D136" s="73"/>
      <c r="E136" s="73"/>
      <c r="F136" s="73"/>
      <c r="G136" s="73"/>
      <c r="H136" s="73"/>
      <c r="I136" s="73"/>
      <c r="J136" s="73"/>
      <c r="K136" s="73"/>
    </row>
    <row r="137" spans="1:11">
      <c r="A137" s="73"/>
      <c r="B137" s="73"/>
      <c r="C137" s="73"/>
      <c r="D137" s="73"/>
      <c r="E137" s="73"/>
      <c r="F137" s="73"/>
      <c r="G137" s="73"/>
      <c r="H137" s="73"/>
      <c r="I137" s="73"/>
      <c r="J137" s="73"/>
      <c r="K137" s="73"/>
    </row>
    <row r="138" spans="1:11">
      <c r="A138" s="73"/>
      <c r="B138" s="73"/>
      <c r="C138" s="73"/>
      <c r="D138" s="73"/>
      <c r="E138" s="73"/>
      <c r="F138" s="73"/>
      <c r="G138" s="73"/>
      <c r="H138" s="73"/>
      <c r="I138" s="73"/>
      <c r="J138" s="73"/>
      <c r="K138" s="73"/>
    </row>
    <row r="139" spans="1:11">
      <c r="A139" s="73"/>
      <c r="B139" s="73"/>
      <c r="C139" s="73"/>
      <c r="D139" s="73"/>
      <c r="E139" s="73"/>
      <c r="F139" s="73"/>
      <c r="G139" s="73"/>
      <c r="H139" s="73"/>
      <c r="I139" s="73"/>
      <c r="J139" s="73"/>
      <c r="K139" s="73"/>
    </row>
    <row r="140" spans="1:11">
      <c r="A140" s="73"/>
      <c r="B140" s="73"/>
      <c r="C140" s="73"/>
      <c r="D140" s="73"/>
      <c r="E140" s="73"/>
      <c r="F140" s="73"/>
      <c r="G140" s="73"/>
      <c r="H140" s="73"/>
      <c r="I140" s="73"/>
      <c r="J140" s="73"/>
      <c r="K140" s="73"/>
    </row>
    <row r="141" spans="1:11">
      <c r="A141" s="73"/>
      <c r="B141" s="73"/>
      <c r="C141" s="73"/>
      <c r="D141" s="73"/>
      <c r="E141" s="73"/>
      <c r="F141" s="73"/>
      <c r="G141" s="73"/>
      <c r="H141" s="73"/>
      <c r="I141" s="73"/>
      <c r="J141" s="73"/>
      <c r="K141" s="73"/>
    </row>
    <row r="142" spans="1:11">
      <c r="A142" s="73"/>
      <c r="B142" s="73"/>
      <c r="C142" s="73"/>
      <c r="D142" s="73"/>
      <c r="E142" s="73"/>
      <c r="F142" s="73"/>
      <c r="G142" s="73"/>
      <c r="H142" s="73"/>
      <c r="I142" s="73"/>
      <c r="J142" s="73"/>
      <c r="K142" s="73"/>
    </row>
    <row r="143" spans="1:11">
      <c r="A143" s="73"/>
      <c r="B143" s="73"/>
      <c r="C143" s="73"/>
      <c r="D143" s="73"/>
      <c r="E143" s="73"/>
      <c r="F143" s="73"/>
      <c r="G143" s="73"/>
      <c r="H143" s="73"/>
      <c r="I143" s="73"/>
      <c r="J143" s="73"/>
      <c r="K143" s="73"/>
    </row>
    <row r="144" spans="1:11">
      <c r="A144" s="73"/>
      <c r="B144" s="73"/>
      <c r="C144" s="73"/>
      <c r="D144" s="73"/>
      <c r="E144" s="73"/>
      <c r="F144" s="73"/>
      <c r="G144" s="73"/>
      <c r="H144" s="73"/>
      <c r="I144" s="73"/>
      <c r="J144" s="73"/>
      <c r="K144" s="73"/>
    </row>
    <row r="145" spans="1:11">
      <c r="A145" s="73"/>
      <c r="B145" s="73"/>
      <c r="C145" s="73"/>
      <c r="D145" s="73"/>
      <c r="E145" s="73"/>
      <c r="F145" s="73"/>
      <c r="G145" s="73"/>
      <c r="H145" s="73"/>
      <c r="I145" s="73"/>
      <c r="J145" s="73"/>
      <c r="K145" s="73"/>
    </row>
    <row r="146" spans="1:11">
      <c r="A146" s="73"/>
      <c r="B146" s="73"/>
      <c r="C146" s="73"/>
      <c r="D146" s="73"/>
      <c r="E146" s="73"/>
      <c r="F146" s="73"/>
      <c r="G146" s="73"/>
      <c r="H146" s="73"/>
      <c r="I146" s="73"/>
      <c r="J146" s="73"/>
      <c r="K146" s="73"/>
    </row>
    <row r="147" spans="1:11">
      <c r="A147" s="73"/>
      <c r="B147" s="73"/>
      <c r="C147" s="73"/>
      <c r="D147" s="73"/>
      <c r="E147" s="73"/>
      <c r="F147" s="73"/>
      <c r="G147" s="73"/>
      <c r="H147" s="73"/>
      <c r="I147" s="73"/>
      <c r="J147" s="73"/>
      <c r="K147" s="73"/>
    </row>
    <row r="148" spans="1:11">
      <c r="A148" s="73"/>
      <c r="B148" s="73"/>
      <c r="C148" s="73"/>
      <c r="D148" s="73"/>
      <c r="E148" s="73"/>
      <c r="F148" s="73"/>
      <c r="G148" s="73"/>
      <c r="H148" s="73"/>
      <c r="I148" s="73"/>
      <c r="J148" s="73"/>
      <c r="K148" s="73"/>
    </row>
    <row r="149" spans="1:11">
      <c r="A149" s="73"/>
      <c r="B149" s="73"/>
      <c r="C149" s="73"/>
      <c r="D149" s="73"/>
      <c r="E149" s="73"/>
      <c r="F149" s="73"/>
      <c r="G149" s="73"/>
      <c r="H149" s="73"/>
      <c r="I149" s="73"/>
      <c r="J149" s="73"/>
      <c r="K149" s="73"/>
    </row>
    <row r="150" spans="1:11">
      <c r="A150" s="73"/>
      <c r="B150" s="73"/>
      <c r="C150" s="73"/>
      <c r="D150" s="73"/>
      <c r="E150" s="73"/>
      <c r="F150" s="73"/>
      <c r="G150" s="73"/>
      <c r="H150" s="73"/>
      <c r="I150" s="73"/>
      <c r="J150" s="73"/>
      <c r="K150" s="73"/>
    </row>
    <row r="151" spans="1:11">
      <c r="A151" s="73"/>
      <c r="B151" s="73"/>
      <c r="C151" s="73"/>
      <c r="D151" s="73"/>
      <c r="E151" s="73"/>
      <c r="F151" s="73"/>
      <c r="G151" s="73"/>
      <c r="H151" s="73"/>
      <c r="I151" s="73"/>
      <c r="J151" s="73"/>
      <c r="K151" s="73"/>
    </row>
    <row r="152" spans="1:11">
      <c r="A152" s="73"/>
      <c r="B152" s="73"/>
      <c r="C152" s="73"/>
      <c r="D152" s="73"/>
      <c r="E152" s="73"/>
      <c r="F152" s="73"/>
      <c r="G152" s="73"/>
      <c r="H152" s="73"/>
      <c r="I152" s="73"/>
      <c r="J152" s="73"/>
      <c r="K152" s="73"/>
    </row>
    <row r="153" spans="1:11">
      <c r="A153" s="73"/>
      <c r="B153" s="73"/>
      <c r="C153" s="73"/>
      <c r="D153" s="73"/>
      <c r="E153" s="73"/>
      <c r="F153" s="73"/>
      <c r="G153" s="73"/>
      <c r="H153" s="73"/>
      <c r="I153" s="73"/>
      <c r="J153" s="73"/>
      <c r="K153" s="73"/>
    </row>
    <row r="154" spans="1:11">
      <c r="A154" s="73"/>
      <c r="B154" s="73"/>
      <c r="C154" s="73"/>
      <c r="D154" s="73"/>
      <c r="E154" s="73"/>
      <c r="F154" s="73"/>
      <c r="G154" s="73"/>
      <c r="H154" s="73"/>
      <c r="I154" s="73"/>
      <c r="J154" s="73"/>
      <c r="K154" s="73"/>
    </row>
    <row r="155" spans="1:11">
      <c r="A155" s="73"/>
      <c r="B155" s="73"/>
      <c r="C155" s="73"/>
      <c r="D155" s="73"/>
      <c r="E155" s="73"/>
      <c r="F155" s="73"/>
      <c r="G155" s="73"/>
      <c r="H155" s="73"/>
      <c r="I155" s="73"/>
      <c r="J155" s="73"/>
      <c r="K155" s="73"/>
    </row>
    <row r="156" spans="1:11">
      <c r="A156" s="73"/>
      <c r="B156" s="73"/>
      <c r="C156" s="73"/>
      <c r="D156" s="73"/>
      <c r="E156" s="73"/>
      <c r="F156" s="73"/>
      <c r="G156" s="73"/>
      <c r="H156" s="73"/>
      <c r="I156" s="73"/>
      <c r="J156" s="73"/>
      <c r="K156" s="73"/>
    </row>
    <row r="157" spans="1:11">
      <c r="A157" s="73"/>
      <c r="B157" s="73"/>
      <c r="C157" s="73"/>
      <c r="D157" s="73"/>
      <c r="E157" s="73"/>
      <c r="F157" s="73"/>
      <c r="G157" s="73"/>
      <c r="H157" s="73"/>
      <c r="I157" s="73"/>
      <c r="J157" s="73"/>
      <c r="K157" s="73"/>
    </row>
    <row r="158" spans="1:11">
      <c r="A158" s="73"/>
      <c r="B158" s="73"/>
      <c r="C158" s="73"/>
      <c r="D158" s="73"/>
      <c r="E158" s="73"/>
      <c r="F158" s="73"/>
      <c r="G158" s="73"/>
      <c r="H158" s="73"/>
      <c r="I158" s="73"/>
      <c r="J158" s="73"/>
      <c r="K158" s="73"/>
    </row>
    <row r="159" spans="1:11">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baseColWidth="10" defaultColWidth="8.83203125" defaultRowHeight="13"/>
  <cols>
    <col min="1" max="1" width="8.6640625" customWidth="1"/>
    <col min="2" max="2" width="26.6640625" customWidth="1"/>
    <col min="3" max="3" width="47.5" customWidth="1"/>
    <col min="4" max="4" width="12.6640625" customWidth="1"/>
    <col min="5" max="7" width="9.1640625" hidden="1" customWidth="1"/>
    <col min="8" max="8" width="8.6640625" customWidth="1"/>
    <col min="9" max="9" width="26.6640625" customWidth="1"/>
    <col min="10" max="10" width="47.5" customWidth="1"/>
    <col min="11" max="11" width="12.6640625" customWidth="1"/>
  </cols>
  <sheetData>
    <row r="1" spans="1:11" ht="12.75" customHeight="1">
      <c r="A1" s="1311" t="str">
        <f>Score!$A$1</f>
        <v>Home Team</v>
      </c>
      <c r="B1" s="1312"/>
      <c r="C1" s="558" t="str">
        <f>IF(ISBLANK(IGRF!$B$7), "", IGRF!$B$7)</f>
        <v/>
      </c>
      <c r="D1" s="1314">
        <v>1</v>
      </c>
      <c r="H1" s="1311" t="str">
        <f>Score!$T$1</f>
        <v>Away Team</v>
      </c>
      <c r="I1" s="1312"/>
      <c r="J1" s="558" t="str">
        <f>IF(ISBLANK(IGRF!$B$7), "", IGRF!$B$7)</f>
        <v/>
      </c>
      <c r="K1" s="1314">
        <v>1</v>
      </c>
    </row>
    <row r="2" spans="1:11" ht="13.5" customHeight="1" thickBot="1">
      <c r="A2" s="1313"/>
      <c r="B2" s="1103"/>
      <c r="C2" s="11" t="s">
        <v>190</v>
      </c>
      <c r="D2" s="1315"/>
      <c r="H2" s="1313"/>
      <c r="I2" s="1103"/>
      <c r="J2" s="11" t="s">
        <v>190</v>
      </c>
      <c r="K2" s="1315"/>
    </row>
    <row r="3" spans="1:11" ht="14" customHeight="1" thickBot="1">
      <c r="A3" s="552" t="s">
        <v>276</v>
      </c>
      <c r="B3" s="545" t="s">
        <v>349</v>
      </c>
      <c r="C3" s="546" t="s">
        <v>348</v>
      </c>
      <c r="D3" s="551" t="str">
        <f>IF(ISBLANK(IGRF!$L$3), "", "GAME " &amp; IGRF!$L$3)</f>
        <v/>
      </c>
      <c r="H3" s="552" t="s">
        <v>276</v>
      </c>
      <c r="I3" s="545" t="s">
        <v>349</v>
      </c>
      <c r="J3" s="546" t="s">
        <v>348</v>
      </c>
      <c r="K3" s="551" t="str">
        <f>IF(ISBLANK(IGRF!$L$3), "", "GAME " &amp; IGRF!$L$3)</f>
        <v/>
      </c>
    </row>
    <row r="4" spans="1:11" ht="24">
      <c r="A4" s="547" t="str">
        <f>IF(Score!A4="", "",Score!A4 )</f>
        <v/>
      </c>
      <c r="B4" s="554"/>
      <c r="C4" s="1305"/>
      <c r="D4" s="1306"/>
      <c r="H4" s="547" t="str">
        <f>IF(Score!T4="", "",Score!T4 )</f>
        <v/>
      </c>
      <c r="I4" s="554"/>
      <c r="J4" s="1305"/>
      <c r="K4" s="1306"/>
    </row>
    <row r="5" spans="1:11" ht="24">
      <c r="A5" s="548" t="str">
        <f>IF(Score!A5="", "",Score!A5 )</f>
        <v/>
      </c>
      <c r="B5" s="555"/>
      <c r="C5" s="1303"/>
      <c r="D5" s="1304"/>
      <c r="H5" s="548" t="str">
        <f>IF(Score!T5="", "",Score!T5 )</f>
        <v/>
      </c>
      <c r="I5" s="555"/>
      <c r="J5" s="1303"/>
      <c r="K5" s="1304"/>
    </row>
    <row r="6" spans="1:11" ht="24">
      <c r="A6" s="549" t="str">
        <f>IF(Score!A6="", "",Score!A6 )</f>
        <v/>
      </c>
      <c r="B6" s="554"/>
      <c r="C6" s="1305"/>
      <c r="D6" s="1306"/>
      <c r="H6" s="549" t="str">
        <f>IF(Score!T6="", "",Score!T6 )</f>
        <v/>
      </c>
      <c r="I6" s="554"/>
      <c r="J6" s="1305"/>
      <c r="K6" s="1306"/>
    </row>
    <row r="7" spans="1:11" ht="24">
      <c r="A7" s="548" t="str">
        <f>IF(Score!A7="", "",Score!A7 )</f>
        <v/>
      </c>
      <c r="B7" s="555"/>
      <c r="C7" s="1303"/>
      <c r="D7" s="1304"/>
      <c r="H7" s="548" t="str">
        <f>IF(Score!T7="", "",Score!T7 )</f>
        <v/>
      </c>
      <c r="I7" s="555"/>
      <c r="J7" s="1303"/>
      <c r="K7" s="1304"/>
    </row>
    <row r="8" spans="1:11" ht="24">
      <c r="A8" s="549" t="str">
        <f>IF(Score!A8="", "",Score!A8 )</f>
        <v/>
      </c>
      <c r="B8" s="554"/>
      <c r="C8" s="1305"/>
      <c r="D8" s="1306"/>
      <c r="H8" s="549" t="str">
        <f>IF(Score!T8="", "",Score!T8 )</f>
        <v/>
      </c>
      <c r="I8" s="554"/>
      <c r="J8" s="1305"/>
      <c r="K8" s="1306"/>
    </row>
    <row r="9" spans="1:11" ht="24">
      <c r="A9" s="548" t="str">
        <f>IF(Score!A9="", "",Score!A9 )</f>
        <v/>
      </c>
      <c r="B9" s="555"/>
      <c r="C9" s="1303"/>
      <c r="D9" s="1304"/>
      <c r="H9" s="548" t="str">
        <f>IF(Score!T9="", "",Score!T9 )</f>
        <v/>
      </c>
      <c r="I9" s="555"/>
      <c r="J9" s="1303"/>
      <c r="K9" s="1304"/>
    </row>
    <row r="10" spans="1:11" ht="24">
      <c r="A10" s="549" t="str">
        <f>IF(Score!A10="", "",Score!A10 )</f>
        <v/>
      </c>
      <c r="B10" s="554"/>
      <c r="C10" s="1305"/>
      <c r="D10" s="1306"/>
      <c r="H10" s="549" t="str">
        <f>IF(Score!T10="", "",Score!T10 )</f>
        <v/>
      </c>
      <c r="I10" s="554"/>
      <c r="J10" s="1305"/>
      <c r="K10" s="1306"/>
    </row>
    <row r="11" spans="1:11" ht="24">
      <c r="A11" s="548" t="str">
        <f>IF(Score!A11="", "",Score!A11 )</f>
        <v/>
      </c>
      <c r="B11" s="555"/>
      <c r="C11" s="1303"/>
      <c r="D11" s="1304"/>
      <c r="H11" s="548" t="str">
        <f>IF(Score!T11="", "",Score!T11 )</f>
        <v/>
      </c>
      <c r="I11" s="555"/>
      <c r="J11" s="1303"/>
      <c r="K11" s="1304"/>
    </row>
    <row r="12" spans="1:11" ht="24">
      <c r="A12" s="549" t="str">
        <f>IF(Score!A12="", "",Score!A12 )</f>
        <v/>
      </c>
      <c r="B12" s="554"/>
      <c r="C12" s="1305"/>
      <c r="D12" s="1306"/>
      <c r="H12" s="549" t="str">
        <f>IF(Score!T12="", "",Score!T12 )</f>
        <v/>
      </c>
      <c r="I12" s="554"/>
      <c r="J12" s="1305"/>
      <c r="K12" s="1306"/>
    </row>
    <row r="13" spans="1:11" ht="24">
      <c r="A13" s="548" t="str">
        <f>IF(Score!A13="", "",Score!A13 )</f>
        <v/>
      </c>
      <c r="B13" s="555"/>
      <c r="C13" s="1303"/>
      <c r="D13" s="1304"/>
      <c r="H13" s="548" t="str">
        <f>IF(Score!T13="", "",Score!T13 )</f>
        <v/>
      </c>
      <c r="I13" s="555"/>
      <c r="J13" s="1303"/>
      <c r="K13" s="1304"/>
    </row>
    <row r="14" spans="1:11" ht="24">
      <c r="A14" s="549" t="str">
        <f>IF(Score!A14="", "",Score!A14 )</f>
        <v/>
      </c>
      <c r="B14" s="554"/>
      <c r="C14" s="1305"/>
      <c r="D14" s="1306"/>
      <c r="H14" s="549" t="str">
        <f>IF(Score!T14="", "",Score!T14 )</f>
        <v/>
      </c>
      <c r="I14" s="554"/>
      <c r="J14" s="1305"/>
      <c r="K14" s="1306"/>
    </row>
    <row r="15" spans="1:11" ht="24">
      <c r="A15" s="548" t="str">
        <f>IF(Score!A15="", "",Score!A15 )</f>
        <v/>
      </c>
      <c r="B15" s="555"/>
      <c r="C15" s="1303"/>
      <c r="D15" s="1304"/>
      <c r="H15" s="548" t="str">
        <f>IF(Score!T15="", "",Score!T15 )</f>
        <v/>
      </c>
      <c r="I15" s="555"/>
      <c r="J15" s="1303"/>
      <c r="K15" s="1304"/>
    </row>
    <row r="16" spans="1:11" ht="24">
      <c r="A16" s="549" t="str">
        <f>IF(Score!A16="", "",Score!A16 )</f>
        <v/>
      </c>
      <c r="B16" s="554"/>
      <c r="C16" s="1305"/>
      <c r="D16" s="1306"/>
      <c r="H16" s="549" t="str">
        <f>IF(Score!T16="", "",Score!T16 )</f>
        <v/>
      </c>
      <c r="I16" s="554"/>
      <c r="J16" s="1305"/>
      <c r="K16" s="1306"/>
    </row>
    <row r="17" spans="1:11" ht="24">
      <c r="A17" s="548" t="str">
        <f>IF(Score!A17="", "",Score!A17 )</f>
        <v/>
      </c>
      <c r="B17" s="555"/>
      <c r="C17" s="1303"/>
      <c r="D17" s="1304"/>
      <c r="H17" s="548" t="str">
        <f>IF(Score!T17="", "",Score!T17 )</f>
        <v/>
      </c>
      <c r="I17" s="555"/>
      <c r="J17" s="1303"/>
      <c r="K17" s="1304"/>
    </row>
    <row r="18" spans="1:11" ht="24">
      <c r="A18" s="549" t="str">
        <f>IF(Score!A18="", "",Score!A18 )</f>
        <v/>
      </c>
      <c r="B18" s="554"/>
      <c r="C18" s="1305"/>
      <c r="D18" s="1306"/>
      <c r="H18" s="549" t="str">
        <f>IF(Score!T18="", "",Score!T18 )</f>
        <v/>
      </c>
      <c r="I18" s="554"/>
      <c r="J18" s="1305"/>
      <c r="K18" s="1306"/>
    </row>
    <row r="19" spans="1:11" ht="24">
      <c r="A19" s="548" t="str">
        <f>IF(Score!A19="", "",Score!A19 )</f>
        <v/>
      </c>
      <c r="B19" s="555"/>
      <c r="C19" s="1303"/>
      <c r="D19" s="1304"/>
      <c r="H19" s="548" t="str">
        <f>IF(Score!T19="", "",Score!T19 )</f>
        <v/>
      </c>
      <c r="I19" s="555"/>
      <c r="J19" s="1303"/>
      <c r="K19" s="1304"/>
    </row>
    <row r="20" spans="1:11" ht="24">
      <c r="A20" s="549" t="str">
        <f>IF(Score!A20="", "",Score!A20 )</f>
        <v/>
      </c>
      <c r="B20" s="554"/>
      <c r="C20" s="1305"/>
      <c r="D20" s="1306"/>
      <c r="H20" s="549" t="str">
        <f>IF(Score!T20="", "",Score!T20 )</f>
        <v/>
      </c>
      <c r="I20" s="554"/>
      <c r="J20" s="1305"/>
      <c r="K20" s="1306"/>
    </row>
    <row r="21" spans="1:11" ht="24">
      <c r="A21" s="548" t="str">
        <f>IF(Score!A21="", "",Score!A21 )</f>
        <v/>
      </c>
      <c r="B21" s="555"/>
      <c r="C21" s="1303"/>
      <c r="D21" s="1304"/>
      <c r="H21" s="548" t="str">
        <f>IF(Score!T21="", "",Score!T21 )</f>
        <v/>
      </c>
      <c r="I21" s="555"/>
      <c r="J21" s="1303"/>
      <c r="K21" s="1304"/>
    </row>
    <row r="22" spans="1:11" ht="24">
      <c r="A22" s="549" t="str">
        <f>IF(Score!A22="", "",Score!A22 )</f>
        <v/>
      </c>
      <c r="B22" s="554"/>
      <c r="C22" s="1305"/>
      <c r="D22" s="1306"/>
      <c r="H22" s="549" t="str">
        <f>IF(Score!T22="", "",Score!T22 )</f>
        <v/>
      </c>
      <c r="I22" s="554"/>
      <c r="J22" s="1305"/>
      <c r="K22" s="1306"/>
    </row>
    <row r="23" spans="1:11" ht="24">
      <c r="A23" s="548" t="str">
        <f>IF(Score!A23="", "",Score!A23 )</f>
        <v/>
      </c>
      <c r="B23" s="555"/>
      <c r="C23" s="1303"/>
      <c r="D23" s="1304"/>
      <c r="H23" s="548" t="str">
        <f>IF(Score!T23="", "",Score!T23 )</f>
        <v/>
      </c>
      <c r="I23" s="555"/>
      <c r="J23" s="1303"/>
      <c r="K23" s="1304"/>
    </row>
    <row r="24" spans="1:11" ht="24">
      <c r="A24" s="549" t="str">
        <f>IF(Score!A24="", "",Score!A24 )</f>
        <v/>
      </c>
      <c r="B24" s="554"/>
      <c r="C24" s="1305"/>
      <c r="D24" s="1306"/>
      <c r="H24" s="549" t="str">
        <f>IF(Score!T24="", "",Score!T24 )</f>
        <v/>
      </c>
      <c r="I24" s="554"/>
      <c r="J24" s="1305"/>
      <c r="K24" s="1306"/>
    </row>
    <row r="25" spans="1:11" ht="24">
      <c r="A25" s="548" t="str">
        <f>IF(Score!A25="", "",Score!A25 )</f>
        <v/>
      </c>
      <c r="B25" s="555"/>
      <c r="C25" s="1303"/>
      <c r="D25" s="1304"/>
      <c r="H25" s="548" t="str">
        <f>IF(Score!T25="", "",Score!T25 )</f>
        <v/>
      </c>
      <c r="I25" s="555"/>
      <c r="J25" s="1303"/>
      <c r="K25" s="1304"/>
    </row>
    <row r="26" spans="1:11" ht="24">
      <c r="A26" s="549" t="str">
        <f>IF(Score!A26="", "",Score!A26 )</f>
        <v/>
      </c>
      <c r="B26" s="554"/>
      <c r="C26" s="1305"/>
      <c r="D26" s="1306"/>
      <c r="H26" s="549" t="str">
        <f>IF(Score!T26="", "",Score!T26 )</f>
        <v/>
      </c>
      <c r="I26" s="554"/>
      <c r="J26" s="1305"/>
      <c r="K26" s="1306"/>
    </row>
    <row r="27" spans="1:11" ht="24">
      <c r="A27" s="548" t="str">
        <f>IF(Score!A27="", "",Score!A27 )</f>
        <v/>
      </c>
      <c r="B27" s="555"/>
      <c r="C27" s="1303"/>
      <c r="D27" s="1304"/>
      <c r="H27" s="548" t="str">
        <f>IF(Score!T27="", "",Score!T27 )</f>
        <v/>
      </c>
      <c r="I27" s="555"/>
      <c r="J27" s="1303"/>
      <c r="K27" s="1304"/>
    </row>
    <row r="28" spans="1:11" ht="24">
      <c r="A28" s="549" t="str">
        <f>IF(Score!A28="", "",Score!A28 )</f>
        <v/>
      </c>
      <c r="B28" s="554"/>
      <c r="C28" s="1305"/>
      <c r="D28" s="1306"/>
      <c r="H28" s="549" t="str">
        <f>IF(Score!T28="", "",Score!T28 )</f>
        <v/>
      </c>
      <c r="I28" s="554"/>
      <c r="J28" s="1305"/>
      <c r="K28" s="1306"/>
    </row>
    <row r="29" spans="1:11" ht="24">
      <c r="A29" s="548" t="str">
        <f>IF(Score!A29="", "",Score!A29 )</f>
        <v/>
      </c>
      <c r="B29" s="555"/>
      <c r="C29" s="1303"/>
      <c r="D29" s="1304"/>
      <c r="H29" s="548" t="str">
        <f>IF(Score!T29="", "",Score!T29 )</f>
        <v/>
      </c>
      <c r="I29" s="555"/>
      <c r="J29" s="1303"/>
      <c r="K29" s="1304"/>
    </row>
    <row r="30" spans="1:11" ht="24">
      <c r="A30" s="549" t="str">
        <f>IF(Score!A30="", "",Score!A30 )</f>
        <v/>
      </c>
      <c r="B30" s="554"/>
      <c r="C30" s="1305"/>
      <c r="D30" s="1306"/>
      <c r="H30" s="549" t="str">
        <f>IF(Score!T30="", "",Score!T30 )</f>
        <v/>
      </c>
      <c r="I30" s="554"/>
      <c r="J30" s="1305"/>
      <c r="K30" s="1306"/>
    </row>
    <row r="31" spans="1:11" ht="24">
      <c r="A31" s="548" t="str">
        <f>IF(Score!A31="", "",Score!A31 )</f>
        <v/>
      </c>
      <c r="B31" s="555"/>
      <c r="C31" s="1303"/>
      <c r="D31" s="1304"/>
      <c r="H31" s="548" t="str">
        <f>IF(Score!T31="", "",Score!T31 )</f>
        <v/>
      </c>
      <c r="I31" s="555"/>
      <c r="J31" s="1303"/>
      <c r="K31" s="1304"/>
    </row>
    <row r="32" spans="1:11" ht="24">
      <c r="A32" s="549" t="str">
        <f>IF(Score!A32="", "",Score!A32 )</f>
        <v/>
      </c>
      <c r="B32" s="554"/>
      <c r="C32" s="1305"/>
      <c r="D32" s="1306"/>
      <c r="H32" s="549" t="str">
        <f>IF(Score!T32="", "",Score!T32 )</f>
        <v/>
      </c>
      <c r="I32" s="554"/>
      <c r="J32" s="1305"/>
      <c r="K32" s="1306"/>
    </row>
    <row r="33" spans="1:11" ht="24">
      <c r="A33" s="548" t="str">
        <f>IF(Score!A33="", "",Score!A33 )</f>
        <v/>
      </c>
      <c r="B33" s="555"/>
      <c r="C33" s="1303"/>
      <c r="D33" s="1304"/>
      <c r="H33" s="548" t="str">
        <f>IF(Score!T33="", "",Score!T33 )</f>
        <v/>
      </c>
      <c r="I33" s="555"/>
      <c r="J33" s="1303"/>
      <c r="K33" s="1304"/>
    </row>
    <row r="34" spans="1:11" ht="24">
      <c r="A34" s="549" t="str">
        <f>IF(Score!A34="", "",Score!A34 )</f>
        <v/>
      </c>
      <c r="B34" s="554"/>
      <c r="C34" s="1305"/>
      <c r="D34" s="1306"/>
      <c r="H34" s="549" t="str">
        <f>IF(Score!T34="", "",Score!T34 )</f>
        <v/>
      </c>
      <c r="I34" s="554"/>
      <c r="J34" s="1305"/>
      <c r="K34" s="1306"/>
    </row>
    <row r="35" spans="1:11" ht="24">
      <c r="A35" s="548" t="str">
        <f>IF(Score!A35="", "",Score!A35 )</f>
        <v/>
      </c>
      <c r="B35" s="555"/>
      <c r="C35" s="1303"/>
      <c r="D35" s="1304"/>
      <c r="H35" s="548" t="str">
        <f>IF(Score!T35="", "",Score!T35 )</f>
        <v/>
      </c>
      <c r="I35" s="555"/>
      <c r="J35" s="1303"/>
      <c r="K35" s="1304"/>
    </row>
    <row r="36" spans="1:11" ht="24">
      <c r="A36" s="549" t="str">
        <f>IF(Score!A36="", "",Score!A36 )</f>
        <v/>
      </c>
      <c r="B36" s="554"/>
      <c r="C36" s="1305"/>
      <c r="D36" s="1306"/>
      <c r="H36" s="549" t="str">
        <f>IF(Score!T36="", "",Score!T36 )</f>
        <v/>
      </c>
      <c r="I36" s="554"/>
      <c r="J36" s="1305"/>
      <c r="K36" s="1306"/>
    </row>
    <row r="37" spans="1:11" ht="24">
      <c r="A37" s="548" t="str">
        <f>IF(Score!A37="", "",Score!A37 )</f>
        <v/>
      </c>
      <c r="B37" s="555"/>
      <c r="C37" s="1303"/>
      <c r="D37" s="1304"/>
      <c r="H37" s="548" t="str">
        <f>IF(Score!T37="", "",Score!T37 )</f>
        <v/>
      </c>
      <c r="I37" s="555"/>
      <c r="J37" s="1303"/>
      <c r="K37" s="1304"/>
    </row>
    <row r="38" spans="1:11" ht="24">
      <c r="A38" s="549" t="str">
        <f>IF(Score!A38="", "",Score!A38 )</f>
        <v/>
      </c>
      <c r="B38" s="554"/>
      <c r="C38" s="1305"/>
      <c r="D38" s="1306"/>
      <c r="H38" s="549" t="str">
        <f>IF(Score!T38="", "",Score!T38 )</f>
        <v/>
      </c>
      <c r="I38" s="554"/>
      <c r="J38" s="1305"/>
      <c r="K38" s="1306"/>
    </row>
    <row r="39" spans="1:11" ht="24">
      <c r="A39" s="548" t="str">
        <f>IF(Score!A39="", "",Score!A39 )</f>
        <v/>
      </c>
      <c r="B39" s="555"/>
      <c r="C39" s="1303"/>
      <c r="D39" s="1304"/>
      <c r="H39" s="548" t="str">
        <f>IF(Score!T39="", "",Score!T39 )</f>
        <v/>
      </c>
      <c r="I39" s="555"/>
      <c r="J39" s="1303"/>
      <c r="K39" s="1304"/>
    </row>
    <row r="40" spans="1:11" ht="24">
      <c r="A40" s="549" t="str">
        <f>IF(Score!A40="", "",Score!A40 )</f>
        <v/>
      </c>
      <c r="B40" s="554"/>
      <c r="C40" s="1305"/>
      <c r="D40" s="1306"/>
      <c r="H40" s="549" t="str">
        <f>IF(Score!T40="", "",Score!T40 )</f>
        <v/>
      </c>
      <c r="I40" s="554"/>
      <c r="J40" s="1305"/>
      <c r="K40" s="1306"/>
    </row>
    <row r="41" spans="1:11" ht="25" thickBot="1">
      <c r="A41" s="550" t="str">
        <f>IF(Score!A41="", "",Score!A41 )</f>
        <v/>
      </c>
      <c r="B41" s="556"/>
      <c r="C41" s="1307"/>
      <c r="D41" s="1308"/>
      <c r="H41" s="550" t="str">
        <f>IF(Score!T41="", "",Score!T41 )</f>
        <v/>
      </c>
      <c r="I41" s="556"/>
      <c r="J41" s="1307"/>
      <c r="K41" s="1308"/>
    </row>
    <row r="42" spans="1:11" ht="28" customHeight="1" thickTop="1" thickBot="1">
      <c r="A42" s="557" t="s">
        <v>350</v>
      </c>
      <c r="B42" s="553">
        <f>SUM(B4:B41)</f>
        <v>0</v>
      </c>
      <c r="C42" s="1309"/>
      <c r="D42" s="1310"/>
      <c r="H42" s="557" t="str">
        <f>A42</f>
        <v>Period Offset</v>
      </c>
      <c r="I42" s="553">
        <f>SUM(I4:I41)</f>
        <v>0</v>
      </c>
      <c r="J42" s="1309"/>
      <c r="K42" s="1310"/>
    </row>
    <row r="43" spans="1:11" ht="12.75" customHeight="1">
      <c r="A43" s="1311" t="str">
        <f>A1</f>
        <v>Home Team</v>
      </c>
      <c r="B43" s="1312"/>
      <c r="C43" s="558" t="str">
        <f>IF(ISBLANK(IGRF!$B$7), "", IGRF!$B$7)</f>
        <v/>
      </c>
      <c r="D43" s="1314">
        <v>2</v>
      </c>
      <c r="H43" s="1311" t="str">
        <f>H1</f>
        <v>Away Team</v>
      </c>
      <c r="I43" s="1312"/>
      <c r="J43" s="558" t="str">
        <f>IF(ISBLANK(IGRF!$B$7), "", IGRF!$B$7)</f>
        <v/>
      </c>
      <c r="K43" s="1314">
        <v>2</v>
      </c>
    </row>
    <row r="44" spans="1:11" ht="13.5" customHeight="1" thickBot="1">
      <c r="A44" s="1313"/>
      <c r="B44" s="1103"/>
      <c r="C44" s="11" t="s">
        <v>190</v>
      </c>
      <c r="D44" s="1315"/>
      <c r="H44" s="1313"/>
      <c r="I44" s="1103"/>
      <c r="J44" s="11" t="s">
        <v>190</v>
      </c>
      <c r="K44" s="1315"/>
    </row>
    <row r="45" spans="1:11" ht="14" customHeight="1" thickBot="1">
      <c r="A45" s="552" t="s">
        <v>276</v>
      </c>
      <c r="B45" s="545" t="s">
        <v>349</v>
      </c>
      <c r="C45" s="546" t="s">
        <v>348</v>
      </c>
      <c r="D45" s="551" t="str">
        <f>IF(ISBLANK(IGRF!$L$3), "", "GAME " &amp; IGRF!$L$3)</f>
        <v/>
      </c>
      <c r="H45" s="552" t="s">
        <v>276</v>
      </c>
      <c r="I45" s="545" t="s">
        <v>349</v>
      </c>
      <c r="J45" s="546" t="s">
        <v>348</v>
      </c>
      <c r="K45" s="551" t="str">
        <f>IF(ISBLANK(IGRF!$L$3), "", "GAME " &amp; IGRF!$L$3)</f>
        <v/>
      </c>
    </row>
    <row r="46" spans="1:11" ht="24">
      <c r="A46" s="547" t="str">
        <f>IF(Score!A46="", "",Score!A46 )</f>
        <v/>
      </c>
      <c r="B46" s="554"/>
      <c r="C46" s="1305"/>
      <c r="D46" s="1306"/>
      <c r="H46" s="547" t="str">
        <f>IF(Score!T46="", "",Score!T46 )</f>
        <v/>
      </c>
      <c r="I46" s="554"/>
      <c r="J46" s="1305"/>
      <c r="K46" s="1306"/>
    </row>
    <row r="47" spans="1:11" ht="24">
      <c r="A47" s="548" t="str">
        <f>IF(Score!A47="", "",Score!A47 )</f>
        <v/>
      </c>
      <c r="B47" s="555"/>
      <c r="C47" s="1303"/>
      <c r="D47" s="1304"/>
      <c r="H47" s="548" t="str">
        <f>IF(Score!T47="", "",Score!T47 )</f>
        <v/>
      </c>
      <c r="I47" s="555"/>
      <c r="J47" s="1303"/>
      <c r="K47" s="1304"/>
    </row>
    <row r="48" spans="1:11" ht="24">
      <c r="A48" s="549" t="str">
        <f>IF(Score!A48="", "",Score!A48 )</f>
        <v/>
      </c>
      <c r="B48" s="554"/>
      <c r="C48" s="1305"/>
      <c r="D48" s="1306"/>
      <c r="H48" s="549" t="str">
        <f>IF(Score!T48="", "",Score!T48 )</f>
        <v/>
      </c>
      <c r="I48" s="554"/>
      <c r="J48" s="1305"/>
      <c r="K48" s="1306"/>
    </row>
    <row r="49" spans="1:11" ht="24">
      <c r="A49" s="548" t="str">
        <f>IF(Score!A49="", "",Score!A49 )</f>
        <v/>
      </c>
      <c r="B49" s="555"/>
      <c r="C49" s="1303"/>
      <c r="D49" s="1304"/>
      <c r="H49" s="548" t="str">
        <f>IF(Score!T49="", "",Score!T49 )</f>
        <v/>
      </c>
      <c r="I49" s="555"/>
      <c r="J49" s="1303"/>
      <c r="K49" s="1304"/>
    </row>
    <row r="50" spans="1:11" ht="24">
      <c r="A50" s="549" t="str">
        <f>IF(Score!A50="", "",Score!A50 )</f>
        <v/>
      </c>
      <c r="B50" s="554"/>
      <c r="C50" s="1305"/>
      <c r="D50" s="1306"/>
      <c r="H50" s="549" t="str">
        <f>IF(Score!T50="", "",Score!T50 )</f>
        <v/>
      </c>
      <c r="I50" s="554"/>
      <c r="J50" s="1305"/>
      <c r="K50" s="1306"/>
    </row>
    <row r="51" spans="1:11" ht="24">
      <c r="A51" s="548" t="str">
        <f>IF(Score!A51="", "",Score!A51 )</f>
        <v/>
      </c>
      <c r="B51" s="555"/>
      <c r="C51" s="1303"/>
      <c r="D51" s="1304"/>
      <c r="H51" s="548" t="str">
        <f>IF(Score!T51="", "",Score!T51 )</f>
        <v/>
      </c>
      <c r="I51" s="555"/>
      <c r="J51" s="1303"/>
      <c r="K51" s="1304"/>
    </row>
    <row r="52" spans="1:11" ht="24">
      <c r="A52" s="549" t="str">
        <f>IF(Score!A52="", "",Score!A52 )</f>
        <v/>
      </c>
      <c r="B52" s="554"/>
      <c r="C52" s="1305"/>
      <c r="D52" s="1306"/>
      <c r="H52" s="549" t="str">
        <f>IF(Score!T52="", "",Score!T52 )</f>
        <v/>
      </c>
      <c r="I52" s="554"/>
      <c r="J52" s="1305"/>
      <c r="K52" s="1306"/>
    </row>
    <row r="53" spans="1:11" ht="24">
      <c r="A53" s="548" t="str">
        <f>IF(Score!A53="", "",Score!A53 )</f>
        <v/>
      </c>
      <c r="B53" s="555"/>
      <c r="C53" s="1303"/>
      <c r="D53" s="1304"/>
      <c r="H53" s="548" t="str">
        <f>IF(Score!T53="", "",Score!T53 )</f>
        <v/>
      </c>
      <c r="I53" s="555"/>
      <c r="J53" s="1303"/>
      <c r="K53" s="1304"/>
    </row>
    <row r="54" spans="1:11" ht="24">
      <c r="A54" s="549" t="str">
        <f>IF(Score!A54="", "",Score!A54 )</f>
        <v/>
      </c>
      <c r="B54" s="554"/>
      <c r="C54" s="1305"/>
      <c r="D54" s="1306"/>
      <c r="H54" s="549" t="str">
        <f>IF(Score!T54="", "",Score!T54 )</f>
        <v/>
      </c>
      <c r="I54" s="554"/>
      <c r="J54" s="1305"/>
      <c r="K54" s="1306"/>
    </row>
    <row r="55" spans="1:11" ht="24">
      <c r="A55" s="548" t="str">
        <f>IF(Score!A55="", "",Score!A55 )</f>
        <v/>
      </c>
      <c r="B55" s="555"/>
      <c r="C55" s="1303"/>
      <c r="D55" s="1304"/>
      <c r="H55" s="548" t="str">
        <f>IF(Score!T55="", "",Score!T55 )</f>
        <v/>
      </c>
      <c r="I55" s="555"/>
      <c r="J55" s="1303"/>
      <c r="K55" s="1304"/>
    </row>
    <row r="56" spans="1:11" ht="24">
      <c r="A56" s="549" t="str">
        <f>IF(Score!A56="", "",Score!A56 )</f>
        <v/>
      </c>
      <c r="B56" s="554"/>
      <c r="C56" s="1305"/>
      <c r="D56" s="1306"/>
      <c r="H56" s="549" t="str">
        <f>IF(Score!T56="", "",Score!T56 )</f>
        <v/>
      </c>
      <c r="I56" s="554"/>
      <c r="J56" s="1305"/>
      <c r="K56" s="1306"/>
    </row>
    <row r="57" spans="1:11" ht="24">
      <c r="A57" s="548" t="str">
        <f>IF(Score!A57="", "",Score!A57 )</f>
        <v/>
      </c>
      <c r="B57" s="555"/>
      <c r="C57" s="1303"/>
      <c r="D57" s="1304"/>
      <c r="H57" s="548" t="str">
        <f>IF(Score!T57="", "",Score!T57 )</f>
        <v/>
      </c>
      <c r="I57" s="555"/>
      <c r="J57" s="1303"/>
      <c r="K57" s="1304"/>
    </row>
    <row r="58" spans="1:11" ht="24">
      <c r="A58" s="549" t="str">
        <f>IF(Score!A58="", "",Score!A58 )</f>
        <v/>
      </c>
      <c r="B58" s="554"/>
      <c r="C58" s="1305"/>
      <c r="D58" s="1306"/>
      <c r="H58" s="549" t="str">
        <f>IF(Score!T58="", "",Score!T58 )</f>
        <v/>
      </c>
      <c r="I58" s="554"/>
      <c r="J58" s="1305"/>
      <c r="K58" s="1306"/>
    </row>
    <row r="59" spans="1:11" ht="24">
      <c r="A59" s="548" t="str">
        <f>IF(Score!A59="", "",Score!A59 )</f>
        <v/>
      </c>
      <c r="B59" s="555"/>
      <c r="C59" s="1303"/>
      <c r="D59" s="1304"/>
      <c r="H59" s="548" t="str">
        <f>IF(Score!T59="", "",Score!T59 )</f>
        <v/>
      </c>
      <c r="I59" s="555"/>
      <c r="J59" s="1303"/>
      <c r="K59" s="1304"/>
    </row>
    <row r="60" spans="1:11" ht="24">
      <c r="A60" s="549" t="str">
        <f>IF(Score!A60="", "",Score!A60 )</f>
        <v/>
      </c>
      <c r="B60" s="554"/>
      <c r="C60" s="1305"/>
      <c r="D60" s="1306"/>
      <c r="H60" s="549" t="str">
        <f>IF(Score!T60="", "",Score!T60 )</f>
        <v/>
      </c>
      <c r="I60" s="554"/>
      <c r="J60" s="1305"/>
      <c r="K60" s="1306"/>
    </row>
    <row r="61" spans="1:11" ht="24">
      <c r="A61" s="548" t="str">
        <f>IF(Score!A61="", "",Score!A61 )</f>
        <v/>
      </c>
      <c r="B61" s="555"/>
      <c r="C61" s="1303"/>
      <c r="D61" s="1304"/>
      <c r="H61" s="548" t="str">
        <f>IF(Score!T61="", "",Score!T61 )</f>
        <v/>
      </c>
      <c r="I61" s="555"/>
      <c r="J61" s="1303"/>
      <c r="K61" s="1304"/>
    </row>
    <row r="62" spans="1:11" ht="24">
      <c r="A62" s="549" t="str">
        <f>IF(Score!A62="", "",Score!A62 )</f>
        <v/>
      </c>
      <c r="B62" s="554"/>
      <c r="C62" s="1305"/>
      <c r="D62" s="1306"/>
      <c r="H62" s="549" t="str">
        <f>IF(Score!T62="", "",Score!T62 )</f>
        <v/>
      </c>
      <c r="I62" s="554"/>
      <c r="J62" s="1305"/>
      <c r="K62" s="1306"/>
    </row>
    <row r="63" spans="1:11" ht="24">
      <c r="A63" s="548" t="str">
        <f>IF(Score!A63="", "",Score!A63 )</f>
        <v/>
      </c>
      <c r="B63" s="555"/>
      <c r="C63" s="1303"/>
      <c r="D63" s="1304"/>
      <c r="H63" s="548" t="str">
        <f>IF(Score!T63="", "",Score!T63 )</f>
        <v/>
      </c>
      <c r="I63" s="555"/>
      <c r="J63" s="1303"/>
      <c r="K63" s="1304"/>
    </row>
    <row r="64" spans="1:11" ht="24">
      <c r="A64" s="549" t="str">
        <f>IF(Score!A64="", "",Score!A64 )</f>
        <v/>
      </c>
      <c r="B64" s="554"/>
      <c r="C64" s="1305"/>
      <c r="D64" s="1306"/>
      <c r="H64" s="549" t="str">
        <f>IF(Score!T64="", "",Score!T64 )</f>
        <v/>
      </c>
      <c r="I64" s="554"/>
      <c r="J64" s="1305"/>
      <c r="K64" s="1306"/>
    </row>
    <row r="65" spans="1:11" ht="24">
      <c r="A65" s="548" t="str">
        <f>IF(Score!A65="", "",Score!A65 )</f>
        <v/>
      </c>
      <c r="B65" s="555"/>
      <c r="C65" s="1303"/>
      <c r="D65" s="1304"/>
      <c r="H65" s="548" t="str">
        <f>IF(Score!T65="", "",Score!T65 )</f>
        <v/>
      </c>
      <c r="I65" s="555"/>
      <c r="J65" s="1303"/>
      <c r="K65" s="1304"/>
    </row>
    <row r="66" spans="1:11" ht="24">
      <c r="A66" s="549" t="str">
        <f>IF(Score!A66="", "",Score!A66 )</f>
        <v/>
      </c>
      <c r="B66" s="554"/>
      <c r="C66" s="1305"/>
      <c r="D66" s="1306"/>
      <c r="H66" s="549" t="str">
        <f>IF(Score!T66="", "",Score!T66 )</f>
        <v/>
      </c>
      <c r="I66" s="554"/>
      <c r="J66" s="1305"/>
      <c r="K66" s="1306"/>
    </row>
    <row r="67" spans="1:11" ht="24">
      <c r="A67" s="548" t="str">
        <f>IF(Score!A67="", "",Score!A67 )</f>
        <v/>
      </c>
      <c r="B67" s="555"/>
      <c r="C67" s="1303"/>
      <c r="D67" s="1304"/>
      <c r="H67" s="548" t="str">
        <f>IF(Score!T67="", "",Score!T67 )</f>
        <v/>
      </c>
      <c r="I67" s="555"/>
      <c r="J67" s="1303"/>
      <c r="K67" s="1304"/>
    </row>
    <row r="68" spans="1:11" ht="24">
      <c r="A68" s="549" t="str">
        <f>IF(Score!A68="", "",Score!A68 )</f>
        <v/>
      </c>
      <c r="B68" s="554"/>
      <c r="C68" s="1305"/>
      <c r="D68" s="1306"/>
      <c r="H68" s="549" t="str">
        <f>IF(Score!T68="", "",Score!T68 )</f>
        <v/>
      </c>
      <c r="I68" s="554"/>
      <c r="J68" s="1305"/>
      <c r="K68" s="1306"/>
    </row>
    <row r="69" spans="1:11" ht="24">
      <c r="A69" s="548" t="str">
        <f>IF(Score!A69="", "",Score!A69 )</f>
        <v/>
      </c>
      <c r="B69" s="555"/>
      <c r="C69" s="1303"/>
      <c r="D69" s="1304"/>
      <c r="H69" s="548" t="str">
        <f>IF(Score!T69="", "",Score!T69 )</f>
        <v/>
      </c>
      <c r="I69" s="555"/>
      <c r="J69" s="1303"/>
      <c r="K69" s="1304"/>
    </row>
    <row r="70" spans="1:11" ht="24">
      <c r="A70" s="549" t="str">
        <f>IF(Score!A70="", "",Score!A70 )</f>
        <v/>
      </c>
      <c r="B70" s="554"/>
      <c r="C70" s="1305"/>
      <c r="D70" s="1306"/>
      <c r="H70" s="549" t="str">
        <f>IF(Score!T70="", "",Score!T70 )</f>
        <v/>
      </c>
      <c r="I70" s="554"/>
      <c r="J70" s="1305"/>
      <c r="K70" s="1306"/>
    </row>
    <row r="71" spans="1:11" ht="24">
      <c r="A71" s="548" t="str">
        <f>IF(Score!A71="", "",Score!A71 )</f>
        <v/>
      </c>
      <c r="B71" s="555"/>
      <c r="C71" s="1303"/>
      <c r="D71" s="1304"/>
      <c r="H71" s="548" t="str">
        <f>IF(Score!T71="", "",Score!T71 )</f>
        <v/>
      </c>
      <c r="I71" s="555"/>
      <c r="J71" s="1303"/>
      <c r="K71" s="1304"/>
    </row>
    <row r="72" spans="1:11" ht="24">
      <c r="A72" s="549" t="str">
        <f>IF(Score!A72="", "",Score!A72 )</f>
        <v/>
      </c>
      <c r="B72" s="554"/>
      <c r="C72" s="1305"/>
      <c r="D72" s="1306"/>
      <c r="H72" s="549" t="str">
        <f>IF(Score!T72="", "",Score!T72 )</f>
        <v/>
      </c>
      <c r="I72" s="554"/>
      <c r="J72" s="1305"/>
      <c r="K72" s="1306"/>
    </row>
    <row r="73" spans="1:11" ht="24">
      <c r="A73" s="548" t="str">
        <f>IF(Score!A73="", "",Score!A73 )</f>
        <v/>
      </c>
      <c r="B73" s="555"/>
      <c r="C73" s="1303"/>
      <c r="D73" s="1304"/>
      <c r="H73" s="548" t="str">
        <f>IF(Score!T73="", "",Score!T73 )</f>
        <v/>
      </c>
      <c r="I73" s="555"/>
      <c r="J73" s="1303"/>
      <c r="K73" s="1304"/>
    </row>
    <row r="74" spans="1:11" ht="24">
      <c r="A74" s="549" t="str">
        <f>IF(Score!A74="", "",Score!A74 )</f>
        <v/>
      </c>
      <c r="B74" s="554"/>
      <c r="C74" s="1305"/>
      <c r="D74" s="1306"/>
      <c r="H74" s="549" t="str">
        <f>IF(Score!T74="", "",Score!T74 )</f>
        <v/>
      </c>
      <c r="I74" s="554"/>
      <c r="J74" s="1305"/>
      <c r="K74" s="1306"/>
    </row>
    <row r="75" spans="1:11" ht="24">
      <c r="A75" s="548" t="str">
        <f>IF(Score!A75="", "",Score!A75 )</f>
        <v/>
      </c>
      <c r="B75" s="555"/>
      <c r="C75" s="1303"/>
      <c r="D75" s="1304"/>
      <c r="H75" s="548" t="str">
        <f>IF(Score!T75="", "",Score!T75 )</f>
        <v/>
      </c>
      <c r="I75" s="555"/>
      <c r="J75" s="1303"/>
      <c r="K75" s="1304"/>
    </row>
    <row r="76" spans="1:11" ht="24">
      <c r="A76" s="549" t="str">
        <f>IF(Score!A76="", "",Score!A76 )</f>
        <v/>
      </c>
      <c r="B76" s="554"/>
      <c r="C76" s="1305"/>
      <c r="D76" s="1306"/>
      <c r="H76" s="549" t="str">
        <f>IF(Score!T76="", "",Score!T76 )</f>
        <v/>
      </c>
      <c r="I76" s="554"/>
      <c r="J76" s="1305"/>
      <c r="K76" s="1306"/>
    </row>
    <row r="77" spans="1:11" ht="24">
      <c r="A77" s="548" t="str">
        <f>IF(Score!A77="", "",Score!A77 )</f>
        <v/>
      </c>
      <c r="B77" s="555"/>
      <c r="C77" s="1303"/>
      <c r="D77" s="1304"/>
      <c r="H77" s="548" t="str">
        <f>IF(Score!T77="", "",Score!T77 )</f>
        <v/>
      </c>
      <c r="I77" s="555"/>
      <c r="J77" s="1303"/>
      <c r="K77" s="1304"/>
    </row>
    <row r="78" spans="1:11" ht="24">
      <c r="A78" s="549" t="str">
        <f>IF(Score!A78="", "",Score!A78 )</f>
        <v/>
      </c>
      <c r="B78" s="554"/>
      <c r="C78" s="1305"/>
      <c r="D78" s="1306"/>
      <c r="H78" s="549" t="str">
        <f>IF(Score!T78="", "",Score!T78 )</f>
        <v/>
      </c>
      <c r="I78" s="554"/>
      <c r="J78" s="1305"/>
      <c r="K78" s="1306"/>
    </row>
    <row r="79" spans="1:11" ht="24">
      <c r="A79" s="548" t="str">
        <f>IF(Score!A79="", "",Score!A79 )</f>
        <v/>
      </c>
      <c r="B79" s="555"/>
      <c r="C79" s="1303"/>
      <c r="D79" s="1304"/>
      <c r="H79" s="548" t="str">
        <f>IF(Score!T79="", "",Score!T79 )</f>
        <v/>
      </c>
      <c r="I79" s="555"/>
      <c r="J79" s="1303"/>
      <c r="K79" s="1304"/>
    </row>
    <row r="80" spans="1:11" ht="24">
      <c r="A80" s="549" t="str">
        <f>IF(Score!A80="", "",Score!A80 )</f>
        <v/>
      </c>
      <c r="B80" s="554"/>
      <c r="C80" s="1305"/>
      <c r="D80" s="1306"/>
      <c r="H80" s="549" t="str">
        <f>IF(Score!T80="", "",Score!T80 )</f>
        <v/>
      </c>
      <c r="I80" s="554"/>
      <c r="J80" s="1305"/>
      <c r="K80" s="1306"/>
    </row>
    <row r="81" spans="1:11" ht="24">
      <c r="A81" s="548" t="str">
        <f>IF(Score!A81="", "",Score!A81 )</f>
        <v/>
      </c>
      <c r="B81" s="555"/>
      <c r="C81" s="1303"/>
      <c r="D81" s="1304"/>
      <c r="H81" s="548" t="str">
        <f>IF(Score!T81="", "",Score!T81 )</f>
        <v/>
      </c>
      <c r="I81" s="555"/>
      <c r="J81" s="1303"/>
      <c r="K81" s="1304"/>
    </row>
    <row r="82" spans="1:11" ht="24">
      <c r="A82" s="549" t="str">
        <f>IF(Score!A82="", "",Score!A82 )</f>
        <v/>
      </c>
      <c r="B82" s="554"/>
      <c r="C82" s="1305"/>
      <c r="D82" s="1306"/>
      <c r="H82" s="549" t="str">
        <f>IF(Score!T82="", "",Score!T82 )</f>
        <v/>
      </c>
      <c r="I82" s="554"/>
      <c r="J82" s="1305"/>
      <c r="K82" s="1306"/>
    </row>
    <row r="83" spans="1:11" ht="25" thickBot="1">
      <c r="A83" s="550" t="str">
        <f>IF(Score!A83="", "",Score!A83 )</f>
        <v/>
      </c>
      <c r="B83" s="556"/>
      <c r="C83" s="1307"/>
      <c r="D83" s="1308"/>
      <c r="H83" s="550" t="str">
        <f>IF(Score!T83="", "",Score!T83 )</f>
        <v/>
      </c>
      <c r="I83" s="556"/>
      <c r="J83" s="1307"/>
      <c r="K83" s="1308"/>
    </row>
    <row r="84" spans="1:11" ht="30" thickTop="1" thickBot="1">
      <c r="A84" s="557" t="str">
        <f>A42</f>
        <v>Period Offset</v>
      </c>
      <c r="B84" s="553">
        <f>SUM(B46:B83)</f>
        <v>0</v>
      </c>
      <c r="C84" s="1309"/>
      <c r="D84" s="1310"/>
      <c r="H84" s="557" t="str">
        <f>A42</f>
        <v>Period Offset</v>
      </c>
      <c r="I84" s="553">
        <f>SUM(I46:I83)</f>
        <v>0</v>
      </c>
      <c r="J84" s="1309"/>
      <c r="K84" s="1310"/>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180124
StatsBook © 2008–2018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baseColWidth="10" defaultColWidth="10.83203125" defaultRowHeight="14"/>
  <cols>
    <col min="1" max="1" width="8.83203125" style="561" customWidth="1"/>
    <col min="2" max="2" width="8.1640625" style="561" customWidth="1"/>
    <col min="3" max="3" width="21.5" style="561" customWidth="1"/>
    <col min="4" max="4" width="8.5" style="561" customWidth="1"/>
    <col min="5" max="5" width="7.1640625" style="561" customWidth="1"/>
    <col min="6" max="6" width="8.83203125" style="561" bestFit="1" customWidth="1"/>
    <col min="7" max="7" width="12.83203125" style="561" customWidth="1"/>
    <col min="8" max="8" width="8" style="561" bestFit="1" customWidth="1"/>
    <col min="9" max="9" width="12.83203125" style="561" customWidth="1"/>
    <col min="10" max="10" width="7.33203125" style="561" customWidth="1"/>
    <col min="11" max="11" width="11" style="561" customWidth="1"/>
    <col min="12" max="16384" width="10.83203125" style="561"/>
  </cols>
  <sheetData>
    <row r="1" spans="1:11" ht="30" customHeight="1">
      <c r="A1" s="1316" t="str">
        <f>IF(ISBLANK(IGRF!$B$7), "", IGRF!$B$7)</f>
        <v/>
      </c>
      <c r="B1" s="1316"/>
      <c r="C1" s="1317"/>
      <c r="D1" s="1317"/>
      <c r="E1" s="1317"/>
      <c r="F1" s="1317"/>
      <c r="G1" s="1318" t="str">
        <f>Score!$A$1 &amp; IF(IGRF!B12="", ""," (" &amp; IGRF!B12 &amp; ")")</f>
        <v>Home Team</v>
      </c>
      <c r="H1" s="1318"/>
      <c r="I1" s="1318"/>
      <c r="J1" s="1318"/>
      <c r="K1" s="1318"/>
    </row>
    <row r="2" spans="1:11" ht="15" customHeight="1">
      <c r="A2" s="1319" t="s">
        <v>190</v>
      </c>
      <c r="B2" s="1319"/>
      <c r="C2" s="1320" t="s">
        <v>194</v>
      </c>
      <c r="D2" s="1320"/>
      <c r="E2" s="1320"/>
      <c r="F2" s="1320"/>
      <c r="G2" s="1318" t="str">
        <f>Score!$T$1  &amp; IF(IGRF!I12="", ""," (" &amp; IGRF!I12 &amp; ")")</f>
        <v>Away Team</v>
      </c>
      <c r="H2" s="1318"/>
      <c r="I2" s="1318"/>
      <c r="J2" s="1318"/>
      <c r="K2" s="1318"/>
    </row>
    <row r="3" spans="1:11" ht="15" customHeight="1" thickBot="1">
      <c r="A3" s="1322" t="str">
        <f>IF(ISBLANK(IGRF!$L$3), "Period 1", "GAME " &amp; IGRF!$L$3&amp;", Period 1")</f>
        <v>Period 1</v>
      </c>
      <c r="B3" s="1322"/>
      <c r="C3" s="1321"/>
      <c r="D3" s="1321"/>
      <c r="E3" s="1321"/>
      <c r="F3" s="1321"/>
      <c r="G3" s="1318"/>
      <c r="H3" s="1318"/>
      <c r="I3" s="1318"/>
      <c r="J3" s="1318"/>
      <c r="K3" s="1318"/>
    </row>
    <row r="4" spans="1:11" ht="30" customHeight="1">
      <c r="A4" s="581" t="s">
        <v>103</v>
      </c>
      <c r="B4" s="1326"/>
      <c r="C4" s="1326"/>
      <c r="D4" s="582" t="s">
        <v>421</v>
      </c>
      <c r="E4" s="583"/>
      <c r="F4" s="582" t="s">
        <v>422</v>
      </c>
      <c r="G4" s="584"/>
      <c r="H4" s="582" t="s">
        <v>423</v>
      </c>
      <c r="I4" s="585"/>
      <c r="J4" s="582" t="s">
        <v>424</v>
      </c>
      <c r="K4" s="586" t="s">
        <v>425</v>
      </c>
    </row>
    <row r="5" spans="1:11" ht="105" customHeight="1">
      <c r="A5" s="587" t="s">
        <v>173</v>
      </c>
      <c r="B5" s="1327"/>
      <c r="C5" s="1327"/>
      <c r="D5" s="1327"/>
      <c r="E5" s="1327"/>
      <c r="F5" s="1327"/>
      <c r="G5" s="1327"/>
      <c r="H5" s="1327"/>
      <c r="I5" s="1327"/>
      <c r="J5" s="1327"/>
      <c r="K5" s="1328"/>
    </row>
    <row r="6" spans="1:11" ht="56.25" customHeight="1" thickBot="1">
      <c r="A6" s="588" t="s">
        <v>174</v>
      </c>
      <c r="B6" s="1323"/>
      <c r="C6" s="1323"/>
      <c r="D6" s="1323"/>
      <c r="E6" s="1323"/>
      <c r="F6" s="1323"/>
      <c r="G6" s="1323"/>
      <c r="H6" s="1323"/>
      <c r="I6" s="1323"/>
      <c r="J6" s="1323"/>
      <c r="K6" s="1329"/>
    </row>
    <row r="7" spans="1:11" ht="30" customHeight="1">
      <c r="A7" s="581" t="s">
        <v>103</v>
      </c>
      <c r="B7" s="1326"/>
      <c r="C7" s="1326"/>
      <c r="D7" s="582" t="s">
        <v>421</v>
      </c>
      <c r="E7" s="583"/>
      <c r="F7" s="582" t="s">
        <v>422</v>
      </c>
      <c r="G7" s="584"/>
      <c r="H7" s="582" t="s">
        <v>423</v>
      </c>
      <c r="I7" s="585"/>
      <c r="J7" s="582" t="s">
        <v>424</v>
      </c>
      <c r="K7" s="586" t="s">
        <v>425</v>
      </c>
    </row>
    <row r="8" spans="1:11" ht="105" customHeight="1">
      <c r="A8" s="587" t="s">
        <v>173</v>
      </c>
      <c r="B8" s="1327"/>
      <c r="C8" s="1327"/>
      <c r="D8" s="1327"/>
      <c r="E8" s="1327"/>
      <c r="F8" s="1327"/>
      <c r="G8" s="1327"/>
      <c r="H8" s="1327"/>
      <c r="I8" s="1327"/>
      <c r="J8" s="1327"/>
      <c r="K8" s="1328"/>
    </row>
    <row r="9" spans="1:11" ht="56.25" customHeight="1" thickBot="1">
      <c r="A9" s="589" t="s">
        <v>174</v>
      </c>
      <c r="B9" s="1323"/>
      <c r="C9" s="1323"/>
      <c r="D9" s="1323"/>
      <c r="E9" s="1323"/>
      <c r="F9" s="1323"/>
      <c r="G9" s="1323"/>
      <c r="H9" s="1323"/>
      <c r="I9" s="1323"/>
      <c r="J9" s="1323"/>
      <c r="K9" s="1329"/>
    </row>
    <row r="10" spans="1:11" ht="30" customHeight="1">
      <c r="A10" s="581" t="s">
        <v>103</v>
      </c>
      <c r="B10" s="1326"/>
      <c r="C10" s="1326"/>
      <c r="D10" s="582" t="s">
        <v>421</v>
      </c>
      <c r="E10" s="583"/>
      <c r="F10" s="582" t="s">
        <v>422</v>
      </c>
      <c r="G10" s="584"/>
      <c r="H10" s="582" t="s">
        <v>423</v>
      </c>
      <c r="I10" s="585"/>
      <c r="J10" s="582" t="s">
        <v>424</v>
      </c>
      <c r="K10" s="586" t="s">
        <v>425</v>
      </c>
    </row>
    <row r="11" spans="1:11" ht="105" customHeight="1">
      <c r="A11" s="587" t="s">
        <v>173</v>
      </c>
      <c r="B11" s="1327"/>
      <c r="C11" s="1327"/>
      <c r="D11" s="1327"/>
      <c r="E11" s="1327"/>
      <c r="F11" s="1327"/>
      <c r="G11" s="1327"/>
      <c r="H11" s="1327"/>
      <c r="I11" s="1327"/>
      <c r="J11" s="1327"/>
      <c r="K11" s="1328"/>
    </row>
    <row r="12" spans="1:11" ht="56.25" customHeight="1" thickBot="1">
      <c r="A12" s="589" t="s">
        <v>174</v>
      </c>
      <c r="B12" s="1323"/>
      <c r="C12" s="1323"/>
      <c r="D12" s="1323"/>
      <c r="E12" s="1323"/>
      <c r="F12" s="1323"/>
      <c r="G12" s="1323"/>
      <c r="H12" s="1323"/>
      <c r="I12" s="1323"/>
      <c r="J12" s="1323"/>
      <c r="K12" s="1329"/>
    </row>
    <row r="13" spans="1:11" ht="30" customHeight="1">
      <c r="A13" s="581" t="s">
        <v>103</v>
      </c>
      <c r="B13" s="1326"/>
      <c r="C13" s="1326"/>
      <c r="D13" s="582" t="s">
        <v>421</v>
      </c>
      <c r="E13" s="583"/>
      <c r="F13" s="582" t="s">
        <v>422</v>
      </c>
      <c r="G13" s="584"/>
      <c r="H13" s="582" t="s">
        <v>423</v>
      </c>
      <c r="I13" s="585"/>
      <c r="J13" s="582" t="s">
        <v>424</v>
      </c>
      <c r="K13" s="586" t="s">
        <v>425</v>
      </c>
    </row>
    <row r="14" spans="1:11" ht="105" customHeight="1">
      <c r="A14" s="587" t="s">
        <v>173</v>
      </c>
      <c r="B14" s="1327"/>
      <c r="C14" s="1327"/>
      <c r="D14" s="1327"/>
      <c r="E14" s="1327"/>
      <c r="F14" s="1327"/>
      <c r="G14" s="1327"/>
      <c r="H14" s="1327"/>
      <c r="I14" s="1327"/>
      <c r="J14" s="1327"/>
      <c r="K14" s="1328"/>
    </row>
    <row r="15" spans="1:11" ht="56.25" customHeight="1" thickBot="1">
      <c r="A15" s="589" t="s">
        <v>174</v>
      </c>
      <c r="B15" s="1323"/>
      <c r="C15" s="1323"/>
      <c r="D15" s="1323"/>
      <c r="E15" s="1323"/>
      <c r="F15" s="1323"/>
      <c r="G15" s="1323"/>
      <c r="H15" s="1324"/>
      <c r="I15" s="1324"/>
      <c r="J15" s="1324"/>
      <c r="K15" s="1325"/>
    </row>
    <row r="16" spans="1:11" ht="7.5" customHeight="1">
      <c r="A16" s="590"/>
      <c r="B16" s="591"/>
      <c r="C16" s="591"/>
      <c r="D16" s="591"/>
      <c r="E16" s="591"/>
      <c r="F16" s="592"/>
      <c r="G16" s="592"/>
      <c r="H16" s="1330" t="s">
        <v>426</v>
      </c>
      <c r="I16" s="1331"/>
      <c r="J16" s="1331"/>
      <c r="K16" s="1334"/>
    </row>
    <row r="17" spans="1:11" ht="19.5" customHeight="1" thickBot="1">
      <c r="B17" s="591"/>
      <c r="C17" s="591"/>
      <c r="D17" s="591"/>
      <c r="E17" s="591"/>
      <c r="F17" s="592"/>
      <c r="G17" s="592"/>
      <c r="H17" s="1332"/>
      <c r="I17" s="1333"/>
      <c r="J17" s="1333"/>
      <c r="K17" s="1335"/>
    </row>
    <row r="18" spans="1:11" ht="30" customHeight="1">
      <c r="A18" s="1316" t="str">
        <f>IF(ISBLANK(IGRF!$B$7), "", IGRF!$B$7)</f>
        <v/>
      </c>
      <c r="B18" s="1316"/>
      <c r="C18" s="1317"/>
      <c r="D18" s="1317"/>
      <c r="E18" s="1317"/>
      <c r="F18" s="1317"/>
      <c r="G18" s="1318" t="str">
        <f>Score!$A$1 &amp; IF(IGRF!B12="", ""," (" &amp; IGRF!B12 &amp; ")")</f>
        <v>Home Team</v>
      </c>
      <c r="H18" s="1318"/>
      <c r="I18" s="1318"/>
      <c r="J18" s="1318"/>
      <c r="K18" s="1318"/>
    </row>
    <row r="19" spans="1:11" ht="15" customHeight="1">
      <c r="A19" s="1319" t="s">
        <v>190</v>
      </c>
      <c r="B19" s="1319"/>
      <c r="C19" s="1320" t="s">
        <v>194</v>
      </c>
      <c r="D19" s="1320"/>
      <c r="E19" s="1320"/>
      <c r="F19" s="1320"/>
      <c r="G19" s="1318" t="str">
        <f>Score!$T$1  &amp; IF(IGRF!I12="", ""," (" &amp; IGRF!I12 &amp; ")")</f>
        <v>Away Team</v>
      </c>
      <c r="H19" s="1318"/>
      <c r="I19" s="1318"/>
      <c r="J19" s="1318"/>
      <c r="K19" s="1318"/>
    </row>
    <row r="20" spans="1:11" ht="15" customHeight="1" thickBot="1">
      <c r="A20" s="1322" t="str">
        <f>IF(ISBLANK(IGRF!$L$3), "Period 2", "GAME " &amp; IGRF!$L$3&amp;", Period 2")</f>
        <v>Period 2</v>
      </c>
      <c r="B20" s="1322"/>
      <c r="C20" s="1321"/>
      <c r="D20" s="1321"/>
      <c r="E20" s="1321"/>
      <c r="F20" s="1321"/>
      <c r="G20" s="1318"/>
      <c r="H20" s="1318"/>
      <c r="I20" s="1318"/>
      <c r="J20" s="1318"/>
      <c r="K20" s="1318"/>
    </row>
    <row r="21" spans="1:11" ht="30" customHeight="1">
      <c r="A21" s="581" t="s">
        <v>103</v>
      </c>
      <c r="B21" s="1336"/>
      <c r="C21" s="1336"/>
      <c r="D21" s="593" t="s">
        <v>421</v>
      </c>
      <c r="E21" s="111"/>
      <c r="F21" s="593" t="s">
        <v>422</v>
      </c>
      <c r="G21" s="594"/>
      <c r="H21" s="593" t="s">
        <v>423</v>
      </c>
      <c r="I21" s="599"/>
      <c r="J21" s="593" t="s">
        <v>424</v>
      </c>
      <c r="K21" s="600" t="s">
        <v>425</v>
      </c>
    </row>
    <row r="22" spans="1:11" ht="105" customHeight="1">
      <c r="A22" s="587" t="s">
        <v>173</v>
      </c>
      <c r="B22" s="1337"/>
      <c r="C22" s="1338"/>
      <c r="D22" s="1338"/>
      <c r="E22" s="1338"/>
      <c r="F22" s="1338"/>
      <c r="G22" s="1338"/>
      <c r="H22" s="1338"/>
      <c r="I22" s="1338"/>
      <c r="J22" s="1338"/>
      <c r="K22" s="1339"/>
    </row>
    <row r="23" spans="1:11" ht="56.25" customHeight="1" thickBot="1">
      <c r="A23" s="589" t="s">
        <v>174</v>
      </c>
      <c r="B23" s="1340"/>
      <c r="C23" s="1340"/>
      <c r="D23" s="1340"/>
      <c r="E23" s="1340"/>
      <c r="F23" s="1340"/>
      <c r="G23" s="1340"/>
      <c r="H23" s="1340"/>
      <c r="I23" s="1340"/>
      <c r="J23" s="1340"/>
      <c r="K23" s="1341"/>
    </row>
    <row r="24" spans="1:11" ht="30" customHeight="1">
      <c r="A24" s="581" t="s">
        <v>103</v>
      </c>
      <c r="B24" s="1326"/>
      <c r="C24" s="1326"/>
      <c r="D24" s="582" t="s">
        <v>421</v>
      </c>
      <c r="E24" s="583"/>
      <c r="F24" s="582" t="s">
        <v>422</v>
      </c>
      <c r="G24" s="584"/>
      <c r="H24" s="582" t="s">
        <v>423</v>
      </c>
      <c r="I24" s="585"/>
      <c r="J24" s="582" t="s">
        <v>424</v>
      </c>
      <c r="K24" s="586" t="s">
        <v>425</v>
      </c>
    </row>
    <row r="25" spans="1:11" ht="105" customHeight="1">
      <c r="A25" s="587" t="s">
        <v>173</v>
      </c>
      <c r="B25" s="1327"/>
      <c r="C25" s="1327"/>
      <c r="D25" s="1327"/>
      <c r="E25" s="1327"/>
      <c r="F25" s="1327"/>
      <c r="G25" s="1327"/>
      <c r="H25" s="1327"/>
      <c r="I25" s="1327"/>
      <c r="J25" s="1327"/>
      <c r="K25" s="1328"/>
    </row>
    <row r="26" spans="1:11" ht="56.25" customHeight="1" thickBot="1">
      <c r="A26" s="589" t="s">
        <v>174</v>
      </c>
      <c r="B26" s="1323"/>
      <c r="C26" s="1323"/>
      <c r="D26" s="1323"/>
      <c r="E26" s="1323"/>
      <c r="F26" s="1323"/>
      <c r="G26" s="1323"/>
      <c r="H26" s="1323"/>
      <c r="I26" s="1323"/>
      <c r="J26" s="1323"/>
      <c r="K26" s="1329"/>
    </row>
    <row r="27" spans="1:11" ht="30" customHeight="1">
      <c r="A27" s="581" t="s">
        <v>103</v>
      </c>
      <c r="B27" s="1326"/>
      <c r="C27" s="1326"/>
      <c r="D27" s="582" t="s">
        <v>421</v>
      </c>
      <c r="E27" s="583"/>
      <c r="F27" s="582" t="s">
        <v>422</v>
      </c>
      <c r="G27" s="584"/>
      <c r="H27" s="582" t="s">
        <v>423</v>
      </c>
      <c r="I27" s="585"/>
      <c r="J27" s="582" t="s">
        <v>424</v>
      </c>
      <c r="K27" s="586" t="s">
        <v>425</v>
      </c>
    </row>
    <row r="28" spans="1:11" ht="105" customHeight="1">
      <c r="A28" s="587" t="s">
        <v>173</v>
      </c>
      <c r="B28" s="1327"/>
      <c r="C28" s="1327"/>
      <c r="D28" s="1327"/>
      <c r="E28" s="1327"/>
      <c r="F28" s="1327"/>
      <c r="G28" s="1327"/>
      <c r="H28" s="1327"/>
      <c r="I28" s="1327"/>
      <c r="J28" s="1327"/>
      <c r="K28" s="1328"/>
    </row>
    <row r="29" spans="1:11" ht="56.25" customHeight="1" thickBot="1">
      <c r="A29" s="589" t="s">
        <v>174</v>
      </c>
      <c r="B29" s="1323"/>
      <c r="C29" s="1323"/>
      <c r="D29" s="1323"/>
      <c r="E29" s="1323"/>
      <c r="F29" s="1323"/>
      <c r="G29" s="1323"/>
      <c r="H29" s="1323"/>
      <c r="I29" s="1323"/>
      <c r="J29" s="1323"/>
      <c r="K29" s="1329"/>
    </row>
    <row r="30" spans="1:11" ht="30" customHeight="1">
      <c r="A30" s="581" t="s">
        <v>103</v>
      </c>
      <c r="B30" s="1326"/>
      <c r="C30" s="1326"/>
      <c r="D30" s="582" t="s">
        <v>421</v>
      </c>
      <c r="E30" s="583"/>
      <c r="F30" s="582" t="s">
        <v>422</v>
      </c>
      <c r="G30" s="584"/>
      <c r="H30" s="582" t="s">
        <v>423</v>
      </c>
      <c r="I30" s="585"/>
      <c r="J30" s="582" t="s">
        <v>424</v>
      </c>
      <c r="K30" s="586" t="s">
        <v>425</v>
      </c>
    </row>
    <row r="31" spans="1:11" ht="105" customHeight="1">
      <c r="A31" s="587" t="s">
        <v>173</v>
      </c>
      <c r="B31" s="1327"/>
      <c r="C31" s="1327"/>
      <c r="D31" s="1327"/>
      <c r="E31" s="1327"/>
      <c r="F31" s="1327"/>
      <c r="G31" s="1327"/>
      <c r="H31" s="1327"/>
      <c r="I31" s="1327"/>
      <c r="J31" s="1327"/>
      <c r="K31" s="1328"/>
    </row>
    <row r="32" spans="1:11" ht="56.25" customHeight="1" thickBot="1">
      <c r="A32" s="589" t="s">
        <v>174</v>
      </c>
      <c r="B32" s="1323"/>
      <c r="C32" s="1323"/>
      <c r="D32" s="1323"/>
      <c r="E32" s="1323"/>
      <c r="F32" s="1323"/>
      <c r="G32" s="1323"/>
      <c r="H32" s="1324"/>
      <c r="I32" s="1324"/>
      <c r="J32" s="1324"/>
      <c r="K32" s="1325"/>
    </row>
    <row r="33" spans="1:11" ht="7.5" customHeight="1">
      <c r="A33" s="590"/>
      <c r="B33" s="591"/>
      <c r="C33" s="591"/>
      <c r="D33" s="591"/>
      <c r="E33" s="591"/>
      <c r="F33" s="592"/>
      <c r="G33" s="592"/>
      <c r="H33" s="1330" t="s">
        <v>426</v>
      </c>
      <c r="I33" s="1331"/>
      <c r="J33" s="1331"/>
      <c r="K33" s="1334"/>
    </row>
    <row r="34" spans="1:11" ht="19.5" customHeight="1" thickBot="1">
      <c r="B34" s="591"/>
      <c r="C34" s="591"/>
      <c r="D34" s="591"/>
      <c r="E34" s="591"/>
      <c r="F34" s="592"/>
      <c r="G34" s="592"/>
      <c r="H34" s="1332"/>
      <c r="I34" s="1333"/>
      <c r="J34" s="1333"/>
      <c r="K34" s="1335"/>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180124
StatsBook © 2008–2018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baseColWidth="10" defaultColWidth="8.6640625" defaultRowHeight="21" customHeight="1"/>
  <cols>
    <col min="1" max="3" width="6.6640625" style="3" customWidth="1"/>
    <col min="4" max="4" width="6.83203125" style="3" customWidth="1"/>
    <col min="5" max="5" width="13.5" style="3" customWidth="1"/>
    <col min="6" max="6" width="4.83203125" style="3" customWidth="1"/>
    <col min="7" max="12" width="9.5" style="3" customWidth="1"/>
    <col min="13" max="13" width="2.5" style="3" customWidth="1"/>
    <col min="14" max="15" width="3.6640625" style="3" customWidth="1"/>
    <col min="16" max="16" width="2.5" style="3" customWidth="1"/>
    <col min="17" max="17" width="16.33203125" style="71" customWidth="1"/>
    <col min="18" max="20" width="6.6640625" style="3" customWidth="1"/>
    <col min="21" max="21" width="6.83203125" style="3" customWidth="1"/>
    <col min="22" max="22" width="13.5" style="3" customWidth="1"/>
    <col min="23" max="23" width="4.83203125" style="3" customWidth="1"/>
    <col min="24" max="29" width="9.5" style="3" customWidth="1"/>
    <col min="30" max="30" width="2.5" style="3" customWidth="1"/>
    <col min="31" max="32" width="3.6640625" style="3" customWidth="1"/>
    <col min="33" max="33" width="2.5" style="3" customWidth="1"/>
    <col min="34" max="34" width="16.33203125" style="71" customWidth="1"/>
    <col min="35" max="16384" width="8.6640625" style="3"/>
  </cols>
  <sheetData>
    <row r="1" spans="1:34" ht="30" customHeight="1">
      <c r="A1" s="1342" t="str">
        <f>Score!$A$1</f>
        <v>Home Team</v>
      </c>
      <c r="B1" s="1342"/>
      <c r="C1" s="1342"/>
      <c r="D1" s="1342"/>
      <c r="E1" s="1342"/>
      <c r="F1" s="1342"/>
      <c r="G1" s="1342"/>
      <c r="H1" s="1345" t="str">
        <f>IF(ISBLANK(IGRF!$B$12), "", IGRF!$B$12)</f>
        <v/>
      </c>
      <c r="I1" s="1345"/>
      <c r="J1" s="1346" t="str">
        <f>IF(ISBLANK(IGRF!$B$7), "", IGRF!$B$7)</f>
        <v/>
      </c>
      <c r="K1" s="1346"/>
      <c r="L1" s="1347"/>
      <c r="M1" s="1347"/>
      <c r="N1" s="1347"/>
      <c r="O1" s="1347"/>
      <c r="P1" s="1347"/>
      <c r="Q1" s="1347"/>
      <c r="R1" s="1342" t="str">
        <f>Score!$T$1</f>
        <v>Away Team</v>
      </c>
      <c r="S1" s="1342"/>
      <c r="T1" s="1342"/>
      <c r="U1" s="1342"/>
      <c r="V1" s="1342"/>
      <c r="W1" s="1342"/>
      <c r="X1" s="1342"/>
      <c r="Y1" s="1345" t="str">
        <f>IF(ISBLANK(IGRF!$I$12), "", IGRF!$I$12)</f>
        <v/>
      </c>
      <c r="Z1" s="1345"/>
      <c r="AA1" s="1346" t="str">
        <f>IF(ISBLANK(IGRF!$B$7), "", IGRF!$B$7)</f>
        <v/>
      </c>
      <c r="AB1" s="1346"/>
      <c r="AC1" s="1347"/>
      <c r="AD1" s="1347"/>
      <c r="AE1" s="1347"/>
      <c r="AF1" s="1347"/>
      <c r="AG1" s="1347"/>
      <c r="AH1" s="1347"/>
    </row>
    <row r="2" spans="1:34" ht="11.25" customHeight="1" thickBot="1">
      <c r="A2" s="1343"/>
      <c r="B2" s="1343"/>
      <c r="C2" s="1344"/>
      <c r="D2" s="1343"/>
      <c r="E2" s="1343"/>
      <c r="F2" s="1343"/>
      <c r="G2" s="1343"/>
      <c r="H2" s="1351" t="s">
        <v>187</v>
      </c>
      <c r="I2" s="1351"/>
      <c r="J2" s="1349" t="s">
        <v>190</v>
      </c>
      <c r="K2" s="1349"/>
      <c r="L2" s="1350" t="s">
        <v>184</v>
      </c>
      <c r="M2" s="1350"/>
      <c r="N2" s="1350"/>
      <c r="O2" s="1350"/>
      <c r="P2" s="1350"/>
      <c r="Q2" s="152" t="str">
        <f>IF(ISBLANK(IGRF!$L$3), "", "GAME " &amp; IGRF!$L$3)</f>
        <v/>
      </c>
      <c r="R2" s="1343"/>
      <c r="S2" s="1343"/>
      <c r="T2" s="1344"/>
      <c r="U2" s="1343"/>
      <c r="V2" s="1343"/>
      <c r="W2" s="1343"/>
      <c r="X2" s="1343"/>
      <c r="Y2" s="1351" t="s">
        <v>187</v>
      </c>
      <c r="Z2" s="1351"/>
      <c r="AA2" s="1349" t="s">
        <v>190</v>
      </c>
      <c r="AB2" s="1349"/>
      <c r="AC2" s="1350" t="s">
        <v>184</v>
      </c>
      <c r="AD2" s="1350"/>
      <c r="AE2" s="1350"/>
      <c r="AF2" s="1350"/>
      <c r="AG2" s="1350"/>
      <c r="AH2" s="152" t="str">
        <f>Q2</f>
        <v/>
      </c>
    </row>
    <row r="3" spans="1:34" s="24" customFormat="1" ht="25.5" customHeight="1" thickBot="1">
      <c r="A3" s="530" t="s">
        <v>171</v>
      </c>
      <c r="B3" s="59" t="s">
        <v>4</v>
      </c>
      <c r="C3" s="514" t="s">
        <v>334</v>
      </c>
      <c r="D3" s="59" t="s">
        <v>55</v>
      </c>
      <c r="E3" s="59" t="s">
        <v>142</v>
      </c>
      <c r="F3" s="59" t="s">
        <v>0</v>
      </c>
      <c r="G3" s="59" t="s">
        <v>1</v>
      </c>
      <c r="H3" s="59" t="s">
        <v>2</v>
      </c>
      <c r="I3" s="59" t="s">
        <v>3</v>
      </c>
      <c r="J3" s="1352" t="s">
        <v>512</v>
      </c>
      <c r="K3" s="1352"/>
      <c r="L3" s="1353"/>
      <c r="M3" s="60"/>
      <c r="N3" s="1354" t="s">
        <v>4</v>
      </c>
      <c r="O3" s="1354"/>
      <c r="Q3" s="61" t="s">
        <v>320</v>
      </c>
      <c r="R3" s="58" t="s">
        <v>171</v>
      </c>
      <c r="S3" s="304" t="s">
        <v>4</v>
      </c>
      <c r="T3" s="514" t="s">
        <v>334</v>
      </c>
      <c r="U3" s="304" t="s">
        <v>55</v>
      </c>
      <c r="V3" s="304" t="s">
        <v>142</v>
      </c>
      <c r="W3" s="304" t="s">
        <v>0</v>
      </c>
      <c r="X3" s="304" t="s">
        <v>1</v>
      </c>
      <c r="Y3" s="304" t="s">
        <v>2</v>
      </c>
      <c r="Z3" s="304" t="s">
        <v>3</v>
      </c>
      <c r="AA3" s="1352" t="s">
        <v>512</v>
      </c>
      <c r="AB3" s="1352"/>
      <c r="AC3" s="1353"/>
      <c r="AD3" s="60"/>
      <c r="AE3" s="1354" t="s">
        <v>4</v>
      </c>
      <c r="AF3" s="1354"/>
      <c r="AH3" s="61" t="str">
        <f>Q3</f>
        <v>Total Penalties</v>
      </c>
    </row>
    <row r="4" spans="1:34" ht="24" customHeight="1">
      <c r="A4" s="62"/>
      <c r="B4" s="63"/>
      <c r="C4" s="63"/>
      <c r="D4" s="50"/>
      <c r="E4" s="629"/>
      <c r="F4" s="50"/>
      <c r="G4" s="63"/>
      <c r="H4" s="63"/>
      <c r="I4" s="63"/>
      <c r="J4" s="50"/>
      <c r="K4" s="50"/>
      <c r="L4" s="64"/>
      <c r="M4" s="65"/>
      <c r="N4" s="66">
        <v>1</v>
      </c>
      <c r="O4" s="66">
        <f t="shared" ref="O4:O28" si="0">N4</f>
        <v>1</v>
      </c>
      <c r="Q4" s="751" t="str">
        <f>IF(IGRF!B14="","",IGRF!B14)</f>
        <v/>
      </c>
      <c r="R4" s="62"/>
      <c r="S4" s="63"/>
      <c r="T4" s="63"/>
      <c r="U4" s="50"/>
      <c r="V4" s="629"/>
      <c r="W4" s="50"/>
      <c r="X4" s="63"/>
      <c r="Y4" s="63"/>
      <c r="Z4" s="63"/>
      <c r="AA4" s="50"/>
      <c r="AB4" s="50"/>
      <c r="AC4" s="64"/>
      <c r="AD4" s="65"/>
      <c r="AE4" s="303">
        <v>1</v>
      </c>
      <c r="AF4" s="303">
        <f t="shared" ref="AF4:AF28" si="1">AE4</f>
        <v>1</v>
      </c>
      <c r="AH4" s="751" t="str">
        <f>IF(IGRF!I14="","",IGRF!I14)</f>
        <v/>
      </c>
    </row>
    <row r="5" spans="1:34" ht="24" customHeight="1">
      <c r="A5" s="67"/>
      <c r="B5" s="68"/>
      <c r="C5" s="68"/>
      <c r="D5" s="32"/>
      <c r="E5" s="630"/>
      <c r="F5" s="32"/>
      <c r="G5" s="68"/>
      <c r="H5" s="68"/>
      <c r="I5" s="68"/>
      <c r="J5" s="32"/>
      <c r="K5" s="32"/>
      <c r="L5" s="69"/>
      <c r="M5" s="65"/>
      <c r="N5" s="66">
        <f t="shared" ref="N5:N28" si="2">N4+1</f>
        <v>2</v>
      </c>
      <c r="O5" s="66">
        <f t="shared" si="0"/>
        <v>2</v>
      </c>
      <c r="Q5" s="752"/>
      <c r="R5" s="67"/>
      <c r="S5" s="68"/>
      <c r="T5" s="68"/>
      <c r="U5" s="32"/>
      <c r="V5" s="630"/>
      <c r="W5" s="32"/>
      <c r="X5" s="68"/>
      <c r="Y5" s="68"/>
      <c r="Z5" s="68"/>
      <c r="AA5" s="32"/>
      <c r="AB5" s="32"/>
      <c r="AC5" s="69"/>
      <c r="AD5" s="65"/>
      <c r="AE5" s="303">
        <f t="shared" ref="AE5:AE28" si="3">AE4+1</f>
        <v>2</v>
      </c>
      <c r="AF5" s="303">
        <f t="shared" si="1"/>
        <v>2</v>
      </c>
      <c r="AH5" s="752"/>
    </row>
    <row r="6" spans="1:34" ht="24" customHeight="1">
      <c r="A6" s="62"/>
      <c r="B6" s="63"/>
      <c r="C6" s="63"/>
      <c r="D6" s="50"/>
      <c r="E6" s="629"/>
      <c r="F6" s="50"/>
      <c r="G6" s="63"/>
      <c r="H6" s="63"/>
      <c r="I6" s="63"/>
      <c r="J6" s="50"/>
      <c r="K6" s="50"/>
      <c r="L6" s="64"/>
      <c r="M6" s="65"/>
      <c r="N6" s="66">
        <f t="shared" si="2"/>
        <v>3</v>
      </c>
      <c r="O6" s="66">
        <f t="shared" si="0"/>
        <v>3</v>
      </c>
      <c r="Q6" s="751" t="str">
        <f>IF(IGRF!B15="","",IGRF!B15)</f>
        <v/>
      </c>
      <c r="R6" s="62"/>
      <c r="S6" s="63"/>
      <c r="T6" s="63"/>
      <c r="U6" s="50"/>
      <c r="V6" s="629"/>
      <c r="W6" s="50"/>
      <c r="X6" s="63"/>
      <c r="Y6" s="63"/>
      <c r="Z6" s="63"/>
      <c r="AA6" s="50"/>
      <c r="AB6" s="50"/>
      <c r="AC6" s="64"/>
      <c r="AD6" s="65"/>
      <c r="AE6" s="303">
        <f t="shared" si="3"/>
        <v>3</v>
      </c>
      <c r="AF6" s="303">
        <f t="shared" si="1"/>
        <v>3</v>
      </c>
      <c r="AH6" s="751" t="str">
        <f>IF(IGRF!I15="","",IGRF!I15)</f>
        <v/>
      </c>
    </row>
    <row r="7" spans="1:34" ht="24" customHeight="1">
      <c r="A7" s="67"/>
      <c r="B7" s="68"/>
      <c r="C7" s="68"/>
      <c r="D7" s="32"/>
      <c r="E7" s="630"/>
      <c r="F7" s="32"/>
      <c r="G7" s="68"/>
      <c r="H7" s="68"/>
      <c r="I7" s="68"/>
      <c r="J7" s="32"/>
      <c r="K7" s="32"/>
      <c r="L7" s="69"/>
      <c r="M7" s="65"/>
      <c r="N7" s="66">
        <f t="shared" si="2"/>
        <v>4</v>
      </c>
      <c r="O7" s="66">
        <f t="shared" si="0"/>
        <v>4</v>
      </c>
      <c r="Q7" s="752"/>
      <c r="R7" s="67"/>
      <c r="S7" s="68"/>
      <c r="T7" s="68"/>
      <c r="U7" s="32"/>
      <c r="V7" s="630"/>
      <c r="W7" s="32"/>
      <c r="X7" s="68"/>
      <c r="Y7" s="68"/>
      <c r="Z7" s="68"/>
      <c r="AA7" s="32"/>
      <c r="AB7" s="32"/>
      <c r="AC7" s="69"/>
      <c r="AD7" s="65"/>
      <c r="AE7" s="303">
        <f t="shared" si="3"/>
        <v>4</v>
      </c>
      <c r="AF7" s="303">
        <f t="shared" si="1"/>
        <v>4</v>
      </c>
      <c r="AH7" s="752"/>
    </row>
    <row r="8" spans="1:34" ht="24" customHeight="1">
      <c r="A8" s="62"/>
      <c r="B8" s="63"/>
      <c r="C8" s="63"/>
      <c r="D8" s="50"/>
      <c r="E8" s="629"/>
      <c r="F8" s="50"/>
      <c r="G8" s="63"/>
      <c r="H8" s="63"/>
      <c r="I8" s="63"/>
      <c r="J8" s="50"/>
      <c r="K8" s="50"/>
      <c r="L8" s="64"/>
      <c r="M8" s="65"/>
      <c r="N8" s="66">
        <f t="shared" si="2"/>
        <v>5</v>
      </c>
      <c r="O8" s="66">
        <f t="shared" si="0"/>
        <v>5</v>
      </c>
      <c r="Q8" s="751" t="str">
        <f>IF(IGRF!B16="","",IGRF!B16)</f>
        <v/>
      </c>
      <c r="R8" s="62"/>
      <c r="S8" s="63"/>
      <c r="T8" s="63"/>
      <c r="U8" s="50"/>
      <c r="V8" s="629"/>
      <c r="W8" s="50"/>
      <c r="X8" s="63"/>
      <c r="Y8" s="63"/>
      <c r="Z8" s="63"/>
      <c r="AA8" s="50"/>
      <c r="AB8" s="50"/>
      <c r="AC8" s="64"/>
      <c r="AD8" s="65"/>
      <c r="AE8" s="303">
        <f t="shared" si="3"/>
        <v>5</v>
      </c>
      <c r="AF8" s="303">
        <f t="shared" si="1"/>
        <v>5</v>
      </c>
      <c r="AH8" s="751" t="str">
        <f>IF(IGRF!I16="","",IGRF!I16)</f>
        <v/>
      </c>
    </row>
    <row r="9" spans="1:34" ht="24" customHeight="1">
      <c r="A9" s="67"/>
      <c r="B9" s="68"/>
      <c r="C9" s="68"/>
      <c r="D9" s="32"/>
      <c r="E9" s="630"/>
      <c r="F9" s="32"/>
      <c r="G9" s="68"/>
      <c r="H9" s="68"/>
      <c r="I9" s="68"/>
      <c r="J9" s="32"/>
      <c r="K9" s="32"/>
      <c r="L9" s="69"/>
      <c r="M9" s="65"/>
      <c r="N9" s="66">
        <f t="shared" si="2"/>
        <v>6</v>
      </c>
      <c r="O9" s="66">
        <f t="shared" si="0"/>
        <v>6</v>
      </c>
      <c r="Q9" s="752"/>
      <c r="R9" s="67"/>
      <c r="S9" s="68"/>
      <c r="T9" s="68"/>
      <c r="U9" s="32"/>
      <c r="V9" s="630"/>
      <c r="W9" s="32"/>
      <c r="X9" s="68"/>
      <c r="Y9" s="68"/>
      <c r="Z9" s="68"/>
      <c r="AA9" s="32"/>
      <c r="AB9" s="32"/>
      <c r="AC9" s="69"/>
      <c r="AD9" s="65"/>
      <c r="AE9" s="303">
        <f t="shared" si="3"/>
        <v>6</v>
      </c>
      <c r="AF9" s="303">
        <f t="shared" si="1"/>
        <v>6</v>
      </c>
      <c r="AH9" s="752"/>
    </row>
    <row r="10" spans="1:34" ht="24" customHeight="1">
      <c r="A10" s="62"/>
      <c r="B10" s="63"/>
      <c r="C10" s="63"/>
      <c r="D10" s="50"/>
      <c r="E10" s="629"/>
      <c r="F10" s="50"/>
      <c r="G10" s="63"/>
      <c r="H10" s="63"/>
      <c r="I10" s="63"/>
      <c r="J10" s="50"/>
      <c r="K10" s="50"/>
      <c r="L10" s="64"/>
      <c r="M10" s="65"/>
      <c r="N10" s="66">
        <f t="shared" si="2"/>
        <v>7</v>
      </c>
      <c r="O10" s="66">
        <f t="shared" si="0"/>
        <v>7</v>
      </c>
      <c r="Q10" s="751" t="str">
        <f>IF(IGRF!B17="","",IGRF!B17)</f>
        <v/>
      </c>
      <c r="R10" s="62"/>
      <c r="S10" s="63"/>
      <c r="T10" s="63"/>
      <c r="U10" s="50"/>
      <c r="V10" s="629"/>
      <c r="W10" s="50"/>
      <c r="X10" s="63"/>
      <c r="Y10" s="63"/>
      <c r="Z10" s="63"/>
      <c r="AA10" s="50"/>
      <c r="AB10" s="50"/>
      <c r="AC10" s="64"/>
      <c r="AD10" s="65"/>
      <c r="AE10" s="303">
        <f t="shared" si="3"/>
        <v>7</v>
      </c>
      <c r="AF10" s="303">
        <f t="shared" si="1"/>
        <v>7</v>
      </c>
      <c r="AH10" s="751" t="str">
        <f>IF(IGRF!I17="","",IGRF!I17)</f>
        <v/>
      </c>
    </row>
    <row r="11" spans="1:34" ht="24" customHeight="1">
      <c r="A11" s="67"/>
      <c r="B11" s="68"/>
      <c r="C11" s="68"/>
      <c r="D11" s="32"/>
      <c r="E11" s="630"/>
      <c r="F11" s="32"/>
      <c r="G11" s="68"/>
      <c r="H11" s="68"/>
      <c r="I11" s="68"/>
      <c r="J11" s="32"/>
      <c r="K11" s="32"/>
      <c r="L11" s="69"/>
      <c r="M11" s="65"/>
      <c r="N11" s="66">
        <f t="shared" si="2"/>
        <v>8</v>
      </c>
      <c r="O11" s="66">
        <f t="shared" si="0"/>
        <v>8</v>
      </c>
      <c r="Q11" s="752"/>
      <c r="R11" s="67"/>
      <c r="S11" s="68"/>
      <c r="T11" s="68"/>
      <c r="U11" s="32"/>
      <c r="V11" s="630"/>
      <c r="W11" s="32"/>
      <c r="X11" s="68"/>
      <c r="Y11" s="68"/>
      <c r="Z11" s="68"/>
      <c r="AA11" s="32"/>
      <c r="AB11" s="32"/>
      <c r="AC11" s="69"/>
      <c r="AD11" s="65"/>
      <c r="AE11" s="303">
        <f t="shared" si="3"/>
        <v>8</v>
      </c>
      <c r="AF11" s="303">
        <f t="shared" si="1"/>
        <v>8</v>
      </c>
      <c r="AH11" s="752"/>
    </row>
    <row r="12" spans="1:34" ht="24" customHeight="1">
      <c r="A12" s="62"/>
      <c r="B12" s="63"/>
      <c r="C12" s="63"/>
      <c r="D12" s="50"/>
      <c r="E12" s="629"/>
      <c r="F12" s="50"/>
      <c r="G12" s="63"/>
      <c r="H12" s="63"/>
      <c r="I12" s="63"/>
      <c r="J12" s="50"/>
      <c r="K12" s="50"/>
      <c r="L12" s="64"/>
      <c r="M12" s="65"/>
      <c r="N12" s="66">
        <f t="shared" si="2"/>
        <v>9</v>
      </c>
      <c r="O12" s="66">
        <f t="shared" si="0"/>
        <v>9</v>
      </c>
      <c r="Q12" s="751" t="str">
        <f>IF(IGRF!B18="","",IGRF!B18)</f>
        <v/>
      </c>
      <c r="R12" s="62"/>
      <c r="S12" s="63"/>
      <c r="T12" s="63"/>
      <c r="U12" s="50"/>
      <c r="V12" s="629"/>
      <c r="W12" s="50"/>
      <c r="X12" s="63"/>
      <c r="Y12" s="63"/>
      <c r="Z12" s="63"/>
      <c r="AA12" s="50"/>
      <c r="AB12" s="50"/>
      <c r="AC12" s="64"/>
      <c r="AD12" s="65"/>
      <c r="AE12" s="303">
        <f t="shared" si="3"/>
        <v>9</v>
      </c>
      <c r="AF12" s="303">
        <f t="shared" si="1"/>
        <v>9</v>
      </c>
      <c r="AH12" s="751" t="str">
        <f>IF(IGRF!I18="","",IGRF!I18)</f>
        <v/>
      </c>
    </row>
    <row r="13" spans="1:34" ht="24" customHeight="1">
      <c r="A13" s="67"/>
      <c r="B13" s="68"/>
      <c r="C13" s="68"/>
      <c r="D13" s="32"/>
      <c r="E13" s="630"/>
      <c r="F13" s="32"/>
      <c r="G13" s="68"/>
      <c r="H13" s="68"/>
      <c r="I13" s="68"/>
      <c r="J13" s="32"/>
      <c r="K13" s="32"/>
      <c r="L13" s="69"/>
      <c r="M13" s="65"/>
      <c r="N13" s="66">
        <f t="shared" si="2"/>
        <v>10</v>
      </c>
      <c r="O13" s="66">
        <f t="shared" si="0"/>
        <v>10</v>
      </c>
      <c r="Q13" s="752"/>
      <c r="R13" s="67"/>
      <c r="S13" s="68"/>
      <c r="T13" s="68"/>
      <c r="U13" s="32"/>
      <c r="V13" s="630"/>
      <c r="W13" s="32"/>
      <c r="X13" s="68"/>
      <c r="Y13" s="68"/>
      <c r="Z13" s="68"/>
      <c r="AA13" s="32"/>
      <c r="AB13" s="32"/>
      <c r="AC13" s="69"/>
      <c r="AD13" s="65"/>
      <c r="AE13" s="303">
        <f t="shared" si="3"/>
        <v>10</v>
      </c>
      <c r="AF13" s="303">
        <f t="shared" si="1"/>
        <v>10</v>
      </c>
      <c r="AH13" s="752"/>
    </row>
    <row r="14" spans="1:34" ht="24" customHeight="1">
      <c r="A14" s="62"/>
      <c r="B14" s="63"/>
      <c r="C14" s="63"/>
      <c r="D14" s="50"/>
      <c r="E14" s="629"/>
      <c r="F14" s="50"/>
      <c r="G14" s="63"/>
      <c r="H14" s="63"/>
      <c r="I14" s="63"/>
      <c r="J14" s="50"/>
      <c r="K14" s="50"/>
      <c r="L14" s="64"/>
      <c r="M14" s="65"/>
      <c r="N14" s="66">
        <f t="shared" si="2"/>
        <v>11</v>
      </c>
      <c r="O14" s="66">
        <f t="shared" si="0"/>
        <v>11</v>
      </c>
      <c r="Q14" s="751" t="str">
        <f>IF(IGRF!B19="","",IGRF!B19)</f>
        <v/>
      </c>
      <c r="R14" s="62"/>
      <c r="S14" s="63"/>
      <c r="T14" s="63"/>
      <c r="U14" s="50"/>
      <c r="V14" s="629"/>
      <c r="W14" s="50"/>
      <c r="X14" s="63"/>
      <c r="Y14" s="63"/>
      <c r="Z14" s="63"/>
      <c r="AA14" s="50"/>
      <c r="AB14" s="50"/>
      <c r="AC14" s="64"/>
      <c r="AD14" s="65"/>
      <c r="AE14" s="303">
        <f t="shared" si="3"/>
        <v>11</v>
      </c>
      <c r="AF14" s="303">
        <f t="shared" si="1"/>
        <v>11</v>
      </c>
      <c r="AH14" s="751" t="str">
        <f>IF(IGRF!I19="","",IGRF!I19)</f>
        <v/>
      </c>
    </row>
    <row r="15" spans="1:34" ht="24" customHeight="1">
      <c r="A15" s="67"/>
      <c r="B15" s="68"/>
      <c r="C15" s="68"/>
      <c r="D15" s="32"/>
      <c r="E15" s="630"/>
      <c r="F15" s="32"/>
      <c r="G15" s="68"/>
      <c r="H15" s="68"/>
      <c r="I15" s="68"/>
      <c r="J15" s="32"/>
      <c r="K15" s="32"/>
      <c r="L15" s="69"/>
      <c r="M15" s="65"/>
      <c r="N15" s="66">
        <f t="shared" si="2"/>
        <v>12</v>
      </c>
      <c r="O15" s="66">
        <f t="shared" si="0"/>
        <v>12</v>
      </c>
      <c r="Q15" s="752"/>
      <c r="R15" s="67"/>
      <c r="S15" s="68"/>
      <c r="T15" s="68"/>
      <c r="U15" s="32"/>
      <c r="V15" s="630"/>
      <c r="W15" s="32"/>
      <c r="X15" s="68"/>
      <c r="Y15" s="68"/>
      <c r="Z15" s="68"/>
      <c r="AA15" s="32"/>
      <c r="AB15" s="32"/>
      <c r="AC15" s="69"/>
      <c r="AD15" s="65"/>
      <c r="AE15" s="303">
        <f t="shared" si="3"/>
        <v>12</v>
      </c>
      <c r="AF15" s="303">
        <f t="shared" si="1"/>
        <v>12</v>
      </c>
      <c r="AH15" s="752"/>
    </row>
    <row r="16" spans="1:34" ht="24" customHeight="1">
      <c r="A16" s="62"/>
      <c r="B16" s="63"/>
      <c r="C16" s="63"/>
      <c r="D16" s="50"/>
      <c r="E16" s="629"/>
      <c r="F16" s="50"/>
      <c r="G16" s="63"/>
      <c r="H16" s="63"/>
      <c r="I16" s="63"/>
      <c r="J16" s="50"/>
      <c r="K16" s="50"/>
      <c r="L16" s="64"/>
      <c r="M16" s="65"/>
      <c r="N16" s="66">
        <f t="shared" si="2"/>
        <v>13</v>
      </c>
      <c r="O16" s="66">
        <f t="shared" si="0"/>
        <v>13</v>
      </c>
      <c r="Q16" s="751" t="str">
        <f>IF(IGRF!B20="","",IGRF!B20)</f>
        <v/>
      </c>
      <c r="R16" s="62"/>
      <c r="S16" s="63"/>
      <c r="T16" s="63"/>
      <c r="U16" s="50"/>
      <c r="V16" s="629"/>
      <c r="W16" s="50"/>
      <c r="X16" s="63"/>
      <c r="Y16" s="63"/>
      <c r="Z16" s="63"/>
      <c r="AA16" s="50"/>
      <c r="AB16" s="50"/>
      <c r="AC16" s="64"/>
      <c r="AD16" s="65"/>
      <c r="AE16" s="303">
        <f t="shared" si="3"/>
        <v>13</v>
      </c>
      <c r="AF16" s="303">
        <f t="shared" si="1"/>
        <v>13</v>
      </c>
      <c r="AH16" s="751" t="str">
        <f>IF(IGRF!I20="","",IGRF!I20)</f>
        <v/>
      </c>
    </row>
    <row r="17" spans="1:34" ht="24" customHeight="1">
      <c r="A17" s="67"/>
      <c r="B17" s="68"/>
      <c r="C17" s="68"/>
      <c r="D17" s="32"/>
      <c r="E17" s="630"/>
      <c r="F17" s="32"/>
      <c r="G17" s="68"/>
      <c r="H17" s="68"/>
      <c r="I17" s="68"/>
      <c r="J17" s="32"/>
      <c r="K17" s="32"/>
      <c r="L17" s="69"/>
      <c r="M17" s="65"/>
      <c r="N17" s="66">
        <f t="shared" si="2"/>
        <v>14</v>
      </c>
      <c r="O17" s="66">
        <f t="shared" si="0"/>
        <v>14</v>
      </c>
      <c r="Q17" s="752"/>
      <c r="R17" s="67"/>
      <c r="S17" s="68"/>
      <c r="T17" s="68"/>
      <c r="U17" s="32"/>
      <c r="V17" s="630"/>
      <c r="W17" s="32"/>
      <c r="X17" s="68"/>
      <c r="Y17" s="68"/>
      <c r="Z17" s="68"/>
      <c r="AA17" s="32"/>
      <c r="AB17" s="32"/>
      <c r="AC17" s="69"/>
      <c r="AD17" s="65"/>
      <c r="AE17" s="303">
        <f t="shared" si="3"/>
        <v>14</v>
      </c>
      <c r="AF17" s="303">
        <f t="shared" si="1"/>
        <v>14</v>
      </c>
      <c r="AH17" s="752"/>
    </row>
    <row r="18" spans="1:34" ht="24" customHeight="1">
      <c r="A18" s="62"/>
      <c r="B18" s="63"/>
      <c r="C18" s="63"/>
      <c r="D18" s="50"/>
      <c r="E18" s="629"/>
      <c r="F18" s="50"/>
      <c r="G18" s="63"/>
      <c r="H18" s="63"/>
      <c r="I18" s="63"/>
      <c r="J18" s="50"/>
      <c r="K18" s="50"/>
      <c r="L18" s="64"/>
      <c r="M18" s="65"/>
      <c r="N18" s="66">
        <f t="shared" si="2"/>
        <v>15</v>
      </c>
      <c r="O18" s="66">
        <f t="shared" si="0"/>
        <v>15</v>
      </c>
      <c r="Q18" s="751" t="str">
        <f>IF(IGRF!B21="","",IGRF!B21)</f>
        <v/>
      </c>
      <c r="R18" s="62"/>
      <c r="S18" s="63"/>
      <c r="T18" s="63"/>
      <c r="U18" s="50"/>
      <c r="V18" s="629"/>
      <c r="W18" s="50"/>
      <c r="X18" s="63"/>
      <c r="Y18" s="63"/>
      <c r="Z18" s="63"/>
      <c r="AA18" s="50"/>
      <c r="AB18" s="50"/>
      <c r="AC18" s="64"/>
      <c r="AD18" s="65"/>
      <c r="AE18" s="303">
        <f t="shared" si="3"/>
        <v>15</v>
      </c>
      <c r="AF18" s="303">
        <f t="shared" si="1"/>
        <v>15</v>
      </c>
      <c r="AH18" s="751" t="str">
        <f>IF(IGRF!I21="","",IGRF!I21)</f>
        <v/>
      </c>
    </row>
    <row r="19" spans="1:34" ht="24" customHeight="1">
      <c r="A19" s="67"/>
      <c r="B19" s="68"/>
      <c r="C19" s="68"/>
      <c r="D19" s="32"/>
      <c r="E19" s="630"/>
      <c r="F19" s="32"/>
      <c r="G19" s="68"/>
      <c r="H19" s="68"/>
      <c r="I19" s="68"/>
      <c r="J19" s="32"/>
      <c r="K19" s="32"/>
      <c r="L19" s="69"/>
      <c r="M19" s="65"/>
      <c r="N19" s="66">
        <f t="shared" si="2"/>
        <v>16</v>
      </c>
      <c r="O19" s="66">
        <f t="shared" si="0"/>
        <v>16</v>
      </c>
      <c r="Q19" s="752"/>
      <c r="R19" s="67"/>
      <c r="S19" s="68"/>
      <c r="T19" s="68"/>
      <c r="U19" s="32"/>
      <c r="V19" s="630"/>
      <c r="W19" s="32"/>
      <c r="X19" s="68"/>
      <c r="Y19" s="68"/>
      <c r="Z19" s="68"/>
      <c r="AA19" s="32"/>
      <c r="AB19" s="32"/>
      <c r="AC19" s="69"/>
      <c r="AD19" s="65"/>
      <c r="AE19" s="303">
        <f t="shared" si="3"/>
        <v>16</v>
      </c>
      <c r="AF19" s="303">
        <f t="shared" si="1"/>
        <v>16</v>
      </c>
      <c r="AH19" s="752"/>
    </row>
    <row r="20" spans="1:34" ht="24" customHeight="1">
      <c r="A20" s="62"/>
      <c r="B20" s="63"/>
      <c r="C20" s="63"/>
      <c r="D20" s="50"/>
      <c r="E20" s="629"/>
      <c r="F20" s="50"/>
      <c r="G20" s="63"/>
      <c r="H20" s="63"/>
      <c r="I20" s="63"/>
      <c r="J20" s="50"/>
      <c r="K20" s="50"/>
      <c r="L20" s="64"/>
      <c r="M20" s="65"/>
      <c r="N20" s="66">
        <f t="shared" si="2"/>
        <v>17</v>
      </c>
      <c r="O20" s="66">
        <f t="shared" si="0"/>
        <v>17</v>
      </c>
      <c r="Q20" s="751" t="str">
        <f>IF(IGRF!B22="","",IGRF!B22)</f>
        <v/>
      </c>
      <c r="R20" s="62"/>
      <c r="S20" s="63"/>
      <c r="T20" s="63"/>
      <c r="U20" s="50"/>
      <c r="V20" s="629"/>
      <c r="W20" s="50"/>
      <c r="X20" s="63"/>
      <c r="Y20" s="63"/>
      <c r="Z20" s="63"/>
      <c r="AA20" s="50"/>
      <c r="AB20" s="50"/>
      <c r="AC20" s="64"/>
      <c r="AD20" s="65"/>
      <c r="AE20" s="303">
        <f t="shared" si="3"/>
        <v>17</v>
      </c>
      <c r="AF20" s="303">
        <f t="shared" si="1"/>
        <v>17</v>
      </c>
      <c r="AH20" s="751" t="str">
        <f>IF(IGRF!I22="","",IGRF!I22)</f>
        <v/>
      </c>
    </row>
    <row r="21" spans="1:34" ht="24" customHeight="1">
      <c r="A21" s="67"/>
      <c r="B21" s="68"/>
      <c r="C21" s="68"/>
      <c r="D21" s="32"/>
      <c r="E21" s="630"/>
      <c r="F21" s="32"/>
      <c r="G21" s="68"/>
      <c r="H21" s="68"/>
      <c r="I21" s="68"/>
      <c r="J21" s="32"/>
      <c r="K21" s="32"/>
      <c r="L21" s="69"/>
      <c r="M21" s="65"/>
      <c r="N21" s="66">
        <f t="shared" si="2"/>
        <v>18</v>
      </c>
      <c r="O21" s="66">
        <f t="shared" si="0"/>
        <v>18</v>
      </c>
      <c r="Q21" s="752"/>
      <c r="R21" s="67"/>
      <c r="S21" s="68"/>
      <c r="T21" s="68"/>
      <c r="U21" s="32"/>
      <c r="V21" s="630"/>
      <c r="W21" s="32"/>
      <c r="X21" s="68"/>
      <c r="Y21" s="68"/>
      <c r="Z21" s="68"/>
      <c r="AA21" s="32"/>
      <c r="AB21" s="32"/>
      <c r="AC21" s="69"/>
      <c r="AD21" s="65"/>
      <c r="AE21" s="303">
        <f t="shared" si="3"/>
        <v>18</v>
      </c>
      <c r="AF21" s="303">
        <f t="shared" si="1"/>
        <v>18</v>
      </c>
      <c r="AH21" s="752"/>
    </row>
    <row r="22" spans="1:34" ht="24" customHeight="1">
      <c r="A22" s="62"/>
      <c r="B22" s="63"/>
      <c r="C22" s="63"/>
      <c r="D22" s="50"/>
      <c r="E22" s="629"/>
      <c r="F22" s="50"/>
      <c r="G22" s="63"/>
      <c r="H22" s="63"/>
      <c r="I22" s="63"/>
      <c r="J22" s="50"/>
      <c r="K22" s="50"/>
      <c r="L22" s="64"/>
      <c r="M22" s="65"/>
      <c r="N22" s="66">
        <f t="shared" si="2"/>
        <v>19</v>
      </c>
      <c r="O22" s="66">
        <f t="shared" si="0"/>
        <v>19</v>
      </c>
      <c r="Q22" s="751" t="str">
        <f>IF(IGRF!B23="","",IGRF!B23)</f>
        <v/>
      </c>
      <c r="R22" s="62"/>
      <c r="S22" s="63"/>
      <c r="T22" s="63"/>
      <c r="U22" s="50"/>
      <c r="V22" s="629"/>
      <c r="W22" s="50"/>
      <c r="X22" s="63"/>
      <c r="Y22" s="63"/>
      <c r="Z22" s="63"/>
      <c r="AA22" s="50"/>
      <c r="AB22" s="50"/>
      <c r="AC22" s="64"/>
      <c r="AD22" s="65"/>
      <c r="AE22" s="303">
        <f t="shared" si="3"/>
        <v>19</v>
      </c>
      <c r="AF22" s="303">
        <f t="shared" si="1"/>
        <v>19</v>
      </c>
      <c r="AH22" s="751" t="str">
        <f>IF(IGRF!I23="","",IGRF!I23)</f>
        <v/>
      </c>
    </row>
    <row r="23" spans="1:34" ht="24" customHeight="1">
      <c r="A23" s="67"/>
      <c r="B23" s="68"/>
      <c r="C23" s="68"/>
      <c r="D23" s="32"/>
      <c r="E23" s="630"/>
      <c r="F23" s="32"/>
      <c r="G23" s="68"/>
      <c r="H23" s="68"/>
      <c r="I23" s="68"/>
      <c r="J23" s="32"/>
      <c r="K23" s="32"/>
      <c r="L23" s="69"/>
      <c r="M23" s="65"/>
      <c r="N23" s="66">
        <f t="shared" si="2"/>
        <v>20</v>
      </c>
      <c r="O23" s="66">
        <f t="shared" si="0"/>
        <v>20</v>
      </c>
      <c r="Q23" s="752"/>
      <c r="R23" s="67"/>
      <c r="S23" s="68"/>
      <c r="T23" s="68"/>
      <c r="U23" s="32"/>
      <c r="V23" s="630"/>
      <c r="W23" s="32"/>
      <c r="X23" s="68"/>
      <c r="Y23" s="68"/>
      <c r="Z23" s="68"/>
      <c r="AA23" s="32"/>
      <c r="AB23" s="32"/>
      <c r="AC23" s="69"/>
      <c r="AD23" s="65"/>
      <c r="AE23" s="303">
        <f t="shared" si="3"/>
        <v>20</v>
      </c>
      <c r="AF23" s="303">
        <f t="shared" si="1"/>
        <v>20</v>
      </c>
      <c r="AH23" s="752"/>
    </row>
    <row r="24" spans="1:34" ht="24" customHeight="1">
      <c r="A24" s="62"/>
      <c r="B24" s="63"/>
      <c r="C24" s="63"/>
      <c r="D24" s="50"/>
      <c r="E24" s="629"/>
      <c r="F24" s="50"/>
      <c r="G24" s="63"/>
      <c r="H24" s="63"/>
      <c r="I24" s="63"/>
      <c r="J24" s="50"/>
      <c r="K24" s="50"/>
      <c r="L24" s="64"/>
      <c r="M24" s="65"/>
      <c r="N24" s="66">
        <f t="shared" si="2"/>
        <v>21</v>
      </c>
      <c r="O24" s="66">
        <f t="shared" si="0"/>
        <v>21</v>
      </c>
      <c r="Q24" s="751" t="str">
        <f>IF(IGRF!B24="","",IGRF!B24)</f>
        <v/>
      </c>
      <c r="R24" s="62"/>
      <c r="S24" s="63"/>
      <c r="T24" s="63"/>
      <c r="U24" s="50"/>
      <c r="V24" s="629"/>
      <c r="W24" s="50"/>
      <c r="X24" s="63"/>
      <c r="Y24" s="63"/>
      <c r="Z24" s="63"/>
      <c r="AA24" s="50"/>
      <c r="AB24" s="50"/>
      <c r="AC24" s="64"/>
      <c r="AD24" s="65"/>
      <c r="AE24" s="303">
        <f t="shared" si="3"/>
        <v>21</v>
      </c>
      <c r="AF24" s="303">
        <f t="shared" si="1"/>
        <v>21</v>
      </c>
      <c r="AH24" s="751" t="str">
        <f>IF(IGRF!I24="","",IGRF!I24)</f>
        <v/>
      </c>
    </row>
    <row r="25" spans="1:34" ht="24" customHeight="1">
      <c r="A25" s="67"/>
      <c r="B25" s="68"/>
      <c r="C25" s="68"/>
      <c r="D25" s="32"/>
      <c r="E25" s="630"/>
      <c r="F25" s="32"/>
      <c r="G25" s="68"/>
      <c r="H25" s="68"/>
      <c r="I25" s="68"/>
      <c r="J25" s="32"/>
      <c r="K25" s="32"/>
      <c r="L25" s="69"/>
      <c r="M25" s="65"/>
      <c r="N25" s="66">
        <f t="shared" si="2"/>
        <v>22</v>
      </c>
      <c r="O25" s="66">
        <f t="shared" si="0"/>
        <v>22</v>
      </c>
      <c r="Q25" s="752"/>
      <c r="R25" s="67"/>
      <c r="S25" s="68"/>
      <c r="T25" s="68"/>
      <c r="U25" s="32"/>
      <c r="V25" s="630"/>
      <c r="W25" s="32"/>
      <c r="X25" s="68"/>
      <c r="Y25" s="68"/>
      <c r="Z25" s="68"/>
      <c r="AA25" s="32"/>
      <c r="AB25" s="32"/>
      <c r="AC25" s="69"/>
      <c r="AD25" s="65"/>
      <c r="AE25" s="303">
        <f t="shared" si="3"/>
        <v>22</v>
      </c>
      <c r="AF25" s="303">
        <f t="shared" si="1"/>
        <v>22</v>
      </c>
      <c r="AH25" s="752"/>
    </row>
    <row r="26" spans="1:34" ht="24" customHeight="1">
      <c r="A26" s="62"/>
      <c r="B26" s="63"/>
      <c r="C26" s="63"/>
      <c r="D26" s="50"/>
      <c r="E26" s="629"/>
      <c r="F26" s="50"/>
      <c r="G26" s="63"/>
      <c r="H26" s="63"/>
      <c r="I26" s="63"/>
      <c r="J26" s="50"/>
      <c r="K26" s="50"/>
      <c r="L26" s="64"/>
      <c r="M26" s="65"/>
      <c r="N26" s="66">
        <f t="shared" si="2"/>
        <v>23</v>
      </c>
      <c r="O26" s="66">
        <f t="shared" si="0"/>
        <v>23</v>
      </c>
      <c r="Q26" s="751" t="str">
        <f>IF(IGRF!B25="","",IGRF!B25)</f>
        <v/>
      </c>
      <c r="R26" s="62"/>
      <c r="S26" s="63"/>
      <c r="T26" s="63"/>
      <c r="U26" s="50"/>
      <c r="V26" s="629"/>
      <c r="W26" s="50"/>
      <c r="X26" s="63"/>
      <c r="Y26" s="63"/>
      <c r="Z26" s="63"/>
      <c r="AA26" s="50"/>
      <c r="AB26" s="50"/>
      <c r="AC26" s="64"/>
      <c r="AD26" s="65"/>
      <c r="AE26" s="303">
        <f t="shared" si="3"/>
        <v>23</v>
      </c>
      <c r="AF26" s="303">
        <f t="shared" si="1"/>
        <v>23</v>
      </c>
      <c r="AH26" s="751" t="str">
        <f>IF(IGRF!I25="","",IGRF!I25)</f>
        <v/>
      </c>
    </row>
    <row r="27" spans="1:34" ht="24" customHeight="1">
      <c r="A27" s="67"/>
      <c r="B27" s="68"/>
      <c r="C27" s="68"/>
      <c r="D27" s="32"/>
      <c r="E27" s="630"/>
      <c r="F27" s="32"/>
      <c r="G27" s="68"/>
      <c r="H27" s="68"/>
      <c r="I27" s="68"/>
      <c r="J27" s="32"/>
      <c r="K27" s="32"/>
      <c r="L27" s="69"/>
      <c r="M27" s="65"/>
      <c r="N27" s="66">
        <f t="shared" si="2"/>
        <v>24</v>
      </c>
      <c r="O27" s="66">
        <f t="shared" si="0"/>
        <v>24</v>
      </c>
      <c r="Q27" s="752"/>
      <c r="R27" s="67"/>
      <c r="S27" s="68"/>
      <c r="T27" s="68"/>
      <c r="U27" s="32"/>
      <c r="V27" s="630"/>
      <c r="W27" s="32"/>
      <c r="X27" s="68"/>
      <c r="Y27" s="68"/>
      <c r="Z27" s="68"/>
      <c r="AA27" s="32"/>
      <c r="AB27" s="32"/>
      <c r="AC27" s="69"/>
      <c r="AD27" s="65"/>
      <c r="AE27" s="303">
        <f t="shared" si="3"/>
        <v>24</v>
      </c>
      <c r="AF27" s="303">
        <f t="shared" si="1"/>
        <v>24</v>
      </c>
      <c r="AH27" s="752"/>
    </row>
    <row r="28" spans="1:34" ht="24" customHeight="1">
      <c r="A28" s="62"/>
      <c r="B28" s="63"/>
      <c r="C28" s="63"/>
      <c r="D28" s="50"/>
      <c r="E28" s="629"/>
      <c r="F28" s="50"/>
      <c r="G28" s="63"/>
      <c r="H28" s="63"/>
      <c r="I28" s="63"/>
      <c r="J28" s="50"/>
      <c r="K28" s="50"/>
      <c r="L28" s="64"/>
      <c r="M28" s="65"/>
      <c r="N28" s="66">
        <f t="shared" si="2"/>
        <v>25</v>
      </c>
      <c r="O28" s="66">
        <f t="shared" si="0"/>
        <v>25</v>
      </c>
      <c r="Q28" s="751" t="str">
        <f>IF(IGRF!B26="","",IGRF!B26)</f>
        <v/>
      </c>
      <c r="R28" s="62"/>
      <c r="S28" s="63"/>
      <c r="T28" s="63"/>
      <c r="U28" s="50"/>
      <c r="V28" s="629"/>
      <c r="W28" s="50"/>
      <c r="X28" s="63"/>
      <c r="Y28" s="63"/>
      <c r="Z28" s="63"/>
      <c r="AA28" s="50"/>
      <c r="AB28" s="50"/>
      <c r="AC28" s="64"/>
      <c r="AD28" s="65"/>
      <c r="AE28" s="303">
        <f t="shared" si="3"/>
        <v>25</v>
      </c>
      <c r="AF28" s="303">
        <f t="shared" si="1"/>
        <v>25</v>
      </c>
      <c r="AH28" s="751" t="str">
        <f>IF(IGRF!I26="","",IGRF!I26)</f>
        <v/>
      </c>
    </row>
    <row r="29" spans="1:34" ht="24" customHeight="1">
      <c r="A29" s="67"/>
      <c r="B29" s="68"/>
      <c r="C29" s="68"/>
      <c r="D29" s="32"/>
      <c r="E29" s="630"/>
      <c r="F29" s="32"/>
      <c r="G29" s="68"/>
      <c r="H29" s="68"/>
      <c r="I29" s="68"/>
      <c r="J29" s="32"/>
      <c r="K29" s="32"/>
      <c r="L29" s="69"/>
      <c r="M29" s="65"/>
      <c r="N29" s="66">
        <v>26</v>
      </c>
      <c r="O29" s="66">
        <v>26</v>
      </c>
      <c r="Q29" s="752"/>
      <c r="R29" s="67"/>
      <c r="S29" s="68"/>
      <c r="T29" s="68"/>
      <c r="U29" s="32"/>
      <c r="V29" s="630"/>
      <c r="W29" s="32"/>
      <c r="X29" s="68"/>
      <c r="Y29" s="68"/>
      <c r="Z29" s="68"/>
      <c r="AA29" s="32"/>
      <c r="AB29" s="32"/>
      <c r="AC29" s="69"/>
      <c r="AD29" s="65"/>
      <c r="AE29" s="303">
        <v>26</v>
      </c>
      <c r="AF29" s="303">
        <v>26</v>
      </c>
      <c r="AH29" s="752"/>
    </row>
    <row r="30" spans="1:34" ht="24" customHeight="1">
      <c r="A30" s="62"/>
      <c r="B30" s="63"/>
      <c r="C30" s="63"/>
      <c r="D30" s="50"/>
      <c r="E30" s="629"/>
      <c r="F30" s="50"/>
      <c r="G30" s="63"/>
      <c r="H30" s="63"/>
      <c r="I30" s="63"/>
      <c r="J30" s="50"/>
      <c r="K30" s="50"/>
      <c r="L30" s="64"/>
      <c r="M30" s="65"/>
      <c r="N30" s="66">
        <v>27</v>
      </c>
      <c r="O30" s="66">
        <v>27</v>
      </c>
      <c r="Q30" s="751" t="str">
        <f>IF(IGRF!B27="","",IGRF!B27)</f>
        <v/>
      </c>
      <c r="R30" s="62"/>
      <c r="S30" s="63"/>
      <c r="T30" s="63"/>
      <c r="U30" s="50"/>
      <c r="V30" s="629"/>
      <c r="W30" s="50"/>
      <c r="X30" s="63"/>
      <c r="Y30" s="63"/>
      <c r="Z30" s="63"/>
      <c r="AA30" s="50"/>
      <c r="AB30" s="50"/>
      <c r="AC30" s="64"/>
      <c r="AD30" s="65"/>
      <c r="AE30" s="303">
        <v>27</v>
      </c>
      <c r="AF30" s="303">
        <v>27</v>
      </c>
      <c r="AH30" s="751" t="str">
        <f>IF(IGRF!I27="","",IGRF!I27)</f>
        <v/>
      </c>
    </row>
    <row r="31" spans="1:34" ht="24" customHeight="1">
      <c r="A31" s="67"/>
      <c r="B31" s="68"/>
      <c r="C31" s="68"/>
      <c r="D31" s="32"/>
      <c r="E31" s="630"/>
      <c r="F31" s="32"/>
      <c r="G31" s="68"/>
      <c r="H31" s="68"/>
      <c r="I31" s="68"/>
      <c r="J31" s="32"/>
      <c r="K31" s="32"/>
      <c r="L31" s="69"/>
      <c r="M31" s="65"/>
      <c r="N31" s="66">
        <v>28</v>
      </c>
      <c r="O31" s="66">
        <v>28</v>
      </c>
      <c r="Q31" s="752"/>
      <c r="R31" s="67"/>
      <c r="S31" s="68"/>
      <c r="T31" s="68"/>
      <c r="U31" s="32"/>
      <c r="V31" s="630"/>
      <c r="W31" s="32"/>
      <c r="X31" s="68"/>
      <c r="Y31" s="68"/>
      <c r="Z31" s="68"/>
      <c r="AA31" s="32"/>
      <c r="AB31" s="32"/>
      <c r="AC31" s="69"/>
      <c r="AD31" s="65"/>
      <c r="AE31" s="303">
        <v>28</v>
      </c>
      <c r="AF31" s="303">
        <v>28</v>
      </c>
      <c r="AH31" s="752"/>
    </row>
    <row r="32" spans="1:34" ht="24" customHeight="1">
      <c r="A32" s="62"/>
      <c r="B32" s="63"/>
      <c r="C32" s="63"/>
      <c r="D32" s="50"/>
      <c r="E32" s="629"/>
      <c r="F32" s="50"/>
      <c r="G32" s="63"/>
      <c r="H32" s="63"/>
      <c r="I32" s="63"/>
      <c r="J32" s="50"/>
      <c r="K32" s="50"/>
      <c r="L32" s="64"/>
      <c r="M32" s="65"/>
      <c r="N32" s="66">
        <v>29</v>
      </c>
      <c r="O32" s="66">
        <v>29</v>
      </c>
      <c r="Q32" s="751" t="str">
        <f>IF(IGRF!B28="","",IGRF!B28)</f>
        <v/>
      </c>
      <c r="R32" s="62"/>
      <c r="S32" s="63"/>
      <c r="T32" s="63"/>
      <c r="U32" s="50"/>
      <c r="V32" s="629"/>
      <c r="W32" s="50"/>
      <c r="X32" s="63"/>
      <c r="Y32" s="63"/>
      <c r="Z32" s="63"/>
      <c r="AA32" s="50"/>
      <c r="AB32" s="50"/>
      <c r="AC32" s="64"/>
      <c r="AD32" s="65"/>
      <c r="AE32" s="303">
        <v>29</v>
      </c>
      <c r="AF32" s="303">
        <v>29</v>
      </c>
      <c r="AH32" s="751" t="str">
        <f>IF(IGRF!I28="","",IGRF!I28)</f>
        <v/>
      </c>
    </row>
    <row r="33" spans="1:34" ht="24" customHeight="1">
      <c r="A33" s="67"/>
      <c r="B33" s="68"/>
      <c r="C33" s="68"/>
      <c r="D33" s="32"/>
      <c r="E33" s="630"/>
      <c r="F33" s="32"/>
      <c r="G33" s="68"/>
      <c r="H33" s="68"/>
      <c r="I33" s="68"/>
      <c r="J33" s="32"/>
      <c r="K33" s="32"/>
      <c r="L33" s="69"/>
      <c r="M33" s="65"/>
      <c r="N33" s="66">
        <v>30</v>
      </c>
      <c r="O33" s="66">
        <v>30</v>
      </c>
      <c r="Q33" s="752"/>
      <c r="R33" s="67"/>
      <c r="S33" s="68"/>
      <c r="T33" s="68"/>
      <c r="U33" s="32"/>
      <c r="V33" s="630"/>
      <c r="W33" s="32"/>
      <c r="X33" s="68"/>
      <c r="Y33" s="68"/>
      <c r="Z33" s="68"/>
      <c r="AA33" s="32"/>
      <c r="AB33" s="32"/>
      <c r="AC33" s="69"/>
      <c r="AD33" s="65"/>
      <c r="AE33" s="303">
        <v>30</v>
      </c>
      <c r="AF33" s="303">
        <v>30</v>
      </c>
      <c r="AH33" s="752"/>
    </row>
    <row r="34" spans="1:34" ht="24" customHeight="1">
      <c r="A34" s="62"/>
      <c r="B34" s="63"/>
      <c r="C34" s="63"/>
      <c r="D34" s="50"/>
      <c r="E34" s="629"/>
      <c r="F34" s="50"/>
      <c r="G34" s="63"/>
      <c r="H34" s="63"/>
      <c r="I34" s="63"/>
      <c r="J34" s="50"/>
      <c r="K34" s="50"/>
      <c r="L34" s="64"/>
      <c r="M34" s="65"/>
      <c r="N34" s="66">
        <v>31</v>
      </c>
      <c r="O34" s="66">
        <v>31</v>
      </c>
      <c r="Q34" s="751" t="str">
        <f>IF(IGRF!B29="","",IGRF!B29)</f>
        <v/>
      </c>
      <c r="R34" s="62"/>
      <c r="S34" s="63"/>
      <c r="T34" s="63"/>
      <c r="U34" s="50"/>
      <c r="V34" s="629"/>
      <c r="W34" s="50"/>
      <c r="X34" s="63"/>
      <c r="Y34" s="63"/>
      <c r="Z34" s="63"/>
      <c r="AA34" s="50"/>
      <c r="AB34" s="50"/>
      <c r="AC34" s="64"/>
      <c r="AD34" s="65"/>
      <c r="AE34" s="303">
        <v>31</v>
      </c>
      <c r="AF34" s="303">
        <v>31</v>
      </c>
      <c r="AH34" s="751" t="str">
        <f>IF(IGRF!I29="","",IGRF!I29)</f>
        <v/>
      </c>
    </row>
    <row r="35" spans="1:34" ht="24" customHeight="1">
      <c r="A35" s="67"/>
      <c r="B35" s="68"/>
      <c r="C35" s="68"/>
      <c r="D35" s="32"/>
      <c r="E35" s="630"/>
      <c r="F35" s="32"/>
      <c r="G35" s="68"/>
      <c r="H35" s="68"/>
      <c r="I35" s="68"/>
      <c r="J35" s="32"/>
      <c r="K35" s="32"/>
      <c r="L35" s="69"/>
      <c r="M35" s="65"/>
      <c r="N35" s="66">
        <v>32</v>
      </c>
      <c r="O35" s="66">
        <v>32</v>
      </c>
      <c r="Q35" s="752"/>
      <c r="R35" s="67"/>
      <c r="S35" s="68"/>
      <c r="T35" s="68"/>
      <c r="U35" s="32"/>
      <c r="V35" s="630"/>
      <c r="W35" s="32"/>
      <c r="X35" s="68"/>
      <c r="Y35" s="68"/>
      <c r="Z35" s="68"/>
      <c r="AA35" s="32"/>
      <c r="AB35" s="32"/>
      <c r="AC35" s="69"/>
      <c r="AD35" s="65"/>
      <c r="AE35" s="303">
        <v>32</v>
      </c>
      <c r="AF35" s="303">
        <v>32</v>
      </c>
      <c r="AH35" s="752"/>
    </row>
    <row r="36" spans="1:34" ht="24" customHeight="1">
      <c r="A36" s="62"/>
      <c r="B36" s="63"/>
      <c r="C36" s="63"/>
      <c r="D36" s="50"/>
      <c r="E36" s="629"/>
      <c r="F36" s="50"/>
      <c r="G36" s="63"/>
      <c r="H36" s="63"/>
      <c r="I36" s="63"/>
      <c r="J36" s="50"/>
      <c r="K36" s="50"/>
      <c r="L36" s="64"/>
      <c r="M36" s="65"/>
      <c r="N36" s="66">
        <v>33</v>
      </c>
      <c r="O36" s="66">
        <v>33</v>
      </c>
      <c r="Q36" s="751" t="str">
        <f>IF(IGRF!B30="","",IGRF!B30)</f>
        <v/>
      </c>
      <c r="R36" s="62"/>
      <c r="S36" s="63"/>
      <c r="T36" s="63"/>
      <c r="U36" s="50"/>
      <c r="V36" s="629"/>
      <c r="W36" s="50"/>
      <c r="X36" s="63"/>
      <c r="Y36" s="63"/>
      <c r="Z36" s="63"/>
      <c r="AA36" s="50"/>
      <c r="AB36" s="50"/>
      <c r="AC36" s="64"/>
      <c r="AD36" s="65"/>
      <c r="AE36" s="303">
        <v>33</v>
      </c>
      <c r="AF36" s="303">
        <v>33</v>
      </c>
      <c r="AH36" s="751" t="str">
        <f>IF(IGRF!I30="","",IGRF!I30)</f>
        <v/>
      </c>
    </row>
    <row r="37" spans="1:34" ht="24" customHeight="1">
      <c r="A37" s="67"/>
      <c r="B37" s="68"/>
      <c r="C37" s="68"/>
      <c r="D37" s="32"/>
      <c r="E37" s="630"/>
      <c r="F37" s="32"/>
      <c r="G37" s="68"/>
      <c r="H37" s="68"/>
      <c r="I37" s="68"/>
      <c r="J37" s="32"/>
      <c r="K37" s="32"/>
      <c r="L37" s="69"/>
      <c r="M37" s="65"/>
      <c r="N37" s="66">
        <v>34</v>
      </c>
      <c r="O37" s="66">
        <v>34</v>
      </c>
      <c r="Q37" s="752"/>
      <c r="R37" s="67"/>
      <c r="S37" s="68"/>
      <c r="T37" s="68"/>
      <c r="U37" s="32"/>
      <c r="V37" s="630"/>
      <c r="W37" s="32"/>
      <c r="X37" s="68"/>
      <c r="Y37" s="68"/>
      <c r="Z37" s="68"/>
      <c r="AA37" s="32"/>
      <c r="AB37" s="32"/>
      <c r="AC37" s="69"/>
      <c r="AD37" s="65"/>
      <c r="AE37" s="303">
        <v>34</v>
      </c>
      <c r="AF37" s="303">
        <v>34</v>
      </c>
      <c r="AH37" s="752"/>
    </row>
    <row r="38" spans="1:34" ht="24" customHeight="1">
      <c r="A38" s="62"/>
      <c r="B38" s="63"/>
      <c r="C38" s="63"/>
      <c r="D38" s="50"/>
      <c r="E38" s="629"/>
      <c r="F38" s="50"/>
      <c r="G38" s="63"/>
      <c r="H38" s="63"/>
      <c r="I38" s="63"/>
      <c r="J38" s="50"/>
      <c r="K38" s="50"/>
      <c r="L38" s="64"/>
      <c r="M38" s="65"/>
      <c r="N38" s="66">
        <v>35</v>
      </c>
      <c r="O38" s="66">
        <v>35</v>
      </c>
      <c r="Q38" s="751" t="str">
        <f>IF(IGRF!B31="","",IGRF!B31)</f>
        <v/>
      </c>
      <c r="R38" s="62"/>
      <c r="S38" s="63"/>
      <c r="T38" s="63"/>
      <c r="U38" s="50"/>
      <c r="V38" s="629"/>
      <c r="W38" s="50"/>
      <c r="X38" s="63"/>
      <c r="Y38" s="63"/>
      <c r="Z38" s="63"/>
      <c r="AA38" s="50"/>
      <c r="AB38" s="50"/>
      <c r="AC38" s="64"/>
      <c r="AD38" s="65"/>
      <c r="AE38" s="303">
        <v>35</v>
      </c>
      <c r="AF38" s="303">
        <v>35</v>
      </c>
      <c r="AH38" s="751" t="str">
        <f>IF(IGRF!I31="","",IGRF!I31)</f>
        <v/>
      </c>
    </row>
    <row r="39" spans="1:34" ht="24" customHeight="1">
      <c r="A39" s="67"/>
      <c r="B39" s="68"/>
      <c r="C39" s="68"/>
      <c r="D39" s="32"/>
      <c r="E39" s="630"/>
      <c r="F39" s="32"/>
      <c r="G39" s="68"/>
      <c r="H39" s="68"/>
      <c r="I39" s="68"/>
      <c r="J39" s="32"/>
      <c r="K39" s="32"/>
      <c r="L39" s="69"/>
      <c r="M39" s="65"/>
      <c r="N39" s="66">
        <v>36</v>
      </c>
      <c r="O39" s="66">
        <v>36</v>
      </c>
      <c r="Q39" s="752"/>
      <c r="R39" s="67"/>
      <c r="S39" s="68"/>
      <c r="T39" s="68"/>
      <c r="U39" s="32"/>
      <c r="V39" s="630"/>
      <c r="W39" s="32"/>
      <c r="X39" s="68"/>
      <c r="Y39" s="68"/>
      <c r="Z39" s="68"/>
      <c r="AA39" s="32"/>
      <c r="AB39" s="32"/>
      <c r="AC39" s="69"/>
      <c r="AD39" s="65"/>
      <c r="AE39" s="303">
        <v>36</v>
      </c>
      <c r="AF39" s="303">
        <v>36</v>
      </c>
      <c r="AH39" s="752"/>
    </row>
    <row r="40" spans="1:34" s="70" customFormat="1" ht="24" customHeight="1">
      <c r="A40" s="62"/>
      <c r="B40" s="63"/>
      <c r="C40" s="63"/>
      <c r="D40" s="50"/>
      <c r="E40" s="629"/>
      <c r="F40" s="50"/>
      <c r="G40" s="63"/>
      <c r="H40" s="63"/>
      <c r="I40" s="63"/>
      <c r="J40" s="50"/>
      <c r="K40" s="50"/>
      <c r="L40" s="64"/>
      <c r="M40" s="65"/>
      <c r="N40" s="66">
        <v>37</v>
      </c>
      <c r="O40" s="66">
        <v>37</v>
      </c>
      <c r="Q40" s="751" t="str">
        <f>IF(IGRF!B32="","",IGRF!B32)</f>
        <v/>
      </c>
      <c r="R40" s="62"/>
      <c r="S40" s="63"/>
      <c r="T40" s="63"/>
      <c r="U40" s="50"/>
      <c r="V40" s="629"/>
      <c r="W40" s="50"/>
      <c r="X40" s="63"/>
      <c r="Y40" s="63"/>
      <c r="Z40" s="63"/>
      <c r="AA40" s="50"/>
      <c r="AB40" s="50"/>
      <c r="AC40" s="64"/>
      <c r="AD40" s="65"/>
      <c r="AE40" s="303">
        <v>37</v>
      </c>
      <c r="AF40" s="303">
        <v>37</v>
      </c>
      <c r="AH40" s="751" t="str">
        <f>IF(IGRF!I32="","",IGRF!I32)</f>
        <v/>
      </c>
    </row>
    <row r="41" spans="1:34" s="70" customFormat="1" ht="24" customHeight="1">
      <c r="A41" s="67"/>
      <c r="B41" s="68"/>
      <c r="C41" s="68"/>
      <c r="D41" s="32"/>
      <c r="E41" s="630"/>
      <c r="F41" s="32"/>
      <c r="G41" s="68"/>
      <c r="H41" s="68"/>
      <c r="I41" s="68"/>
      <c r="J41" s="32"/>
      <c r="K41" s="32"/>
      <c r="L41" s="69"/>
      <c r="M41" s="65"/>
      <c r="N41" s="66">
        <v>38</v>
      </c>
      <c r="O41" s="66">
        <v>38</v>
      </c>
      <c r="Q41" s="752"/>
      <c r="R41" s="67"/>
      <c r="S41" s="68"/>
      <c r="T41" s="68"/>
      <c r="U41" s="32"/>
      <c r="V41" s="630"/>
      <c r="W41" s="32"/>
      <c r="X41" s="68"/>
      <c r="Y41" s="68"/>
      <c r="Z41" s="68"/>
      <c r="AA41" s="32"/>
      <c r="AB41" s="32"/>
      <c r="AC41" s="69"/>
      <c r="AD41" s="65"/>
      <c r="AE41" s="303">
        <v>38</v>
      </c>
      <c r="AF41" s="303">
        <v>38</v>
      </c>
      <c r="AH41" s="752"/>
    </row>
    <row r="42" spans="1:34" s="70" customFormat="1" ht="24" customHeight="1">
      <c r="A42" s="62"/>
      <c r="B42" s="63"/>
      <c r="C42" s="63"/>
      <c r="D42" s="50"/>
      <c r="E42" s="629"/>
      <c r="F42" s="50"/>
      <c r="G42" s="63"/>
      <c r="H42" s="63"/>
      <c r="I42" s="63"/>
      <c r="J42" s="50"/>
      <c r="K42" s="50"/>
      <c r="L42" s="64"/>
      <c r="M42" s="65"/>
      <c r="N42" s="60"/>
      <c r="O42" s="60"/>
      <c r="Q42" s="751" t="str">
        <f>IF(IGRF!B33="","",IGRF!B33)</f>
        <v/>
      </c>
      <c r="R42" s="62"/>
      <c r="S42" s="63"/>
      <c r="T42" s="63"/>
      <c r="U42" s="50"/>
      <c r="V42" s="629"/>
      <c r="W42" s="50"/>
      <c r="X42" s="63"/>
      <c r="Y42" s="63"/>
      <c r="Z42" s="63"/>
      <c r="AA42" s="50"/>
      <c r="AB42" s="50"/>
      <c r="AC42" s="64"/>
      <c r="AD42" s="65"/>
      <c r="AE42" s="60"/>
      <c r="AF42" s="60"/>
      <c r="AH42" s="751" t="str">
        <f>IF(IGRF!I33="","",IGRF!I33)</f>
        <v/>
      </c>
    </row>
    <row r="43" spans="1:34" s="70" customFormat="1" ht="24" customHeight="1" thickBot="1">
      <c r="A43" s="526"/>
      <c r="B43" s="527"/>
      <c r="C43" s="527"/>
      <c r="D43" s="528"/>
      <c r="E43" s="631"/>
      <c r="F43" s="528"/>
      <c r="G43" s="527"/>
      <c r="H43" s="527"/>
      <c r="I43" s="527"/>
      <c r="J43" s="528"/>
      <c r="K43" s="528"/>
      <c r="L43" s="529"/>
      <c r="M43" s="537"/>
      <c r="N43" s="60"/>
      <c r="O43" s="60"/>
      <c r="Q43" s="753"/>
      <c r="R43" s="526"/>
      <c r="S43" s="527"/>
      <c r="T43" s="527"/>
      <c r="U43" s="528"/>
      <c r="V43" s="631"/>
      <c r="W43" s="528"/>
      <c r="X43" s="527"/>
      <c r="Y43" s="527"/>
      <c r="Z43" s="527"/>
      <c r="AA43" s="528"/>
      <c r="AB43" s="528"/>
      <c r="AC43" s="529"/>
      <c r="AD43" s="65"/>
      <c r="AE43" s="60"/>
      <c r="AF43" s="60"/>
      <c r="AH43" s="754"/>
    </row>
    <row r="44" spans="1:34" s="70" customFormat="1" ht="30" customHeight="1">
      <c r="A44" s="1342" t="str">
        <f>A1</f>
        <v>Home Team</v>
      </c>
      <c r="B44" s="1342"/>
      <c r="C44" s="1342"/>
      <c r="D44" s="1342"/>
      <c r="E44" s="1342"/>
      <c r="F44" s="1342"/>
      <c r="G44" s="1342"/>
      <c r="H44" s="1345" t="str">
        <f>H1</f>
        <v/>
      </c>
      <c r="I44" s="1345"/>
      <c r="J44" s="1355" t="str">
        <f>IF(ISBLANK(IGRF!$B$7), "", IGRF!$B$7)</f>
        <v/>
      </c>
      <c r="K44" s="1355"/>
      <c r="L44" s="1347"/>
      <c r="M44" s="1347"/>
      <c r="N44" s="1347"/>
      <c r="O44" s="1347"/>
      <c r="P44" s="1347"/>
      <c r="Q44" s="1347"/>
      <c r="R44" s="1342" t="str">
        <f>R1</f>
        <v>Away Team</v>
      </c>
      <c r="S44" s="1342"/>
      <c r="T44" s="1342"/>
      <c r="U44" s="1342"/>
      <c r="V44" s="1342"/>
      <c r="W44" s="1342"/>
      <c r="X44" s="1342"/>
      <c r="Y44" s="1345" t="str">
        <f>Y1</f>
        <v/>
      </c>
      <c r="Z44" s="1345"/>
      <c r="AA44" s="1346" t="str">
        <f>IF(ISBLANK(IGRF!$B$7), "", IGRF!$B$7)</f>
        <v/>
      </c>
      <c r="AB44" s="1346"/>
      <c r="AC44" s="1347"/>
      <c r="AD44" s="1347"/>
      <c r="AE44" s="1347"/>
      <c r="AF44" s="1347"/>
      <c r="AG44" s="1347"/>
      <c r="AH44" s="1347"/>
    </row>
    <row r="45" spans="1:34" ht="11.25" customHeight="1" thickBot="1">
      <c r="A45" s="1343"/>
      <c r="B45" s="1343"/>
      <c r="C45" s="1344"/>
      <c r="D45" s="1343"/>
      <c r="E45" s="1343"/>
      <c r="F45" s="1343"/>
      <c r="G45" s="1343"/>
      <c r="H45" s="1348" t="s">
        <v>187</v>
      </c>
      <c r="I45" s="1348"/>
      <c r="J45" s="1356" t="s">
        <v>190</v>
      </c>
      <c r="K45" s="1356"/>
      <c r="L45" s="1350" t="s">
        <v>184</v>
      </c>
      <c r="M45" s="1350"/>
      <c r="N45" s="1350"/>
      <c r="O45" s="1350"/>
      <c r="P45" s="1350"/>
      <c r="Q45" s="152" t="str">
        <f>Q2</f>
        <v/>
      </c>
      <c r="R45" s="1343"/>
      <c r="S45" s="1343"/>
      <c r="T45" s="1344"/>
      <c r="U45" s="1343"/>
      <c r="V45" s="1343"/>
      <c r="W45" s="1343"/>
      <c r="X45" s="1343"/>
      <c r="Y45" s="1348" t="s">
        <v>187</v>
      </c>
      <c r="Z45" s="1348"/>
      <c r="AA45" s="1349" t="s">
        <v>190</v>
      </c>
      <c r="AB45" s="1349"/>
      <c r="AC45" s="1350" t="s">
        <v>184</v>
      </c>
      <c r="AD45" s="1350"/>
      <c r="AE45" s="1350"/>
      <c r="AF45" s="1350"/>
      <c r="AG45" s="1350"/>
      <c r="AH45" s="152" t="str">
        <f>Q2</f>
        <v/>
      </c>
    </row>
    <row r="46" spans="1:34" s="24" customFormat="1" ht="25.5" customHeight="1" thickBot="1">
      <c r="A46" s="58" t="s">
        <v>171</v>
      </c>
      <c r="B46" s="59" t="s">
        <v>4</v>
      </c>
      <c r="C46" s="514" t="s">
        <v>334</v>
      </c>
      <c r="D46" s="59" t="s">
        <v>55</v>
      </c>
      <c r="E46" s="59" t="s">
        <v>142</v>
      </c>
      <c r="F46" s="59" t="s">
        <v>0</v>
      </c>
      <c r="G46" s="59" t="s">
        <v>1</v>
      </c>
      <c r="H46" s="59" t="s">
        <v>2</v>
      </c>
      <c r="I46" s="59" t="s">
        <v>3</v>
      </c>
      <c r="J46" s="1352" t="s">
        <v>512</v>
      </c>
      <c r="K46" s="1352"/>
      <c r="L46" s="1353"/>
      <c r="M46" s="60"/>
      <c r="N46" s="1354" t="s">
        <v>4</v>
      </c>
      <c r="O46" s="1354"/>
      <c r="Q46" s="61" t="str">
        <f>Q3</f>
        <v>Total Penalties</v>
      </c>
      <c r="R46" s="58" t="s">
        <v>171</v>
      </c>
      <c r="S46" s="304" t="s">
        <v>4</v>
      </c>
      <c r="T46" s="514" t="s">
        <v>334</v>
      </c>
      <c r="U46" s="304" t="s">
        <v>55</v>
      </c>
      <c r="V46" s="304" t="s">
        <v>142</v>
      </c>
      <c r="W46" s="304" t="s">
        <v>0</v>
      </c>
      <c r="X46" s="304" t="s">
        <v>1</v>
      </c>
      <c r="Y46" s="304" t="s">
        <v>2</v>
      </c>
      <c r="Z46" s="304" t="s">
        <v>3</v>
      </c>
      <c r="AA46" s="1352" t="s">
        <v>512</v>
      </c>
      <c r="AB46" s="1352"/>
      <c r="AC46" s="1353"/>
      <c r="AD46" s="60"/>
      <c r="AE46" s="1354" t="s">
        <v>4</v>
      </c>
      <c r="AF46" s="1354"/>
      <c r="AH46" s="61" t="str">
        <f>AH3</f>
        <v>Total Penalties</v>
      </c>
    </row>
    <row r="47" spans="1:34" ht="24" customHeight="1">
      <c r="A47" s="62"/>
      <c r="B47" s="63"/>
      <c r="C47" s="63"/>
      <c r="D47" s="50"/>
      <c r="E47" s="629"/>
      <c r="F47" s="50"/>
      <c r="G47" s="63"/>
      <c r="H47" s="63"/>
      <c r="I47" s="63"/>
      <c r="J47" s="50"/>
      <c r="K47" s="50"/>
      <c r="L47" s="64"/>
      <c r="M47" s="65"/>
      <c r="N47" s="66">
        <v>1</v>
      </c>
      <c r="O47" s="66">
        <f t="shared" ref="O47:O71" si="4">N47</f>
        <v>1</v>
      </c>
      <c r="Q47" s="751" t="str">
        <f>Q4</f>
        <v/>
      </c>
      <c r="R47" s="62"/>
      <c r="S47" s="63"/>
      <c r="T47" s="63"/>
      <c r="U47" s="50"/>
      <c r="V47" s="629"/>
      <c r="W47" s="50"/>
      <c r="X47" s="63"/>
      <c r="Y47" s="63"/>
      <c r="Z47" s="63"/>
      <c r="AA47" s="50"/>
      <c r="AB47" s="50"/>
      <c r="AC47" s="64"/>
      <c r="AD47" s="65"/>
      <c r="AE47" s="303">
        <v>1</v>
      </c>
      <c r="AF47" s="303">
        <f t="shared" ref="AF47:AF71" si="5">AE47</f>
        <v>1</v>
      </c>
      <c r="AH47" s="751" t="str">
        <f>AH4</f>
        <v/>
      </c>
    </row>
    <row r="48" spans="1:34" ht="24" customHeight="1">
      <c r="A48" s="67"/>
      <c r="B48" s="68"/>
      <c r="C48" s="68"/>
      <c r="D48" s="32"/>
      <c r="E48" s="630"/>
      <c r="F48" s="32"/>
      <c r="G48" s="68"/>
      <c r="H48" s="68"/>
      <c r="I48" s="68"/>
      <c r="J48" s="32"/>
      <c r="K48" s="32"/>
      <c r="L48" s="69"/>
      <c r="M48" s="65"/>
      <c r="N48" s="66">
        <f t="shared" ref="N48:N71" si="6">N47+1</f>
        <v>2</v>
      </c>
      <c r="O48" s="66">
        <f t="shared" si="4"/>
        <v>2</v>
      </c>
      <c r="Q48" s="752"/>
      <c r="R48" s="67"/>
      <c r="S48" s="68"/>
      <c r="T48" s="68"/>
      <c r="U48" s="32"/>
      <c r="V48" s="630"/>
      <c r="W48" s="32"/>
      <c r="X48" s="68"/>
      <c r="Y48" s="68"/>
      <c r="Z48" s="68"/>
      <c r="AA48" s="32"/>
      <c r="AB48" s="32"/>
      <c r="AC48" s="69"/>
      <c r="AD48" s="65"/>
      <c r="AE48" s="303">
        <f t="shared" ref="AE48:AE71" si="7">AE47+1</f>
        <v>2</v>
      </c>
      <c r="AF48" s="303">
        <f t="shared" si="5"/>
        <v>2</v>
      </c>
      <c r="AH48" s="752"/>
    </row>
    <row r="49" spans="1:34" ht="24" customHeight="1">
      <c r="A49" s="62"/>
      <c r="B49" s="63"/>
      <c r="C49" s="63"/>
      <c r="D49" s="50"/>
      <c r="E49" s="629"/>
      <c r="F49" s="50"/>
      <c r="G49" s="63"/>
      <c r="H49" s="63"/>
      <c r="I49" s="63"/>
      <c r="J49" s="50"/>
      <c r="K49" s="50"/>
      <c r="L49" s="64"/>
      <c r="M49" s="65"/>
      <c r="N49" s="66">
        <f t="shared" si="6"/>
        <v>3</v>
      </c>
      <c r="O49" s="66">
        <f t="shared" si="4"/>
        <v>3</v>
      </c>
      <c r="Q49" s="751" t="str">
        <f>Q6</f>
        <v/>
      </c>
      <c r="R49" s="62"/>
      <c r="S49" s="63"/>
      <c r="T49" s="63"/>
      <c r="U49" s="50"/>
      <c r="V49" s="629"/>
      <c r="W49" s="50"/>
      <c r="X49" s="63"/>
      <c r="Y49" s="63"/>
      <c r="Z49" s="63"/>
      <c r="AA49" s="50"/>
      <c r="AB49" s="50"/>
      <c r="AC49" s="64"/>
      <c r="AD49" s="65"/>
      <c r="AE49" s="303">
        <f t="shared" si="7"/>
        <v>3</v>
      </c>
      <c r="AF49" s="303">
        <f t="shared" si="5"/>
        <v>3</v>
      </c>
      <c r="AH49" s="751" t="str">
        <f>AH6</f>
        <v/>
      </c>
    </row>
    <row r="50" spans="1:34" ht="24" customHeight="1">
      <c r="A50" s="67"/>
      <c r="B50" s="68"/>
      <c r="C50" s="68"/>
      <c r="D50" s="32"/>
      <c r="E50" s="630"/>
      <c r="F50" s="32"/>
      <c r="G50" s="68"/>
      <c r="H50" s="68"/>
      <c r="I50" s="68"/>
      <c r="J50" s="32"/>
      <c r="K50" s="32"/>
      <c r="L50" s="69"/>
      <c r="M50" s="65"/>
      <c r="N50" s="66">
        <f t="shared" si="6"/>
        <v>4</v>
      </c>
      <c r="O50" s="66">
        <f t="shared" si="4"/>
        <v>4</v>
      </c>
      <c r="Q50" s="752"/>
      <c r="R50" s="67"/>
      <c r="S50" s="68"/>
      <c r="T50" s="68"/>
      <c r="U50" s="32"/>
      <c r="V50" s="630"/>
      <c r="W50" s="32"/>
      <c r="X50" s="68"/>
      <c r="Y50" s="68"/>
      <c r="Z50" s="68"/>
      <c r="AA50" s="32"/>
      <c r="AB50" s="32"/>
      <c r="AC50" s="69"/>
      <c r="AD50" s="65"/>
      <c r="AE50" s="303">
        <f t="shared" si="7"/>
        <v>4</v>
      </c>
      <c r="AF50" s="303">
        <f t="shared" si="5"/>
        <v>4</v>
      </c>
      <c r="AH50" s="752"/>
    </row>
    <row r="51" spans="1:34" ht="24" customHeight="1">
      <c r="A51" s="62"/>
      <c r="B51" s="63"/>
      <c r="C51" s="63"/>
      <c r="D51" s="50"/>
      <c r="E51" s="629"/>
      <c r="F51" s="50"/>
      <c r="G51" s="63"/>
      <c r="H51" s="63"/>
      <c r="I51" s="63"/>
      <c r="J51" s="50"/>
      <c r="K51" s="50"/>
      <c r="L51" s="64"/>
      <c r="M51" s="65"/>
      <c r="N51" s="66">
        <f t="shared" si="6"/>
        <v>5</v>
      </c>
      <c r="O51" s="66">
        <f t="shared" si="4"/>
        <v>5</v>
      </c>
      <c r="Q51" s="751" t="str">
        <f>Q8</f>
        <v/>
      </c>
      <c r="R51" s="62"/>
      <c r="S51" s="63"/>
      <c r="T51" s="63"/>
      <c r="U51" s="50"/>
      <c r="V51" s="629"/>
      <c r="W51" s="50"/>
      <c r="X51" s="63"/>
      <c r="Y51" s="63"/>
      <c r="Z51" s="63"/>
      <c r="AA51" s="50"/>
      <c r="AB51" s="50"/>
      <c r="AC51" s="64"/>
      <c r="AD51" s="65"/>
      <c r="AE51" s="303">
        <f t="shared" si="7"/>
        <v>5</v>
      </c>
      <c r="AF51" s="303">
        <f t="shared" si="5"/>
        <v>5</v>
      </c>
      <c r="AH51" s="751" t="str">
        <f>AH8</f>
        <v/>
      </c>
    </row>
    <row r="52" spans="1:34" ht="24" customHeight="1">
      <c r="A52" s="67"/>
      <c r="B52" s="68"/>
      <c r="C52" s="68"/>
      <c r="D52" s="32"/>
      <c r="E52" s="630"/>
      <c r="F52" s="32"/>
      <c r="G52" s="68"/>
      <c r="H52" s="68"/>
      <c r="I52" s="68"/>
      <c r="J52" s="32"/>
      <c r="K52" s="32"/>
      <c r="L52" s="69"/>
      <c r="M52" s="65"/>
      <c r="N52" s="66">
        <f t="shared" si="6"/>
        <v>6</v>
      </c>
      <c r="O52" s="66">
        <f t="shared" si="4"/>
        <v>6</v>
      </c>
      <c r="Q52" s="752"/>
      <c r="R52" s="67"/>
      <c r="S52" s="68"/>
      <c r="T52" s="68"/>
      <c r="U52" s="32"/>
      <c r="V52" s="630"/>
      <c r="W52" s="32"/>
      <c r="X52" s="68"/>
      <c r="Y52" s="68"/>
      <c r="Z52" s="68"/>
      <c r="AA52" s="32"/>
      <c r="AB52" s="32"/>
      <c r="AC52" s="69"/>
      <c r="AD52" s="65"/>
      <c r="AE52" s="303">
        <f t="shared" si="7"/>
        <v>6</v>
      </c>
      <c r="AF52" s="303">
        <f t="shared" si="5"/>
        <v>6</v>
      </c>
      <c r="AH52" s="752"/>
    </row>
    <row r="53" spans="1:34" ht="24" customHeight="1">
      <c r="A53" s="62"/>
      <c r="B53" s="63"/>
      <c r="C53" s="63"/>
      <c r="D53" s="50"/>
      <c r="E53" s="629"/>
      <c r="F53" s="50"/>
      <c r="G53" s="63"/>
      <c r="H53" s="63"/>
      <c r="I53" s="63"/>
      <c r="J53" s="50"/>
      <c r="K53" s="50"/>
      <c r="L53" s="64"/>
      <c r="M53" s="65"/>
      <c r="N53" s="66">
        <f t="shared" si="6"/>
        <v>7</v>
      </c>
      <c r="O53" s="66">
        <f t="shared" si="4"/>
        <v>7</v>
      </c>
      <c r="Q53" s="751" t="str">
        <f>Q10</f>
        <v/>
      </c>
      <c r="R53" s="62"/>
      <c r="S53" s="63"/>
      <c r="T53" s="63"/>
      <c r="U53" s="50"/>
      <c r="V53" s="629"/>
      <c r="W53" s="50"/>
      <c r="X53" s="63"/>
      <c r="Y53" s="63"/>
      <c r="Z53" s="63"/>
      <c r="AA53" s="50"/>
      <c r="AB53" s="50"/>
      <c r="AC53" s="64"/>
      <c r="AD53" s="65"/>
      <c r="AE53" s="303">
        <f t="shared" si="7"/>
        <v>7</v>
      </c>
      <c r="AF53" s="303">
        <f t="shared" si="5"/>
        <v>7</v>
      </c>
      <c r="AH53" s="751" t="str">
        <f>AH10</f>
        <v/>
      </c>
    </row>
    <row r="54" spans="1:34" ht="24" customHeight="1">
      <c r="A54" s="67"/>
      <c r="B54" s="68"/>
      <c r="C54" s="68"/>
      <c r="D54" s="32"/>
      <c r="E54" s="630"/>
      <c r="F54" s="32"/>
      <c r="G54" s="68"/>
      <c r="H54" s="68"/>
      <c r="I54" s="68"/>
      <c r="J54" s="32"/>
      <c r="K54" s="32"/>
      <c r="L54" s="69"/>
      <c r="M54" s="65"/>
      <c r="N54" s="66">
        <f t="shared" si="6"/>
        <v>8</v>
      </c>
      <c r="O54" s="66">
        <f t="shared" si="4"/>
        <v>8</v>
      </c>
      <c r="Q54" s="752"/>
      <c r="R54" s="67"/>
      <c r="S54" s="68"/>
      <c r="T54" s="68"/>
      <c r="U54" s="32"/>
      <c r="V54" s="630"/>
      <c r="W54" s="32"/>
      <c r="X54" s="68"/>
      <c r="Y54" s="68"/>
      <c r="Z54" s="68"/>
      <c r="AA54" s="32"/>
      <c r="AB54" s="32"/>
      <c r="AC54" s="69"/>
      <c r="AD54" s="65"/>
      <c r="AE54" s="303">
        <f t="shared" si="7"/>
        <v>8</v>
      </c>
      <c r="AF54" s="303">
        <f t="shared" si="5"/>
        <v>8</v>
      </c>
      <c r="AH54" s="752"/>
    </row>
    <row r="55" spans="1:34" ht="24" customHeight="1">
      <c r="A55" s="62"/>
      <c r="B55" s="63"/>
      <c r="C55" s="63"/>
      <c r="D55" s="50"/>
      <c r="E55" s="629"/>
      <c r="F55" s="50"/>
      <c r="G55" s="63"/>
      <c r="H55" s="63"/>
      <c r="I55" s="63"/>
      <c r="J55" s="50"/>
      <c r="K55" s="50"/>
      <c r="L55" s="64"/>
      <c r="M55" s="65"/>
      <c r="N55" s="66">
        <f t="shared" si="6"/>
        <v>9</v>
      </c>
      <c r="O55" s="66">
        <f t="shared" si="4"/>
        <v>9</v>
      </c>
      <c r="Q55" s="751" t="str">
        <f>Q12</f>
        <v/>
      </c>
      <c r="R55" s="62"/>
      <c r="S55" s="63"/>
      <c r="T55" s="63"/>
      <c r="U55" s="50"/>
      <c r="V55" s="629"/>
      <c r="W55" s="50"/>
      <c r="X55" s="63"/>
      <c r="Y55" s="63"/>
      <c r="Z55" s="63"/>
      <c r="AA55" s="50"/>
      <c r="AB55" s="50"/>
      <c r="AC55" s="64"/>
      <c r="AD55" s="65"/>
      <c r="AE55" s="303">
        <f t="shared" si="7"/>
        <v>9</v>
      </c>
      <c r="AF55" s="303">
        <f t="shared" si="5"/>
        <v>9</v>
      </c>
      <c r="AH55" s="751" t="str">
        <f>AH12</f>
        <v/>
      </c>
    </row>
    <row r="56" spans="1:34" ht="24" customHeight="1">
      <c r="A56" s="67"/>
      <c r="B56" s="68"/>
      <c r="C56" s="68"/>
      <c r="D56" s="32"/>
      <c r="E56" s="630"/>
      <c r="F56" s="32"/>
      <c r="G56" s="68"/>
      <c r="H56" s="68"/>
      <c r="I56" s="68"/>
      <c r="J56" s="32"/>
      <c r="K56" s="32"/>
      <c r="L56" s="69"/>
      <c r="M56" s="65"/>
      <c r="N56" s="66">
        <f t="shared" si="6"/>
        <v>10</v>
      </c>
      <c r="O56" s="66">
        <f t="shared" si="4"/>
        <v>10</v>
      </c>
      <c r="Q56" s="752"/>
      <c r="R56" s="67"/>
      <c r="S56" s="68"/>
      <c r="T56" s="68"/>
      <c r="U56" s="32"/>
      <c r="V56" s="630"/>
      <c r="W56" s="32"/>
      <c r="X56" s="68"/>
      <c r="Y56" s="68"/>
      <c r="Z56" s="68"/>
      <c r="AA56" s="32"/>
      <c r="AB56" s="32"/>
      <c r="AC56" s="69"/>
      <c r="AD56" s="65"/>
      <c r="AE56" s="303">
        <f t="shared" si="7"/>
        <v>10</v>
      </c>
      <c r="AF56" s="303">
        <f t="shared" si="5"/>
        <v>10</v>
      </c>
      <c r="AH56" s="752"/>
    </row>
    <row r="57" spans="1:34" ht="24" customHeight="1">
      <c r="A57" s="62"/>
      <c r="B57" s="63"/>
      <c r="C57" s="63"/>
      <c r="D57" s="50"/>
      <c r="E57" s="629"/>
      <c r="F57" s="50"/>
      <c r="G57" s="63"/>
      <c r="H57" s="63"/>
      <c r="I57" s="63"/>
      <c r="J57" s="50"/>
      <c r="K57" s="50"/>
      <c r="L57" s="64"/>
      <c r="M57" s="65"/>
      <c r="N57" s="66">
        <f t="shared" si="6"/>
        <v>11</v>
      </c>
      <c r="O57" s="66">
        <f t="shared" si="4"/>
        <v>11</v>
      </c>
      <c r="Q57" s="751" t="str">
        <f>Q14</f>
        <v/>
      </c>
      <c r="R57" s="62"/>
      <c r="S57" s="63"/>
      <c r="T57" s="63"/>
      <c r="U57" s="50"/>
      <c r="V57" s="629"/>
      <c r="W57" s="50"/>
      <c r="X57" s="63"/>
      <c r="Y57" s="63"/>
      <c r="Z57" s="63"/>
      <c r="AA57" s="50"/>
      <c r="AB57" s="50"/>
      <c r="AC57" s="64"/>
      <c r="AD57" s="65"/>
      <c r="AE57" s="303">
        <f t="shared" si="7"/>
        <v>11</v>
      </c>
      <c r="AF57" s="303">
        <f t="shared" si="5"/>
        <v>11</v>
      </c>
      <c r="AH57" s="751" t="str">
        <f>AH14</f>
        <v/>
      </c>
    </row>
    <row r="58" spans="1:34" ht="24" customHeight="1">
      <c r="A58" s="67"/>
      <c r="B58" s="68"/>
      <c r="C58" s="68"/>
      <c r="D58" s="32"/>
      <c r="E58" s="630"/>
      <c r="F58" s="32"/>
      <c r="G58" s="68"/>
      <c r="H58" s="68"/>
      <c r="I58" s="68"/>
      <c r="J58" s="32"/>
      <c r="K58" s="32"/>
      <c r="L58" s="69"/>
      <c r="M58" s="65"/>
      <c r="N58" s="66">
        <f t="shared" si="6"/>
        <v>12</v>
      </c>
      <c r="O58" s="66">
        <f t="shared" si="4"/>
        <v>12</v>
      </c>
      <c r="Q58" s="752"/>
      <c r="R58" s="67"/>
      <c r="S58" s="68"/>
      <c r="T58" s="68"/>
      <c r="U58" s="32"/>
      <c r="V58" s="630"/>
      <c r="W58" s="32"/>
      <c r="X58" s="68"/>
      <c r="Y58" s="68"/>
      <c r="Z58" s="68"/>
      <c r="AA58" s="32"/>
      <c r="AB58" s="32"/>
      <c r="AC58" s="69"/>
      <c r="AD58" s="65"/>
      <c r="AE58" s="303">
        <f t="shared" si="7"/>
        <v>12</v>
      </c>
      <c r="AF58" s="303">
        <f t="shared" si="5"/>
        <v>12</v>
      </c>
      <c r="AH58" s="752"/>
    </row>
    <row r="59" spans="1:34" ht="24" customHeight="1">
      <c r="A59" s="62"/>
      <c r="B59" s="63"/>
      <c r="C59" s="63"/>
      <c r="D59" s="50"/>
      <c r="E59" s="629"/>
      <c r="F59" s="50"/>
      <c r="G59" s="63"/>
      <c r="H59" s="63"/>
      <c r="I59" s="63"/>
      <c r="J59" s="50"/>
      <c r="K59" s="50"/>
      <c r="L59" s="64"/>
      <c r="M59" s="65"/>
      <c r="N59" s="66">
        <f t="shared" si="6"/>
        <v>13</v>
      </c>
      <c r="O59" s="66">
        <f t="shared" si="4"/>
        <v>13</v>
      </c>
      <c r="Q59" s="751" t="str">
        <f>Q16</f>
        <v/>
      </c>
      <c r="R59" s="62"/>
      <c r="S59" s="63"/>
      <c r="T59" s="63"/>
      <c r="U59" s="50"/>
      <c r="V59" s="629"/>
      <c r="W59" s="50"/>
      <c r="X59" s="63"/>
      <c r="Y59" s="63"/>
      <c r="Z59" s="63"/>
      <c r="AA59" s="50"/>
      <c r="AB59" s="50"/>
      <c r="AC59" s="64"/>
      <c r="AD59" s="65"/>
      <c r="AE59" s="303">
        <f t="shared" si="7"/>
        <v>13</v>
      </c>
      <c r="AF59" s="303">
        <f t="shared" si="5"/>
        <v>13</v>
      </c>
      <c r="AH59" s="751" t="str">
        <f>AH16</f>
        <v/>
      </c>
    </row>
    <row r="60" spans="1:34" ht="24" customHeight="1">
      <c r="A60" s="67"/>
      <c r="B60" s="68"/>
      <c r="C60" s="68"/>
      <c r="D60" s="32"/>
      <c r="E60" s="630"/>
      <c r="F60" s="32"/>
      <c r="G60" s="68"/>
      <c r="H60" s="68"/>
      <c r="I60" s="68"/>
      <c r="J60" s="32"/>
      <c r="K60" s="32"/>
      <c r="L60" s="69"/>
      <c r="M60" s="65"/>
      <c r="N60" s="66">
        <f t="shared" si="6"/>
        <v>14</v>
      </c>
      <c r="O60" s="66">
        <f t="shared" si="4"/>
        <v>14</v>
      </c>
      <c r="Q60" s="752"/>
      <c r="R60" s="67"/>
      <c r="S60" s="68"/>
      <c r="T60" s="68"/>
      <c r="U60" s="32"/>
      <c r="V60" s="630"/>
      <c r="W60" s="32"/>
      <c r="X60" s="68"/>
      <c r="Y60" s="68"/>
      <c r="Z60" s="68"/>
      <c r="AA60" s="32"/>
      <c r="AB60" s="32"/>
      <c r="AC60" s="69"/>
      <c r="AD60" s="65"/>
      <c r="AE60" s="303">
        <f t="shared" si="7"/>
        <v>14</v>
      </c>
      <c r="AF60" s="303">
        <f t="shared" si="5"/>
        <v>14</v>
      </c>
      <c r="AH60" s="752"/>
    </row>
    <row r="61" spans="1:34" ht="24" customHeight="1">
      <c r="A61" s="62"/>
      <c r="B61" s="63"/>
      <c r="C61" s="63"/>
      <c r="D61" s="50"/>
      <c r="E61" s="629"/>
      <c r="F61" s="50"/>
      <c r="G61" s="63"/>
      <c r="H61" s="63"/>
      <c r="I61" s="63"/>
      <c r="J61" s="50"/>
      <c r="K61" s="50"/>
      <c r="L61" s="64"/>
      <c r="M61" s="65"/>
      <c r="N61" s="66">
        <f t="shared" si="6"/>
        <v>15</v>
      </c>
      <c r="O61" s="66">
        <f t="shared" si="4"/>
        <v>15</v>
      </c>
      <c r="Q61" s="751" t="str">
        <f>Q18</f>
        <v/>
      </c>
      <c r="R61" s="62"/>
      <c r="S61" s="63"/>
      <c r="T61" s="63"/>
      <c r="U61" s="50"/>
      <c r="V61" s="629"/>
      <c r="W61" s="50"/>
      <c r="X61" s="63"/>
      <c r="Y61" s="63"/>
      <c r="Z61" s="63"/>
      <c r="AA61" s="50"/>
      <c r="AB61" s="50"/>
      <c r="AC61" s="64"/>
      <c r="AD61" s="65"/>
      <c r="AE61" s="303">
        <f t="shared" si="7"/>
        <v>15</v>
      </c>
      <c r="AF61" s="303">
        <f t="shared" si="5"/>
        <v>15</v>
      </c>
      <c r="AH61" s="751" t="str">
        <f>AH18</f>
        <v/>
      </c>
    </row>
    <row r="62" spans="1:34" ht="24" customHeight="1">
      <c r="A62" s="67"/>
      <c r="B62" s="68"/>
      <c r="C62" s="68"/>
      <c r="D62" s="32"/>
      <c r="E62" s="630"/>
      <c r="F62" s="32"/>
      <c r="G62" s="68"/>
      <c r="H62" s="68"/>
      <c r="I62" s="68"/>
      <c r="J62" s="32"/>
      <c r="K62" s="32"/>
      <c r="L62" s="69"/>
      <c r="M62" s="65"/>
      <c r="N62" s="66">
        <f t="shared" si="6"/>
        <v>16</v>
      </c>
      <c r="O62" s="66">
        <f t="shared" si="4"/>
        <v>16</v>
      </c>
      <c r="Q62" s="752"/>
      <c r="R62" s="67"/>
      <c r="S62" s="68"/>
      <c r="T62" s="68"/>
      <c r="U62" s="32"/>
      <c r="V62" s="630"/>
      <c r="W62" s="32"/>
      <c r="X62" s="68"/>
      <c r="Y62" s="68"/>
      <c r="Z62" s="68"/>
      <c r="AA62" s="32"/>
      <c r="AB62" s="32"/>
      <c r="AC62" s="69"/>
      <c r="AD62" s="65"/>
      <c r="AE62" s="303">
        <f t="shared" si="7"/>
        <v>16</v>
      </c>
      <c r="AF62" s="303">
        <f t="shared" si="5"/>
        <v>16</v>
      </c>
      <c r="AH62" s="752"/>
    </row>
    <row r="63" spans="1:34" ht="24" customHeight="1">
      <c r="A63" s="62"/>
      <c r="B63" s="63"/>
      <c r="C63" s="63"/>
      <c r="D63" s="50"/>
      <c r="E63" s="629"/>
      <c r="F63" s="50"/>
      <c r="G63" s="63"/>
      <c r="H63" s="63"/>
      <c r="I63" s="63"/>
      <c r="J63" s="50"/>
      <c r="K63" s="50"/>
      <c r="L63" s="64"/>
      <c r="M63" s="65"/>
      <c r="N63" s="66">
        <f t="shared" si="6"/>
        <v>17</v>
      </c>
      <c r="O63" s="66">
        <f t="shared" si="4"/>
        <v>17</v>
      </c>
      <c r="Q63" s="751" t="str">
        <f>Q20</f>
        <v/>
      </c>
      <c r="R63" s="62"/>
      <c r="S63" s="63"/>
      <c r="T63" s="63"/>
      <c r="U63" s="50"/>
      <c r="V63" s="629"/>
      <c r="W63" s="50"/>
      <c r="X63" s="63"/>
      <c r="Y63" s="63"/>
      <c r="Z63" s="63"/>
      <c r="AA63" s="50"/>
      <c r="AB63" s="50"/>
      <c r="AC63" s="64"/>
      <c r="AD63" s="65"/>
      <c r="AE63" s="303">
        <f t="shared" si="7"/>
        <v>17</v>
      </c>
      <c r="AF63" s="303">
        <f t="shared" si="5"/>
        <v>17</v>
      </c>
      <c r="AH63" s="751" t="str">
        <f>AH20</f>
        <v/>
      </c>
    </row>
    <row r="64" spans="1:34" ht="24" customHeight="1">
      <c r="A64" s="67"/>
      <c r="B64" s="68"/>
      <c r="C64" s="68"/>
      <c r="D64" s="32"/>
      <c r="E64" s="630"/>
      <c r="F64" s="32"/>
      <c r="G64" s="68"/>
      <c r="H64" s="68"/>
      <c r="I64" s="68"/>
      <c r="J64" s="32"/>
      <c r="K64" s="32"/>
      <c r="L64" s="69"/>
      <c r="M64" s="65"/>
      <c r="N64" s="66">
        <f t="shared" si="6"/>
        <v>18</v>
      </c>
      <c r="O64" s="66">
        <f t="shared" si="4"/>
        <v>18</v>
      </c>
      <c r="Q64" s="752"/>
      <c r="R64" s="67"/>
      <c r="S64" s="68"/>
      <c r="T64" s="68"/>
      <c r="U64" s="32"/>
      <c r="V64" s="630"/>
      <c r="W64" s="32"/>
      <c r="X64" s="68"/>
      <c r="Y64" s="68"/>
      <c r="Z64" s="68"/>
      <c r="AA64" s="32"/>
      <c r="AB64" s="32"/>
      <c r="AC64" s="69"/>
      <c r="AD64" s="65"/>
      <c r="AE64" s="303">
        <f t="shared" si="7"/>
        <v>18</v>
      </c>
      <c r="AF64" s="303">
        <f t="shared" si="5"/>
        <v>18</v>
      </c>
      <c r="AH64" s="752"/>
    </row>
    <row r="65" spans="1:34" ht="24" customHeight="1">
      <c r="A65" s="62"/>
      <c r="B65" s="63"/>
      <c r="C65" s="63"/>
      <c r="D65" s="50"/>
      <c r="E65" s="629"/>
      <c r="F65" s="50"/>
      <c r="G65" s="63"/>
      <c r="H65" s="63"/>
      <c r="I65" s="63"/>
      <c r="J65" s="50"/>
      <c r="K65" s="50"/>
      <c r="L65" s="64"/>
      <c r="M65" s="65"/>
      <c r="N65" s="66">
        <f t="shared" si="6"/>
        <v>19</v>
      </c>
      <c r="O65" s="66">
        <f t="shared" si="4"/>
        <v>19</v>
      </c>
      <c r="Q65" s="751" t="str">
        <f>Q22</f>
        <v/>
      </c>
      <c r="R65" s="62"/>
      <c r="S65" s="63"/>
      <c r="T65" s="63"/>
      <c r="U65" s="50"/>
      <c r="V65" s="629"/>
      <c r="W65" s="50"/>
      <c r="X65" s="63"/>
      <c r="Y65" s="63"/>
      <c r="Z65" s="63"/>
      <c r="AA65" s="50"/>
      <c r="AB65" s="50"/>
      <c r="AC65" s="64"/>
      <c r="AD65" s="65"/>
      <c r="AE65" s="303">
        <f t="shared" si="7"/>
        <v>19</v>
      </c>
      <c r="AF65" s="303">
        <f t="shared" si="5"/>
        <v>19</v>
      </c>
      <c r="AH65" s="751" t="str">
        <f>AH22</f>
        <v/>
      </c>
    </row>
    <row r="66" spans="1:34" ht="24" customHeight="1">
      <c r="A66" s="67"/>
      <c r="B66" s="68"/>
      <c r="C66" s="68"/>
      <c r="D66" s="32"/>
      <c r="E66" s="630"/>
      <c r="F66" s="32"/>
      <c r="G66" s="68"/>
      <c r="H66" s="68"/>
      <c r="I66" s="68"/>
      <c r="J66" s="32"/>
      <c r="K66" s="32"/>
      <c r="L66" s="69"/>
      <c r="M66" s="65"/>
      <c r="N66" s="66">
        <f t="shared" si="6"/>
        <v>20</v>
      </c>
      <c r="O66" s="66">
        <f t="shared" si="4"/>
        <v>20</v>
      </c>
      <c r="Q66" s="752"/>
      <c r="R66" s="67"/>
      <c r="S66" s="68"/>
      <c r="T66" s="68"/>
      <c r="U66" s="32"/>
      <c r="V66" s="630"/>
      <c r="W66" s="32"/>
      <c r="X66" s="68"/>
      <c r="Y66" s="68"/>
      <c r="Z66" s="68"/>
      <c r="AA66" s="32"/>
      <c r="AB66" s="32"/>
      <c r="AC66" s="69"/>
      <c r="AD66" s="65"/>
      <c r="AE66" s="303">
        <f t="shared" si="7"/>
        <v>20</v>
      </c>
      <c r="AF66" s="303">
        <f t="shared" si="5"/>
        <v>20</v>
      </c>
      <c r="AH66" s="752"/>
    </row>
    <row r="67" spans="1:34" ht="24" customHeight="1">
      <c r="A67" s="62"/>
      <c r="B67" s="63"/>
      <c r="C67" s="63"/>
      <c r="D67" s="50"/>
      <c r="E67" s="629"/>
      <c r="F67" s="50"/>
      <c r="G67" s="63"/>
      <c r="H67" s="63"/>
      <c r="I67" s="63"/>
      <c r="J67" s="50"/>
      <c r="K67" s="50"/>
      <c r="L67" s="64"/>
      <c r="M67" s="65"/>
      <c r="N67" s="66">
        <f t="shared" si="6"/>
        <v>21</v>
      </c>
      <c r="O67" s="66">
        <f t="shared" si="4"/>
        <v>21</v>
      </c>
      <c r="Q67" s="751" t="str">
        <f>Q24</f>
        <v/>
      </c>
      <c r="R67" s="62"/>
      <c r="S67" s="63"/>
      <c r="T67" s="63"/>
      <c r="U67" s="50"/>
      <c r="V67" s="629"/>
      <c r="W67" s="50"/>
      <c r="X67" s="63"/>
      <c r="Y67" s="63"/>
      <c r="Z67" s="63"/>
      <c r="AA67" s="50"/>
      <c r="AB67" s="50"/>
      <c r="AC67" s="64"/>
      <c r="AD67" s="65"/>
      <c r="AE67" s="303">
        <f t="shared" si="7"/>
        <v>21</v>
      </c>
      <c r="AF67" s="303">
        <f t="shared" si="5"/>
        <v>21</v>
      </c>
      <c r="AH67" s="751" t="str">
        <f>AH24</f>
        <v/>
      </c>
    </row>
    <row r="68" spans="1:34" ht="24" customHeight="1">
      <c r="A68" s="67"/>
      <c r="B68" s="68"/>
      <c r="C68" s="68"/>
      <c r="D68" s="32"/>
      <c r="E68" s="630"/>
      <c r="F68" s="32"/>
      <c r="G68" s="68"/>
      <c r="H68" s="68"/>
      <c r="I68" s="68"/>
      <c r="J68" s="32"/>
      <c r="K68" s="32"/>
      <c r="L68" s="69"/>
      <c r="M68" s="65"/>
      <c r="N68" s="66">
        <f t="shared" si="6"/>
        <v>22</v>
      </c>
      <c r="O68" s="66">
        <f t="shared" si="4"/>
        <v>22</v>
      </c>
      <c r="Q68" s="752"/>
      <c r="R68" s="67"/>
      <c r="S68" s="68"/>
      <c r="T68" s="68"/>
      <c r="U68" s="32"/>
      <c r="V68" s="630"/>
      <c r="W68" s="32"/>
      <c r="X68" s="68"/>
      <c r="Y68" s="68"/>
      <c r="Z68" s="68"/>
      <c r="AA68" s="32"/>
      <c r="AB68" s="32"/>
      <c r="AC68" s="69"/>
      <c r="AD68" s="65"/>
      <c r="AE68" s="303">
        <f t="shared" si="7"/>
        <v>22</v>
      </c>
      <c r="AF68" s="303">
        <f t="shared" si="5"/>
        <v>22</v>
      </c>
      <c r="AH68" s="752"/>
    </row>
    <row r="69" spans="1:34" ht="24" customHeight="1">
      <c r="A69" s="62"/>
      <c r="B69" s="63"/>
      <c r="C69" s="63"/>
      <c r="D69" s="50"/>
      <c r="E69" s="629"/>
      <c r="F69" s="50"/>
      <c r="G69" s="63"/>
      <c r="H69" s="63"/>
      <c r="I69" s="63"/>
      <c r="J69" s="50"/>
      <c r="K69" s="50"/>
      <c r="L69" s="64"/>
      <c r="M69" s="65"/>
      <c r="N69" s="66">
        <f t="shared" si="6"/>
        <v>23</v>
      </c>
      <c r="O69" s="66">
        <f t="shared" si="4"/>
        <v>23</v>
      </c>
      <c r="Q69" s="751" t="str">
        <f>Q26</f>
        <v/>
      </c>
      <c r="R69" s="62"/>
      <c r="S69" s="63"/>
      <c r="T69" s="63"/>
      <c r="U69" s="50"/>
      <c r="V69" s="629"/>
      <c r="W69" s="50"/>
      <c r="X69" s="63"/>
      <c r="Y69" s="63"/>
      <c r="Z69" s="63"/>
      <c r="AA69" s="50"/>
      <c r="AB69" s="50"/>
      <c r="AC69" s="64"/>
      <c r="AD69" s="65"/>
      <c r="AE69" s="303">
        <f t="shared" si="7"/>
        <v>23</v>
      </c>
      <c r="AF69" s="303">
        <f t="shared" si="5"/>
        <v>23</v>
      </c>
      <c r="AH69" s="751" t="str">
        <f>AH26</f>
        <v/>
      </c>
    </row>
    <row r="70" spans="1:34" ht="24" customHeight="1">
      <c r="A70" s="67"/>
      <c r="B70" s="68"/>
      <c r="C70" s="68"/>
      <c r="D70" s="32"/>
      <c r="E70" s="630"/>
      <c r="F70" s="32"/>
      <c r="G70" s="68"/>
      <c r="H70" s="68"/>
      <c r="I70" s="68"/>
      <c r="J70" s="32"/>
      <c r="K70" s="32"/>
      <c r="L70" s="69"/>
      <c r="M70" s="65"/>
      <c r="N70" s="66">
        <f t="shared" si="6"/>
        <v>24</v>
      </c>
      <c r="O70" s="66">
        <f t="shared" si="4"/>
        <v>24</v>
      </c>
      <c r="Q70" s="752"/>
      <c r="R70" s="67"/>
      <c r="S70" s="68"/>
      <c r="T70" s="68"/>
      <c r="U70" s="32"/>
      <c r="V70" s="630"/>
      <c r="W70" s="32"/>
      <c r="X70" s="68"/>
      <c r="Y70" s="68"/>
      <c r="Z70" s="68"/>
      <c r="AA70" s="32"/>
      <c r="AB70" s="32"/>
      <c r="AC70" s="69"/>
      <c r="AD70" s="65"/>
      <c r="AE70" s="303">
        <f t="shared" si="7"/>
        <v>24</v>
      </c>
      <c r="AF70" s="303">
        <f t="shared" si="5"/>
        <v>24</v>
      </c>
      <c r="AH70" s="752"/>
    </row>
    <row r="71" spans="1:34" ht="24" customHeight="1">
      <c r="A71" s="62"/>
      <c r="B71" s="63"/>
      <c r="C71" s="63"/>
      <c r="D71" s="50"/>
      <c r="E71" s="629"/>
      <c r="F71" s="50"/>
      <c r="G71" s="63"/>
      <c r="H71" s="63"/>
      <c r="I71" s="63"/>
      <c r="J71" s="50"/>
      <c r="K71" s="50"/>
      <c r="L71" s="64"/>
      <c r="M71" s="65"/>
      <c r="N71" s="66">
        <f t="shared" si="6"/>
        <v>25</v>
      </c>
      <c r="O71" s="66">
        <f t="shared" si="4"/>
        <v>25</v>
      </c>
      <c r="Q71" s="751" t="str">
        <f>Q28</f>
        <v/>
      </c>
      <c r="R71" s="62"/>
      <c r="S71" s="63"/>
      <c r="T71" s="63"/>
      <c r="U71" s="50"/>
      <c r="V71" s="629"/>
      <c r="W71" s="50"/>
      <c r="X71" s="63"/>
      <c r="Y71" s="63"/>
      <c r="Z71" s="63"/>
      <c r="AA71" s="50"/>
      <c r="AB71" s="50"/>
      <c r="AC71" s="64"/>
      <c r="AD71" s="65"/>
      <c r="AE71" s="303">
        <f t="shared" si="7"/>
        <v>25</v>
      </c>
      <c r="AF71" s="303">
        <f t="shared" si="5"/>
        <v>25</v>
      </c>
      <c r="AH71" s="751" t="str">
        <f>AH28</f>
        <v/>
      </c>
    </row>
    <row r="72" spans="1:34" ht="24" customHeight="1">
      <c r="A72" s="67"/>
      <c r="B72" s="68"/>
      <c r="C72" s="68"/>
      <c r="D72" s="32"/>
      <c r="E72" s="630"/>
      <c r="F72" s="32"/>
      <c r="G72" s="68"/>
      <c r="H72" s="68"/>
      <c r="I72" s="68"/>
      <c r="J72" s="32"/>
      <c r="K72" s="32"/>
      <c r="L72" s="69"/>
      <c r="M72" s="65"/>
      <c r="N72" s="66">
        <v>26</v>
      </c>
      <c r="O72" s="66">
        <v>26</v>
      </c>
      <c r="Q72" s="752"/>
      <c r="R72" s="67"/>
      <c r="S72" s="68"/>
      <c r="T72" s="68"/>
      <c r="U72" s="32"/>
      <c r="V72" s="630"/>
      <c r="W72" s="32"/>
      <c r="X72" s="68"/>
      <c r="Y72" s="68"/>
      <c r="Z72" s="68"/>
      <c r="AA72" s="32"/>
      <c r="AB72" s="32"/>
      <c r="AC72" s="69"/>
      <c r="AD72" s="65"/>
      <c r="AE72" s="303">
        <v>26</v>
      </c>
      <c r="AF72" s="303">
        <v>26</v>
      </c>
      <c r="AH72" s="752"/>
    </row>
    <row r="73" spans="1:34" ht="24" customHeight="1">
      <c r="A73" s="62"/>
      <c r="B73" s="63"/>
      <c r="C73" s="63"/>
      <c r="D73" s="50"/>
      <c r="E73" s="629"/>
      <c r="F73" s="50"/>
      <c r="G73" s="63"/>
      <c r="H73" s="63"/>
      <c r="I73" s="63"/>
      <c r="J73" s="50"/>
      <c r="K73" s="50"/>
      <c r="L73" s="64"/>
      <c r="M73" s="65"/>
      <c r="N73" s="66">
        <v>27</v>
      </c>
      <c r="O73" s="66">
        <v>27</v>
      </c>
      <c r="Q73" s="751" t="str">
        <f>Q30</f>
        <v/>
      </c>
      <c r="R73" s="62"/>
      <c r="S73" s="63"/>
      <c r="T73" s="63"/>
      <c r="U73" s="50"/>
      <c r="V73" s="629"/>
      <c r="W73" s="50"/>
      <c r="X73" s="63"/>
      <c r="Y73" s="63"/>
      <c r="Z73" s="63"/>
      <c r="AA73" s="50"/>
      <c r="AB73" s="50"/>
      <c r="AC73" s="64"/>
      <c r="AD73" s="65"/>
      <c r="AE73" s="303">
        <v>27</v>
      </c>
      <c r="AF73" s="303">
        <v>27</v>
      </c>
      <c r="AH73" s="751" t="str">
        <f>AH30</f>
        <v/>
      </c>
    </row>
    <row r="74" spans="1:34" ht="24" customHeight="1">
      <c r="A74" s="67"/>
      <c r="B74" s="68"/>
      <c r="C74" s="68"/>
      <c r="D74" s="32"/>
      <c r="E74" s="630"/>
      <c r="F74" s="32"/>
      <c r="G74" s="68"/>
      <c r="H74" s="68"/>
      <c r="I74" s="68"/>
      <c r="J74" s="32"/>
      <c r="K74" s="32"/>
      <c r="L74" s="69"/>
      <c r="M74" s="65"/>
      <c r="N74" s="66">
        <v>28</v>
      </c>
      <c r="O74" s="66">
        <v>28</v>
      </c>
      <c r="Q74" s="752"/>
      <c r="R74" s="67"/>
      <c r="S74" s="68"/>
      <c r="T74" s="68"/>
      <c r="U74" s="32"/>
      <c r="V74" s="630"/>
      <c r="W74" s="32"/>
      <c r="X74" s="68"/>
      <c r="Y74" s="68"/>
      <c r="Z74" s="68"/>
      <c r="AA74" s="32"/>
      <c r="AB74" s="32"/>
      <c r="AC74" s="69"/>
      <c r="AD74" s="65"/>
      <c r="AE74" s="303">
        <v>28</v>
      </c>
      <c r="AF74" s="303">
        <v>28</v>
      </c>
      <c r="AH74" s="752"/>
    </row>
    <row r="75" spans="1:34" ht="24" customHeight="1">
      <c r="A75" s="62"/>
      <c r="B75" s="63"/>
      <c r="C75" s="63"/>
      <c r="D75" s="50"/>
      <c r="E75" s="629"/>
      <c r="F75" s="50"/>
      <c r="G75" s="63"/>
      <c r="H75" s="63"/>
      <c r="I75" s="63"/>
      <c r="J75" s="50"/>
      <c r="K75" s="50"/>
      <c r="L75" s="64"/>
      <c r="M75" s="65"/>
      <c r="N75" s="66">
        <v>29</v>
      </c>
      <c r="O75" s="66">
        <v>29</v>
      </c>
      <c r="Q75" s="751" t="str">
        <f>Q32</f>
        <v/>
      </c>
      <c r="R75" s="62"/>
      <c r="S75" s="63"/>
      <c r="T75" s="63"/>
      <c r="U75" s="50"/>
      <c r="V75" s="629"/>
      <c r="W75" s="50"/>
      <c r="X75" s="63"/>
      <c r="Y75" s="63"/>
      <c r="Z75" s="63"/>
      <c r="AA75" s="50"/>
      <c r="AB75" s="50"/>
      <c r="AC75" s="64"/>
      <c r="AD75" s="65"/>
      <c r="AE75" s="303">
        <v>29</v>
      </c>
      <c r="AF75" s="303">
        <v>29</v>
      </c>
      <c r="AH75" s="751" t="str">
        <f>AH32</f>
        <v/>
      </c>
    </row>
    <row r="76" spans="1:34" ht="24" customHeight="1">
      <c r="A76" s="67"/>
      <c r="B76" s="68"/>
      <c r="C76" s="68"/>
      <c r="D76" s="32"/>
      <c r="E76" s="630"/>
      <c r="F76" s="32"/>
      <c r="G76" s="68"/>
      <c r="H76" s="68"/>
      <c r="I76" s="68"/>
      <c r="J76" s="32"/>
      <c r="K76" s="32"/>
      <c r="L76" s="69"/>
      <c r="M76" s="65"/>
      <c r="N76" s="66">
        <v>30</v>
      </c>
      <c r="O76" s="66">
        <v>30</v>
      </c>
      <c r="Q76" s="752"/>
      <c r="R76" s="67"/>
      <c r="S76" s="68"/>
      <c r="T76" s="68"/>
      <c r="U76" s="32"/>
      <c r="V76" s="630"/>
      <c r="W76" s="32"/>
      <c r="X76" s="68"/>
      <c r="Y76" s="68"/>
      <c r="Z76" s="68"/>
      <c r="AA76" s="32"/>
      <c r="AB76" s="32"/>
      <c r="AC76" s="69"/>
      <c r="AD76" s="65"/>
      <c r="AE76" s="303">
        <v>30</v>
      </c>
      <c r="AF76" s="303">
        <v>30</v>
      </c>
      <c r="AH76" s="752"/>
    </row>
    <row r="77" spans="1:34" ht="24" customHeight="1">
      <c r="A77" s="62"/>
      <c r="B77" s="63"/>
      <c r="C77" s="63"/>
      <c r="D77" s="50"/>
      <c r="E77" s="629"/>
      <c r="F77" s="50"/>
      <c r="G77" s="63"/>
      <c r="H77" s="63"/>
      <c r="I77" s="63"/>
      <c r="J77" s="50"/>
      <c r="K77" s="50"/>
      <c r="L77" s="64"/>
      <c r="M77" s="65"/>
      <c r="N77" s="66">
        <v>31</v>
      </c>
      <c r="O77" s="66">
        <v>31</v>
      </c>
      <c r="Q77" s="751" t="str">
        <f>Q34</f>
        <v/>
      </c>
      <c r="R77" s="62"/>
      <c r="S77" s="63"/>
      <c r="T77" s="63"/>
      <c r="U77" s="50"/>
      <c r="V77" s="629"/>
      <c r="W77" s="50"/>
      <c r="X77" s="63"/>
      <c r="Y77" s="63"/>
      <c r="Z77" s="63"/>
      <c r="AA77" s="50"/>
      <c r="AB77" s="50"/>
      <c r="AC77" s="64"/>
      <c r="AD77" s="65"/>
      <c r="AE77" s="303">
        <v>31</v>
      </c>
      <c r="AF77" s="303">
        <v>31</v>
      </c>
      <c r="AH77" s="751" t="str">
        <f>AH34</f>
        <v/>
      </c>
    </row>
    <row r="78" spans="1:34" ht="24" customHeight="1">
      <c r="A78" s="67"/>
      <c r="B78" s="68"/>
      <c r="C78" s="68"/>
      <c r="D78" s="32"/>
      <c r="E78" s="630"/>
      <c r="F78" s="32"/>
      <c r="G78" s="68"/>
      <c r="H78" s="68"/>
      <c r="I78" s="68"/>
      <c r="J78" s="32"/>
      <c r="K78" s="32"/>
      <c r="L78" s="69"/>
      <c r="M78" s="65"/>
      <c r="N78" s="66">
        <v>32</v>
      </c>
      <c r="O78" s="66">
        <v>32</v>
      </c>
      <c r="Q78" s="752"/>
      <c r="R78" s="67"/>
      <c r="S78" s="68"/>
      <c r="T78" s="68"/>
      <c r="U78" s="32"/>
      <c r="V78" s="630"/>
      <c r="W78" s="32"/>
      <c r="X78" s="68"/>
      <c r="Y78" s="68"/>
      <c r="Z78" s="68"/>
      <c r="AA78" s="32"/>
      <c r="AB78" s="32"/>
      <c r="AC78" s="69"/>
      <c r="AD78" s="65"/>
      <c r="AE78" s="303">
        <v>32</v>
      </c>
      <c r="AF78" s="303">
        <v>32</v>
      </c>
      <c r="AH78" s="752"/>
    </row>
    <row r="79" spans="1:34" ht="24" customHeight="1">
      <c r="A79" s="62"/>
      <c r="B79" s="63"/>
      <c r="C79" s="63"/>
      <c r="D79" s="50"/>
      <c r="E79" s="629"/>
      <c r="F79" s="50"/>
      <c r="G79" s="63"/>
      <c r="H79" s="63"/>
      <c r="I79" s="63"/>
      <c r="J79" s="50"/>
      <c r="K79" s="50"/>
      <c r="L79" s="64"/>
      <c r="M79" s="65"/>
      <c r="N79" s="66">
        <v>33</v>
      </c>
      <c r="O79" s="66">
        <v>33</v>
      </c>
      <c r="Q79" s="751" t="str">
        <f>Q36</f>
        <v/>
      </c>
      <c r="R79" s="62"/>
      <c r="S79" s="63"/>
      <c r="T79" s="63"/>
      <c r="U79" s="50"/>
      <c r="V79" s="629"/>
      <c r="W79" s="50"/>
      <c r="X79" s="63"/>
      <c r="Y79" s="63"/>
      <c r="Z79" s="63"/>
      <c r="AA79" s="50"/>
      <c r="AB79" s="50"/>
      <c r="AC79" s="64"/>
      <c r="AD79" s="65"/>
      <c r="AE79" s="303">
        <v>33</v>
      </c>
      <c r="AF79" s="303">
        <v>33</v>
      </c>
      <c r="AH79" s="751" t="str">
        <f>AH36</f>
        <v/>
      </c>
    </row>
    <row r="80" spans="1:34" ht="24" customHeight="1">
      <c r="A80" s="67"/>
      <c r="B80" s="68"/>
      <c r="C80" s="68"/>
      <c r="D80" s="32"/>
      <c r="E80" s="630"/>
      <c r="F80" s="32"/>
      <c r="G80" s="68"/>
      <c r="H80" s="68"/>
      <c r="I80" s="68"/>
      <c r="J80" s="32"/>
      <c r="K80" s="32"/>
      <c r="L80" s="69"/>
      <c r="M80" s="65"/>
      <c r="N80" s="66">
        <v>34</v>
      </c>
      <c r="O80" s="66">
        <v>34</v>
      </c>
      <c r="Q80" s="752"/>
      <c r="R80" s="67"/>
      <c r="S80" s="68"/>
      <c r="T80" s="68"/>
      <c r="U80" s="32"/>
      <c r="V80" s="630"/>
      <c r="W80" s="32"/>
      <c r="X80" s="68"/>
      <c r="Y80" s="68"/>
      <c r="Z80" s="68"/>
      <c r="AA80" s="32"/>
      <c r="AB80" s="32"/>
      <c r="AC80" s="69"/>
      <c r="AD80" s="65"/>
      <c r="AE80" s="303">
        <v>34</v>
      </c>
      <c r="AF80" s="303">
        <v>34</v>
      </c>
      <c r="AH80" s="752"/>
    </row>
    <row r="81" spans="1:34" ht="24" customHeight="1">
      <c r="A81" s="62"/>
      <c r="B81" s="63"/>
      <c r="C81" s="63"/>
      <c r="D81" s="50"/>
      <c r="E81" s="629"/>
      <c r="F81" s="50"/>
      <c r="G81" s="63"/>
      <c r="H81" s="63"/>
      <c r="I81" s="63"/>
      <c r="J81" s="50"/>
      <c r="K81" s="50"/>
      <c r="L81" s="64"/>
      <c r="M81" s="65"/>
      <c r="N81" s="66">
        <v>35</v>
      </c>
      <c r="O81" s="66">
        <v>35</v>
      </c>
      <c r="Q81" s="751" t="str">
        <f>Q38</f>
        <v/>
      </c>
      <c r="R81" s="62"/>
      <c r="S81" s="63"/>
      <c r="T81" s="63"/>
      <c r="U81" s="50"/>
      <c r="V81" s="629"/>
      <c r="W81" s="50"/>
      <c r="X81" s="63"/>
      <c r="Y81" s="63"/>
      <c r="Z81" s="63"/>
      <c r="AA81" s="50"/>
      <c r="AB81" s="50"/>
      <c r="AC81" s="64"/>
      <c r="AD81" s="65"/>
      <c r="AE81" s="303">
        <v>35</v>
      </c>
      <c r="AF81" s="303">
        <v>35</v>
      </c>
      <c r="AH81" s="751" t="str">
        <f>AH38</f>
        <v/>
      </c>
    </row>
    <row r="82" spans="1:34" ht="24" customHeight="1">
      <c r="A82" s="67"/>
      <c r="B82" s="68"/>
      <c r="C82" s="68"/>
      <c r="D82" s="32"/>
      <c r="E82" s="630"/>
      <c r="F82" s="32"/>
      <c r="G82" s="68"/>
      <c r="H82" s="68"/>
      <c r="I82" s="68"/>
      <c r="J82" s="32"/>
      <c r="K82" s="32"/>
      <c r="L82" s="69"/>
      <c r="M82" s="65"/>
      <c r="N82" s="66">
        <v>36</v>
      </c>
      <c r="O82" s="66">
        <v>36</v>
      </c>
      <c r="Q82" s="752"/>
      <c r="R82" s="67"/>
      <c r="S82" s="68"/>
      <c r="T82" s="68"/>
      <c r="U82" s="32"/>
      <c r="V82" s="630"/>
      <c r="W82" s="32"/>
      <c r="X82" s="68"/>
      <c r="Y82" s="68"/>
      <c r="Z82" s="68"/>
      <c r="AA82" s="32"/>
      <c r="AB82" s="32"/>
      <c r="AC82" s="69"/>
      <c r="AD82" s="65"/>
      <c r="AE82" s="303">
        <v>36</v>
      </c>
      <c r="AF82" s="303">
        <v>36</v>
      </c>
      <c r="AH82" s="752"/>
    </row>
    <row r="83" spans="1:34" ht="24" customHeight="1">
      <c r="A83" s="62"/>
      <c r="B83" s="63"/>
      <c r="C83" s="63"/>
      <c r="D83" s="50"/>
      <c r="E83" s="629"/>
      <c r="F83" s="50"/>
      <c r="G83" s="63"/>
      <c r="H83" s="63"/>
      <c r="I83" s="63"/>
      <c r="J83" s="50"/>
      <c r="K83" s="50"/>
      <c r="L83" s="64"/>
      <c r="M83" s="65"/>
      <c r="N83" s="66">
        <v>37</v>
      </c>
      <c r="O83" s="66">
        <v>37</v>
      </c>
      <c r="P83" s="70"/>
      <c r="Q83" s="751" t="str">
        <f>Q40</f>
        <v/>
      </c>
      <c r="R83" s="62"/>
      <c r="S83" s="63"/>
      <c r="T83" s="63"/>
      <c r="U83" s="50"/>
      <c r="V83" s="629"/>
      <c r="W83" s="50"/>
      <c r="X83" s="63"/>
      <c r="Y83" s="63"/>
      <c r="Z83" s="63"/>
      <c r="AA83" s="50"/>
      <c r="AB83" s="50"/>
      <c r="AC83" s="64"/>
      <c r="AD83" s="65"/>
      <c r="AE83" s="303">
        <v>37</v>
      </c>
      <c r="AF83" s="303">
        <v>37</v>
      </c>
      <c r="AG83" s="70"/>
      <c r="AH83" s="751" t="str">
        <f>AH40</f>
        <v/>
      </c>
    </row>
    <row r="84" spans="1:34" ht="24" customHeight="1">
      <c r="A84" s="67"/>
      <c r="B84" s="68"/>
      <c r="C84" s="68"/>
      <c r="D84" s="32"/>
      <c r="E84" s="630"/>
      <c r="F84" s="32"/>
      <c r="G84" s="68"/>
      <c r="H84" s="68"/>
      <c r="I84" s="68"/>
      <c r="J84" s="32"/>
      <c r="K84" s="32"/>
      <c r="L84" s="69"/>
      <c r="M84" s="65"/>
      <c r="N84" s="66">
        <v>38</v>
      </c>
      <c r="O84" s="66">
        <v>38</v>
      </c>
      <c r="P84" s="70"/>
      <c r="Q84" s="752"/>
      <c r="R84" s="67"/>
      <c r="S84" s="68"/>
      <c r="T84" s="68"/>
      <c r="U84" s="32"/>
      <c r="V84" s="630"/>
      <c r="W84" s="32"/>
      <c r="X84" s="68"/>
      <c r="Y84" s="68"/>
      <c r="Z84" s="68"/>
      <c r="AA84" s="32"/>
      <c r="AB84" s="32"/>
      <c r="AC84" s="69"/>
      <c r="AD84" s="65"/>
      <c r="AE84" s="303">
        <v>38</v>
      </c>
      <c r="AF84" s="303">
        <v>38</v>
      </c>
      <c r="AG84" s="70"/>
      <c r="AH84" s="752"/>
    </row>
    <row r="85" spans="1:34" ht="24" customHeight="1">
      <c r="A85" s="538"/>
      <c r="B85" s="63"/>
      <c r="C85" s="63"/>
      <c r="D85" s="50"/>
      <c r="E85" s="629"/>
      <c r="F85" s="50"/>
      <c r="G85" s="63"/>
      <c r="H85" s="63"/>
      <c r="I85" s="63"/>
      <c r="J85" s="50"/>
      <c r="K85" s="50"/>
      <c r="L85" s="64"/>
      <c r="M85" s="65"/>
      <c r="N85" s="60"/>
      <c r="O85" s="60"/>
      <c r="P85" s="70"/>
      <c r="Q85" s="751" t="str">
        <f>Q42</f>
        <v/>
      </c>
      <c r="R85" s="62"/>
      <c r="S85" s="63"/>
      <c r="T85" s="63"/>
      <c r="U85" s="50"/>
      <c r="V85" s="629"/>
      <c r="W85" s="50"/>
      <c r="X85" s="63"/>
      <c r="Y85" s="63"/>
      <c r="Z85" s="63"/>
      <c r="AA85" s="50"/>
      <c r="AB85" s="50"/>
      <c r="AC85" s="64"/>
      <c r="AD85" s="65"/>
      <c r="AE85" s="60"/>
      <c r="AF85" s="60"/>
      <c r="AG85" s="70"/>
      <c r="AH85" s="751" t="str">
        <f>AH42</f>
        <v/>
      </c>
    </row>
    <row r="86" spans="1:34" ht="24" customHeight="1" thickBot="1">
      <c r="A86" s="526"/>
      <c r="B86" s="527"/>
      <c r="C86" s="527"/>
      <c r="D86" s="528"/>
      <c r="E86" s="631"/>
      <c r="F86" s="528"/>
      <c r="G86" s="527"/>
      <c r="H86" s="527"/>
      <c r="I86" s="527"/>
      <c r="J86" s="528"/>
      <c r="K86" s="528"/>
      <c r="L86" s="529"/>
      <c r="M86" s="65"/>
      <c r="N86" s="60"/>
      <c r="O86" s="60"/>
      <c r="P86" s="70"/>
      <c r="Q86" s="754"/>
      <c r="R86" s="526"/>
      <c r="S86" s="527"/>
      <c r="T86" s="527"/>
      <c r="U86" s="528"/>
      <c r="V86" s="631"/>
      <c r="W86" s="528"/>
      <c r="X86" s="527"/>
      <c r="Y86" s="527"/>
      <c r="Z86" s="527"/>
      <c r="AA86" s="528"/>
      <c r="AB86" s="528"/>
      <c r="AC86" s="529"/>
      <c r="AD86" s="65"/>
      <c r="AE86" s="60"/>
      <c r="AF86" s="60"/>
      <c r="AG86" s="70"/>
      <c r="AH86" s="754"/>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baseColWidth="10" defaultColWidth="8.83203125" defaultRowHeight="19"/>
  <cols>
    <col min="1" max="1" width="1.1640625" style="99" customWidth="1"/>
    <col min="2" max="2" width="10" style="99" customWidth="1"/>
    <col min="3" max="3" width="25.83203125" style="99" customWidth="1"/>
    <col min="4" max="5" width="1.1640625" style="99" customWidth="1"/>
    <col min="6" max="6" width="10" style="99" customWidth="1"/>
    <col min="7" max="7" width="25.83203125" style="99" customWidth="1"/>
    <col min="8" max="8" width="1.1640625" style="99" customWidth="1"/>
    <col min="9" max="9" width="1.5" style="99" customWidth="1"/>
    <col min="10" max="11" width="23.1640625" style="99" customWidth="1"/>
    <col min="12" max="255" width="11.5" style="99" customWidth="1"/>
    <col min="256" max="16384" width="8.83203125" style="99"/>
  </cols>
  <sheetData>
    <row r="1" spans="1:11" ht="21" customHeight="1">
      <c r="A1" s="615"/>
      <c r="B1" s="1359" t="str">
        <f>IF(ISBLANK(IGRF!$B$12), "", IGRF!$B$12)</f>
        <v/>
      </c>
      <c r="C1" s="1359"/>
      <c r="D1" s="616"/>
      <c r="E1" s="615"/>
      <c r="F1" s="1359" t="str">
        <f>IF(ISBLANK(IGRF!$I$12), "", IGRF!$I$12)</f>
        <v/>
      </c>
      <c r="G1" s="1359"/>
      <c r="H1" s="616"/>
      <c r="J1" s="1358" t="str">
        <f>IF(IGRF!L3="","","Game "&amp;IGRF!L3&amp;"  "&amp;TEXT(IGRF!B7,"dddd")&amp;" @ "&amp;TEXT(IGRF!I7,"hh:mm AM/PM"))</f>
        <v/>
      </c>
      <c r="K1" s="1358"/>
    </row>
    <row r="2" spans="1:11" ht="21" customHeight="1">
      <c r="A2" s="617"/>
      <c r="B2" s="1360" t="str">
        <f>Score!$A$1</f>
        <v>Home Team</v>
      </c>
      <c r="C2" s="1360"/>
      <c r="D2" s="618"/>
      <c r="E2" s="617"/>
      <c r="F2" s="1360" t="str">
        <f>Score!$T$1</f>
        <v>Away Team</v>
      </c>
      <c r="G2" s="1360"/>
      <c r="H2" s="618"/>
      <c r="J2" s="1357" t="str">
        <f>IF(IGRF!B5="","",IGRF!B5)</f>
        <v/>
      </c>
      <c r="K2" s="1357"/>
    </row>
    <row r="3" spans="1:11">
      <c r="A3" s="617"/>
      <c r="B3" s="100"/>
      <c r="C3" s="100"/>
      <c r="D3" s="618"/>
      <c r="E3" s="617"/>
      <c r="F3" s="100"/>
      <c r="G3" s="100"/>
      <c r="H3" s="618"/>
      <c r="J3" s="1357" t="s">
        <v>448</v>
      </c>
      <c r="K3" s="1357"/>
    </row>
    <row r="4" spans="1:11" ht="22.5" customHeight="1">
      <c r="A4" s="617"/>
      <c r="B4" s="101" t="str">
        <f>IF(ISBLANK(IGRF!B14),"",IGRF!B14)</f>
        <v/>
      </c>
      <c r="C4" s="102" t="str">
        <f>IF(ISBLANK(IGRF!C14),"",IGRF!C14)</f>
        <v/>
      </c>
      <c r="D4" s="618"/>
      <c r="E4" s="617"/>
      <c r="F4" s="101" t="str">
        <f>IF(ISBLANK(IGRF!I14),"",IGRF!I14)</f>
        <v/>
      </c>
      <c r="G4" s="102" t="str">
        <f>IF(ISBLANK(IGRF!J14),"",IGRF!J14)</f>
        <v/>
      </c>
      <c r="H4" s="618"/>
      <c r="J4" s="609" t="str">
        <f>IF(ISBLANK(IGRF!C60), "", IGRF!C60)</f>
        <v/>
      </c>
      <c r="K4" s="609" t="str">
        <f>IF(ISBLANK(IGRF!C80), "", IGRF!C80)</f>
        <v/>
      </c>
    </row>
    <row r="5" spans="1:11" ht="22.5" customHeight="1">
      <c r="A5" s="617"/>
      <c r="B5" s="101" t="str">
        <f>IF(ISBLANK(IGRF!B15),"",IGRF!B15)</f>
        <v/>
      </c>
      <c r="C5" s="102" t="str">
        <f>IF(ISBLANK(IGRF!C15),"",IGRF!C15)</f>
        <v/>
      </c>
      <c r="D5" s="618"/>
      <c r="E5" s="617"/>
      <c r="F5" s="101" t="str">
        <f>IF(ISBLANK(IGRF!I15),"",IGRF!I15)</f>
        <v/>
      </c>
      <c r="G5" s="102" t="str">
        <f>IF(ISBLANK(IGRF!J15),"",IGRF!J15)</f>
        <v/>
      </c>
      <c r="H5" s="618"/>
      <c r="J5" s="609" t="str">
        <f>IF(ISBLANK(IGRF!C61), "", IGRF!C61)</f>
        <v/>
      </c>
      <c r="K5" s="609" t="str">
        <f>IF(ISBLANK(IGRF!C81), "", IGRF!C81)</f>
        <v/>
      </c>
    </row>
    <row r="6" spans="1:11" ht="22.5" customHeight="1">
      <c r="A6" s="617"/>
      <c r="B6" s="101" t="str">
        <f>IF(ISBLANK(IGRF!B16),"",IGRF!B16)</f>
        <v/>
      </c>
      <c r="C6" s="102" t="str">
        <f>IF(ISBLANK(IGRF!C16),"",IGRF!C16)</f>
        <v/>
      </c>
      <c r="D6" s="618"/>
      <c r="E6" s="617"/>
      <c r="F6" s="101" t="str">
        <f>IF(ISBLANK(IGRF!I16),"",IGRF!I16)</f>
        <v/>
      </c>
      <c r="G6" s="102" t="str">
        <f>IF(ISBLANK(IGRF!J16),"",IGRF!J16)</f>
        <v/>
      </c>
      <c r="H6" s="618"/>
      <c r="J6" s="609" t="str">
        <f>IF(ISBLANK(IGRF!C62), "", IGRF!C62)</f>
        <v/>
      </c>
      <c r="K6" s="609" t="str">
        <f>IF(ISBLANK(IGRF!C82), "", IGRF!C82)</f>
        <v/>
      </c>
    </row>
    <row r="7" spans="1:11" ht="22.5" customHeight="1">
      <c r="A7" s="617"/>
      <c r="B7" s="101" t="str">
        <f>IF(ISBLANK(IGRF!B17),"",IGRF!B17)</f>
        <v/>
      </c>
      <c r="C7" s="102" t="str">
        <f>IF(ISBLANK(IGRF!C17),"",IGRF!C17)</f>
        <v/>
      </c>
      <c r="D7" s="618"/>
      <c r="E7" s="617"/>
      <c r="F7" s="101" t="str">
        <f>IF(ISBLANK(IGRF!I17),"",IGRF!I17)</f>
        <v/>
      </c>
      <c r="G7" s="102" t="str">
        <f>IF(ISBLANK(IGRF!J17),"",IGRF!J17)</f>
        <v/>
      </c>
      <c r="H7" s="618"/>
      <c r="J7" s="609" t="str">
        <f>IF(ISBLANK(IGRF!C63), "", IGRF!C63)</f>
        <v/>
      </c>
      <c r="K7" s="609" t="str">
        <f>IF(ISBLANK(IGRF!C83), "", IGRF!C83)</f>
        <v/>
      </c>
    </row>
    <row r="8" spans="1:11" ht="22.5" customHeight="1">
      <c r="A8" s="617"/>
      <c r="B8" s="101" t="str">
        <f>IF(ISBLANK(IGRF!B18),"",IGRF!B18)</f>
        <v/>
      </c>
      <c r="C8" s="102" t="str">
        <f>IF(ISBLANK(IGRF!C18),"",IGRF!C18)</f>
        <v/>
      </c>
      <c r="D8" s="618"/>
      <c r="E8" s="617"/>
      <c r="F8" s="101" t="str">
        <f>IF(ISBLANK(IGRF!I18),"",IGRF!I18)</f>
        <v/>
      </c>
      <c r="G8" s="102" t="str">
        <f>IF(ISBLANK(IGRF!J18),"",IGRF!J18)</f>
        <v/>
      </c>
      <c r="H8" s="618"/>
      <c r="J8" s="609" t="str">
        <f>IF(ISBLANK(IGRF!C64), "", IGRF!C64)</f>
        <v/>
      </c>
      <c r="K8" s="609" t="str">
        <f>IF(ISBLANK(IGRF!C84), "", IGRF!C84)</f>
        <v/>
      </c>
    </row>
    <row r="9" spans="1:11" ht="22.5" customHeight="1">
      <c r="A9" s="617"/>
      <c r="B9" s="101" t="str">
        <f>IF(ISBLANK(IGRF!B19),"",IGRF!B19)</f>
        <v/>
      </c>
      <c r="C9" s="102" t="str">
        <f>IF(ISBLANK(IGRF!C19),"",IGRF!C19)</f>
        <v/>
      </c>
      <c r="D9" s="618"/>
      <c r="E9" s="617"/>
      <c r="F9" s="101" t="str">
        <f>IF(ISBLANK(IGRF!I19),"",IGRF!I19)</f>
        <v/>
      </c>
      <c r="G9" s="102" t="str">
        <f>IF(ISBLANK(IGRF!J19),"",IGRF!J19)</f>
        <v/>
      </c>
      <c r="H9" s="618"/>
      <c r="J9" s="609" t="str">
        <f>IF(ISBLANK(IGRF!C65), "", IGRF!C65)</f>
        <v/>
      </c>
      <c r="K9" s="609" t="str">
        <f>IF(ISBLANK(IGRF!C85), "", IGRF!C85)</f>
        <v/>
      </c>
    </row>
    <row r="10" spans="1:11" ht="22.5" customHeight="1">
      <c r="A10" s="617"/>
      <c r="B10" s="101" t="str">
        <f>IF(ISBLANK(IGRF!B20),"",IGRF!B20)</f>
        <v/>
      </c>
      <c r="C10" s="102" t="str">
        <f>IF(ISBLANK(IGRF!C20),"",IGRF!C20)</f>
        <v/>
      </c>
      <c r="D10" s="618"/>
      <c r="E10" s="617"/>
      <c r="F10" s="101" t="str">
        <f>IF(ISBLANK(IGRF!I20),"",IGRF!I20)</f>
        <v/>
      </c>
      <c r="G10" s="102" t="str">
        <f>IF(ISBLANK(IGRF!J20),"",IGRF!J20)</f>
        <v/>
      </c>
      <c r="H10" s="618"/>
      <c r="J10" s="609" t="str">
        <f>IF(ISBLANK(IGRF!C66), "", IGRF!C66)</f>
        <v/>
      </c>
      <c r="K10" s="609" t="str">
        <f>IF(ISBLANK(IGRF!C86), "", IGRF!C86)</f>
        <v/>
      </c>
    </row>
    <row r="11" spans="1:11" ht="22.5" customHeight="1">
      <c r="A11" s="617"/>
      <c r="B11" s="101" t="str">
        <f>IF(ISBLANK(IGRF!B21),"",IGRF!B21)</f>
        <v/>
      </c>
      <c r="C11" s="102" t="str">
        <f>IF(ISBLANK(IGRF!C21),"",IGRF!C21)</f>
        <v/>
      </c>
      <c r="D11" s="618"/>
      <c r="E11" s="617"/>
      <c r="F11" s="101" t="str">
        <f>IF(ISBLANK(IGRF!I21),"",IGRF!I21)</f>
        <v/>
      </c>
      <c r="G11" s="102" t="str">
        <f>IF(ISBLANK(IGRF!J21),"",IGRF!J21)</f>
        <v/>
      </c>
      <c r="H11" s="618"/>
      <c r="J11" s="609" t="str">
        <f>IF(ISBLANK(IGRF!C67), "", IGRF!C67)</f>
        <v/>
      </c>
      <c r="K11" s="609" t="str">
        <f>IF(ISBLANK(IGRF!C87), "", IGRF!C87)</f>
        <v/>
      </c>
    </row>
    <row r="12" spans="1:11" ht="22.5" customHeight="1">
      <c r="A12" s="617"/>
      <c r="B12" s="101" t="str">
        <f>IF(ISBLANK(IGRF!B22),"",IGRF!B22)</f>
        <v/>
      </c>
      <c r="C12" s="102" t="str">
        <f>IF(ISBLANK(IGRF!C22),"",IGRF!C22)</f>
        <v/>
      </c>
      <c r="D12" s="618"/>
      <c r="E12" s="617"/>
      <c r="F12" s="101" t="str">
        <f>IF(ISBLANK(IGRF!I22),"",IGRF!I22)</f>
        <v/>
      </c>
      <c r="G12" s="102" t="str">
        <f>IF(ISBLANK(IGRF!J22),"",IGRF!J22)</f>
        <v/>
      </c>
      <c r="H12" s="618"/>
      <c r="J12" s="609" t="str">
        <f>IF(ISBLANK(IGRF!C68), "", IGRF!C68)</f>
        <v/>
      </c>
      <c r="K12" s="609"/>
    </row>
    <row r="13" spans="1:11" ht="22.5" customHeight="1">
      <c r="A13" s="617"/>
      <c r="B13" s="101" t="str">
        <f>IF(ISBLANK(IGRF!B23),"",IGRF!B23)</f>
        <v/>
      </c>
      <c r="C13" s="102" t="str">
        <f>IF(ISBLANK(IGRF!C23),"",IGRF!C23)</f>
        <v/>
      </c>
      <c r="D13" s="618"/>
      <c r="E13" s="617"/>
      <c r="F13" s="101" t="str">
        <f>IF(ISBLANK(IGRF!I23),"",IGRF!I23)</f>
        <v/>
      </c>
      <c r="G13" s="102" t="str">
        <f>IF(ISBLANK(IGRF!J23),"",IGRF!J23)</f>
        <v/>
      </c>
      <c r="H13" s="618"/>
      <c r="J13" s="609" t="str">
        <f>IF(ISBLANK(IGRF!C69), "", IGRF!C69)</f>
        <v/>
      </c>
      <c r="K13" s="609"/>
    </row>
    <row r="14" spans="1:11" ht="22.5" customHeight="1">
      <c r="A14" s="617"/>
      <c r="B14" s="101" t="str">
        <f>IF(ISBLANK(IGRF!B24),"",IGRF!B24)</f>
        <v/>
      </c>
      <c r="C14" s="102" t="str">
        <f>IF(ISBLANK(IGRF!C24),"",IGRF!C24)</f>
        <v/>
      </c>
      <c r="D14" s="618"/>
      <c r="E14" s="617"/>
      <c r="F14" s="101" t="str">
        <f>IF(ISBLANK(IGRF!I24),"",IGRF!I24)</f>
        <v/>
      </c>
      <c r="G14" s="102" t="str">
        <f>IF(ISBLANK(IGRF!J24),"",IGRF!J24)</f>
        <v/>
      </c>
      <c r="H14" s="618"/>
      <c r="J14" s="609" t="str">
        <f>IF(ISBLANK(IGRF!C70), "", IGRF!C70)</f>
        <v/>
      </c>
      <c r="K14" s="610"/>
    </row>
    <row r="15" spans="1:11" ht="22.5" customHeight="1">
      <c r="A15" s="617"/>
      <c r="B15" s="101" t="str">
        <f>IF(ISBLANK(IGRF!B25),"",IGRF!B25)</f>
        <v/>
      </c>
      <c r="C15" s="102" t="str">
        <f>IF(ISBLANK(IGRF!C25),"",IGRF!C25)</f>
        <v/>
      </c>
      <c r="D15" s="618"/>
      <c r="E15" s="617"/>
      <c r="F15" s="101" t="str">
        <f>IF(ISBLANK(IGRF!I25),"",IGRF!I25)</f>
        <v/>
      </c>
      <c r="G15" s="102" t="str">
        <f>IF(ISBLANK(IGRF!J25),"",IGRF!J25)</f>
        <v/>
      </c>
      <c r="H15" s="618"/>
      <c r="J15" s="609" t="str">
        <f>IF(ISBLANK(IGRF!C71), "", IGRF!C71)</f>
        <v/>
      </c>
      <c r="K15" s="610"/>
    </row>
    <row r="16" spans="1:11" ht="22.5" customHeight="1">
      <c r="A16" s="617"/>
      <c r="B16" s="101" t="str">
        <f>IF(ISBLANK(IGRF!B26),"",IGRF!B26)</f>
        <v/>
      </c>
      <c r="C16" s="102" t="str">
        <f>IF(ISBLANK(IGRF!C26),"",IGRF!C26)</f>
        <v/>
      </c>
      <c r="D16" s="618"/>
      <c r="E16" s="617"/>
      <c r="F16" s="101" t="str">
        <f>IF(ISBLANK(IGRF!I26),"",IGRF!I26)</f>
        <v/>
      </c>
      <c r="G16" s="102" t="str">
        <f>IF(ISBLANK(IGRF!J26),"",IGRF!J26)</f>
        <v/>
      </c>
      <c r="H16" s="618"/>
      <c r="J16" s="609" t="str">
        <f>IF(ISBLANK(IGRF!C72), "", IGRF!C72)</f>
        <v/>
      </c>
      <c r="K16" s="610"/>
    </row>
    <row r="17" spans="1:11" ht="22.5" customHeight="1">
      <c r="A17" s="617"/>
      <c r="B17" s="101" t="str">
        <f>IF(ISBLANK(IGRF!B27),"",IGRF!B27)</f>
        <v/>
      </c>
      <c r="C17" s="102" t="str">
        <f>IF(ISBLANK(IGRF!C27),"",IGRF!C27)</f>
        <v/>
      </c>
      <c r="D17" s="618"/>
      <c r="E17" s="617"/>
      <c r="F17" s="101" t="str">
        <f>IF(ISBLANK(IGRF!I27),"",IGRF!I27)</f>
        <v/>
      </c>
      <c r="G17" s="102" t="str">
        <f>IF(ISBLANK(IGRF!J27),"",IGRF!J27)</f>
        <v/>
      </c>
      <c r="H17" s="618"/>
      <c r="J17" s="609" t="str">
        <f>IF(ISBLANK(IGRF!C73), "", IGRF!C73)</f>
        <v/>
      </c>
      <c r="K17" s="610"/>
    </row>
    <row r="18" spans="1:11" ht="22.5" customHeight="1">
      <c r="A18" s="617"/>
      <c r="B18" s="101" t="str">
        <f>IF(ISBLANK(IGRF!B28),"",IGRF!B28)</f>
        <v/>
      </c>
      <c r="C18" s="102" t="str">
        <f>IF(ISBLANK(IGRF!C28),"",IGRF!C28)</f>
        <v/>
      </c>
      <c r="D18" s="618"/>
      <c r="E18" s="617"/>
      <c r="F18" s="101" t="str">
        <f>IF(ISBLANK(IGRF!I28),"",IGRF!I28)</f>
        <v/>
      </c>
      <c r="G18" s="102" t="str">
        <f>IF(ISBLANK(IGRF!J28),"",IGRF!J28)</f>
        <v/>
      </c>
      <c r="H18" s="618"/>
      <c r="J18" s="609" t="str">
        <f>IF(ISBLANK(IGRF!C74), "", IGRF!C74)</f>
        <v/>
      </c>
      <c r="K18" s="610"/>
    </row>
    <row r="19" spans="1:11" ht="22.5" customHeight="1">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c r="K24" s="610"/>
    </row>
    <row r="25" spans="1:11">
      <c r="K25" s="610"/>
    </row>
    <row r="26" spans="1:11">
      <c r="K26" s="610"/>
    </row>
    <row r="27" spans="1:11">
      <c r="K27" s="610"/>
    </row>
    <row r="28" spans="1:11">
      <c r="K28" s="610"/>
    </row>
    <row r="29" spans="1:11">
      <c r="K29" s="610"/>
    </row>
    <row r="30" spans="1:11">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baseColWidth="10" defaultColWidth="8.83203125" defaultRowHeight="14"/>
  <cols>
    <col min="1" max="1" width="7.1640625" style="3" customWidth="1"/>
    <col min="2" max="2" width="17.6640625" style="3" customWidth="1"/>
    <col min="3" max="3" width="20.6640625" style="3" customWidth="1"/>
    <col min="4" max="8" width="15.33203125" style="3" customWidth="1"/>
    <col min="9" max="9" width="13.5" style="3" customWidth="1"/>
    <col min="10" max="10" width="10.6640625" style="3" customWidth="1"/>
    <col min="11" max="257" width="11.5" style="3" customWidth="1"/>
    <col min="258" max="16384" width="8.83203125" style="3"/>
  </cols>
  <sheetData>
    <row r="1" spans="1:10" s="2" customFormat="1" ht="30" customHeight="1">
      <c r="A1" s="57" t="s">
        <v>191</v>
      </c>
      <c r="B1" s="1388" t="str">
        <f>Score!$A$1</f>
        <v>Home Team</v>
      </c>
      <c r="C1" s="1388"/>
      <c r="D1" s="1388"/>
      <c r="E1" s="541" t="str">
        <f>IF(ISBLANK(IGRF!$B$12), "", IGRF!$B$12)</f>
        <v/>
      </c>
      <c r="F1" s="1380"/>
      <c r="G1" s="1380"/>
      <c r="H1" s="1380"/>
      <c r="I1" s="1389" t="str">
        <f>IF(ISBLANK(IGRF!$B$7), "", IGRF!$B$7)</f>
        <v/>
      </c>
      <c r="J1" s="1396">
        <v>1</v>
      </c>
    </row>
    <row r="2" spans="1:10" s="2" customFormat="1" ht="15" customHeight="1">
      <c r="A2" s="1391" t="s">
        <v>192</v>
      </c>
      <c r="B2" s="1388" t="str">
        <f>Score!$T$1</f>
        <v>Away Team</v>
      </c>
      <c r="C2" s="1388"/>
      <c r="D2" s="1388"/>
      <c r="E2" s="1377" t="str">
        <f>IF(ISBLANK(IGRF!$I$12),"",IGRF!$I$12)</f>
        <v/>
      </c>
      <c r="F2" s="1375"/>
      <c r="G2" s="1375"/>
      <c r="H2" s="1375"/>
      <c r="I2" s="1390"/>
      <c r="J2" s="1396"/>
    </row>
    <row r="3" spans="1:10" s="2" customFormat="1" ht="15" customHeight="1" thickBot="1">
      <c r="A3" s="1391"/>
      <c r="B3" s="1388"/>
      <c r="C3" s="1388"/>
      <c r="D3" s="1388"/>
      <c r="E3" s="1381"/>
      <c r="F3" s="1376" t="s">
        <v>185</v>
      </c>
      <c r="G3" s="1376"/>
      <c r="H3" s="1376"/>
      <c r="I3" s="112" t="s">
        <v>190</v>
      </c>
      <c r="J3" s="113" t="str">
        <f>IF(ISBLANK(IGRF!$L$3), "", "GAME " &amp; IGRF!$L$3)</f>
        <v/>
      </c>
    </row>
    <row r="4" spans="1:10" s="6" customFormat="1" ht="15" customHeight="1" thickBot="1">
      <c r="A4" s="21"/>
      <c r="B4" s="1401" t="s">
        <v>43</v>
      </c>
      <c r="C4" s="1401"/>
      <c r="D4" s="1401" t="s">
        <v>44</v>
      </c>
      <c r="E4" s="1401"/>
      <c r="F4" s="1401"/>
      <c r="G4" s="1379" t="s">
        <v>45</v>
      </c>
      <c r="H4" s="1379"/>
      <c r="I4" s="1397" t="s">
        <v>140</v>
      </c>
      <c r="J4" s="1397"/>
    </row>
    <row r="5" spans="1:10" s="6" customFormat="1" ht="21" customHeight="1" thickBot="1">
      <c r="A5" s="22" t="s">
        <v>117</v>
      </c>
      <c r="B5" s="1395"/>
      <c r="C5" s="1395"/>
      <c r="D5" s="1386"/>
      <c r="E5" s="1387"/>
      <c r="F5" s="1385"/>
      <c r="G5" s="1386"/>
      <c r="H5" s="1370"/>
      <c r="I5" s="1398" t="str">
        <f>B1</f>
        <v>Home Team</v>
      </c>
      <c r="J5" s="1399"/>
    </row>
    <row r="6" spans="1:10" s="6" customFormat="1" ht="21" customHeight="1" thickBot="1">
      <c r="A6" s="23" t="s">
        <v>121</v>
      </c>
      <c r="B6" s="1400"/>
      <c r="C6" s="1400"/>
      <c r="D6" s="1386"/>
      <c r="E6" s="1387"/>
      <c r="F6" s="1385"/>
      <c r="G6" s="1386"/>
      <c r="H6" s="1371"/>
      <c r="I6" s="1398"/>
      <c r="J6" s="1399"/>
    </row>
    <row r="7" spans="1:10" s="6" customFormat="1" ht="21" customHeight="1" thickBot="1">
      <c r="A7" s="22" t="s">
        <v>117</v>
      </c>
      <c r="B7" s="1395"/>
      <c r="C7" s="1395"/>
      <c r="D7" s="1386"/>
      <c r="E7" s="1387"/>
      <c r="F7" s="1385"/>
      <c r="G7" s="1386"/>
      <c r="H7" s="1372"/>
      <c r="I7" s="1399" t="str">
        <f>B2</f>
        <v>Away Team</v>
      </c>
      <c r="J7" s="1399"/>
    </row>
    <row r="8" spans="1:10" s="6" customFormat="1" ht="21" customHeight="1" thickBot="1">
      <c r="A8" s="23" t="s">
        <v>121</v>
      </c>
      <c r="B8" s="1400"/>
      <c r="C8" s="1400"/>
      <c r="D8" s="1386"/>
      <c r="E8" s="1387"/>
      <c r="F8" s="1385"/>
      <c r="G8" s="1386"/>
      <c r="H8" s="1373"/>
      <c r="I8" s="1399"/>
      <c r="J8" s="1399"/>
    </row>
    <row r="9" spans="1:10">
      <c r="A9" s="1392" t="s">
        <v>570</v>
      </c>
      <c r="B9" s="1392"/>
      <c r="C9" s="1392"/>
      <c r="D9" s="1392"/>
      <c r="E9" s="1392"/>
      <c r="F9" s="1392"/>
      <c r="G9" s="1392"/>
      <c r="H9" s="1393"/>
      <c r="I9" s="1392"/>
      <c r="J9" s="1392"/>
    </row>
    <row r="10" spans="1:10" s="56" customFormat="1" ht="15" customHeight="1">
      <c r="A10" s="53" t="s">
        <v>156</v>
      </c>
      <c r="B10" s="54" t="s">
        <v>46</v>
      </c>
      <c r="C10" s="54" t="s">
        <v>47</v>
      </c>
      <c r="D10" s="54" t="s">
        <v>48</v>
      </c>
      <c r="E10" s="1394" t="s">
        <v>49</v>
      </c>
      <c r="F10" s="1394"/>
      <c r="G10" s="1394"/>
      <c r="H10" s="302"/>
      <c r="I10" s="54" t="s">
        <v>50</v>
      </c>
      <c r="J10" s="55" t="s">
        <v>51</v>
      </c>
    </row>
    <row r="11" spans="1:10" s="7" customFormat="1" ht="25.75" customHeight="1">
      <c r="A11" s="48" t="str">
        <f>IF(ISNUMBER(SK!B3), SK!A3, "")</f>
        <v/>
      </c>
      <c r="B11" s="49"/>
      <c r="C11" s="50"/>
      <c r="D11" s="50"/>
      <c r="E11" s="1382"/>
      <c r="F11" s="1383"/>
      <c r="G11" s="1383"/>
      <c r="H11" s="1384"/>
      <c r="I11" s="51" t="str">
        <f>IF(OR(A11="",B11="",B11=0,C11=""),"",60*C11/IF(B11&lt;1,B11*1440,B11))</f>
        <v/>
      </c>
      <c r="J11" s="52" t="str">
        <f ca="1">IF(OR(A11="",B11="",B11=0),"",60*SUM(INDIRECT(ADDRESS(MATCH(A11,SK!A$3:A$78,0)+2,COLUMN(SK!E$2),1,,"SK")),INDIRECT(ADDRESS(MATCH(A11,SK!Q$3:Q$78,0)+2,COLUMN(SK!U$2),1,,"SK")))/IF(B11&lt;1,B11*1440,B11))</f>
        <v/>
      </c>
    </row>
    <row r="12" spans="1:10" ht="25.75" customHeight="1">
      <c r="A12" s="30" t="str">
        <f>IF(ISNUMBER(SK!B5), SK!A5, "")</f>
        <v/>
      </c>
      <c r="B12" s="31"/>
      <c r="C12" s="32"/>
      <c r="D12" s="32"/>
      <c r="E12" s="1364"/>
      <c r="F12" s="1365"/>
      <c r="G12" s="1365"/>
      <c r="H12" s="1366"/>
      <c r="I12" s="33" t="str">
        <f>IF(OR(A12="",B12="",B12=0,C12=""),"",60*C12/IF(B12&lt;1,B12*1440,B12))</f>
        <v/>
      </c>
      <c r="J12" s="34" t="str">
        <f ca="1">IF(OR(A12="",B12="",B12=0),"",60*SUM(INDIRECT(ADDRESS(MATCH(A12,SK!A$3:A$78,0)+2,COLUMN(SK!E$2),1,,"SK")),INDIRECT(ADDRESS(MATCH(A12,SK!Q$3:Q$78,0)+2,COLUMN(SK!U$2),1,,"SK")))/IF(B12&lt;1,B12*1440,B12))</f>
        <v/>
      </c>
    </row>
    <row r="13" spans="1:10" ht="25.75" customHeight="1">
      <c r="A13" s="25" t="str">
        <f>IF(ISNUMBER(SK!B7), SK!A7, "")</f>
        <v/>
      </c>
      <c r="B13" s="26"/>
      <c r="C13" s="27"/>
      <c r="D13" s="27"/>
      <c r="E13" s="1361"/>
      <c r="F13" s="1362"/>
      <c r="G13" s="1362"/>
      <c r="H13" s="1363"/>
      <c r="I13" s="28" t="str">
        <f>IF(OR(A13="",B13="",B13=0,C13=""),"",60*C13/IF(B13&lt;1,B13*1440,B13))</f>
        <v/>
      </c>
      <c r="J13" s="29" t="str">
        <f ca="1">IF(OR(A13="",B13="",B13=0),"",60*SUM(INDIRECT(ADDRESS(MATCH(A13,SK!A$3:A$78,0)+2,COLUMN(SK!E$2),1,,"SK")),INDIRECT(ADDRESS(MATCH(A13,SK!Q$3:Q$78,0)+2,COLUMN(SK!U$2),1,,"SK")))/IF(B13&lt;1,B13*1440,B13))</f>
        <v/>
      </c>
    </row>
    <row r="14" spans="1:10" ht="25.75" customHeight="1">
      <c r="A14" s="30" t="str">
        <f>IF(ISNUMBER(SK!B9), SK!A9, "")</f>
        <v/>
      </c>
      <c r="B14" s="31"/>
      <c r="C14" s="32"/>
      <c r="D14" s="32"/>
      <c r="E14" s="1364"/>
      <c r="F14" s="1365"/>
      <c r="G14" s="1365"/>
      <c r="H14" s="1366"/>
      <c r="I14" s="33" t="str">
        <f t="shared" ref="I14:I30" si="0">IF(OR(A14="",B14="",B14=0,C14=""),"",60*C14/IF(B14&lt;1,B14*1440,B14))</f>
        <v/>
      </c>
      <c r="J14" s="34" t="str">
        <f ca="1">IF(OR(A14="",B14="",B14=0),"",60*SUM(INDIRECT(ADDRESS(MATCH(A14,SK!A$3:A$78,0)+2,COLUMN(SK!E$2),1,,"SK")),INDIRECT(ADDRESS(MATCH(A14,SK!Q$3:Q$78,0)+2,COLUMN(SK!U$2),1,,"SK")))/IF(B14&lt;1,B14*1440,B14))</f>
        <v/>
      </c>
    </row>
    <row r="15" spans="1:10" ht="25.75" customHeight="1">
      <c r="A15" s="25" t="str">
        <f>IF(ISNUMBER(SK!B11), SK!A11, "")</f>
        <v/>
      </c>
      <c r="B15" s="26"/>
      <c r="C15" s="27"/>
      <c r="D15" s="27"/>
      <c r="E15" s="1361"/>
      <c r="F15" s="1362"/>
      <c r="G15" s="1362"/>
      <c r="H15" s="1363"/>
      <c r="I15" s="28" t="str">
        <f t="shared" si="0"/>
        <v/>
      </c>
      <c r="J15" s="29" t="str">
        <f ca="1">IF(OR(A15="",B15="",B15=0),"",60*SUM(INDIRECT(ADDRESS(MATCH(A15,SK!A$3:A$78,0)+2,COLUMN(SK!E$2),1,,"SK")),INDIRECT(ADDRESS(MATCH(A15,SK!Q$3:Q$78,0)+2,COLUMN(SK!U$2),1,,"SK")))/IF(B15&lt;1,B15*1440,B15))</f>
        <v/>
      </c>
    </row>
    <row r="16" spans="1:10" ht="25.75" customHeight="1">
      <c r="A16" s="30" t="str">
        <f>IF(ISNUMBER(SK!B13), SK!A13, "")</f>
        <v/>
      </c>
      <c r="B16" s="31"/>
      <c r="C16" s="32"/>
      <c r="D16" s="32"/>
      <c r="E16" s="1364"/>
      <c r="F16" s="1365"/>
      <c r="G16" s="1365"/>
      <c r="H16" s="1366"/>
      <c r="I16" s="33" t="str">
        <f t="shared" si="0"/>
        <v/>
      </c>
      <c r="J16" s="34" t="str">
        <f ca="1">IF(OR(A16="",B16="",B16=0),"",60*SUM(INDIRECT(ADDRESS(MATCH(A16,SK!A$3:A$78,0)+2,COLUMN(SK!E$2),1,,"SK")),INDIRECT(ADDRESS(MATCH(A16,SK!Q$3:Q$78,0)+2,COLUMN(SK!U$2),1,,"SK")))/IF(B16&lt;1,B16*1440,B16))</f>
        <v/>
      </c>
    </row>
    <row r="17" spans="1:10" ht="25.75" customHeight="1">
      <c r="A17" s="25" t="str">
        <f>IF(ISNUMBER(SK!B15), SK!A15, "")</f>
        <v/>
      </c>
      <c r="B17" s="26"/>
      <c r="C17" s="27"/>
      <c r="D17" s="27"/>
      <c r="E17" s="1361"/>
      <c r="F17" s="1362"/>
      <c r="G17" s="1362"/>
      <c r="H17" s="1363"/>
      <c r="I17" s="28" t="str">
        <f t="shared" si="0"/>
        <v/>
      </c>
      <c r="J17" s="29" t="str">
        <f ca="1">IF(OR(A17="",B17="",B17=0),"",60*SUM(INDIRECT(ADDRESS(MATCH(A17,SK!A$3:A$78,0)+2,COLUMN(SK!E$2),1,,"SK")),INDIRECT(ADDRESS(MATCH(A17,SK!Q$3:Q$78,0)+2,COLUMN(SK!U$2),1,,"SK")))/IF(B17&lt;1,B17*1440,B17))</f>
        <v/>
      </c>
    </row>
    <row r="18" spans="1:10" ht="25.75" customHeight="1">
      <c r="A18" s="30" t="str">
        <f>IF(ISNUMBER(SK!B17), SK!A17, "")</f>
        <v/>
      </c>
      <c r="B18" s="31"/>
      <c r="C18" s="32"/>
      <c r="D18" s="32"/>
      <c r="E18" s="1364"/>
      <c r="F18" s="1365"/>
      <c r="G18" s="1365"/>
      <c r="H18" s="1366"/>
      <c r="I18" s="33" t="str">
        <f t="shared" si="0"/>
        <v/>
      </c>
      <c r="J18" s="34" t="str">
        <f ca="1">IF(OR(A18="",B18="",B18=0),"",60*SUM(INDIRECT(ADDRESS(MATCH(A18,SK!A$3:A$78,0)+2,COLUMN(SK!E$2),1,,"SK")),INDIRECT(ADDRESS(MATCH(A18,SK!Q$3:Q$78,0)+2,COLUMN(SK!U$2),1,,"SK")))/IF(B18&lt;1,B18*1440,B18))</f>
        <v/>
      </c>
    </row>
    <row r="19" spans="1:10" ht="25.75" customHeight="1">
      <c r="A19" s="25" t="str">
        <f>IF(ISNUMBER(SK!B19), SK!A19, "")</f>
        <v/>
      </c>
      <c r="B19" s="26"/>
      <c r="C19" s="27"/>
      <c r="D19" s="27"/>
      <c r="E19" s="1361"/>
      <c r="F19" s="1362"/>
      <c r="G19" s="1362"/>
      <c r="H19" s="1363"/>
      <c r="I19" s="28" t="str">
        <f t="shared" si="0"/>
        <v/>
      </c>
      <c r="J19" s="29" t="str">
        <f ca="1">IF(OR(A19="",B19="",B19=0),"",60*SUM(INDIRECT(ADDRESS(MATCH(A19,SK!A$3:A$78,0)+2,COLUMN(SK!E$2),1,,"SK")),INDIRECT(ADDRESS(MATCH(A19,SK!Q$3:Q$78,0)+2,COLUMN(SK!U$2),1,,"SK")))/IF(B19&lt;1,B19*1440,B19))</f>
        <v/>
      </c>
    </row>
    <row r="20" spans="1:10" ht="25.75" customHeight="1">
      <c r="A20" s="30" t="str">
        <f>IF(ISNUMBER(SK!B21), SK!A21, "")</f>
        <v/>
      </c>
      <c r="B20" s="31"/>
      <c r="C20" s="32"/>
      <c r="D20" s="32"/>
      <c r="E20" s="1364"/>
      <c r="F20" s="1365"/>
      <c r="G20" s="1365"/>
      <c r="H20" s="1366"/>
      <c r="I20" s="33" t="str">
        <f t="shared" si="0"/>
        <v/>
      </c>
      <c r="J20" s="34" t="str">
        <f ca="1">IF(OR(A20="",B20="",B20=0),"",60*SUM(INDIRECT(ADDRESS(MATCH(A20,SK!A$3:A$78,0)+2,COLUMN(SK!E$2),1,,"SK")),INDIRECT(ADDRESS(MATCH(A20,SK!Q$3:Q$78,0)+2,COLUMN(SK!U$2),1,,"SK")))/IF(B20&lt;1,B20*1440,B20))</f>
        <v/>
      </c>
    </row>
    <row r="21" spans="1:10" ht="25.75" customHeight="1">
      <c r="A21" s="25" t="str">
        <f>IF(ISNUMBER(SK!B23), SK!A23, "")</f>
        <v/>
      </c>
      <c r="B21" s="26"/>
      <c r="C21" s="27"/>
      <c r="D21" s="27"/>
      <c r="E21" s="1361"/>
      <c r="F21" s="1362"/>
      <c r="G21" s="1362"/>
      <c r="H21" s="1363"/>
      <c r="I21" s="28" t="str">
        <f t="shared" si="0"/>
        <v/>
      </c>
      <c r="J21" s="29" t="str">
        <f ca="1">IF(OR(A21="",B21="",B21=0),"",60*SUM(INDIRECT(ADDRESS(MATCH(A21,SK!A$3:A$78,0)+2,COLUMN(SK!E$2),1,,"SK")),INDIRECT(ADDRESS(MATCH(A21,SK!Q$3:Q$78,0)+2,COLUMN(SK!U$2),1,,"SK")))/IF(B21&lt;1,B21*1440,B21))</f>
        <v/>
      </c>
    </row>
    <row r="22" spans="1:10" ht="25.75" customHeight="1">
      <c r="A22" s="30" t="str">
        <f>IF(ISNUMBER(SK!B25), SK!A25, "")</f>
        <v/>
      </c>
      <c r="B22" s="31"/>
      <c r="C22" s="32"/>
      <c r="D22" s="32"/>
      <c r="E22" s="1364"/>
      <c r="F22" s="1365"/>
      <c r="G22" s="1365"/>
      <c r="H22" s="1366"/>
      <c r="I22" s="33" t="str">
        <f t="shared" si="0"/>
        <v/>
      </c>
      <c r="J22" s="34" t="str">
        <f ca="1">IF(OR(A22="",B22="",B22=0),"",60*SUM(INDIRECT(ADDRESS(MATCH(A22,SK!A$3:A$78,0)+2,COLUMN(SK!E$2),1,,"SK")),INDIRECT(ADDRESS(MATCH(A22,SK!Q$3:Q$78,0)+2,COLUMN(SK!U$2),1,,"SK")))/IF(B22&lt;1,B22*1440,B22))</f>
        <v/>
      </c>
    </row>
    <row r="23" spans="1:10" ht="25.75" customHeight="1">
      <c r="A23" s="25" t="str">
        <f>IF(ISNUMBER(SK!B27), SK!A27, "")</f>
        <v/>
      </c>
      <c r="B23" s="26"/>
      <c r="C23" s="27"/>
      <c r="D23" s="27"/>
      <c r="E23" s="1361"/>
      <c r="F23" s="1362"/>
      <c r="G23" s="1362"/>
      <c r="H23" s="1363"/>
      <c r="I23" s="28" t="str">
        <f t="shared" si="0"/>
        <v/>
      </c>
      <c r="J23" s="29" t="str">
        <f ca="1">IF(OR(A23="",B23="",B23=0),"",60*SUM(INDIRECT(ADDRESS(MATCH(A23,SK!A$3:A$78,0)+2,COLUMN(SK!E$2),1,,"SK")),INDIRECT(ADDRESS(MATCH(A23,SK!Q$3:Q$78,0)+2,COLUMN(SK!U$2),1,,"SK")))/IF(B23&lt;1,B23*1440,B23))</f>
        <v/>
      </c>
    </row>
    <row r="24" spans="1:10" ht="25.75" customHeight="1">
      <c r="A24" s="30" t="str">
        <f>IF(ISNUMBER(SK!B29), SK!A29, "")</f>
        <v/>
      </c>
      <c r="B24" s="31"/>
      <c r="C24" s="32"/>
      <c r="D24" s="32"/>
      <c r="E24" s="1364"/>
      <c r="F24" s="1365"/>
      <c r="G24" s="1365"/>
      <c r="H24" s="1366"/>
      <c r="I24" s="33" t="str">
        <f t="shared" si="0"/>
        <v/>
      </c>
      <c r="J24" s="34" t="str">
        <f ca="1">IF(OR(A24="",B24="",B24=0),"",60*SUM(INDIRECT(ADDRESS(MATCH(A24,SK!A$3:A$78,0)+2,COLUMN(SK!E$2),1,,"SK")),INDIRECT(ADDRESS(MATCH(A24,SK!Q$3:Q$78,0)+2,COLUMN(SK!U$2),1,,"SK")))/IF(B24&lt;1,B24*1440,B24))</f>
        <v/>
      </c>
    </row>
    <row r="25" spans="1:10" ht="25.75" customHeight="1">
      <c r="A25" s="25" t="str">
        <f>IF(ISNUMBER(SK!B31), SK!A31, "")</f>
        <v/>
      </c>
      <c r="B25" s="26"/>
      <c r="C25" s="27"/>
      <c r="D25" s="27"/>
      <c r="E25" s="1361"/>
      <c r="F25" s="1362"/>
      <c r="G25" s="1362"/>
      <c r="H25" s="1363"/>
      <c r="I25" s="28" t="str">
        <f t="shared" si="0"/>
        <v/>
      </c>
      <c r="J25" s="29" t="str">
        <f ca="1">IF(OR(A25="",B25="",B25=0),"",60*SUM(INDIRECT(ADDRESS(MATCH(A25,SK!A$3:A$78,0)+2,COLUMN(SK!E$2),1,,"SK")),INDIRECT(ADDRESS(MATCH(A25,SK!Q$3:Q$78,0)+2,COLUMN(SK!U$2),1,,"SK")))/IF(B25&lt;1,B25*1440,B25))</f>
        <v/>
      </c>
    </row>
    <row r="26" spans="1:10" ht="25.75" customHeight="1">
      <c r="A26" s="30" t="str">
        <f>IF(ISNUMBER(SK!B33), SK!A33, "")</f>
        <v/>
      </c>
      <c r="B26" s="31"/>
      <c r="C26" s="32"/>
      <c r="D26" s="32"/>
      <c r="E26" s="1364"/>
      <c r="F26" s="1365"/>
      <c r="G26" s="1365"/>
      <c r="H26" s="1366"/>
      <c r="I26" s="33" t="str">
        <f t="shared" si="0"/>
        <v/>
      </c>
      <c r="J26" s="34" t="str">
        <f ca="1">IF(OR(A26="",B26="",B26=0),"",60*SUM(INDIRECT(ADDRESS(MATCH(A26,SK!A$3:A$78,0)+2,COLUMN(SK!E$2),1,,"SK")),INDIRECT(ADDRESS(MATCH(A26,SK!Q$3:Q$78,0)+2,COLUMN(SK!U$2),1,,"SK")))/IF(B26&lt;1,B26*1440,B26))</f>
        <v/>
      </c>
    </row>
    <row r="27" spans="1:10" ht="25.75" customHeight="1">
      <c r="A27" s="25" t="str">
        <f>IF(ISNUMBER(SK!B35), SK!A35, "")</f>
        <v/>
      </c>
      <c r="B27" s="26"/>
      <c r="C27" s="27"/>
      <c r="D27" s="27"/>
      <c r="E27" s="1361"/>
      <c r="F27" s="1362"/>
      <c r="G27" s="1362"/>
      <c r="H27" s="1363"/>
      <c r="I27" s="28" t="str">
        <f t="shared" si="0"/>
        <v/>
      </c>
      <c r="J27" s="29" t="str">
        <f ca="1">IF(OR(A27="",B27="",B27=0),"",60*SUM(INDIRECT(ADDRESS(MATCH(A27,SK!A$3:A$78,0)+2,COLUMN(SK!E$2),1,,"SK")),INDIRECT(ADDRESS(MATCH(A27,SK!Q$3:Q$78,0)+2,COLUMN(SK!U$2),1,,"SK")))/IF(B27&lt;1,B27*1440,B27))</f>
        <v/>
      </c>
    </row>
    <row r="28" spans="1:10" ht="25.75" customHeight="1">
      <c r="A28" s="30" t="str">
        <f>IF(ISNUMBER(SK!B37), SK!A37, "")</f>
        <v/>
      </c>
      <c r="B28" s="31"/>
      <c r="C28" s="32"/>
      <c r="D28" s="32"/>
      <c r="E28" s="1364"/>
      <c r="F28" s="1365"/>
      <c r="G28" s="1365"/>
      <c r="H28" s="1366"/>
      <c r="I28" s="33" t="str">
        <f t="shared" si="0"/>
        <v/>
      </c>
      <c r="J28" s="34" t="str">
        <f ca="1">IF(OR(A28="",B28="",B28=0),"",60*SUM(INDIRECT(ADDRESS(MATCH(A28,SK!A$3:A$78,0)+2,COLUMN(SK!E$2),1,,"SK")),INDIRECT(ADDRESS(MATCH(A28,SK!Q$3:Q$78,0)+2,COLUMN(SK!U$2),1,,"SK")))/IF(B28&lt;1,B28*1440,B28))</f>
        <v/>
      </c>
    </row>
    <row r="29" spans="1:10" ht="25.75" customHeight="1">
      <c r="A29" s="25" t="str">
        <f>IF(ISNUMBER(SK!B39), SK!A39, "")</f>
        <v/>
      </c>
      <c r="B29" s="26"/>
      <c r="C29" s="27"/>
      <c r="D29" s="27"/>
      <c r="E29" s="1361"/>
      <c r="F29" s="1362"/>
      <c r="G29" s="1362"/>
      <c r="H29" s="1363"/>
      <c r="I29" s="28" t="str">
        <f t="shared" si="0"/>
        <v/>
      </c>
      <c r="J29" s="29" t="str">
        <f ca="1">IF(OR(A29="",B29="",B29=0),"",60*SUM(INDIRECT(ADDRESS(MATCH(A29,SK!A$3:A$78,0)+2,COLUMN(SK!E$2),1,,"SK")),INDIRECT(ADDRESS(MATCH(A29,SK!Q$3:Q$78,0)+2,COLUMN(SK!U$2),1,,"SK")))/IF(B29&lt;1,B29*1440,B29))</f>
        <v/>
      </c>
    </row>
    <row r="30" spans="1:10" ht="25.75" customHeight="1">
      <c r="A30" s="30" t="str">
        <f>IF(ISNUMBER(SK!B41), SK!A41, "")</f>
        <v/>
      </c>
      <c r="B30" s="31"/>
      <c r="C30" s="32"/>
      <c r="D30" s="32"/>
      <c r="E30" s="1364"/>
      <c r="F30" s="1365"/>
      <c r="G30" s="1365"/>
      <c r="H30" s="1366"/>
      <c r="I30" s="33" t="str">
        <f t="shared" si="0"/>
        <v/>
      </c>
      <c r="J30" s="34" t="str">
        <f ca="1">IF(OR(A30="",B30="",B30=0),"",60*SUM(INDIRECT(ADDRESS(MATCH(A30,SK!A$3:A$78,0)+2,COLUMN(SK!E$2),1,,"SK")),INDIRECT(ADDRESS(MATCH(A30,SK!Q$3:Q$78,0)+2,COLUMN(SK!U$2),1,,"SK")))/IF(B30&lt;1,B30*1440,B30))</f>
        <v/>
      </c>
    </row>
    <row r="31" spans="1:10" ht="25.75" customHeight="1">
      <c r="A31" s="25" t="str">
        <f>IF(ISNUMBER(SK!B43), SK!A43, "")</f>
        <v/>
      </c>
      <c r="B31" s="26"/>
      <c r="C31" s="27"/>
      <c r="D31" s="27"/>
      <c r="E31" s="1361"/>
      <c r="F31" s="1362"/>
      <c r="G31" s="1362"/>
      <c r="H31" s="1363"/>
      <c r="I31" s="28" t="str">
        <f t="shared" ref="I31:I36" si="1">IF(OR(A31="",B31="",B31=0,C31=""),"",60*C31/IF(B31&lt;1,B31*1440,B31))</f>
        <v/>
      </c>
      <c r="J31" s="29" t="str">
        <f ca="1">IF(OR(A31="",B31="",B31=0),"",60*SUM(INDIRECT(ADDRESS(MATCH(A31,SK!A$3:A$78,0)+2,COLUMN(SK!E$2),1,,"SK")),INDIRECT(ADDRESS(MATCH(A31,SK!Q$3:Q$78,0)+2,COLUMN(SK!U$2),1,,"SK")))/IF(B31&lt;1,B31*1440,B31))</f>
        <v/>
      </c>
    </row>
    <row r="32" spans="1:10" ht="25.75" customHeight="1">
      <c r="A32" s="30" t="str">
        <f>IF(ISNUMBER(SK!B45), SK!A45, "")</f>
        <v/>
      </c>
      <c r="B32" s="31"/>
      <c r="C32" s="32"/>
      <c r="D32" s="32"/>
      <c r="E32" s="1364"/>
      <c r="F32" s="1365"/>
      <c r="G32" s="1365"/>
      <c r="H32" s="1366"/>
      <c r="I32" s="33" t="str">
        <f t="shared" si="1"/>
        <v/>
      </c>
      <c r="J32" s="34" t="str">
        <f ca="1">IF(OR(A32="",B32="",B32=0),"",60*SUM(INDIRECT(ADDRESS(MATCH(A32,SK!A$3:A$78,0)+2,COLUMN(SK!E$2),1,,"SK")),INDIRECT(ADDRESS(MATCH(A32,SK!Q$3:Q$78,0)+2,COLUMN(SK!U$2),1,,"SK")))/IF(B32&lt;1,B32*1440,B32))</f>
        <v/>
      </c>
    </row>
    <row r="33" spans="1:10" ht="25.75" customHeight="1">
      <c r="A33" s="25" t="str">
        <f>IF(ISNUMBER(SK!B47), SK!A47, "")</f>
        <v/>
      </c>
      <c r="B33" s="26"/>
      <c r="C33" s="27"/>
      <c r="D33" s="27"/>
      <c r="E33" s="1361"/>
      <c r="F33" s="1362"/>
      <c r="G33" s="1362"/>
      <c r="H33" s="1363"/>
      <c r="I33" s="28" t="str">
        <f t="shared" si="1"/>
        <v/>
      </c>
      <c r="J33" s="29" t="str">
        <f ca="1">IF(OR(A33="",B33="",B33=0),"",60*SUM(INDIRECT(ADDRESS(MATCH(A33,SK!A$3:A$78,0)+2,COLUMN(SK!E$2),1,,"SK")),INDIRECT(ADDRESS(MATCH(A33,SK!Q$3:Q$78,0)+2,COLUMN(SK!U$2),1,,"SK")))/IF(B33&lt;1,B33*1440,B33))</f>
        <v/>
      </c>
    </row>
    <row r="34" spans="1:10" ht="25.75" customHeight="1">
      <c r="A34" s="30" t="str">
        <f>IF(ISNUMBER(SK!B49), SK!A49, "")</f>
        <v/>
      </c>
      <c r="B34" s="31"/>
      <c r="C34" s="32"/>
      <c r="D34" s="32"/>
      <c r="E34" s="1364"/>
      <c r="F34" s="1365"/>
      <c r="G34" s="1365"/>
      <c r="H34" s="1366"/>
      <c r="I34" s="33" t="str">
        <f t="shared" si="1"/>
        <v/>
      </c>
      <c r="J34" s="34" t="str">
        <f ca="1">IF(OR(A34="",B34="",B34=0),"",60*SUM(INDIRECT(ADDRESS(MATCH(A34,SK!A$3:A$78,0)+2,COLUMN(SK!E$2),1,,"SK")),INDIRECT(ADDRESS(MATCH(A34,SK!Q$3:Q$78,0)+2,COLUMN(SK!U$2),1,,"SK")))/IF(B34&lt;1,B34*1440,B34))</f>
        <v/>
      </c>
    </row>
    <row r="35" spans="1:10" ht="25.75" customHeight="1">
      <c r="A35" s="25" t="str">
        <f>IF(ISNUMBER(SK!B51), SK!A51, "")</f>
        <v/>
      </c>
      <c r="B35" s="26"/>
      <c r="C35" s="27"/>
      <c r="D35" s="27"/>
      <c r="E35" s="1361"/>
      <c r="F35" s="1362"/>
      <c r="G35" s="1362"/>
      <c r="H35" s="1363"/>
      <c r="I35" s="28" t="str">
        <f t="shared" si="1"/>
        <v/>
      </c>
      <c r="J35" s="29" t="str">
        <f ca="1">IF(OR(A35="",B35="",B35=0),"",60*SUM(INDIRECT(ADDRESS(MATCH(A35,SK!A$3:A$78,0)+2,COLUMN(SK!E$2),1,,"SK")),INDIRECT(ADDRESS(MATCH(A35,SK!Q$3:Q$78,0)+2,COLUMN(SK!U$2),1,,"SK")))/IF(B35&lt;1,B35*1440,B35))</f>
        <v/>
      </c>
    </row>
    <row r="36" spans="1:10" ht="25.75" customHeight="1">
      <c r="A36" s="30" t="str">
        <f>IF(ISNUMBER(SK!B53), SK!A53, "")</f>
        <v/>
      </c>
      <c r="B36" s="31"/>
      <c r="C36" s="32"/>
      <c r="D36" s="32"/>
      <c r="E36" s="1364"/>
      <c r="F36" s="1365"/>
      <c r="G36" s="1365"/>
      <c r="H36" s="1366"/>
      <c r="I36" s="33" t="str">
        <f t="shared" si="1"/>
        <v/>
      </c>
      <c r="J36" s="34" t="str">
        <f ca="1">IF(OR(A36="",B36="",B36=0),"",60*SUM(INDIRECT(ADDRESS(MATCH(A36,SK!A$3:A$78,0)+2,COLUMN(SK!E$2),1,,"SK")),INDIRECT(ADDRESS(MATCH(A36,SK!Q$3:Q$78,0)+2,COLUMN(SK!U$2),1,,"SK")))/IF(B36&lt;1,B36*1440,B36))</f>
        <v/>
      </c>
    </row>
    <row r="37" spans="1:10" ht="25.75" customHeight="1">
      <c r="A37" s="25" t="str">
        <f>IF(ISNUMBER(SK!B55), SK!A55, "")</f>
        <v/>
      </c>
      <c r="B37" s="26"/>
      <c r="C37" s="27"/>
      <c r="D37" s="27"/>
      <c r="E37" s="1361"/>
      <c r="F37" s="1362"/>
      <c r="G37" s="1362"/>
      <c r="H37" s="1363"/>
      <c r="I37" s="28" t="str">
        <f>IF(OR(A37="",B37="",B37=0,C37=""),"",60*C37/IF(B37&lt;1,B37*1440,B37))</f>
        <v/>
      </c>
      <c r="J37" s="29" t="str">
        <f ca="1">IF(OR(A37="",B37="",B37=0),"",60*SUM(INDIRECT(ADDRESS(MATCH(A37,SK!A$3:A$78,0)+2,COLUMN(SK!E$2),1,,"SK")),INDIRECT(ADDRESS(MATCH(A37,SK!Q$3:Q$78,0)+2,COLUMN(SK!U$2),1,,"SK")))/IF(B37&lt;1,B37*1440,B37))</f>
        <v/>
      </c>
    </row>
    <row r="38" spans="1:10" ht="25.75" customHeight="1">
      <c r="A38" s="30" t="str">
        <f>IF(ISNUMBER(SK!B57), SK!A57, "")</f>
        <v/>
      </c>
      <c r="B38" s="31"/>
      <c r="C38" s="32"/>
      <c r="D38" s="32"/>
      <c r="E38" s="1364"/>
      <c r="F38" s="1365"/>
      <c r="G38" s="1365"/>
      <c r="H38" s="1366"/>
      <c r="I38" s="33" t="str">
        <f>IF(OR(A38="",B38="",B38=0,C38=""),"",60*C38/IF(B38&lt;1,B38*1440,B38))</f>
        <v/>
      </c>
      <c r="J38" s="34" t="str">
        <f ca="1">IF(OR(A38="",B38="",B38=0),"",60*SUM(INDIRECT(ADDRESS(MATCH(A38,SK!A$3:A$78,0)+2,COLUMN(SK!E$2),1,,"SK")),INDIRECT(ADDRESS(MATCH(A38,SK!Q$3:Q$78,0)+2,COLUMN(SK!U$2),1,,"SK")))/IF(B38&lt;1,B38*1440,B38))</f>
        <v/>
      </c>
    </row>
    <row r="39" spans="1:10" ht="25.75" customHeight="1">
      <c r="A39" s="25" t="str">
        <f>IF(ISNUMBER(SK!B59), SK!A59, "")</f>
        <v/>
      </c>
      <c r="B39" s="26"/>
      <c r="C39" s="27"/>
      <c r="D39" s="27"/>
      <c r="E39" s="1361"/>
      <c r="F39" s="1362"/>
      <c r="G39" s="1362"/>
      <c r="H39" s="1363"/>
      <c r="I39" s="28" t="str">
        <f>IF(OR(A39="",B39="",B39=0,C39=""),"",60*C39/IF(B39&lt;1,B39*1440,B39))</f>
        <v/>
      </c>
      <c r="J39" s="29" t="str">
        <f ca="1">IF(OR(A39="",B39="",B39=0),"",60*SUM(INDIRECT(ADDRESS(MATCH(A39,SK!A$3:A$78,0)+2,COLUMN(SK!E$2),1,,"SK")),INDIRECT(ADDRESS(MATCH(A39,SK!Q$3:Q$78,0)+2,COLUMN(SK!U$2),1,,"SK")))/IF(B39&lt;1,B39*1440,B39))</f>
        <v/>
      </c>
    </row>
    <row r="40" spans="1:10" ht="25.75" customHeight="1">
      <c r="A40" s="30" t="str">
        <f>IF(ISNUMBER(SK!B61), SK!A61, "")</f>
        <v/>
      </c>
      <c r="B40" s="31"/>
      <c r="C40" s="32"/>
      <c r="D40" s="32"/>
      <c r="E40" s="1364"/>
      <c r="F40" s="1365"/>
      <c r="G40" s="1365"/>
      <c r="H40" s="1366"/>
      <c r="I40" s="33" t="str">
        <f>IF(OR(A40="",B40="",B40=0,C40=""),"",60*C40/IF(B40&lt;1,B40*1440,B40))</f>
        <v/>
      </c>
      <c r="J40" s="34" t="str">
        <f ca="1">IF(OR(A40="",B40="",B40=0),"",60*SUM(INDIRECT(ADDRESS(MATCH(A40,SK!A$3:A$78,0)+2,COLUMN(SK!E$2),1,,"SK")),INDIRECT(ADDRESS(MATCH(A40,SK!Q$3:Q$78,0)+2,COLUMN(SK!U$2),1,,"SK")))/IF(B40&lt;1,B40*1440,B40))</f>
        <v/>
      </c>
    </row>
    <row r="41" spans="1:10" ht="25.75" customHeight="1">
      <c r="A41" s="25" t="str">
        <f>IF(ISNUMBER(SK!B63), SK!A63, "")</f>
        <v/>
      </c>
      <c r="B41" s="26"/>
      <c r="C41" s="27"/>
      <c r="D41" s="27"/>
      <c r="E41" s="1361"/>
      <c r="F41" s="1362"/>
      <c r="G41" s="1362"/>
      <c r="H41" s="1363"/>
      <c r="I41" s="28" t="str">
        <f t="shared" ref="I41:I48" si="2">IF(OR(A41="",B41="",B41=0,C41=""),"",60*C41/IF(B41&lt;1,B41*1440,B41))</f>
        <v/>
      </c>
      <c r="J41" s="29" t="str">
        <f ca="1">IF(OR(A41="",B41="",B41=0),"",60*SUM(INDIRECT(ADDRESS(MATCH(A41,SK!A$3:A$78,0)+2,COLUMN(SK!E$2),1,,"SK")),INDIRECT(ADDRESS(MATCH(A41,SK!Q$3:Q$78,0)+2,COLUMN(SK!U$2),1,,"SK")))/IF(B41&lt;1,B41*1440,B41))</f>
        <v/>
      </c>
    </row>
    <row r="42" spans="1:10" ht="25.75" customHeight="1">
      <c r="A42" s="30" t="str">
        <f>IF(ISNUMBER(SK!B65), SK!A65, "")</f>
        <v/>
      </c>
      <c r="B42" s="31"/>
      <c r="C42" s="32"/>
      <c r="D42" s="32"/>
      <c r="E42" s="1364"/>
      <c r="F42" s="1365"/>
      <c r="G42" s="1365"/>
      <c r="H42" s="1366"/>
      <c r="I42" s="33" t="str">
        <f t="shared" si="2"/>
        <v/>
      </c>
      <c r="J42" s="34" t="str">
        <f ca="1">IF(OR(A42="",B42="",B42=0),"",60*SUM(INDIRECT(ADDRESS(MATCH(A42,SK!A$3:A$78,0)+2,COLUMN(SK!E$2),1,,"SK")),INDIRECT(ADDRESS(MATCH(A42,SK!Q$3:Q$78,0)+2,COLUMN(SK!U$2),1,,"SK")))/IF(B42&lt;1,B42*1440,B42))</f>
        <v/>
      </c>
    </row>
    <row r="43" spans="1:10" ht="25.75" customHeight="1">
      <c r="A43" s="25" t="str">
        <f>IF(ISNUMBER(SK!B67), SK!A67, "")</f>
        <v/>
      </c>
      <c r="B43" s="26"/>
      <c r="C43" s="27"/>
      <c r="D43" s="27"/>
      <c r="E43" s="1361"/>
      <c r="F43" s="1362"/>
      <c r="G43" s="1362"/>
      <c r="H43" s="1363"/>
      <c r="I43" s="28" t="str">
        <f t="shared" si="2"/>
        <v/>
      </c>
      <c r="J43" s="29" t="str">
        <f ca="1">IF(OR(A43="",B43="",B43=0),"",60*SUM(INDIRECT(ADDRESS(MATCH(A43,SK!A$3:A$78,0)+2,COLUMN(SK!E$2),1,,"SK")),INDIRECT(ADDRESS(MATCH(A43,SK!Q$3:Q$78,0)+2,COLUMN(SK!U$2),1,,"SK")))/IF(B43&lt;1,B43*1440,B43))</f>
        <v/>
      </c>
    </row>
    <row r="44" spans="1:10" ht="25.75" customHeight="1">
      <c r="A44" s="30" t="str">
        <f>IF(ISNUMBER(SK!B69), SK!A69, "")</f>
        <v/>
      </c>
      <c r="B44" s="31"/>
      <c r="C44" s="32"/>
      <c r="D44" s="32"/>
      <c r="E44" s="1364"/>
      <c r="F44" s="1365"/>
      <c r="G44" s="1365"/>
      <c r="H44" s="1366"/>
      <c r="I44" s="33" t="str">
        <f t="shared" si="2"/>
        <v/>
      </c>
      <c r="J44" s="34" t="str">
        <f ca="1">IF(OR(A44="",B44="",B44=0),"",60*SUM(INDIRECT(ADDRESS(MATCH(A44,SK!A$3:A$78,0)+2,COLUMN(SK!E$2),1,,"SK")),INDIRECT(ADDRESS(MATCH(A44,SK!Q$3:Q$78,0)+2,COLUMN(SK!U$2),1,,"SK")))/IF(B44&lt;1,B44*1440,B44))</f>
        <v/>
      </c>
    </row>
    <row r="45" spans="1:10" ht="25.75" customHeight="1">
      <c r="A45" s="25" t="str">
        <f>IF(ISNUMBER(SK!B71), SK!A71, "")</f>
        <v/>
      </c>
      <c r="B45" s="26"/>
      <c r="C45" s="27"/>
      <c r="D45" s="27"/>
      <c r="E45" s="1361"/>
      <c r="F45" s="1362"/>
      <c r="G45" s="1362"/>
      <c r="H45" s="1363"/>
      <c r="I45" s="28" t="str">
        <f t="shared" si="2"/>
        <v/>
      </c>
      <c r="J45" s="29" t="str">
        <f ca="1">IF(OR(A45="",B45="",B45=0),"",60*SUM(INDIRECT(ADDRESS(MATCH(A45,SK!A$3:A$78,0)+2,COLUMN(SK!E$2),1,,"SK")),INDIRECT(ADDRESS(MATCH(A45,SK!Q$3:Q$78,0)+2,COLUMN(SK!U$2),1,,"SK")))/IF(B45&lt;1,B45*1440,B45))</f>
        <v/>
      </c>
    </row>
    <row r="46" spans="1:10" ht="25.75" customHeight="1">
      <c r="A46" s="30" t="str">
        <f>IF(ISNUMBER(SK!B73), SK!A73, "")</f>
        <v/>
      </c>
      <c r="B46" s="31"/>
      <c r="C46" s="32"/>
      <c r="D46" s="32"/>
      <c r="E46" s="1364"/>
      <c r="F46" s="1365"/>
      <c r="G46" s="1365"/>
      <c r="H46" s="1366"/>
      <c r="I46" s="33" t="str">
        <f t="shared" si="2"/>
        <v/>
      </c>
      <c r="J46" s="34" t="str">
        <f ca="1">IF(OR(A46="",B46="",B46=0),"",60*SUM(INDIRECT(ADDRESS(MATCH(A46,SK!A$3:A$78,0)+2,COLUMN(SK!E$2),1,,"SK")),INDIRECT(ADDRESS(MATCH(A46,SK!Q$3:Q$78,0)+2,COLUMN(SK!U$2),1,,"SK")))/IF(B46&lt;1,B46*1440,B46))</f>
        <v/>
      </c>
    </row>
    <row r="47" spans="1:10" ht="25.75" customHeight="1">
      <c r="A47" s="25" t="str">
        <f>IF(ISNUMBER(SK!B75), SK!A75, "")</f>
        <v/>
      </c>
      <c r="B47" s="26"/>
      <c r="C47" s="27"/>
      <c r="D47" s="27"/>
      <c r="E47" s="1361"/>
      <c r="F47" s="1362"/>
      <c r="G47" s="1362"/>
      <c r="H47" s="1363"/>
      <c r="I47" s="28" t="str">
        <f t="shared" si="2"/>
        <v/>
      </c>
      <c r="J47" s="29" t="str">
        <f ca="1">IF(OR(A47="",B47="",B47=0),"",60*SUM(INDIRECT(ADDRESS(MATCH(A47,SK!A$3:A$78,0)+2,COLUMN(SK!E$2),1,,"SK")),INDIRECT(ADDRESS(MATCH(A47,SK!Q$3:Q$78,0)+2,COLUMN(SK!U$2),1,,"SK")))/IF(B47&lt;1,B47*1440,B47))</f>
        <v/>
      </c>
    </row>
    <row r="48" spans="1:10" ht="25.75" customHeight="1" thickBot="1">
      <c r="A48" s="30" t="str">
        <f>IF(ISNUMBER(SK!B77), SK!A77, "")</f>
        <v/>
      </c>
      <c r="B48" s="31"/>
      <c r="C48" s="32"/>
      <c r="D48" s="32"/>
      <c r="E48" s="1367"/>
      <c r="F48" s="1368"/>
      <c r="G48" s="1368"/>
      <c r="H48" s="1369"/>
      <c r="I48" s="33" t="str">
        <f t="shared" si="2"/>
        <v/>
      </c>
      <c r="J48" s="34" t="str">
        <f ca="1">IF(OR(A48="",B48="",B48=0),"",60*SUM(INDIRECT(ADDRESS(MATCH(A48,SK!A$3:A$78,0)+2,COLUMN(SK!E$2),1,,"SK")),INDIRECT(ADDRESS(MATCH(A48,SK!Q$3:Q$78,0)+2,COLUMN(SK!U$2),1,,"SK")))/IF(B48&lt;1,B48*1440,B48))</f>
        <v/>
      </c>
    </row>
    <row r="49" spans="1:10">
      <c r="A49" s="601" t="s">
        <v>52</v>
      </c>
      <c r="B49" s="602"/>
      <c r="C49" s="602" t="s">
        <v>347</v>
      </c>
      <c r="D49" s="602"/>
      <c r="E49" s="602"/>
      <c r="F49" s="602"/>
      <c r="G49" s="602"/>
      <c r="H49" s="602"/>
      <c r="I49" s="602"/>
      <c r="J49" s="603"/>
    </row>
    <row r="50" spans="1:10">
      <c r="A50" s="604" t="s">
        <v>53</v>
      </c>
      <c r="B50" s="39"/>
      <c r="C50" s="39" t="s">
        <v>571</v>
      </c>
      <c r="D50" s="39"/>
      <c r="E50" s="39"/>
      <c r="F50" s="39"/>
      <c r="G50" s="39"/>
      <c r="H50" s="39"/>
      <c r="I50" s="39"/>
      <c r="J50" s="40"/>
    </row>
    <row r="51" spans="1:10" ht="15" thickBot="1">
      <c r="A51" s="605" t="s">
        <v>54</v>
      </c>
      <c r="B51" s="606"/>
      <c r="C51" s="607" t="s">
        <v>193</v>
      </c>
      <c r="D51" s="606"/>
      <c r="E51" s="606"/>
      <c r="F51" s="606"/>
      <c r="G51" s="606"/>
      <c r="H51" s="606"/>
      <c r="I51" s="606"/>
      <c r="J51" s="608"/>
    </row>
    <row r="52" spans="1:10" s="2" customFormat="1" ht="29" customHeight="1">
      <c r="A52" s="57" t="s">
        <v>191</v>
      </c>
      <c r="B52" s="1388" t="str">
        <f>Score!$A$1</f>
        <v>Home Team</v>
      </c>
      <c r="C52" s="1388"/>
      <c r="D52" s="1388"/>
      <c r="E52" s="598" t="str">
        <f>E1</f>
        <v/>
      </c>
      <c r="F52" s="1374"/>
      <c r="G52" s="1374"/>
      <c r="H52" s="1374"/>
      <c r="I52" s="1389" t="str">
        <f>IF(ISBLANK(IGRF!$B$7), "", IGRF!$B$7)</f>
        <v/>
      </c>
      <c r="J52" s="1396">
        <v>2</v>
      </c>
    </row>
    <row r="53" spans="1:10" s="2" customFormat="1" ht="15" customHeight="1">
      <c r="A53" s="1391" t="s">
        <v>192</v>
      </c>
      <c r="B53" s="1388" t="str">
        <f>Score!$T$1</f>
        <v>Away Team</v>
      </c>
      <c r="C53" s="1388"/>
      <c r="D53" s="1388"/>
      <c r="E53" s="1377" t="str">
        <f>E2</f>
        <v/>
      </c>
      <c r="F53" s="1375"/>
      <c r="G53" s="1375"/>
      <c r="H53" s="1375"/>
      <c r="I53" s="1390"/>
      <c r="J53" s="1396"/>
    </row>
    <row r="54" spans="1:10" s="2" customFormat="1" ht="15" customHeight="1" thickBot="1">
      <c r="A54" s="1391"/>
      <c r="B54" s="1388"/>
      <c r="C54" s="1388"/>
      <c r="D54" s="1388"/>
      <c r="E54" s="1378"/>
      <c r="F54" s="1376" t="s">
        <v>185</v>
      </c>
      <c r="G54" s="1376"/>
      <c r="H54" s="1376"/>
      <c r="I54" s="112" t="s">
        <v>190</v>
      </c>
      <c r="J54" s="113" t="str">
        <f>J3</f>
        <v/>
      </c>
    </row>
    <row r="55" spans="1:10" s="6" customFormat="1" ht="15" customHeight="1" thickBot="1">
      <c r="A55" s="21"/>
      <c r="B55" s="1401" t="s">
        <v>43</v>
      </c>
      <c r="C55" s="1401"/>
      <c r="D55" s="1401" t="s">
        <v>44</v>
      </c>
      <c r="E55" s="1401"/>
      <c r="F55" s="1401"/>
      <c r="G55" s="1379" t="s">
        <v>45</v>
      </c>
      <c r="H55" s="1379"/>
      <c r="I55" s="1397" t="s">
        <v>140</v>
      </c>
      <c r="J55" s="1397"/>
    </row>
    <row r="56" spans="1:10" ht="21" customHeight="1" thickBot="1">
      <c r="A56" s="22" t="s">
        <v>117</v>
      </c>
      <c r="B56" s="1402" t="str">
        <f>IF(B5="", "",B5 )</f>
        <v/>
      </c>
      <c r="C56" s="1402"/>
      <c r="D56" s="1386"/>
      <c r="E56" s="1387"/>
      <c r="F56" s="1385"/>
      <c r="G56" s="1386"/>
      <c r="H56" s="1370"/>
      <c r="I56" s="1399" t="str">
        <f>I5</f>
        <v>Home Team</v>
      </c>
      <c r="J56" s="1399"/>
    </row>
    <row r="57" spans="1:10" ht="21" customHeight="1" thickBot="1">
      <c r="A57" s="23" t="s">
        <v>121</v>
      </c>
      <c r="B57" s="1403" t="str">
        <f>IF(B6="", "",B6 )</f>
        <v/>
      </c>
      <c r="C57" s="1403"/>
      <c r="D57" s="1386"/>
      <c r="E57" s="1387"/>
      <c r="F57" s="1385"/>
      <c r="G57" s="1386"/>
      <c r="H57" s="1371"/>
      <c r="I57" s="1399"/>
      <c r="J57" s="1399"/>
    </row>
    <row r="58" spans="1:10" ht="21" customHeight="1" thickBot="1">
      <c r="A58" s="22" t="s">
        <v>117</v>
      </c>
      <c r="B58" s="1402" t="str">
        <f>IF(B7="", "",B7 )</f>
        <v/>
      </c>
      <c r="C58" s="1402"/>
      <c r="D58" s="1386"/>
      <c r="E58" s="1387"/>
      <c r="F58" s="1385"/>
      <c r="G58" s="1386"/>
      <c r="H58" s="1372"/>
      <c r="I58" s="1399" t="str">
        <f>I7</f>
        <v>Away Team</v>
      </c>
      <c r="J58" s="1399"/>
    </row>
    <row r="59" spans="1:10" ht="21" customHeight="1" thickBot="1">
      <c r="A59" s="23" t="s">
        <v>121</v>
      </c>
      <c r="B59" s="1403" t="str">
        <f>IF(B8="", "",B8 )</f>
        <v/>
      </c>
      <c r="C59" s="1403"/>
      <c r="D59" s="1386"/>
      <c r="E59" s="1387"/>
      <c r="F59" s="1385"/>
      <c r="G59" s="1386"/>
      <c r="H59" s="1373"/>
      <c r="I59" s="1399"/>
      <c r="J59" s="1399"/>
    </row>
    <row r="60" spans="1:10" ht="15" thickBot="1">
      <c r="A60" s="1392" t="str">
        <f>A9</f>
        <v>Identify Captains and Alternates before game. Indicate time on period clock when TO or OR used.</v>
      </c>
      <c r="B60" s="1392"/>
      <c r="C60" s="1392"/>
      <c r="D60" s="1392"/>
      <c r="E60" s="1392"/>
      <c r="F60" s="1392"/>
      <c r="G60" s="1392"/>
      <c r="H60" s="1393"/>
      <c r="I60" s="1392"/>
      <c r="J60" s="1392"/>
    </row>
    <row r="61" spans="1:10" s="6" customFormat="1" ht="15" customHeight="1">
      <c r="A61" s="45" t="s">
        <v>156</v>
      </c>
      <c r="B61" s="46" t="s">
        <v>46</v>
      </c>
      <c r="C61" s="46" t="s">
        <v>47</v>
      </c>
      <c r="D61" s="46" t="s">
        <v>48</v>
      </c>
      <c r="E61" s="1404" t="s">
        <v>49</v>
      </c>
      <c r="F61" s="1404"/>
      <c r="G61" s="1404"/>
      <c r="H61" s="350"/>
      <c r="I61" s="46" t="s">
        <v>50</v>
      </c>
      <c r="J61" s="47" t="s">
        <v>51</v>
      </c>
    </row>
    <row r="62" spans="1:10" ht="25.75" customHeight="1">
      <c r="A62" s="25" t="str">
        <f>IF(ISNUMBER(SK!B88), SK!A88, "")</f>
        <v/>
      </c>
      <c r="B62" s="26"/>
      <c r="C62" s="27"/>
      <c r="D62" s="27"/>
      <c r="E62" s="1361"/>
      <c r="F62" s="1362"/>
      <c r="G62" s="1362"/>
      <c r="H62" s="1363"/>
      <c r="I62" s="28" t="str">
        <f t="shared" ref="I62:I92" si="3">IF(OR(A62="",B62="",B62=0,C62=""),"",60*C62/IF(B62&lt;1,B62*1440,B62))</f>
        <v/>
      </c>
      <c r="J62" s="29" t="str">
        <f ca="1">IF(OR(A62="",B62="",B62=0),"",60*SUM(INDIRECT(ADDRESS(MATCH(A62,SK!A$88:A$162,0)+87,COLUMN(SK!E$2),1,,"SK")),INDIRECT(ADDRESS(MATCH(A62,SK!Q$88:Q$162,0)+87,COLUMN(SK!U$2),1,,"SK")))/IF(B62&lt;1,B62*1440,B62))</f>
        <v/>
      </c>
    </row>
    <row r="63" spans="1:10" ht="25.75" customHeight="1">
      <c r="A63" s="30" t="str">
        <f>IF(ISNUMBER(SK!B90), SK!A90, "")</f>
        <v/>
      </c>
      <c r="B63" s="31"/>
      <c r="C63" s="32"/>
      <c r="D63" s="32"/>
      <c r="E63" s="1364"/>
      <c r="F63" s="1365"/>
      <c r="G63" s="1365"/>
      <c r="H63" s="1366"/>
      <c r="I63" s="33" t="str">
        <f t="shared" si="3"/>
        <v/>
      </c>
      <c r="J63" s="34" t="str">
        <f ca="1">IF(OR(A63="",B63="",B63=0),"",60*SUM(INDIRECT(ADDRESS(MATCH(A63,SK!A$88:A$162,0)+87,COLUMN(SK!E$2),1,,"SK")),INDIRECT(ADDRESS(MATCH(A63,SK!Q$88:Q$162,0)+87,COLUMN(SK!U$2),1,,"SK")))/IF(B63&lt;1,B63*1440,B63))</f>
        <v/>
      </c>
    </row>
    <row r="64" spans="1:10" ht="25.75" customHeight="1">
      <c r="A64" s="25" t="str">
        <f>IF(ISNUMBER(SK!B92), SK!A92, "")</f>
        <v/>
      </c>
      <c r="B64" s="26"/>
      <c r="C64" s="27"/>
      <c r="D64" s="27"/>
      <c r="E64" s="1361"/>
      <c r="F64" s="1362"/>
      <c r="G64" s="1362"/>
      <c r="H64" s="1363"/>
      <c r="I64" s="28" t="str">
        <f t="shared" si="3"/>
        <v/>
      </c>
      <c r="J64" s="29" t="str">
        <f ca="1">IF(OR(A64="",B64="",B64=0),"",60*SUM(INDIRECT(ADDRESS(MATCH(A64,SK!A$88:A$162,0)+87,COLUMN(SK!E$2),1,,"SK")),INDIRECT(ADDRESS(MATCH(A64,SK!Q$88:Q$162,0)+87,COLUMN(SK!U$2),1,,"SK")))/IF(B64&lt;1,B64*1440,B64))</f>
        <v/>
      </c>
    </row>
    <row r="65" spans="1:10" ht="25.75" customHeight="1">
      <c r="A65" s="30" t="str">
        <f>IF(ISNUMBER(SK!B94), SK!A94, "")</f>
        <v/>
      </c>
      <c r="B65" s="31"/>
      <c r="C65" s="32"/>
      <c r="D65" s="32"/>
      <c r="E65" s="1364"/>
      <c r="F65" s="1365"/>
      <c r="G65" s="1365"/>
      <c r="H65" s="1366"/>
      <c r="I65" s="33" t="str">
        <f t="shared" si="3"/>
        <v/>
      </c>
      <c r="J65" s="34" t="str">
        <f ca="1">IF(OR(A65="",B65="",B65=0),"",60*SUM(INDIRECT(ADDRESS(MATCH(A65,SK!A$88:A$162,0)+87,COLUMN(SK!E$2),1,,"SK")),INDIRECT(ADDRESS(MATCH(A65,SK!Q$88:Q$162,0)+87,COLUMN(SK!U$2),1,,"SK")))/IF(B65&lt;1,B65*1440,B65))</f>
        <v/>
      </c>
    </row>
    <row r="66" spans="1:10" ht="25.75" customHeight="1">
      <c r="A66" s="25" t="str">
        <f>IF(ISNUMBER(SK!B96), SK!A96, "")</f>
        <v/>
      </c>
      <c r="B66" s="26"/>
      <c r="C66" s="27"/>
      <c r="D66" s="27"/>
      <c r="E66" s="1361"/>
      <c r="F66" s="1362"/>
      <c r="G66" s="1362"/>
      <c r="H66" s="1363"/>
      <c r="I66" s="28" t="str">
        <f t="shared" si="3"/>
        <v/>
      </c>
      <c r="J66" s="29" t="str">
        <f ca="1">IF(OR(A66="",B66="",B66=0),"",60*SUM(INDIRECT(ADDRESS(MATCH(A66,SK!A$88:A$162,0)+87,COLUMN(SK!E$2),1,,"SK")),INDIRECT(ADDRESS(MATCH(A66,SK!Q$88:Q$162,0)+87,COLUMN(SK!U$2),1,,"SK")))/IF(B66&lt;1,B66*1440,B66))</f>
        <v/>
      </c>
    </row>
    <row r="67" spans="1:10" ht="25.75" customHeight="1">
      <c r="A67" s="30" t="str">
        <f>IF(ISNUMBER(SK!B98), SK!A98, "")</f>
        <v/>
      </c>
      <c r="B67" s="31"/>
      <c r="C67" s="32"/>
      <c r="D67" s="32"/>
      <c r="E67" s="1364"/>
      <c r="F67" s="1365"/>
      <c r="G67" s="1365"/>
      <c r="H67" s="1366"/>
      <c r="I67" s="33" t="str">
        <f t="shared" si="3"/>
        <v/>
      </c>
      <c r="J67" s="34" t="str">
        <f ca="1">IF(OR(A67="",B67="",B67=0),"",60*SUM(INDIRECT(ADDRESS(MATCH(A67,SK!A$88:A$162,0)+87,COLUMN(SK!E$2),1,,"SK")),INDIRECT(ADDRESS(MATCH(A67,SK!Q$88:Q$162,0)+87,COLUMN(SK!U$2),1,,"SK")))/IF(B67&lt;1,B67*1440,B67))</f>
        <v/>
      </c>
    </row>
    <row r="68" spans="1:10" ht="25.75" customHeight="1">
      <c r="A68" s="25" t="str">
        <f>IF(ISNUMBER(SK!B100), SK!A100, "")</f>
        <v/>
      </c>
      <c r="B68" s="26"/>
      <c r="C68" s="27"/>
      <c r="D68" s="27"/>
      <c r="E68" s="1361"/>
      <c r="F68" s="1362"/>
      <c r="G68" s="1362"/>
      <c r="H68" s="1363"/>
      <c r="I68" s="28" t="str">
        <f t="shared" si="3"/>
        <v/>
      </c>
      <c r="J68" s="29" t="str">
        <f ca="1">IF(OR(A68="",B68="",B68=0),"",60*SUM(INDIRECT(ADDRESS(MATCH(A68,SK!A$88:A$162,0)+87,COLUMN(SK!E$2),1,,"SK")),INDIRECT(ADDRESS(MATCH(A68,SK!Q$88:Q$162,0)+87,COLUMN(SK!U$2),1,,"SK")))/IF(B68&lt;1,B68*1440,B68))</f>
        <v/>
      </c>
    </row>
    <row r="69" spans="1:10" ht="25.75" customHeight="1">
      <c r="A69" s="30" t="str">
        <f>IF(ISNUMBER(SK!B102), SK!A102, "")</f>
        <v/>
      </c>
      <c r="B69" s="31"/>
      <c r="C69" s="32"/>
      <c r="D69" s="32"/>
      <c r="E69" s="1364"/>
      <c r="F69" s="1365"/>
      <c r="G69" s="1365"/>
      <c r="H69" s="1366"/>
      <c r="I69" s="33" t="str">
        <f t="shared" si="3"/>
        <v/>
      </c>
      <c r="J69" s="34" t="str">
        <f ca="1">IF(OR(A69="",B69="",B69=0),"",60*SUM(INDIRECT(ADDRESS(MATCH(A69,SK!A$88:A$162,0)+87,COLUMN(SK!E$2),1,,"SK")),INDIRECT(ADDRESS(MATCH(A69,SK!Q$88:Q$162,0)+87,COLUMN(SK!U$2),1,,"SK")))/IF(B69&lt;1,B69*1440,B69))</f>
        <v/>
      </c>
    </row>
    <row r="70" spans="1:10" ht="25.75" customHeight="1">
      <c r="A70" s="25" t="str">
        <f>IF(ISNUMBER(SK!B104), SK!A104, "")</f>
        <v/>
      </c>
      <c r="B70" s="26"/>
      <c r="C70" s="27"/>
      <c r="D70" s="27"/>
      <c r="E70" s="1361"/>
      <c r="F70" s="1362"/>
      <c r="G70" s="1362"/>
      <c r="H70" s="1363"/>
      <c r="I70" s="28" t="str">
        <f t="shared" si="3"/>
        <v/>
      </c>
      <c r="J70" s="29" t="str">
        <f ca="1">IF(OR(A70="",B70="",B70=0),"",60*SUM(INDIRECT(ADDRESS(MATCH(A70,SK!A$88:A$162,0)+87,COLUMN(SK!E$2),1,,"SK")),INDIRECT(ADDRESS(MATCH(A70,SK!Q$88:Q$162,0)+87,COLUMN(SK!U$2),1,,"SK")))/IF(B70&lt;1,B70*1440,B70))</f>
        <v/>
      </c>
    </row>
    <row r="71" spans="1:10" ht="25.75" customHeight="1">
      <c r="A71" s="30" t="str">
        <f>IF(ISNUMBER(SK!B106), SK!A106, "")</f>
        <v/>
      </c>
      <c r="B71" s="31"/>
      <c r="C71" s="32"/>
      <c r="D71" s="32"/>
      <c r="E71" s="1364"/>
      <c r="F71" s="1365"/>
      <c r="G71" s="1365"/>
      <c r="H71" s="1366"/>
      <c r="I71" s="33" t="str">
        <f t="shared" si="3"/>
        <v/>
      </c>
      <c r="J71" s="34" t="str">
        <f ca="1">IF(OR(A71="",B71="",B71=0),"",60*SUM(INDIRECT(ADDRESS(MATCH(A71,SK!A$88:A$162,0)+87,COLUMN(SK!E$2),1,,"SK")),INDIRECT(ADDRESS(MATCH(A71,SK!Q$88:Q$162,0)+87,COLUMN(SK!U$2),1,,"SK")))/IF(B71&lt;1,B71*1440,B71))</f>
        <v/>
      </c>
    </row>
    <row r="72" spans="1:10" ht="25.75" customHeight="1">
      <c r="A72" s="25" t="str">
        <f>IF(ISNUMBER(SK!B108), SK!A108, "")</f>
        <v/>
      </c>
      <c r="B72" s="26"/>
      <c r="C72" s="27"/>
      <c r="D72" s="27"/>
      <c r="E72" s="1361"/>
      <c r="F72" s="1362"/>
      <c r="G72" s="1362"/>
      <c r="H72" s="1363"/>
      <c r="I72" s="28" t="str">
        <f t="shared" si="3"/>
        <v/>
      </c>
      <c r="J72" s="29" t="str">
        <f ca="1">IF(OR(A72="",B72="",B72=0),"",60*SUM(INDIRECT(ADDRESS(MATCH(A72,SK!A$88:A$162,0)+87,COLUMN(SK!E$2),1,,"SK")),INDIRECT(ADDRESS(MATCH(A72,SK!Q$88:Q$162,0)+87,COLUMN(SK!U$2),1,,"SK")))/IF(B72&lt;1,B72*1440,B72))</f>
        <v/>
      </c>
    </row>
    <row r="73" spans="1:10" ht="25.75" customHeight="1">
      <c r="A73" s="30" t="str">
        <f>IF(ISNUMBER(SK!B110), SK!A110, "")</f>
        <v/>
      </c>
      <c r="B73" s="31"/>
      <c r="C73" s="32"/>
      <c r="D73" s="32"/>
      <c r="E73" s="1364"/>
      <c r="F73" s="1365"/>
      <c r="G73" s="1365"/>
      <c r="H73" s="1366"/>
      <c r="I73" s="33" t="str">
        <f t="shared" si="3"/>
        <v/>
      </c>
      <c r="J73" s="34" t="str">
        <f ca="1">IF(OR(A73="",B73="",B73=0),"",60*SUM(INDIRECT(ADDRESS(MATCH(A73,SK!A$88:A$162,0)+87,COLUMN(SK!E$2),1,,"SK")),INDIRECT(ADDRESS(MATCH(A73,SK!Q$88:Q$162,0)+87,COLUMN(SK!U$2),1,,"SK")))/IF(B73&lt;1,B73*1440,B73))</f>
        <v/>
      </c>
    </row>
    <row r="74" spans="1:10" ht="25.75" customHeight="1">
      <c r="A74" s="25" t="str">
        <f>IF(ISNUMBER(SK!B112), SK!A112, "")</f>
        <v/>
      </c>
      <c r="B74" s="26"/>
      <c r="C74" s="27"/>
      <c r="D74" s="27"/>
      <c r="E74" s="1361"/>
      <c r="F74" s="1362"/>
      <c r="G74" s="1362"/>
      <c r="H74" s="1363"/>
      <c r="I74" s="28" t="str">
        <f t="shared" si="3"/>
        <v/>
      </c>
      <c r="J74" s="29" t="str">
        <f ca="1">IF(OR(A74="",B74="",B74=0),"",60*SUM(INDIRECT(ADDRESS(MATCH(A74,SK!A$88:A$162,0)+87,COLUMN(SK!E$2),1,,"SK")),INDIRECT(ADDRESS(MATCH(A74,SK!Q$88:Q$162,0)+87,COLUMN(SK!U$2),1,,"SK")))/IF(B74&lt;1,B74*1440,B74))</f>
        <v/>
      </c>
    </row>
    <row r="75" spans="1:10" ht="25.75" customHeight="1">
      <c r="A75" s="30" t="str">
        <f>IF(ISNUMBER(SK!B114), SK!A114, "")</f>
        <v/>
      </c>
      <c r="B75" s="31"/>
      <c r="C75" s="32"/>
      <c r="D75" s="32"/>
      <c r="E75" s="1364"/>
      <c r="F75" s="1365"/>
      <c r="G75" s="1365"/>
      <c r="H75" s="1366"/>
      <c r="I75" s="33" t="str">
        <f t="shared" si="3"/>
        <v/>
      </c>
      <c r="J75" s="34" t="str">
        <f ca="1">IF(OR(A75="",B75="",B75=0),"",60*SUM(INDIRECT(ADDRESS(MATCH(A75,SK!A$88:A$162,0)+87,COLUMN(SK!E$2),1,,"SK")),INDIRECT(ADDRESS(MATCH(A75,SK!Q$88:Q$162,0)+87,COLUMN(SK!U$2),1,,"SK")))/IF(B75&lt;1,B75*1440,B75))</f>
        <v/>
      </c>
    </row>
    <row r="76" spans="1:10" ht="25.75" customHeight="1">
      <c r="A76" s="25" t="str">
        <f>IF(ISNUMBER(SK!B116), SK!A116, "")</f>
        <v/>
      </c>
      <c r="B76" s="26"/>
      <c r="C76" s="27"/>
      <c r="D76" s="27"/>
      <c r="E76" s="1361"/>
      <c r="F76" s="1362"/>
      <c r="G76" s="1362"/>
      <c r="H76" s="1363"/>
      <c r="I76" s="28" t="str">
        <f t="shared" si="3"/>
        <v/>
      </c>
      <c r="J76" s="29" t="str">
        <f ca="1">IF(OR(A76="",B76="",B76=0),"",60*SUM(INDIRECT(ADDRESS(MATCH(A76,SK!A$88:A$162,0)+87,COLUMN(SK!E$2),1,,"SK")),INDIRECT(ADDRESS(MATCH(A76,SK!Q$88:Q$162,0)+87,COLUMN(SK!U$2),1,,"SK")))/IF(B76&lt;1,B76*1440,B76))</f>
        <v/>
      </c>
    </row>
    <row r="77" spans="1:10" ht="25.75" customHeight="1">
      <c r="A77" s="30" t="str">
        <f>IF(ISNUMBER(SK!B118), SK!A118, "")</f>
        <v/>
      </c>
      <c r="B77" s="31"/>
      <c r="C77" s="32"/>
      <c r="D77" s="32"/>
      <c r="E77" s="1364"/>
      <c r="F77" s="1365"/>
      <c r="G77" s="1365"/>
      <c r="H77" s="1366"/>
      <c r="I77" s="33" t="str">
        <f t="shared" si="3"/>
        <v/>
      </c>
      <c r="J77" s="34" t="str">
        <f ca="1">IF(OR(A77="",B77="",B77=0),"",60*SUM(INDIRECT(ADDRESS(MATCH(A77,SK!A$88:A$162,0)+87,COLUMN(SK!E$2),1,,"SK")),INDIRECT(ADDRESS(MATCH(A77,SK!Q$88:Q$162,0)+87,COLUMN(SK!U$2),1,,"SK")))/IF(B77&lt;1,B77*1440,B77))</f>
        <v/>
      </c>
    </row>
    <row r="78" spans="1:10" ht="25.75" customHeight="1">
      <c r="A78" s="25" t="str">
        <f>IF(ISNUMBER(SK!B120), SK!A120, "")</f>
        <v/>
      </c>
      <c r="B78" s="26"/>
      <c r="C78" s="27"/>
      <c r="D78" s="27"/>
      <c r="E78" s="1361"/>
      <c r="F78" s="1362"/>
      <c r="G78" s="1362"/>
      <c r="H78" s="1363"/>
      <c r="I78" s="28" t="str">
        <f t="shared" si="3"/>
        <v/>
      </c>
      <c r="J78" s="29" t="str">
        <f ca="1">IF(OR(A78="",B78="",B78=0),"",60*SUM(INDIRECT(ADDRESS(MATCH(A78,SK!A$88:A$162,0)+87,COLUMN(SK!E$2),1,,"SK")),INDIRECT(ADDRESS(MATCH(A78,SK!Q$88:Q$162,0)+87,COLUMN(SK!U$2),1,,"SK")))/IF(B78&lt;1,B78*1440,B78))</f>
        <v/>
      </c>
    </row>
    <row r="79" spans="1:10" ht="25.75" customHeight="1">
      <c r="A79" s="30" t="str">
        <f>IF(ISNUMBER(SK!B122), SK!A122, "")</f>
        <v/>
      </c>
      <c r="B79" s="31"/>
      <c r="C79" s="32"/>
      <c r="D79" s="32"/>
      <c r="E79" s="1364"/>
      <c r="F79" s="1365"/>
      <c r="G79" s="1365"/>
      <c r="H79" s="1366"/>
      <c r="I79" s="33" t="str">
        <f t="shared" si="3"/>
        <v/>
      </c>
      <c r="J79" s="34" t="str">
        <f ca="1">IF(OR(A79="",B79="",B79=0),"",60*SUM(INDIRECT(ADDRESS(MATCH(A79,SK!A$88:A$162,0)+87,COLUMN(SK!E$2),1,,"SK")),INDIRECT(ADDRESS(MATCH(A79,SK!Q$88:Q$162,0)+87,COLUMN(SK!U$2),1,,"SK")))/IF(B79&lt;1,B79*1440,B79))</f>
        <v/>
      </c>
    </row>
    <row r="80" spans="1:10" ht="25.75" customHeight="1">
      <c r="A80" s="25" t="str">
        <f>IF(ISNUMBER(SK!B124), SK!A124, "")</f>
        <v/>
      </c>
      <c r="B80" s="26"/>
      <c r="C80" s="27"/>
      <c r="D80" s="27"/>
      <c r="E80" s="1361"/>
      <c r="F80" s="1362"/>
      <c r="G80" s="1362"/>
      <c r="H80" s="1363"/>
      <c r="I80" s="28" t="str">
        <f t="shared" si="3"/>
        <v/>
      </c>
      <c r="J80" s="29" t="str">
        <f ca="1">IF(OR(A80="",B80="",B80=0),"",60*SUM(INDIRECT(ADDRESS(MATCH(A80,SK!A$88:A$162,0)+87,COLUMN(SK!E$2),1,,"SK")),INDIRECT(ADDRESS(MATCH(A80,SK!Q$88:Q$162,0)+87,COLUMN(SK!U$2),1,,"SK")))/IF(B80&lt;1,B80*1440,B80))</f>
        <v/>
      </c>
    </row>
    <row r="81" spans="1:10" ht="25.75" customHeight="1">
      <c r="A81" s="30" t="str">
        <f>IF(ISNUMBER(SK!B126), SK!A126, "")</f>
        <v/>
      </c>
      <c r="B81" s="31"/>
      <c r="C81" s="32"/>
      <c r="D81" s="32"/>
      <c r="E81" s="1364"/>
      <c r="F81" s="1365"/>
      <c r="G81" s="1365"/>
      <c r="H81" s="1366"/>
      <c r="I81" s="33" t="str">
        <f t="shared" si="3"/>
        <v/>
      </c>
      <c r="J81" s="34" t="str">
        <f ca="1">IF(OR(A81="",B81="",B81=0),"",60*SUM(INDIRECT(ADDRESS(MATCH(A81,SK!A$88:A$162,0)+87,COLUMN(SK!E$2),1,,"SK")),INDIRECT(ADDRESS(MATCH(A81,SK!Q$88:Q$162,0)+87,COLUMN(SK!U$2),1,,"SK")))/IF(B81&lt;1,B81*1440,B81))</f>
        <v/>
      </c>
    </row>
    <row r="82" spans="1:10" ht="25.75" customHeight="1">
      <c r="A82" s="25" t="str">
        <f>IF(ISNUMBER(SK!B128), SK!A128, "")</f>
        <v/>
      </c>
      <c r="B82" s="26"/>
      <c r="C82" s="27"/>
      <c r="D82" s="27"/>
      <c r="E82" s="1361"/>
      <c r="F82" s="1362"/>
      <c r="G82" s="1362"/>
      <c r="H82" s="1363"/>
      <c r="I82" s="28" t="str">
        <f>IF(OR(A82="",B82="",B82=0,C82=""),"",60*C82/IF(B82&lt;1,B82*1440,B82))</f>
        <v/>
      </c>
      <c r="J82" s="29" t="str">
        <f ca="1">IF(OR(A82="",B82="",B82=0),"",60*SUM(INDIRECT(ADDRESS(MATCH(A82,SK!A$88:A$162,0)+87,COLUMN(SK!E$2),1,,"SK")),INDIRECT(ADDRESS(MATCH(A82,SK!Q$88:Q$162,0)+87,COLUMN(SK!U$2),1,,"SK")))/IF(B82&lt;1,B82*1440,B82))</f>
        <v/>
      </c>
    </row>
    <row r="83" spans="1:10" ht="25.75" customHeight="1">
      <c r="A83" s="30" t="str">
        <f>IF(ISNUMBER(SK!B130), SK!A130, "")</f>
        <v/>
      </c>
      <c r="B83" s="31"/>
      <c r="C83" s="32"/>
      <c r="D83" s="32"/>
      <c r="E83" s="1364"/>
      <c r="F83" s="1365"/>
      <c r="G83" s="1365"/>
      <c r="H83" s="1366"/>
      <c r="I83" s="33" t="str">
        <f>IF(OR(A83="",B83="",B83=0,C83=""),"",60*C83/IF(B83&lt;1,B83*1440,B83))</f>
        <v/>
      </c>
      <c r="J83" s="34" t="str">
        <f ca="1">IF(OR(A83="",B83="",B83=0),"",60*SUM(INDIRECT(ADDRESS(MATCH(A83,SK!A$88:A$162,0)+87,COLUMN(SK!E$2),1,,"SK")),INDIRECT(ADDRESS(MATCH(A83,SK!Q$88:Q$162,0)+87,COLUMN(SK!U$2),1,,"SK")))/IF(B83&lt;1,B83*1440,B83))</f>
        <v/>
      </c>
    </row>
    <row r="84" spans="1:10" ht="25.75" customHeight="1">
      <c r="A84" s="25" t="str">
        <f>IF(ISNUMBER(SK!B132), SK!A132, "")</f>
        <v/>
      </c>
      <c r="B84" s="26"/>
      <c r="C84" s="27"/>
      <c r="D84" s="27"/>
      <c r="E84" s="1361"/>
      <c r="F84" s="1362"/>
      <c r="G84" s="1362"/>
      <c r="H84" s="1363"/>
      <c r="I84" s="28" t="str">
        <f>IF(OR(A84="",B84="",B84=0,C84=""),"",60*C84/IF(B84&lt;1,B84*1440,B84))</f>
        <v/>
      </c>
      <c r="J84" s="29" t="str">
        <f ca="1">IF(OR(A84="",B84="",B84=0),"",60*SUM(INDIRECT(ADDRESS(MATCH(A84,SK!A$88:A$162,0)+87,COLUMN(SK!E$2),1,,"SK")),INDIRECT(ADDRESS(MATCH(A84,SK!Q$88:Q$162,0)+87,COLUMN(SK!U$2),1,,"SK")))/IF(B84&lt;1,B84*1440,B84))</f>
        <v/>
      </c>
    </row>
    <row r="85" spans="1:10" ht="25.75" customHeight="1">
      <c r="A85" s="30" t="str">
        <f>IF(ISNUMBER(SK!B134), SK!A134, "")</f>
        <v/>
      </c>
      <c r="B85" s="31"/>
      <c r="C85" s="32"/>
      <c r="D85" s="32"/>
      <c r="E85" s="1364"/>
      <c r="F85" s="1365"/>
      <c r="G85" s="1365"/>
      <c r="H85" s="1366"/>
      <c r="I85" s="33" t="str">
        <f>IF(OR(A85="",B85="",B85=0,C85=""),"",60*C85/IF(B85&lt;1,B85*1440,B85))</f>
        <v/>
      </c>
      <c r="J85" s="34" t="str">
        <f ca="1">IF(OR(A85="",B85="",B85=0),"",60*SUM(INDIRECT(ADDRESS(MATCH(A85,SK!A$88:A$162,0)+87,COLUMN(SK!E$2),1,,"SK")),INDIRECT(ADDRESS(MATCH(A85,SK!Q$88:Q$162,0)+87,COLUMN(SK!U$2),1,,"SK")))/IF(B85&lt;1,B85*1440,B85))</f>
        <v/>
      </c>
    </row>
    <row r="86" spans="1:10" ht="25.75" customHeight="1">
      <c r="A86" s="25" t="str">
        <f>IF(ISNUMBER(SK!B136), SK!A136, "")</f>
        <v/>
      </c>
      <c r="B86" s="26"/>
      <c r="C86" s="27"/>
      <c r="D86" s="27"/>
      <c r="E86" s="1361"/>
      <c r="F86" s="1362"/>
      <c r="G86" s="1362"/>
      <c r="H86" s="1363"/>
      <c r="I86" s="28" t="str">
        <f t="shared" si="3"/>
        <v/>
      </c>
      <c r="J86" s="29" t="str">
        <f ca="1">IF(OR(A86="",B86="",B86=0),"",60*SUM(INDIRECT(ADDRESS(MATCH(A86,SK!A$88:A$162,0)+87,COLUMN(SK!E$2),1,,"SK")),INDIRECT(ADDRESS(MATCH(A86,SK!Q$88:Q$162,0)+87,COLUMN(SK!U$2),1,,"SK")))/IF(B86&lt;1,B86*1440,B86))</f>
        <v/>
      </c>
    </row>
    <row r="87" spans="1:10" ht="25.75" customHeight="1">
      <c r="A87" s="30" t="str">
        <f>IF(ISNUMBER(SK!B138), SK!A138, "")</f>
        <v/>
      </c>
      <c r="B87" s="31"/>
      <c r="C87" s="32"/>
      <c r="D87" s="32"/>
      <c r="E87" s="1364"/>
      <c r="F87" s="1365"/>
      <c r="G87" s="1365"/>
      <c r="H87" s="1366"/>
      <c r="I87" s="33" t="str">
        <f t="shared" si="3"/>
        <v/>
      </c>
      <c r="J87" s="34" t="str">
        <f ca="1">IF(OR(A87="",B87="",B87=0),"",60*SUM(INDIRECT(ADDRESS(MATCH(A87,SK!A$88:A$162,0)+87,COLUMN(SK!E$2),1,,"SK")),INDIRECT(ADDRESS(MATCH(A87,SK!Q$88:Q$162,0)+87,COLUMN(SK!U$2),1,,"SK")))/IF(B87&lt;1,B87*1440,B87))</f>
        <v/>
      </c>
    </row>
    <row r="88" spans="1:10" ht="25.75" customHeight="1">
      <c r="A88" s="25" t="str">
        <f>IF(ISNUMBER(SK!B140), SK!A140, "")</f>
        <v/>
      </c>
      <c r="B88" s="26"/>
      <c r="C88" s="27"/>
      <c r="D88" s="27"/>
      <c r="E88" s="1361"/>
      <c r="F88" s="1362"/>
      <c r="G88" s="1362"/>
      <c r="H88" s="1363"/>
      <c r="I88" s="28" t="str">
        <f t="shared" si="3"/>
        <v/>
      </c>
      <c r="J88" s="29" t="str">
        <f ca="1">IF(OR(A88="",B88="",B88=0),"",60*SUM(INDIRECT(ADDRESS(MATCH(A88,SK!A$88:A$162,0)+87,COLUMN(SK!E$2),1,,"SK")),INDIRECT(ADDRESS(MATCH(A88,SK!Q$88:Q$162,0)+87,COLUMN(SK!U$2),1,,"SK")))/IF(B88&lt;1,B88*1440,B88))</f>
        <v/>
      </c>
    </row>
    <row r="89" spans="1:10" ht="25.75" customHeight="1">
      <c r="A89" s="30" t="str">
        <f>IF(ISNUMBER(SK!B142), SK!A142, "")</f>
        <v/>
      </c>
      <c r="B89" s="31"/>
      <c r="C89" s="32"/>
      <c r="D89" s="32"/>
      <c r="E89" s="1364"/>
      <c r="F89" s="1365"/>
      <c r="G89" s="1365"/>
      <c r="H89" s="1366"/>
      <c r="I89" s="33" t="str">
        <f t="shared" si="3"/>
        <v/>
      </c>
      <c r="J89" s="34" t="str">
        <f ca="1">IF(OR(A89="",B89="",B89=0),"",60*SUM(INDIRECT(ADDRESS(MATCH(A89,SK!A$88:A$162,0)+87,COLUMN(SK!E$2),1,,"SK")),INDIRECT(ADDRESS(MATCH(A89,SK!Q$88:Q$162,0)+87,COLUMN(SK!U$2),1,,"SK")))/IF(B89&lt;1,B89*1440,B89))</f>
        <v/>
      </c>
    </row>
    <row r="90" spans="1:10" ht="25.75" customHeight="1">
      <c r="A90" s="25" t="str">
        <f>IF(ISNUMBER(SK!B144), SK!A144, "")</f>
        <v/>
      </c>
      <c r="B90" s="26"/>
      <c r="C90" s="27"/>
      <c r="D90" s="27"/>
      <c r="E90" s="1361"/>
      <c r="F90" s="1362"/>
      <c r="G90" s="1362"/>
      <c r="H90" s="1363"/>
      <c r="I90" s="28" t="str">
        <f>IF(OR(A90="",B90="",B90=0,C90=""),"",60*C90/IF(B90&lt;1,B90*1440,B90))</f>
        <v/>
      </c>
      <c r="J90" s="29" t="str">
        <f ca="1">IF(OR(A90="",B90="",B90=0),"",60*SUM(INDIRECT(ADDRESS(MATCH(A90,SK!A$88:A$162,0)+87,COLUMN(SK!E$2),1,,"SK")),INDIRECT(ADDRESS(MATCH(A90,SK!Q$88:Q$162,0)+87,COLUMN(SK!U$2),1,,"SK")))/IF(B90&lt;1,B90*1440,B90))</f>
        <v/>
      </c>
    </row>
    <row r="91" spans="1:10" ht="25.75" customHeight="1">
      <c r="A91" s="30" t="str">
        <f>IF(ISNUMBER(SK!B146), SK!A146, "")</f>
        <v/>
      </c>
      <c r="B91" s="31"/>
      <c r="C91" s="32"/>
      <c r="D91" s="32"/>
      <c r="E91" s="1364"/>
      <c r="F91" s="1365"/>
      <c r="G91" s="1365"/>
      <c r="H91" s="1366"/>
      <c r="I91" s="33" t="str">
        <f t="shared" si="3"/>
        <v/>
      </c>
      <c r="J91" s="34" t="str">
        <f ca="1">IF(OR(A91="",B91="",B91=0),"",60*SUM(INDIRECT(ADDRESS(MATCH(A91,SK!A$88:A$162,0)+87,COLUMN(SK!E$2),1,,"SK")),INDIRECT(ADDRESS(MATCH(A91,SK!Q$88:Q$162,0)+87,COLUMN(SK!U$2),1,,"SK")))/IF(B91&lt;1,B91*1440,B91))</f>
        <v/>
      </c>
    </row>
    <row r="92" spans="1:10" ht="25.75" customHeight="1">
      <c r="A92" s="25" t="str">
        <f>IF(ISNUMBER(SK!B148), SK!A148, "")</f>
        <v/>
      </c>
      <c r="B92" s="26"/>
      <c r="C92" s="27"/>
      <c r="D92" s="27"/>
      <c r="E92" s="1361"/>
      <c r="F92" s="1362"/>
      <c r="G92" s="1362"/>
      <c r="H92" s="1363"/>
      <c r="I92" s="28" t="str">
        <f t="shared" si="3"/>
        <v/>
      </c>
      <c r="J92" s="29" t="str">
        <f ca="1">IF(OR(A92="",B92="",B92=0),"",60*SUM(INDIRECT(ADDRESS(MATCH(A92,SK!A$88:A$162,0)+87,COLUMN(SK!E$2),1,,"SK")),INDIRECT(ADDRESS(MATCH(A92,SK!Q$88:Q$162,0)+87,COLUMN(SK!U$2),1,,"SK")))/IF(B92&lt;1,B92*1440,B92))</f>
        <v/>
      </c>
    </row>
    <row r="93" spans="1:10" ht="25.75" customHeight="1">
      <c r="A93" s="30" t="str">
        <f>IF(ISNUMBER(SK!B150), SK!A150, "")</f>
        <v/>
      </c>
      <c r="B93" s="31"/>
      <c r="C93" s="32"/>
      <c r="D93" s="32"/>
      <c r="E93" s="1364"/>
      <c r="F93" s="1365"/>
      <c r="G93" s="1365"/>
      <c r="H93" s="1366"/>
      <c r="I93" s="33" t="str">
        <f t="shared" ref="I93:I99" si="4">IF(OR(A93="",B93="",B93=0,C93=""),"",60*C93/IF(B93&lt;1,B93*1440,B93))</f>
        <v/>
      </c>
      <c r="J93" s="34" t="str">
        <f ca="1">IF(OR(A93="",B93="",B93=0),"",60*SUM(INDIRECT(ADDRESS(MATCH(A93,SK!A$88:A$162,0)+87,COLUMN(SK!E$2),1,,"SK")),INDIRECT(ADDRESS(MATCH(A93,SK!Q$88:Q$162,0)+87,COLUMN(SK!U$2),1,,"SK")))/IF(B93&lt;1,B93*1440,B93))</f>
        <v/>
      </c>
    </row>
    <row r="94" spans="1:10" ht="25.75" customHeight="1">
      <c r="A94" s="25" t="str">
        <f>IF(ISNUMBER(SK!B152), SK!A152, "")</f>
        <v/>
      </c>
      <c r="B94" s="26"/>
      <c r="C94" s="27"/>
      <c r="D94" s="27"/>
      <c r="E94" s="1361"/>
      <c r="F94" s="1362"/>
      <c r="G94" s="1362"/>
      <c r="H94" s="1363"/>
      <c r="I94" s="28" t="str">
        <f t="shared" si="4"/>
        <v/>
      </c>
      <c r="J94" s="29" t="str">
        <f ca="1">IF(OR(A94="",B94="",B94=0),"",60*SUM(INDIRECT(ADDRESS(MATCH(A94,SK!A$88:A$162,0)+87,COLUMN(SK!E$2),1,,"SK")),INDIRECT(ADDRESS(MATCH(A94,SK!Q$88:Q$162,0)+87,COLUMN(SK!U$2),1,,"SK")))/IF(B94&lt;1,B94*1440,B94))</f>
        <v/>
      </c>
    </row>
    <row r="95" spans="1:10" ht="25.75" customHeight="1">
      <c r="A95" s="30" t="str">
        <f>IF(ISNUMBER(SK!B154), SK!A154, "")</f>
        <v/>
      </c>
      <c r="B95" s="31"/>
      <c r="C95" s="32"/>
      <c r="D95" s="32"/>
      <c r="E95" s="1364"/>
      <c r="F95" s="1365"/>
      <c r="G95" s="1365"/>
      <c r="H95" s="1366"/>
      <c r="I95" s="33" t="str">
        <f t="shared" si="4"/>
        <v/>
      </c>
      <c r="J95" s="34" t="str">
        <f ca="1">IF(OR(A95="",B95="",B95=0),"",60*SUM(INDIRECT(ADDRESS(MATCH(A95,SK!A$88:A$162,0)+87,COLUMN(SK!E$2),1,,"SK")),INDIRECT(ADDRESS(MATCH(A95,SK!Q$88:Q$162,0)+87,COLUMN(SK!U$2),1,,"SK")))/IF(B95&lt;1,B95*1440,B95))</f>
        <v/>
      </c>
    </row>
    <row r="96" spans="1:10" ht="25.75" customHeight="1">
      <c r="A96" s="25" t="str">
        <f>IF(ISNUMBER(SK!B156), SK!A156, "")</f>
        <v/>
      </c>
      <c r="B96" s="26"/>
      <c r="C96" s="27"/>
      <c r="D96" s="27"/>
      <c r="E96" s="1361"/>
      <c r="F96" s="1362"/>
      <c r="G96" s="1362"/>
      <c r="H96" s="1363"/>
      <c r="I96" s="28" t="str">
        <f t="shared" si="4"/>
        <v/>
      </c>
      <c r="J96" s="29" t="str">
        <f ca="1">IF(OR(A96="",B96="",B96=0),"",60*SUM(INDIRECT(ADDRESS(MATCH(A96,SK!A$88:A$162,0)+87,COLUMN(SK!E$2),1,,"SK")),INDIRECT(ADDRESS(MATCH(A96,SK!Q$88:Q$162,0)+87,COLUMN(SK!U$2),1,,"SK")))/IF(B96&lt;1,B96*1440,B96))</f>
        <v/>
      </c>
    </row>
    <row r="97" spans="1:10" ht="25.75" customHeight="1">
      <c r="A97" s="30" t="str">
        <f>IF(ISNUMBER(SK!B158), SK!A158, "")</f>
        <v/>
      </c>
      <c r="B97" s="31"/>
      <c r="C97" s="32"/>
      <c r="D97" s="32"/>
      <c r="E97" s="1364"/>
      <c r="F97" s="1365"/>
      <c r="G97" s="1365"/>
      <c r="H97" s="1366"/>
      <c r="I97" s="33" t="str">
        <f t="shared" si="4"/>
        <v/>
      </c>
      <c r="J97" s="34" t="str">
        <f ca="1">IF(OR(A97="",B97="",B97=0),"",60*SUM(INDIRECT(ADDRESS(MATCH(A97,SK!A$88:A$162,0)+87,COLUMN(SK!E$2),1,,"SK")),INDIRECT(ADDRESS(MATCH(A97,SK!Q$88:Q$162,0)+87,COLUMN(SK!U$2),1,,"SK")))/IF(B97&lt;1,B97*1440,B97))</f>
        <v/>
      </c>
    </row>
    <row r="98" spans="1:10" ht="25.75" customHeight="1">
      <c r="A98" s="25" t="str">
        <f>IF(ISNUMBER(SK!B160), SK!A160, "")</f>
        <v/>
      </c>
      <c r="B98" s="26"/>
      <c r="C98" s="27"/>
      <c r="D98" s="27"/>
      <c r="E98" s="1361"/>
      <c r="F98" s="1362"/>
      <c r="G98" s="1362"/>
      <c r="H98" s="1363"/>
      <c r="I98" s="28" t="str">
        <f t="shared" si="4"/>
        <v/>
      </c>
      <c r="J98" s="29" t="str">
        <f ca="1">IF(OR(A98="",B98="",B98=0),"",60*SUM(INDIRECT(ADDRESS(MATCH(A98,SK!A$88:A$162,0)+87,COLUMN(SK!E$2),1,,"SK")),INDIRECT(ADDRESS(MATCH(A98,SK!Q$88:Q$162,0)+87,COLUMN(SK!U$2),1,,"SK")))/IF(B98&lt;1,B98*1440,B98))</f>
        <v/>
      </c>
    </row>
    <row r="99" spans="1:10" ht="25.75" customHeight="1" thickBot="1">
      <c r="A99" s="30" t="str">
        <f>IF(ISNUMBER(SK!B162), SK!A162, "")</f>
        <v/>
      </c>
      <c r="B99" s="31"/>
      <c r="C99" s="32"/>
      <c r="D99" s="32"/>
      <c r="E99" s="1367"/>
      <c r="F99" s="1368"/>
      <c r="G99" s="1368"/>
      <c r="H99" s="1369"/>
      <c r="I99" s="33" t="str">
        <f t="shared" si="4"/>
        <v/>
      </c>
      <c r="J99" s="34" t="str">
        <f ca="1">IF(OR(A99="",B99="",B99=0),"",60*SUM(INDIRECT(ADDRESS(MATCH(A99,SK!A$88:A$162,0)+87,COLUMN(SK!E$2),1,,"SK")),INDIRECT(ADDRESS(MATCH(A99,SK!Q$88:Q$162,0)+87,COLUMN(SK!U$2),1,,"SK")))/IF(B99&lt;1,B99*1440,B99))</f>
        <v/>
      </c>
    </row>
    <row r="100" spans="1:10">
      <c r="A100" s="35" t="s">
        <v>52</v>
      </c>
      <c r="B100" s="36"/>
      <c r="C100" s="36" t="s">
        <v>347</v>
      </c>
      <c r="D100" s="36"/>
      <c r="E100" s="36"/>
      <c r="F100" s="36"/>
      <c r="G100" s="36"/>
      <c r="H100" s="36"/>
      <c r="I100" s="36"/>
      <c r="J100" s="37"/>
    </row>
    <row r="101" spans="1:10">
      <c r="A101" s="38" t="s">
        <v>53</v>
      </c>
      <c r="B101" s="39"/>
      <c r="C101" s="39" t="s">
        <v>571</v>
      </c>
      <c r="D101" s="39"/>
      <c r="E101" s="39"/>
      <c r="F101" s="39"/>
      <c r="G101" s="39"/>
      <c r="H101" s="39"/>
      <c r="I101" s="39"/>
      <c r="J101" s="40"/>
    </row>
    <row r="102" spans="1:10" ht="15" thickBot="1">
      <c r="A102" s="41" t="s">
        <v>54</v>
      </c>
      <c r="B102" s="42"/>
      <c r="C102" s="43" t="s">
        <v>193</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180124
StatsBook © 2008–2018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baseColWidth="10" defaultColWidth="9.1640625" defaultRowHeight="15"/>
  <cols>
    <col min="1" max="1" width="24.6640625" style="874" customWidth="1"/>
    <col min="2" max="2" width="21.1640625" style="886" customWidth="1"/>
    <col min="3" max="6" width="52.33203125" style="874" customWidth="1"/>
    <col min="7" max="16384" width="9.1640625" style="874"/>
  </cols>
  <sheetData>
    <row r="1" spans="1:6" ht="15" customHeight="1">
      <c r="A1" s="1417" t="str">
        <f>IF(IGRF!L3="","","Game "&amp;IGRF!L3&amp;"  "&amp;TEXT(IGRF!B7,"dddd")&amp;" @ "&amp;TEXT(IGRF!I7,"hh:mm AM/PM"))</f>
        <v/>
      </c>
      <c r="B1" s="1418"/>
      <c r="C1" s="1421" t="str">
        <f>IF(Score!A1="Home Team","", Score!A1)</f>
        <v/>
      </c>
      <c r="D1" s="1422"/>
      <c r="E1" s="1423" t="str">
        <f>IF(Score!T1="Away Team","",Score!T1)</f>
        <v/>
      </c>
      <c r="F1" s="1424"/>
    </row>
    <row r="2" spans="1:6" ht="15" customHeight="1">
      <c r="A2" s="1419"/>
      <c r="B2" s="1420"/>
      <c r="C2" s="875" t="s">
        <v>540</v>
      </c>
      <c r="D2" s="876" t="s">
        <v>541</v>
      </c>
      <c r="E2" s="875" t="s">
        <v>540</v>
      </c>
      <c r="F2" s="876" t="s">
        <v>541</v>
      </c>
    </row>
    <row r="3" spans="1:6" ht="16" thickBot="1">
      <c r="A3" s="1425" t="str">
        <f>"Head NSO: "&amp;IGRF!C60</f>
        <v xml:space="preserve">Head NSO: </v>
      </c>
      <c r="B3" s="1426"/>
      <c r="C3" s="877" t="s">
        <v>542</v>
      </c>
      <c r="D3" s="878" t="s">
        <v>543</v>
      </c>
      <c r="E3" s="877" t="s">
        <v>542</v>
      </c>
      <c r="F3" s="878" t="s">
        <v>543</v>
      </c>
    </row>
    <row r="4" spans="1:6" ht="16" thickBot="1">
      <c r="A4" s="1427" t="str">
        <f>"Head Ref: "&amp;IGRF!C80</f>
        <v xml:space="preserve">Head Ref: </v>
      </c>
      <c r="B4" s="1428"/>
      <c r="C4" s="879" t="s">
        <v>544</v>
      </c>
      <c r="D4" s="880" t="s">
        <v>545</v>
      </c>
      <c r="E4" s="879" t="s">
        <v>544</v>
      </c>
      <c r="F4" s="880" t="s">
        <v>545</v>
      </c>
    </row>
    <row r="5" spans="1:6" s="883" customFormat="1" ht="22.5" customHeight="1" thickBot="1">
      <c r="A5" s="881" t="s">
        <v>546</v>
      </c>
      <c r="B5" s="882" t="s">
        <v>547</v>
      </c>
      <c r="C5" s="1429" t="s">
        <v>548</v>
      </c>
      <c r="D5" s="1430"/>
      <c r="E5" s="1430"/>
      <c r="F5" s="1431"/>
    </row>
    <row r="6" spans="1:6" ht="59.25" customHeight="1">
      <c r="A6" s="884" t="str">
        <f>IF(IGRF!C60="","",IGRF!C60)</f>
        <v/>
      </c>
      <c r="B6" s="885" t="str">
        <f>IF(IGRF!A60="","",IGRF!A60)</f>
        <v>Head Non-Skating Official</v>
      </c>
      <c r="C6" s="1414"/>
      <c r="D6" s="1415"/>
      <c r="E6" s="1415"/>
      <c r="F6" s="1416"/>
    </row>
    <row r="7" spans="1:6" ht="59.25" customHeight="1">
      <c r="A7" s="884" t="str">
        <f>IF(IGRF!C61="","",IGRF!C61)</f>
        <v/>
      </c>
      <c r="B7" s="885" t="str">
        <f>IF(IGRF!A61="","",IGRF!A61)</f>
        <v>Penalty Tracker</v>
      </c>
      <c r="C7" s="1405"/>
      <c r="D7" s="1406"/>
      <c r="E7" s="1406"/>
      <c r="F7" s="1407"/>
    </row>
    <row r="8" spans="1:6" ht="59.25" customHeight="1">
      <c r="A8" s="884" t="str">
        <f>IF(IGRF!C62="","",IGRF!C62)</f>
        <v/>
      </c>
      <c r="B8" s="885" t="str">
        <f>IF(IGRF!A62="","",IGRF!A62)</f>
        <v>Penalty Wrangler</v>
      </c>
      <c r="C8" s="1405"/>
      <c r="D8" s="1406"/>
      <c r="E8" s="1406"/>
      <c r="F8" s="1407"/>
    </row>
    <row r="9" spans="1:6" ht="59.25" customHeight="1">
      <c r="A9" s="884" t="str">
        <f>IF(IGRF!C63="","",IGRF!C63)</f>
        <v/>
      </c>
      <c r="B9" s="885" t="str">
        <f>IF(IGRF!A63="","",IGRF!A63)</f>
        <v>Inside Whiteboard Operator</v>
      </c>
      <c r="C9" s="1405"/>
      <c r="D9" s="1406"/>
      <c r="E9" s="1406"/>
      <c r="F9" s="1407"/>
    </row>
    <row r="10" spans="1:6" ht="59.25" customHeight="1">
      <c r="A10" s="884" t="str">
        <f>IF(IGRF!C64="","",IGRF!C64)</f>
        <v/>
      </c>
      <c r="B10" s="885" t="str">
        <f>IF(IGRF!A64="","",IGRF!A64)</f>
        <v>Jam Timer</v>
      </c>
      <c r="C10" s="1405"/>
      <c r="D10" s="1406"/>
      <c r="E10" s="1406"/>
      <c r="F10" s="1407"/>
    </row>
    <row r="11" spans="1:6" ht="59.25" customHeight="1">
      <c r="A11" s="884" t="str">
        <f>IF(IGRF!C65="","",IGRF!C65)</f>
        <v/>
      </c>
      <c r="B11" s="885" t="str">
        <f>IF(IGRF!A65="","",IGRF!A65)</f>
        <v>Scorekeeper</v>
      </c>
      <c r="C11" s="1405"/>
      <c r="D11" s="1406"/>
      <c r="E11" s="1406"/>
      <c r="F11" s="1407"/>
    </row>
    <row r="12" spans="1:6" ht="59.25" customHeight="1">
      <c r="A12" s="884" t="str">
        <f>IF(IGRF!C66="","",IGRF!C66)</f>
        <v/>
      </c>
      <c r="B12" s="885" t="str">
        <f>IF(IGRF!A66="","",IGRF!A66)</f>
        <v>Scorekeeper</v>
      </c>
      <c r="C12" s="1405"/>
      <c r="D12" s="1406"/>
      <c r="E12" s="1406"/>
      <c r="F12" s="1407"/>
    </row>
    <row r="13" spans="1:6" ht="59.25" customHeight="1">
      <c r="A13" s="884" t="str">
        <f>IF(IGRF!C67="","",IGRF!C67)</f>
        <v/>
      </c>
      <c r="B13" s="885" t="str">
        <f>IF(IGRF!A67="","",IGRF!A67)</f>
        <v>ScoreBoard Operator</v>
      </c>
      <c r="C13" s="1405"/>
      <c r="D13" s="1406"/>
      <c r="E13" s="1406"/>
      <c r="F13" s="1407"/>
    </row>
    <row r="14" spans="1:6" ht="59.25" customHeight="1">
      <c r="A14" s="884" t="str">
        <f>IF(IGRF!C68="","",IGRF!C68)</f>
        <v/>
      </c>
      <c r="B14" s="885" t="str">
        <f>IF(IGRF!A68="","",IGRF!A68)</f>
        <v>Penalty Box Manager</v>
      </c>
      <c r="C14" s="1405"/>
      <c r="D14" s="1406"/>
      <c r="E14" s="1406"/>
      <c r="F14" s="1407"/>
    </row>
    <row r="15" spans="1:6" ht="59.25" customHeight="1">
      <c r="A15" s="884" t="str">
        <f>IF(IGRF!C69="","",IGRF!C69)</f>
        <v/>
      </c>
      <c r="B15" s="885" t="str">
        <f>IF(IGRF!A69="","",IGRF!A69)</f>
        <v>Penalty Box Timer</v>
      </c>
      <c r="C15" s="1405"/>
      <c r="D15" s="1406"/>
      <c r="E15" s="1406"/>
      <c r="F15" s="1407"/>
    </row>
    <row r="16" spans="1:6" ht="59.25" customHeight="1">
      <c r="A16" s="884" t="str">
        <f>IF(IGRF!C70="","",IGRF!C70)</f>
        <v/>
      </c>
      <c r="B16" s="885" t="str">
        <f>IF(IGRF!A70="","",IGRF!A70)</f>
        <v>Penalty Box Timer</v>
      </c>
      <c r="C16" s="1405"/>
      <c r="D16" s="1406"/>
      <c r="E16" s="1406"/>
      <c r="F16" s="1407"/>
    </row>
    <row r="17" spans="1:6" ht="59.25" customHeight="1">
      <c r="A17" s="884" t="str">
        <f>IF(IGRF!C71="","",IGRF!C71)</f>
        <v/>
      </c>
      <c r="B17" s="885" t="str">
        <f>IF(IGRF!A71="","",IGRF!A71)</f>
        <v>Lineup Tracker</v>
      </c>
      <c r="C17" s="1405"/>
      <c r="D17" s="1406"/>
      <c r="E17" s="1406"/>
      <c r="F17" s="1407"/>
    </row>
    <row r="18" spans="1:6" ht="59.25" customHeight="1">
      <c r="A18" s="884" t="str">
        <f>IF(IGRF!C72="","",IGRF!C72)</f>
        <v/>
      </c>
      <c r="B18" s="885" t="str">
        <f>IF(IGRF!A72="","",IGRF!A72)</f>
        <v>Lineup Tracker</v>
      </c>
      <c r="C18" s="1405"/>
      <c r="D18" s="1406"/>
      <c r="E18" s="1406"/>
      <c r="F18" s="1407"/>
    </row>
    <row r="19" spans="1:6" ht="59.25" customHeight="1">
      <c r="A19" s="884" t="str">
        <f>IF(IGRF!C73="","",IGRF!C73)</f>
        <v/>
      </c>
      <c r="B19" s="885" t="str">
        <f>IF(IGRF!A73="","",IGRF!A73)</f>
        <v>Non-Skating Official Alternate</v>
      </c>
      <c r="C19" s="1405"/>
      <c r="D19" s="1406"/>
      <c r="E19" s="1406"/>
      <c r="F19" s="1407"/>
    </row>
    <row r="20" spans="1:6" ht="59.25" customHeight="1" thickBot="1">
      <c r="A20" s="884" t="str">
        <f>IF(IGRF!C74="","",IGRF!C74)</f>
        <v/>
      </c>
      <c r="B20" s="885" t="str">
        <f>IF(IGRF!A74="","",IGRF!A74)</f>
        <v>Period Timer</v>
      </c>
      <c r="C20" s="1408"/>
      <c r="D20" s="1409"/>
      <c r="E20" s="1409"/>
      <c r="F20" s="1410"/>
    </row>
    <row r="21" spans="1:6" ht="124.5" customHeight="1" thickBot="1">
      <c r="A21" s="1411" t="s">
        <v>549</v>
      </c>
      <c r="B21" s="1412"/>
      <c r="C21" s="1412"/>
      <c r="D21" s="1412"/>
      <c r="E21" s="1412"/>
      <c r="F21" s="1413"/>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baseColWidth="10" defaultColWidth="9.1640625" defaultRowHeight="15"/>
  <cols>
    <col min="1" max="1" width="24.6640625" style="874" customWidth="1"/>
    <col min="2" max="2" width="21.1640625" style="886" customWidth="1"/>
    <col min="3" max="6" width="37.5" style="874" customWidth="1"/>
    <col min="7" max="16384" width="9.1640625" style="874"/>
  </cols>
  <sheetData>
    <row r="1" spans="1:6" ht="15" customHeight="1">
      <c r="A1" s="1417" t="str">
        <f>'Eval Notes - NSO'!A1:B2</f>
        <v/>
      </c>
      <c r="B1" s="1418"/>
      <c r="C1" s="1421" t="str">
        <f>'Eval Notes - NSO'!C1:D1</f>
        <v/>
      </c>
      <c r="D1" s="1422"/>
      <c r="E1" s="1423" t="str">
        <f>'Eval Notes - NSO'!E1:F1</f>
        <v/>
      </c>
      <c r="F1" s="1424"/>
    </row>
    <row r="2" spans="1:6" ht="15" customHeight="1">
      <c r="A2" s="1419"/>
      <c r="B2" s="1420"/>
      <c r="C2" s="887" t="s">
        <v>540</v>
      </c>
      <c r="D2" s="888" t="s">
        <v>541</v>
      </c>
      <c r="E2" s="887" t="s">
        <v>540</v>
      </c>
      <c r="F2" s="888" t="s">
        <v>541</v>
      </c>
    </row>
    <row r="3" spans="1:6" ht="16" thickBot="1">
      <c r="A3" s="1435" t="str">
        <f>'Eval Notes - NSO'!A3:B3</f>
        <v xml:space="preserve">Head NSO: </v>
      </c>
      <c r="B3" s="1436"/>
      <c r="C3" s="877" t="s">
        <v>542</v>
      </c>
      <c r="D3" s="889" t="s">
        <v>543</v>
      </c>
      <c r="E3" s="877" t="s">
        <v>542</v>
      </c>
      <c r="F3" s="889" t="s">
        <v>543</v>
      </c>
    </row>
    <row r="4" spans="1:6" ht="16" thickBot="1">
      <c r="A4" s="1427" t="str">
        <f>'Eval Notes - NSO'!A4:B4</f>
        <v xml:space="preserve">Head Ref: </v>
      </c>
      <c r="B4" s="1428"/>
      <c r="C4" s="879" t="s">
        <v>544</v>
      </c>
      <c r="D4" s="880" t="s">
        <v>545</v>
      </c>
      <c r="E4" s="879" t="s">
        <v>544</v>
      </c>
      <c r="F4" s="880" t="s">
        <v>545</v>
      </c>
    </row>
    <row r="5" spans="1:6" s="883" customFormat="1" ht="22.5" customHeight="1" thickBot="1">
      <c r="A5" s="881" t="s">
        <v>546</v>
      </c>
      <c r="B5" s="882" t="s">
        <v>547</v>
      </c>
      <c r="C5" s="1429" t="s">
        <v>548</v>
      </c>
      <c r="D5" s="1430"/>
      <c r="E5" s="1430"/>
      <c r="F5" s="1431"/>
    </row>
    <row r="6" spans="1:6" ht="75" customHeight="1">
      <c r="A6" s="884" t="str">
        <f>IF(IGRF!C80="","",IGRF!C80)</f>
        <v/>
      </c>
      <c r="B6" s="885" t="str">
        <f>IF(IGRF!A80="","",IGRF!A80)</f>
        <v>Head Referee</v>
      </c>
      <c r="C6" s="1432"/>
      <c r="D6" s="1433"/>
      <c r="E6" s="1433"/>
      <c r="F6" s="1434"/>
    </row>
    <row r="7" spans="1:6" ht="75" customHeight="1">
      <c r="A7" s="884" t="str">
        <f>IF(IGRF!C81="","",IGRF!C81)</f>
        <v/>
      </c>
      <c r="B7" s="885" t="str">
        <f>IF(IGRF!A81="","",IGRF!A81)</f>
        <v>Inside Pack Referee</v>
      </c>
      <c r="C7" s="1405"/>
      <c r="D7" s="1406"/>
      <c r="E7" s="1406"/>
      <c r="F7" s="1407"/>
    </row>
    <row r="8" spans="1:6" ht="75" customHeight="1">
      <c r="A8" s="884" t="str">
        <f>IF(IGRF!C82="","",IGRF!C82)</f>
        <v/>
      </c>
      <c r="B8" s="885" t="str">
        <f>IF(IGRF!A82="","",IGRF!A82)</f>
        <v>Jammer Referee</v>
      </c>
      <c r="C8" s="1405"/>
      <c r="D8" s="1406"/>
      <c r="E8" s="1406"/>
      <c r="F8" s="1407"/>
    </row>
    <row r="9" spans="1:6" ht="75" customHeight="1">
      <c r="A9" s="884" t="str">
        <f>IF(IGRF!C83="","",IGRF!C83)</f>
        <v/>
      </c>
      <c r="B9" s="885" t="str">
        <f>IF(IGRF!A83="","",IGRF!A83)</f>
        <v>Jammer Referee</v>
      </c>
      <c r="C9" s="1405"/>
      <c r="D9" s="1406"/>
      <c r="E9" s="1406"/>
      <c r="F9" s="1407"/>
    </row>
    <row r="10" spans="1:6" ht="75" customHeight="1">
      <c r="A10" s="884" t="str">
        <f>IF(IGRF!C84="","",IGRF!C84)</f>
        <v/>
      </c>
      <c r="B10" s="885" t="str">
        <f>IF(IGRF!A84="","",IGRF!A84)</f>
        <v>Outside Pack Referee</v>
      </c>
      <c r="C10" s="1405"/>
      <c r="D10" s="1406"/>
      <c r="E10" s="1406"/>
      <c r="F10" s="1407"/>
    </row>
    <row r="11" spans="1:6" ht="75" customHeight="1">
      <c r="A11" s="884" t="str">
        <f>IF(IGRF!C85="","",IGRF!C85)</f>
        <v/>
      </c>
      <c r="B11" s="885" t="str">
        <f>IF(IGRF!A85="","",IGRF!A85)</f>
        <v>Outside Pack Referee</v>
      </c>
      <c r="C11" s="1405"/>
      <c r="D11" s="1406"/>
      <c r="E11" s="1406"/>
      <c r="F11" s="1407"/>
    </row>
    <row r="12" spans="1:6" ht="75" customHeight="1">
      <c r="A12" s="884" t="str">
        <f>IF(IGRF!C86="","",IGRF!C86)</f>
        <v/>
      </c>
      <c r="B12" s="885" t="str">
        <f>IF(IGRF!A86="","",IGRF!A86)</f>
        <v>Outside Pack Referee</v>
      </c>
      <c r="C12" s="1405"/>
      <c r="D12" s="1406"/>
      <c r="E12" s="1406"/>
      <c r="F12" s="1407"/>
    </row>
    <row r="13" spans="1:6" ht="75" customHeight="1" thickBot="1">
      <c r="A13" s="884" t="str">
        <f>IF(IGRF!C87="","",IGRF!C87)</f>
        <v/>
      </c>
      <c r="B13" s="885" t="str">
        <f>IF(IGRF!A87="","",IGRF!A87)</f>
        <v>Referee Alternate</v>
      </c>
      <c r="C13" s="1405"/>
      <c r="D13" s="1406"/>
      <c r="E13" s="1406"/>
      <c r="F13" s="1407"/>
    </row>
    <row r="14" spans="1:6" ht="168.75" customHeight="1" thickBot="1">
      <c r="A14" s="1411" t="s">
        <v>549</v>
      </c>
      <c r="B14" s="1412"/>
      <c r="C14" s="1412"/>
      <c r="D14" s="1412"/>
      <c r="E14" s="1412"/>
      <c r="F14" s="1413"/>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zoomScaleNormal="100" workbookViewId="0">
      <selection activeCell="D22" sqref="D22"/>
    </sheetView>
  </sheetViews>
  <sheetFormatPr baseColWidth="10" defaultColWidth="8.83203125" defaultRowHeight="14"/>
  <cols>
    <col min="1" max="1" width="7.5" style="561" customWidth="1"/>
    <col min="2" max="2" width="10.5" style="561" bestFit="1" customWidth="1"/>
    <col min="3" max="6" width="16.5" style="561" customWidth="1"/>
    <col min="7" max="7" width="7.5" customWidth="1"/>
  </cols>
  <sheetData>
    <row r="1" spans="1:6" ht="129.75" customHeight="1"/>
    <row r="2" spans="1:6" ht="16">
      <c r="B2" s="1450" t="str">
        <f>'Eval Notes - NSO'!$A$1</f>
        <v/>
      </c>
      <c r="C2" s="1450"/>
      <c r="D2" s="1450"/>
      <c r="E2" s="1450"/>
      <c r="F2" s="1450"/>
    </row>
    <row r="3" spans="1:6" ht="7.5" customHeight="1">
      <c r="D3" s="890"/>
      <c r="E3" s="890"/>
    </row>
    <row r="4" spans="1:6" ht="15">
      <c r="D4" s="1451" t="str">
        <f>'Eval Notes - NSO'!A3</f>
        <v xml:space="preserve">Head NSO: </v>
      </c>
      <c r="E4" s="1451"/>
    </row>
    <row r="5" spans="1:6" ht="15">
      <c r="D5" s="1452" t="str">
        <f>'Eval Notes - NSO'!A4</f>
        <v xml:space="preserve">Head Ref: </v>
      </c>
      <c r="E5" s="1452"/>
    </row>
    <row r="6" spans="1:6" ht="67.5" customHeight="1">
      <c r="B6" s="891"/>
      <c r="C6" s="1453" t="str">
        <f>'Eval Notes - NSO'!C1</f>
        <v/>
      </c>
      <c r="D6" s="1453"/>
      <c r="E6" s="1453" t="str">
        <f>'Eval Notes - NSO'!E1</f>
        <v/>
      </c>
      <c r="F6" s="1453"/>
    </row>
    <row r="7" spans="1:6" ht="4.5" customHeight="1" thickBot="1">
      <c r="B7" s="891"/>
      <c r="C7" s="892"/>
      <c r="D7" s="892"/>
      <c r="E7" s="892"/>
      <c r="F7" s="892"/>
    </row>
    <row r="8" spans="1:6" s="899" customFormat="1" ht="16">
      <c r="A8" s="893"/>
      <c r="B8" s="894"/>
      <c r="C8" s="895" t="s">
        <v>550</v>
      </c>
      <c r="D8" s="896" t="s">
        <v>164</v>
      </c>
      <c r="E8" s="897" t="s">
        <v>550</v>
      </c>
      <c r="F8" s="898" t="s">
        <v>164</v>
      </c>
    </row>
    <row r="9" spans="1:6" s="899" customFormat="1" ht="24" customHeight="1">
      <c r="A9" s="893"/>
      <c r="B9" s="900" t="s">
        <v>145</v>
      </c>
      <c r="C9" s="901"/>
      <c r="D9" s="902"/>
      <c r="E9" s="903"/>
      <c r="F9" s="904"/>
    </row>
    <row r="10" spans="1:6" s="899" customFormat="1" ht="24" customHeight="1">
      <c r="A10" s="893"/>
      <c r="B10" s="900" t="s">
        <v>147</v>
      </c>
      <c r="C10" s="901"/>
      <c r="D10" s="902"/>
      <c r="E10" s="903"/>
      <c r="F10" s="904"/>
    </row>
    <row r="11" spans="1:6" s="899" customFormat="1" ht="24" customHeight="1" thickBot="1">
      <c r="A11" s="893"/>
      <c r="B11" s="900" t="s">
        <v>7</v>
      </c>
      <c r="C11" s="905"/>
      <c r="D11" s="906"/>
      <c r="E11" s="907"/>
      <c r="F11" s="908"/>
    </row>
    <row r="12" spans="1:6" ht="6" customHeight="1" thickBot="1">
      <c r="B12" s="909"/>
    </row>
    <row r="13" spans="1:6" ht="24" customHeight="1">
      <c r="B13" s="910" t="s">
        <v>551</v>
      </c>
      <c r="C13" s="1454" t="str">
        <f>IF(ISBLANK(IGRF!B12), "", IGRF!B12)</f>
        <v/>
      </c>
      <c r="D13" s="1455"/>
      <c r="E13" s="1456" t="str">
        <f>IF(ISBLANK(IGRF!I12), "", IGRF!I12)</f>
        <v/>
      </c>
      <c r="F13" s="1457"/>
    </row>
    <row r="14" spans="1:6" ht="24" customHeight="1">
      <c r="B14" s="910" t="s">
        <v>552</v>
      </c>
      <c r="C14" s="1438"/>
      <c r="D14" s="1439"/>
      <c r="E14" s="1440"/>
      <c r="F14" s="1441"/>
    </row>
    <row r="15" spans="1:6" ht="24" customHeight="1">
      <c r="B15" s="910" t="s">
        <v>553</v>
      </c>
      <c r="C15" s="1446" t="str">
        <f>IF(ISBLANK(IGRF!B49), "", IGRF!B49)</f>
        <v/>
      </c>
      <c r="D15" s="1447"/>
      <c r="E15" s="1448" t="str">
        <f>IF(ISBLANK(IGRF!I49), "", IGRF!I49)</f>
        <v/>
      </c>
      <c r="F15" s="1449"/>
    </row>
    <row r="16" spans="1:6" ht="24" customHeight="1">
      <c r="B16" s="910" t="s">
        <v>554</v>
      </c>
      <c r="C16" s="1446"/>
      <c r="D16" s="1447"/>
      <c r="E16" s="1448"/>
      <c r="F16" s="1449"/>
    </row>
    <row r="17" spans="1:6" ht="24" customHeight="1">
      <c r="B17" s="910" t="s">
        <v>555</v>
      </c>
      <c r="C17" s="1438"/>
      <c r="D17" s="1439"/>
      <c r="E17" s="1440"/>
      <c r="F17" s="1441"/>
    </row>
    <row r="18" spans="1:6" ht="24" customHeight="1">
      <c r="B18" s="910" t="s">
        <v>556</v>
      </c>
      <c r="C18" s="911" t="s">
        <v>557</v>
      </c>
      <c r="D18" s="912" t="s">
        <v>558</v>
      </c>
      <c r="E18" s="913" t="s">
        <v>557</v>
      </c>
      <c r="F18" s="914" t="s">
        <v>558</v>
      </c>
    </row>
    <row r="19" spans="1:6" ht="61.5" customHeight="1" thickBot="1">
      <c r="B19" s="915" t="s">
        <v>559</v>
      </c>
      <c r="C19" s="1442"/>
      <c r="D19" s="1443"/>
      <c r="E19" s="1444"/>
      <c r="F19" s="1445"/>
    </row>
    <row r="20" spans="1:6" ht="6.75" customHeight="1"/>
    <row r="21" spans="1:6" ht="22.5" customHeight="1">
      <c r="A21" s="916" t="s">
        <v>560</v>
      </c>
      <c r="B21" s="1437" t="s">
        <v>561</v>
      </c>
      <c r="C21" s="1437"/>
      <c r="D21" s="1437"/>
      <c r="E21" s="1437"/>
      <c r="F21" s="1437"/>
    </row>
    <row r="22" spans="1:6" ht="22.5" customHeight="1">
      <c r="B22" s="916" t="s">
        <v>560</v>
      </c>
      <c r="C22" s="917" t="str">
        <f>C6</f>
        <v/>
      </c>
      <c r="D22" s="917"/>
      <c r="E22" s="917"/>
      <c r="F22" s="917"/>
    </row>
    <row r="23" spans="1:6" ht="22.5" customHeight="1">
      <c r="B23" s="916" t="s">
        <v>560</v>
      </c>
      <c r="C23" s="917" t="str">
        <f>E6</f>
        <v/>
      </c>
      <c r="D23" s="917"/>
      <c r="E23" s="917"/>
      <c r="F23" s="917"/>
    </row>
    <row r="24" spans="1:6" ht="22.5" customHeight="1">
      <c r="A24" s="916" t="s">
        <v>560</v>
      </c>
      <c r="B24" s="1437" t="s">
        <v>562</v>
      </c>
      <c r="C24" s="1437"/>
      <c r="D24" s="1437"/>
      <c r="E24" s="1437"/>
      <c r="F24" s="1437"/>
    </row>
    <row r="25" spans="1:6" ht="22.5" customHeight="1">
      <c r="A25" s="918"/>
      <c r="B25" s="919" t="s">
        <v>563</v>
      </c>
      <c r="C25" s="920" t="s">
        <v>128</v>
      </c>
      <c r="D25" s="920"/>
      <c r="E25" s="920"/>
      <c r="F25" s="920"/>
    </row>
    <row r="26" spans="1:6" ht="22.5" customHeight="1">
      <c r="A26" s="918"/>
      <c r="B26" s="919" t="s">
        <v>563</v>
      </c>
      <c r="C26" s="921" t="s">
        <v>564</v>
      </c>
      <c r="D26" s="921"/>
      <c r="E26" s="921"/>
      <c r="F26" s="921"/>
    </row>
    <row r="27" spans="1:6" ht="22.5" customHeight="1">
      <c r="A27" s="916" t="s">
        <v>560</v>
      </c>
      <c r="B27" s="1437" t="s">
        <v>565</v>
      </c>
      <c r="C27" s="1437"/>
      <c r="D27" s="1437"/>
      <c r="E27" s="1437"/>
      <c r="F27" s="1437"/>
    </row>
    <row r="28" spans="1:6" ht="22.5" customHeight="1">
      <c r="A28" s="918"/>
      <c r="B28" s="916" t="s">
        <v>560</v>
      </c>
      <c r="C28" s="920" t="s">
        <v>566</v>
      </c>
      <c r="E28" s="920"/>
      <c r="F28" s="920"/>
    </row>
    <row r="29" spans="1:6" ht="22.5" customHeight="1">
      <c r="A29" s="918"/>
      <c r="B29" s="916" t="s">
        <v>560</v>
      </c>
      <c r="C29" s="920" t="s">
        <v>567</v>
      </c>
      <c r="E29" s="920"/>
      <c r="F29" s="920"/>
    </row>
    <row r="30" spans="1:6" ht="22.5" customHeight="1">
      <c r="A30" s="916" t="s">
        <v>560</v>
      </c>
      <c r="B30" s="1437" t="s">
        <v>568</v>
      </c>
      <c r="C30" s="1437"/>
      <c r="D30" s="1437"/>
      <c r="E30" s="1437"/>
      <c r="F30" s="1437"/>
    </row>
    <row r="31" spans="1:6" ht="22.5" customHeight="1">
      <c r="A31" s="916" t="s">
        <v>560</v>
      </c>
      <c r="B31" s="1437" t="s">
        <v>569</v>
      </c>
      <c r="C31" s="1437"/>
      <c r="D31" s="1437"/>
      <c r="E31" s="1437"/>
      <c r="F31" s="1437"/>
    </row>
  </sheetData>
  <mergeCells count="22">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30:F30"/>
    <mergeCell ref="B31:F31"/>
    <mergeCell ref="C17:D17"/>
    <mergeCell ref="E17:F17"/>
    <mergeCell ref="C19:D19"/>
    <mergeCell ref="E19:F19"/>
    <mergeCell ref="B21:F21"/>
    <mergeCell ref="B24:F24"/>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election activeCell="Y177" sqref="Y177"/>
    </sheetView>
  </sheetViews>
  <sheetFormatPr baseColWidth="10" defaultColWidth="8.83203125" defaultRowHeight="14"/>
  <cols>
    <col min="1" max="1" width="4.6640625" style="20" customWidth="1"/>
    <col min="2" max="2" width="11.5" style="3" customWidth="1"/>
    <col min="3" max="3" width="20.6640625" style="3" customWidth="1"/>
    <col min="4" max="18" width="11.5" style="3" customWidth="1"/>
    <col min="19" max="19" width="11.5" style="70" customWidth="1"/>
    <col min="20" max="20" width="4.6640625" style="20" customWidth="1"/>
    <col min="21" max="21" width="11.5" style="3" customWidth="1"/>
    <col min="22" max="22" width="20.6640625" style="3" customWidth="1"/>
    <col min="23" max="258" width="11.5" style="3" customWidth="1"/>
    <col min="259" max="16384" width="8.83203125" style="3"/>
  </cols>
  <sheetData>
    <row r="2" spans="1:37">
      <c r="C2" s="109" t="s">
        <v>145</v>
      </c>
      <c r="V2" s="109" t="s">
        <v>145</v>
      </c>
    </row>
    <row r="3" spans="1:37">
      <c r="C3" s="3" t="s">
        <v>27</v>
      </c>
      <c r="D3" s="3">
        <f>MAX(Score!A42,Score!T42)</f>
        <v>0</v>
      </c>
      <c r="V3" s="3" t="s">
        <v>27</v>
      </c>
      <c r="W3" s="3">
        <f>D3</f>
        <v>0</v>
      </c>
    </row>
    <row r="4" spans="1:37">
      <c r="C4" s="3" t="s">
        <v>28</v>
      </c>
      <c r="D4" s="3">
        <f ca="1">SK!H79</f>
        <v>0</v>
      </c>
      <c r="V4" s="3" t="s">
        <v>29</v>
      </c>
      <c r="W4" s="3">
        <f ca="1">SK!X79</f>
        <v>0</v>
      </c>
    </row>
    <row r="5" spans="1:37">
      <c r="C5" s="3" t="s">
        <v>30</v>
      </c>
      <c r="D5" s="3">
        <f>COUNTIF(Q9:Q28,"&gt;0")</f>
        <v>0</v>
      </c>
      <c r="V5" s="3" t="s">
        <v>31</v>
      </c>
      <c r="W5" s="3">
        <f>COUNTIF(AJ9:AJ28,"&gt;0")</f>
        <v>0</v>
      </c>
    </row>
    <row r="7" spans="1:37">
      <c r="A7" s="1458" t="s">
        <v>32</v>
      </c>
      <c r="B7" s="1458"/>
      <c r="C7" s="1458"/>
      <c r="D7" s="110"/>
      <c r="E7" s="110"/>
      <c r="F7" s="110"/>
      <c r="G7" s="110"/>
      <c r="H7" s="110"/>
      <c r="I7" s="110"/>
      <c r="J7" s="110"/>
      <c r="K7" s="110"/>
      <c r="L7" s="110"/>
      <c r="M7" s="110"/>
      <c r="N7" s="110"/>
      <c r="O7" s="110"/>
      <c r="P7" s="110"/>
      <c r="Q7" s="110"/>
      <c r="R7" s="110"/>
      <c r="T7" s="1458" t="s">
        <v>32</v>
      </c>
      <c r="U7" s="1458"/>
      <c r="V7" s="1458"/>
      <c r="W7" s="110"/>
      <c r="X7" s="110"/>
      <c r="Y7" s="110"/>
      <c r="Z7" s="110"/>
      <c r="AA7" s="110"/>
      <c r="AB7" s="110"/>
      <c r="AC7" s="110"/>
      <c r="AD7" s="110"/>
      <c r="AE7" s="110"/>
      <c r="AF7" s="110"/>
      <c r="AG7" s="110"/>
      <c r="AH7" s="110"/>
      <c r="AI7" s="110"/>
      <c r="AJ7" s="110"/>
      <c r="AK7" s="110"/>
    </row>
    <row r="8" spans="1:37" s="20" customFormat="1">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c r="A9" s="20">
        <f t="shared" ref="A9:A28" si="0">A8+1</f>
        <v>1</v>
      </c>
      <c r="B9" s="97" t="str">
        <f>IF(ISBLANK(IGRF!B14),"",IGRF!B14)</f>
        <v/>
      </c>
      <c r="C9" s="97" t="str">
        <f>IF(ISBLANK(IGRF!C14),"",IGRF!C14)</f>
        <v/>
      </c>
      <c r="D9" s="3" t="str">
        <f>IF($B9="","",SUMPRODUCT(--(Lineups!$G$4:$G$41=$B9),--(Lineups!$B$4:$B$41="")))</f>
        <v/>
      </c>
      <c r="E9" s="156" t="str">
        <f t="shared" ref="E9:E28" si="1">IF($B9="","",IF($D$3=0,"",D9/$D$3))</f>
        <v/>
      </c>
      <c r="F9" s="164" t="str">
        <f>IF($B9="","",SUMPRODUCT(--(Lineups!$G$4:$G$41=$B9),--(Lineups!$B$4:$B$41="X")))</f>
        <v/>
      </c>
      <c r="G9" s="164" t="str">
        <f>IF($B9="","",SUMPRODUCT(--(Lineups!K$4:K$41=$B9),--(Lineups!A$4:A$41&lt;&gt;"SP")))</f>
        <v/>
      </c>
      <c r="H9" s="164" t="str">
        <f>IF($B9="","",SUMPRODUCT(--(Lineups!O$4:O$41=$B9),--(Lineups!A$4:A$41&lt;&gt;"SP")))</f>
        <v/>
      </c>
      <c r="I9" s="164" t="str">
        <f>IF($B9="","",SUMPRODUCT(--(Lineups!S$4:S$41=$B9),--(Lineups!A$4:A$41&lt;&gt;"SP")))</f>
        <v/>
      </c>
      <c r="J9" s="3" t="str">
        <f t="shared" ref="J9:J28" si="2">IF(B9="","",SUM(F9:I9))</f>
        <v/>
      </c>
      <c r="K9" s="156" t="str">
        <f t="shared" ref="K9:K28" si="3">IF($B9="","",IF($D$3=0,"",J9/$D$3))</f>
        <v/>
      </c>
      <c r="L9" s="3" t="str">
        <f t="shared" ref="L9:L28" si="4">IF(B9="","",SUM(D9,J9))</f>
        <v/>
      </c>
      <c r="M9" s="156" t="str">
        <f t="shared" ref="M9:M28" si="5">IF($B9="","",IF($D$3=0,"",L9/$D$3))</f>
        <v/>
      </c>
      <c r="N9" s="161" t="str">
        <f>IF(B9="","",IF(OR(SK!E172="",SK!E172=0),"",SK!H172))</f>
        <v/>
      </c>
      <c r="O9" s="3" t="str">
        <f>IF($B9="","",SUMPRODUCT(--(Lineups!C$4:C$41=$B9)))</f>
        <v/>
      </c>
      <c r="P9" s="156" t="str">
        <f t="shared" ref="P9:P28" si="6">IF($B9="","",IF($D$3=0,"",O9/$D$3))</f>
        <v/>
      </c>
      <c r="Q9" s="3" t="str">
        <f t="shared" ref="Q9:Q28" si="7">IF(B9="","",SUM(L9,O9))</f>
        <v/>
      </c>
      <c r="R9" s="156" t="str">
        <f t="shared" ref="R9:R28" si="8">IF($B9="","",IF($D$3=0,"",Q9/$D$3))</f>
        <v/>
      </c>
      <c r="T9" s="20">
        <f t="shared" ref="T9:T28" si="9">T8+1</f>
        <v>1</v>
      </c>
      <c r="U9" s="97" t="str">
        <f>IF(ISBLANK(IGRF!I14),"",IGRF!I14)</f>
        <v/>
      </c>
      <c r="V9" s="97" t="str">
        <f>IF(ISBLANK(IGRF!J14),"",IGRF!J14)</f>
        <v/>
      </c>
      <c r="W9" s="3" t="str">
        <f>IF($U9="","",SUMPRODUCT(--(Lineups!$AG$4:$AG$41=$U9),--(Lineups!$AB$4:$AB$41="")))</f>
        <v/>
      </c>
      <c r="X9" s="156" t="str">
        <f t="shared" ref="X9:X28" si="10">IF($U9="","",IF($W$3=0,"",W9/$W$3))</f>
        <v/>
      </c>
      <c r="Y9" s="164" t="str">
        <f>IF($U9="","",SUMPRODUCT(--(Lineups!$AG$4:$AG$41=$U9),--(Lineups!$AB$4:$AB$41="X")))</f>
        <v/>
      </c>
      <c r="Z9" s="164" t="str">
        <f>IF($U9="","",SUMPRODUCT(--(Lineups!AK$4:AK$41=$U9),--(Lineups!AA$4:AA$41&lt;&gt;"SP")))</f>
        <v/>
      </c>
      <c r="AA9" s="164" t="str">
        <f>IF($U9="","",SUMPRODUCT(--(Lineups!AO$4:AO$41=$U9),--(Lineups!AA$4:AA$41&lt;&gt;"SP")))</f>
        <v/>
      </c>
      <c r="AB9" s="164" t="str">
        <f>IF($U9="","",SUMPRODUCT(--(Lineups!AS$4:AS$41=$U9),--(Lineups!AA$4:AA$41&lt;&gt;"SP")))</f>
        <v/>
      </c>
      <c r="AC9" s="3" t="str">
        <f t="shared" ref="AC9:AC28" si="11">IF(U9="","",SUM(Y9:AB9))</f>
        <v/>
      </c>
      <c r="AD9" s="156" t="str">
        <f t="shared" ref="AD9:AD28" si="12">IF($U9="","",IF($W$3=0,"",AC9/$W$3))</f>
        <v/>
      </c>
      <c r="AE9" s="3" t="str">
        <f t="shared" ref="AE9:AE28" si="13">IF(U9="","",SUM(W9,AC9))</f>
        <v/>
      </c>
      <c r="AF9" s="156" t="str">
        <f t="shared" ref="AF9:AF28" si="14">IF($U9="","",IF($W$3=0,"",AE9/$W$3))</f>
        <v/>
      </c>
      <c r="AG9" s="161" t="str">
        <f>IF(U9="","",IF(OR(SK!U172="",SK!U172=0),"",SK!X172))</f>
        <v/>
      </c>
      <c r="AH9" s="3" t="str">
        <f>IF($U9="","",SUMPRODUCT(--(Lineups!AC$4:AC$41=$U9)))</f>
        <v/>
      </c>
      <c r="AI9" s="156" t="str">
        <f t="shared" ref="AI9:AI28" si="15">IF($U9="","",IF($W$3=0,"",AH9/$W$3))</f>
        <v/>
      </c>
      <c r="AJ9" s="3" t="str">
        <f t="shared" ref="AJ9:AJ28" si="16">IF(U9="","",SUM(AE9,AH9))</f>
        <v/>
      </c>
      <c r="AK9" s="156" t="str">
        <f t="shared" ref="AK9:AK28" si="17">IF($U9="","",IF($W$3=0,"",AJ9/$W$3))</f>
        <v/>
      </c>
    </row>
    <row r="10" spans="1:37">
      <c r="A10" s="153">
        <f t="shared" si="0"/>
        <v>2</v>
      </c>
      <c r="B10" s="154" t="str">
        <f>IF(ISBLANK(IGRF!B15),"",IGRF!B15)</f>
        <v/>
      </c>
      <c r="C10" s="154" t="str">
        <f>IF(ISBLANK(IGRF!C15),"",IGRF!C15)</f>
        <v/>
      </c>
      <c r="D10" s="155" t="str">
        <f>IF($B10="","",SUMPRODUCT(--(Lineups!$G$4:$G$41=$B10),--(Lineups!$B$4:$B$41="")))</f>
        <v/>
      </c>
      <c r="E10" s="157" t="str">
        <f t="shared" si="1"/>
        <v/>
      </c>
      <c r="F10" s="164" t="str">
        <f>IF($B10="","",SUMPRODUCT(--(Lineups!$G$4:$G$41=$B10),--(Lineups!$B$4:$B$41="X")))</f>
        <v/>
      </c>
      <c r="G10" s="164" t="str">
        <f>IF($B10="","",SUMPRODUCT(--(Lineups!K$4:K$41=$B10),--(Lineups!A$4:A$41&lt;&gt;"SP")))</f>
        <v/>
      </c>
      <c r="H10" s="164" t="str">
        <f>IF($B10="","",SUMPRODUCT(--(Lineups!O$4:O$41=$B10),--(Lineups!A$4:A$41&lt;&gt;"SP")))</f>
        <v/>
      </c>
      <c r="I10" s="164" t="str">
        <f>IF($B10="","",SUMPRODUCT(--(Lineups!S$4:S$41=$B10),--(Lineups!A$4:A$41&lt;&gt;"SP")))</f>
        <v/>
      </c>
      <c r="J10" s="155" t="str">
        <f t="shared" si="2"/>
        <v/>
      </c>
      <c r="K10" s="157" t="str">
        <f t="shared" si="3"/>
        <v/>
      </c>
      <c r="L10" s="155" t="str">
        <f t="shared" si="4"/>
        <v/>
      </c>
      <c r="M10" s="157" t="str">
        <f t="shared" si="5"/>
        <v/>
      </c>
      <c r="N10" s="162" t="str">
        <f>IF(B10="","",IF(OR(SK!E175="",SK!E175=0),"",SK!H175))</f>
        <v/>
      </c>
      <c r="O10" s="155" t="str">
        <f>IF($B10="","",SUMPRODUCT(--(Lineups!C$4:C$41=$B10)))</f>
        <v/>
      </c>
      <c r="P10" s="157" t="str">
        <f t="shared" si="6"/>
        <v/>
      </c>
      <c r="Q10" s="155" t="str">
        <f t="shared" si="7"/>
        <v/>
      </c>
      <c r="R10" s="157" t="str">
        <f t="shared" si="8"/>
        <v/>
      </c>
      <c r="T10" s="153">
        <f t="shared" si="9"/>
        <v>2</v>
      </c>
      <c r="U10" s="154" t="str">
        <f>IF(ISBLANK(IGRF!I15),"",IGRF!I15)</f>
        <v/>
      </c>
      <c r="V10" s="154" t="str">
        <f>IF(ISBLANK(IGRF!J15),"",IGRF!J15)</f>
        <v/>
      </c>
      <c r="W10" s="155" t="str">
        <f>IF($U10="","",SUMPRODUCT(--(Lineups!$AG$4:$AG$41=$U10),--(Lineups!$AB$4:$AB$41="")))</f>
        <v/>
      </c>
      <c r="X10" s="157" t="str">
        <f t="shared" si="10"/>
        <v/>
      </c>
      <c r="Y10" s="164" t="str">
        <f>IF($U10="","",SUMPRODUCT(--(Lineups!$AG$4:$AG$41=$U10),--(Lineups!$AB$4:$AB$41="X")))</f>
        <v/>
      </c>
      <c r="Z10" s="164" t="str">
        <f>IF($U10="","",SUMPRODUCT(--(Lineups!AK$4:AK$41=$U10),--(Lineups!AA$4:AA$41&lt;&gt;"SP")))</f>
        <v/>
      </c>
      <c r="AA10" s="164" t="str">
        <f>IF($U10="","",SUMPRODUCT(--(Lineups!AO$4:AO$41=$U10),--(Lineups!AA$4:AA$41&lt;&gt;"SP")))</f>
        <v/>
      </c>
      <c r="AB10" s="164" t="str">
        <f>IF($U10="","",SUMPRODUCT(--(Lineups!AS$4:AS$41=$U10),--(Lineups!AA$4:AA$41&lt;&gt;"SP")))</f>
        <v/>
      </c>
      <c r="AC10" s="155" t="str">
        <f t="shared" si="11"/>
        <v/>
      </c>
      <c r="AD10" s="157" t="str">
        <f t="shared" si="12"/>
        <v/>
      </c>
      <c r="AE10" s="155" t="str">
        <f t="shared" si="13"/>
        <v/>
      </c>
      <c r="AF10" s="157" t="str">
        <f t="shared" si="14"/>
        <v/>
      </c>
      <c r="AG10" s="162" t="str">
        <f>IF(U10="","",IF(OR(SK!U175="",SK!U175=0),"",SK!X175))</f>
        <v/>
      </c>
      <c r="AH10" s="155" t="str">
        <f>IF($U10="","",SUMPRODUCT(--(Lineups!AC$4:AC$41=$U10)))</f>
        <v/>
      </c>
      <c r="AI10" s="157" t="str">
        <f t="shared" si="15"/>
        <v/>
      </c>
      <c r="AJ10" s="155" t="str">
        <f t="shared" si="16"/>
        <v/>
      </c>
      <c r="AK10" s="157" t="str">
        <f t="shared" si="17"/>
        <v/>
      </c>
    </row>
    <row r="11" spans="1:37">
      <c r="A11" s="20">
        <f t="shared" si="0"/>
        <v>3</v>
      </c>
      <c r="B11" s="97" t="str">
        <f>IF(ISBLANK(IGRF!B16),"",IGRF!B16)</f>
        <v/>
      </c>
      <c r="C11" s="97" t="str">
        <f>IF(ISBLANK(IGRF!C16),"",IGRF!C16)</f>
        <v/>
      </c>
      <c r="D11" s="3" t="str">
        <f>IF($B11="","",SUMPRODUCT(--(Lineups!$G$4:$G$41=$B11),--(Lineups!$B$4:$B$41="")))</f>
        <v/>
      </c>
      <c r="E11" s="156" t="str">
        <f t="shared" si="1"/>
        <v/>
      </c>
      <c r="F11" s="164" t="str">
        <f>IF($B11="","",SUMPRODUCT(--(Lineups!$G$4:$G$41=$B11),--(Lineups!$B$4:$B$41="X")))</f>
        <v/>
      </c>
      <c r="G11" s="164" t="str">
        <f>IF($B11="","",SUMPRODUCT(--(Lineups!K$4:K$41=$B11),--(Lineups!A$4:A$41&lt;&gt;"SP")))</f>
        <v/>
      </c>
      <c r="H11" s="164" t="str">
        <f>IF($B11="","",SUMPRODUCT(--(Lineups!O$4:O$41=$B11),--(Lineups!A$4:A$41&lt;&gt;"SP")))</f>
        <v/>
      </c>
      <c r="I11" s="164" t="str">
        <f>IF($B11="","",SUMPRODUCT(--(Lineups!S$4:S$41=$B11),--(Lineups!A$4:A$41&lt;&gt;"SP")))</f>
        <v/>
      </c>
      <c r="J11" s="3" t="str">
        <f t="shared" si="2"/>
        <v/>
      </c>
      <c r="K11" s="156" t="str">
        <f t="shared" si="3"/>
        <v/>
      </c>
      <c r="L11" s="3" t="str">
        <f t="shared" si="4"/>
        <v/>
      </c>
      <c r="M11" s="156" t="str">
        <f t="shared" si="5"/>
        <v/>
      </c>
      <c r="N11" s="161" t="str">
        <f>IF(B11="","",IF(OR(SK!E178="",SK!E178=0),"",SK!H178))</f>
        <v/>
      </c>
      <c r="O11" s="3" t="str">
        <f>IF($B11="","",SUMPRODUCT(--(Lineups!C$4:C$41=$B11)))</f>
        <v/>
      </c>
      <c r="P11" s="156" t="str">
        <f t="shared" si="6"/>
        <v/>
      </c>
      <c r="Q11" s="3" t="str">
        <f t="shared" si="7"/>
        <v/>
      </c>
      <c r="R11" s="156" t="str">
        <f t="shared" si="8"/>
        <v/>
      </c>
      <c r="T11" s="20">
        <f t="shared" si="9"/>
        <v>3</v>
      </c>
      <c r="U11" s="97" t="str">
        <f>IF(ISBLANK(IGRF!I16),"",IGRF!I16)</f>
        <v/>
      </c>
      <c r="V11" s="97" t="str">
        <f>IF(ISBLANK(IGRF!J16),"",IGRF!J16)</f>
        <v/>
      </c>
      <c r="W11" s="3" t="str">
        <f>IF($U11="","",SUMPRODUCT(--(Lineups!$AG$4:$AG$41=$U11),--(Lineups!$AB$4:$AB$41="")))</f>
        <v/>
      </c>
      <c r="X11" s="156" t="str">
        <f t="shared" si="10"/>
        <v/>
      </c>
      <c r="Y11" s="164" t="str">
        <f>IF($U11="","",SUMPRODUCT(--(Lineups!$AG$4:$AG$41=$U11),--(Lineups!$AB$4:$AB$41="X")))</f>
        <v/>
      </c>
      <c r="Z11" s="164" t="str">
        <f>IF($U11="","",SUMPRODUCT(--(Lineups!AK$4:AK$41=$U11),--(Lineups!AA$4:AA$41&lt;&gt;"SP")))</f>
        <v/>
      </c>
      <c r="AA11" s="164" t="str">
        <f>IF($U11="","",SUMPRODUCT(--(Lineups!AO$4:AO$41=$U11),--(Lineups!AA$4:AA$41&lt;&gt;"SP")))</f>
        <v/>
      </c>
      <c r="AB11" s="164" t="str">
        <f>IF($U11="","",SUMPRODUCT(--(Lineups!AS$4:AS$41=$U11),--(Lineups!AA$4:AA$41&lt;&gt;"SP")))</f>
        <v/>
      </c>
      <c r="AC11" s="3" t="str">
        <f t="shared" si="11"/>
        <v/>
      </c>
      <c r="AD11" s="156" t="str">
        <f t="shared" si="12"/>
        <v/>
      </c>
      <c r="AE11" s="3" t="str">
        <f t="shared" si="13"/>
        <v/>
      </c>
      <c r="AF11" s="156" t="str">
        <f t="shared" si="14"/>
        <v/>
      </c>
      <c r="AG11" s="161" t="str">
        <f>IF(U11="","",IF(OR(SK!U178="",SK!U178=0),"",SK!X178))</f>
        <v/>
      </c>
      <c r="AH11" s="3" t="str">
        <f>IF($U11="","",SUMPRODUCT(--(Lineups!AC$4:AC$41=$U11)))</f>
        <v/>
      </c>
      <c r="AI11" s="156" t="str">
        <f t="shared" si="15"/>
        <v/>
      </c>
      <c r="AJ11" s="3" t="str">
        <f t="shared" si="16"/>
        <v/>
      </c>
      <c r="AK11" s="156" t="str">
        <f t="shared" si="17"/>
        <v/>
      </c>
    </row>
    <row r="12" spans="1:37">
      <c r="A12" s="153">
        <f t="shared" si="0"/>
        <v>4</v>
      </c>
      <c r="B12" s="154" t="str">
        <f>IF(ISBLANK(IGRF!B17),"",IGRF!B17)</f>
        <v/>
      </c>
      <c r="C12" s="154" t="str">
        <f>IF(ISBLANK(IGRF!C17),"",IGRF!C17)</f>
        <v/>
      </c>
      <c r="D12" s="155" t="str">
        <f>IF($B12="","",SUMPRODUCT(--(Lineups!$G$4:$G$41=$B12),--(Lineups!$B$4:$B$41="")))</f>
        <v/>
      </c>
      <c r="E12" s="157" t="str">
        <f t="shared" si="1"/>
        <v/>
      </c>
      <c r="F12" s="164" t="str">
        <f>IF($B12="","",SUMPRODUCT(--(Lineups!$G$4:$G$41=$B12),--(Lineups!$B$4:$B$41="X")))</f>
        <v/>
      </c>
      <c r="G12" s="164" t="str">
        <f>IF($B12="","",SUMPRODUCT(--(Lineups!K$4:K$41=$B12),--(Lineups!A$4:A$41&lt;&gt;"SP")))</f>
        <v/>
      </c>
      <c r="H12" s="164" t="str">
        <f>IF($B12="","",SUMPRODUCT(--(Lineups!O$4:O$41=$B12),--(Lineups!A$4:A$41&lt;&gt;"SP")))</f>
        <v/>
      </c>
      <c r="I12" s="164" t="str">
        <f>IF($B12="","",SUMPRODUCT(--(Lineups!S$4:S$41=$B12),--(Lineups!A$4:A$41&lt;&gt;"SP")))</f>
        <v/>
      </c>
      <c r="J12" s="155" t="str">
        <f t="shared" si="2"/>
        <v/>
      </c>
      <c r="K12" s="157" t="str">
        <f t="shared" si="3"/>
        <v/>
      </c>
      <c r="L12" s="155" t="str">
        <f t="shared" si="4"/>
        <v/>
      </c>
      <c r="M12" s="157" t="str">
        <f t="shared" si="5"/>
        <v/>
      </c>
      <c r="N12" s="162" t="str">
        <f>IF(B12="","",IF(OR(SK!E181="",SK!E181=0),"",SK!H181))</f>
        <v/>
      </c>
      <c r="O12" s="155" t="str">
        <f>IF($B12="","",SUMPRODUCT(--(Lineups!C$4:C$41=$B12)))</f>
        <v/>
      </c>
      <c r="P12" s="157" t="str">
        <f t="shared" si="6"/>
        <v/>
      </c>
      <c r="Q12" s="155" t="str">
        <f t="shared" si="7"/>
        <v/>
      </c>
      <c r="R12" s="157" t="str">
        <f t="shared" si="8"/>
        <v/>
      </c>
      <c r="T12" s="153">
        <f t="shared" si="9"/>
        <v>4</v>
      </c>
      <c r="U12" s="154" t="str">
        <f>IF(ISBLANK(IGRF!I17),"",IGRF!I17)</f>
        <v/>
      </c>
      <c r="V12" s="154" t="str">
        <f>IF(ISBLANK(IGRF!J17),"",IGRF!J17)</f>
        <v/>
      </c>
      <c r="W12" s="155" t="str">
        <f>IF($U12="","",SUMPRODUCT(--(Lineups!$AG$4:$AG$41=$U12),--(Lineups!$AB$4:$AB$41="")))</f>
        <v/>
      </c>
      <c r="X12" s="157" t="str">
        <f t="shared" si="10"/>
        <v/>
      </c>
      <c r="Y12" s="164" t="str">
        <f>IF($U12="","",SUMPRODUCT(--(Lineups!$AG$4:$AG$41=$U12),--(Lineups!$AB$4:$AB$41="X")))</f>
        <v/>
      </c>
      <c r="Z12" s="164" t="str">
        <f>IF($U12="","",SUMPRODUCT(--(Lineups!AK$4:AK$41=$U12),--(Lineups!AA$4:AA$41&lt;&gt;"SP")))</f>
        <v/>
      </c>
      <c r="AA12" s="164" t="str">
        <f>IF($U12="","",SUMPRODUCT(--(Lineups!AO$4:AO$41=$U12),--(Lineups!AA$4:AA$41&lt;&gt;"SP")))</f>
        <v/>
      </c>
      <c r="AB12" s="164" t="str">
        <f>IF($U12="","",SUMPRODUCT(--(Lineups!AS$4:AS$41=$U12),--(Lineups!AA$4:AA$41&lt;&gt;"SP")))</f>
        <v/>
      </c>
      <c r="AC12" s="155" t="str">
        <f t="shared" si="11"/>
        <v/>
      </c>
      <c r="AD12" s="157" t="str">
        <f t="shared" si="12"/>
        <v/>
      </c>
      <c r="AE12" s="155" t="str">
        <f t="shared" si="13"/>
        <v/>
      </c>
      <c r="AF12" s="157" t="str">
        <f t="shared" si="14"/>
        <v/>
      </c>
      <c r="AG12" s="162" t="str">
        <f>IF(U12="","",IF(OR(SK!U181="",SK!U181=0),"",SK!X181))</f>
        <v/>
      </c>
      <c r="AH12" s="155" t="str">
        <f>IF($U12="","",SUMPRODUCT(--(Lineups!AC$4:AC$41=$U12)))</f>
        <v/>
      </c>
      <c r="AI12" s="157" t="str">
        <f t="shared" si="15"/>
        <v/>
      </c>
      <c r="AJ12" s="155" t="str">
        <f t="shared" si="16"/>
        <v/>
      </c>
      <c r="AK12" s="157" t="str">
        <f t="shared" si="17"/>
        <v/>
      </c>
    </row>
    <row r="13" spans="1:37">
      <c r="A13" s="20">
        <f t="shared" si="0"/>
        <v>5</v>
      </c>
      <c r="B13" s="97" t="str">
        <f>IF(ISBLANK(IGRF!B18),"",IGRF!B18)</f>
        <v/>
      </c>
      <c r="C13" s="97" t="str">
        <f>IF(ISBLANK(IGRF!C18),"",IGRF!C18)</f>
        <v/>
      </c>
      <c r="D13" s="3" t="str">
        <f>IF($B13="","",SUMPRODUCT(--(Lineups!$G$4:$G$41=$B13),--(Lineups!$B$4:$B$41="")))</f>
        <v/>
      </c>
      <c r="E13" s="156" t="str">
        <f t="shared" si="1"/>
        <v/>
      </c>
      <c r="F13" s="164" t="str">
        <f>IF($B13="","",SUMPRODUCT(--(Lineups!$G$4:$G$41=$B13),--(Lineups!$B$4:$B$41="X")))</f>
        <v/>
      </c>
      <c r="G13" s="164" t="str">
        <f>IF($B13="","",SUMPRODUCT(--(Lineups!K$4:K$41=$B13),--(Lineups!A$4:A$41&lt;&gt;"SP")))</f>
        <v/>
      </c>
      <c r="H13" s="164" t="str">
        <f>IF($B13="","",SUMPRODUCT(--(Lineups!O$4:O$41=$B13),--(Lineups!A$4:A$41&lt;&gt;"SP")))</f>
        <v/>
      </c>
      <c r="I13" s="164" t="str">
        <f>IF($B13="","",SUMPRODUCT(--(Lineups!S$4:S$41=$B13),--(Lineups!A$4:A$41&lt;&gt;"SP")))</f>
        <v/>
      </c>
      <c r="J13" s="3" t="str">
        <f t="shared" si="2"/>
        <v/>
      </c>
      <c r="K13" s="156" t="str">
        <f t="shared" si="3"/>
        <v/>
      </c>
      <c r="L13" s="3" t="str">
        <f t="shared" si="4"/>
        <v/>
      </c>
      <c r="M13" s="156" t="str">
        <f t="shared" si="5"/>
        <v/>
      </c>
      <c r="N13" s="161" t="str">
        <f>IF(B13="","",IF(OR(SK!E184="",SK!E184=0),"",SK!H184))</f>
        <v/>
      </c>
      <c r="O13" s="3" t="str">
        <f>IF($B13="","",SUMPRODUCT(--(Lineups!C$4:C$41=$B13)))</f>
        <v/>
      </c>
      <c r="P13" s="156" t="str">
        <f t="shared" si="6"/>
        <v/>
      </c>
      <c r="Q13" s="3" t="str">
        <f t="shared" si="7"/>
        <v/>
      </c>
      <c r="R13" s="156" t="str">
        <f t="shared" si="8"/>
        <v/>
      </c>
      <c r="T13" s="20">
        <f t="shared" si="9"/>
        <v>5</v>
      </c>
      <c r="U13" s="97" t="str">
        <f>IF(ISBLANK(IGRF!I18),"",IGRF!I18)</f>
        <v/>
      </c>
      <c r="V13" s="97" t="str">
        <f>IF(ISBLANK(IGRF!J18),"",IGRF!J18)</f>
        <v/>
      </c>
      <c r="W13" s="3" t="str">
        <f>IF($U13="","",SUMPRODUCT(--(Lineups!$AG$4:$AG$41=$U13),--(Lineups!$AB$4:$AB$41="")))</f>
        <v/>
      </c>
      <c r="X13" s="156" t="str">
        <f t="shared" si="10"/>
        <v/>
      </c>
      <c r="Y13" s="164" t="str">
        <f>IF($U13="","",SUMPRODUCT(--(Lineups!$AG$4:$AG$41=$U13),--(Lineups!$AB$4:$AB$41="X")))</f>
        <v/>
      </c>
      <c r="Z13" s="164" t="str">
        <f>IF($U13="","",SUMPRODUCT(--(Lineups!AK$4:AK$41=$U13),--(Lineups!AA$4:AA$41&lt;&gt;"SP")))</f>
        <v/>
      </c>
      <c r="AA13" s="164" t="str">
        <f>IF($U13="","",SUMPRODUCT(--(Lineups!AO$4:AO$41=$U13),--(Lineups!AA$4:AA$41&lt;&gt;"SP")))</f>
        <v/>
      </c>
      <c r="AB13" s="164" t="str">
        <f>IF($U13="","",SUMPRODUCT(--(Lineups!AS$4:AS$41=$U13),--(Lineups!AA$4:AA$41&lt;&gt;"SP")))</f>
        <v/>
      </c>
      <c r="AC13" s="3" t="str">
        <f t="shared" si="11"/>
        <v/>
      </c>
      <c r="AD13" s="156" t="str">
        <f t="shared" si="12"/>
        <v/>
      </c>
      <c r="AE13" s="3" t="str">
        <f t="shared" si="13"/>
        <v/>
      </c>
      <c r="AF13" s="156" t="str">
        <f t="shared" si="14"/>
        <v/>
      </c>
      <c r="AG13" s="161" t="str">
        <f>IF(U13="","",IF(OR(SK!U184="",SK!U184=0),"",SK!X184))</f>
        <v/>
      </c>
      <c r="AH13" s="3" t="str">
        <f>IF($U13="","",SUMPRODUCT(--(Lineups!AC$4:AC$41=$U13)))</f>
        <v/>
      </c>
      <c r="AI13" s="156" t="str">
        <f t="shared" si="15"/>
        <v/>
      </c>
      <c r="AJ13" s="3" t="str">
        <f t="shared" si="16"/>
        <v/>
      </c>
      <c r="AK13" s="156" t="str">
        <f t="shared" si="17"/>
        <v/>
      </c>
    </row>
    <row r="14" spans="1:37">
      <c r="A14" s="153">
        <f t="shared" si="0"/>
        <v>6</v>
      </c>
      <c r="B14" s="154" t="str">
        <f>IF(ISBLANK(IGRF!B19),"",IGRF!B19)</f>
        <v/>
      </c>
      <c r="C14" s="154" t="str">
        <f>IF(ISBLANK(IGRF!C19),"",IGRF!C19)</f>
        <v/>
      </c>
      <c r="D14" s="155" t="str">
        <f>IF($B14="","",SUMPRODUCT(--(Lineups!$G$4:$G$41=$B14),--(Lineups!$B$4:$B$41="")))</f>
        <v/>
      </c>
      <c r="E14" s="157" t="str">
        <f t="shared" si="1"/>
        <v/>
      </c>
      <c r="F14" s="164" t="str">
        <f>IF($B14="","",SUMPRODUCT(--(Lineups!$G$4:$G$41=$B14),--(Lineups!$B$4:$B$41="X")))</f>
        <v/>
      </c>
      <c r="G14" s="164" t="str">
        <f>IF($B14="","",SUMPRODUCT(--(Lineups!K$4:K$41=$B14),--(Lineups!A$4:A$41&lt;&gt;"SP")))</f>
        <v/>
      </c>
      <c r="H14" s="164" t="str">
        <f>IF($B14="","",SUMPRODUCT(--(Lineups!O$4:O$41=$B14),--(Lineups!A$4:A$41&lt;&gt;"SP")))</f>
        <v/>
      </c>
      <c r="I14" s="164" t="str">
        <f>IF($B14="","",SUMPRODUCT(--(Lineups!S$4:S$41=$B14),--(Lineups!A$4:A$41&lt;&gt;"SP")))</f>
        <v/>
      </c>
      <c r="J14" s="155" t="str">
        <f t="shared" si="2"/>
        <v/>
      </c>
      <c r="K14" s="157" t="str">
        <f t="shared" si="3"/>
        <v/>
      </c>
      <c r="L14" s="155" t="str">
        <f t="shared" si="4"/>
        <v/>
      </c>
      <c r="M14" s="157" t="str">
        <f t="shared" si="5"/>
        <v/>
      </c>
      <c r="N14" s="162" t="str">
        <f>IF(B14="","",IF(OR(SK!E187="",SK!E187=0),"",SK!H187))</f>
        <v/>
      </c>
      <c r="O14" s="155" t="str">
        <f>IF($B14="","",SUMPRODUCT(--(Lineups!C$4:C$41=$B14)))</f>
        <v/>
      </c>
      <c r="P14" s="157" t="str">
        <f t="shared" si="6"/>
        <v/>
      </c>
      <c r="Q14" s="155" t="str">
        <f t="shared" si="7"/>
        <v/>
      </c>
      <c r="R14" s="157" t="str">
        <f t="shared" si="8"/>
        <v/>
      </c>
      <c r="T14" s="153">
        <f t="shared" si="9"/>
        <v>6</v>
      </c>
      <c r="U14" s="154" t="str">
        <f>IF(ISBLANK(IGRF!I19),"",IGRF!I19)</f>
        <v/>
      </c>
      <c r="V14" s="154" t="str">
        <f>IF(ISBLANK(IGRF!J19),"",IGRF!J19)</f>
        <v/>
      </c>
      <c r="W14" s="155" t="str">
        <f>IF($U14="","",SUMPRODUCT(--(Lineups!$AG$4:$AG$41=$U14),--(Lineups!$AB$4:$AB$41="")))</f>
        <v/>
      </c>
      <c r="X14" s="157" t="str">
        <f t="shared" si="10"/>
        <v/>
      </c>
      <c r="Y14" s="164" t="str">
        <f>IF($U14="","",SUMPRODUCT(--(Lineups!$AG$4:$AG$41=$U14),--(Lineups!$AB$4:$AB$41="X")))</f>
        <v/>
      </c>
      <c r="Z14" s="164" t="str">
        <f>IF($U14="","",SUMPRODUCT(--(Lineups!AK$4:AK$41=$U14),--(Lineups!AA$4:AA$41&lt;&gt;"SP")))</f>
        <v/>
      </c>
      <c r="AA14" s="164" t="str">
        <f>IF($U14="","",SUMPRODUCT(--(Lineups!AO$4:AO$41=$U14),--(Lineups!AA$4:AA$41&lt;&gt;"SP")))</f>
        <v/>
      </c>
      <c r="AB14" s="164" t="str">
        <f>IF($U14="","",SUMPRODUCT(--(Lineups!AS$4:AS$41=$U14),--(Lineups!AA$4:AA$41&lt;&gt;"SP")))</f>
        <v/>
      </c>
      <c r="AC14" s="155" t="str">
        <f t="shared" si="11"/>
        <v/>
      </c>
      <c r="AD14" s="157" t="str">
        <f t="shared" si="12"/>
        <v/>
      </c>
      <c r="AE14" s="155" t="str">
        <f t="shared" si="13"/>
        <v/>
      </c>
      <c r="AF14" s="157" t="str">
        <f t="shared" si="14"/>
        <v/>
      </c>
      <c r="AG14" s="162" t="str">
        <f>IF(U14="","",IF(OR(SK!U187="",SK!U187=0),"",SK!X187))</f>
        <v/>
      </c>
      <c r="AH14" s="155" t="str">
        <f>IF($U14="","",SUMPRODUCT(--(Lineups!AC$4:AC$41=$U14)))</f>
        <v/>
      </c>
      <c r="AI14" s="157" t="str">
        <f t="shared" si="15"/>
        <v/>
      </c>
      <c r="AJ14" s="155" t="str">
        <f t="shared" si="16"/>
        <v/>
      </c>
      <c r="AK14" s="157" t="str">
        <f t="shared" si="17"/>
        <v/>
      </c>
    </row>
    <row r="15" spans="1:37">
      <c r="A15" s="20">
        <f t="shared" si="0"/>
        <v>7</v>
      </c>
      <c r="B15" s="97" t="str">
        <f>IF(ISBLANK(IGRF!B20),"",IGRF!B20)</f>
        <v/>
      </c>
      <c r="C15" s="97" t="str">
        <f>IF(ISBLANK(IGRF!C20),"",IGRF!C20)</f>
        <v/>
      </c>
      <c r="D15" s="3" t="str">
        <f>IF($B15="","",SUMPRODUCT(--(Lineups!$G$4:$G$41=$B15),--(Lineups!$B$4:$B$41="")))</f>
        <v/>
      </c>
      <c r="E15" s="156" t="str">
        <f t="shared" si="1"/>
        <v/>
      </c>
      <c r="F15" s="164" t="str">
        <f>IF($B15="","",SUMPRODUCT(--(Lineups!$G$4:$G$41=$B15),--(Lineups!$B$4:$B$41="X")))</f>
        <v/>
      </c>
      <c r="G15" s="164" t="str">
        <f>IF($B15="","",SUMPRODUCT(--(Lineups!K$4:K$41=$B15),--(Lineups!A$4:A$41&lt;&gt;"SP")))</f>
        <v/>
      </c>
      <c r="H15" s="164" t="str">
        <f>IF($B15="","",SUMPRODUCT(--(Lineups!O$4:O$41=$B15),--(Lineups!A$4:A$41&lt;&gt;"SP")))</f>
        <v/>
      </c>
      <c r="I15" s="164" t="str">
        <f>IF($B15="","",SUMPRODUCT(--(Lineups!S$4:S$41=$B15),--(Lineups!A$4:A$41&lt;&gt;"SP")))</f>
        <v/>
      </c>
      <c r="J15" s="3" t="str">
        <f t="shared" si="2"/>
        <v/>
      </c>
      <c r="K15" s="156" t="str">
        <f t="shared" si="3"/>
        <v/>
      </c>
      <c r="L15" s="3" t="str">
        <f t="shared" si="4"/>
        <v/>
      </c>
      <c r="M15" s="156" t="str">
        <f t="shared" si="5"/>
        <v/>
      </c>
      <c r="N15" s="161" t="str">
        <f>IF(B15="","",IF(OR(SK!E190="",SK!E190=0),"",SK!H190))</f>
        <v/>
      </c>
      <c r="O15" s="3" t="str">
        <f>IF($B15="","",SUMPRODUCT(--(Lineups!C$4:C$41=$B15)))</f>
        <v/>
      </c>
      <c r="P15" s="156" t="str">
        <f t="shared" si="6"/>
        <v/>
      </c>
      <c r="Q15" s="3" t="str">
        <f t="shared" si="7"/>
        <v/>
      </c>
      <c r="R15" s="156" t="str">
        <f t="shared" si="8"/>
        <v/>
      </c>
      <c r="T15" s="20">
        <f t="shared" si="9"/>
        <v>7</v>
      </c>
      <c r="U15" s="97" t="str">
        <f>IF(ISBLANK(IGRF!I20),"",IGRF!I20)</f>
        <v/>
      </c>
      <c r="V15" s="97" t="str">
        <f>IF(ISBLANK(IGRF!J20),"",IGRF!J20)</f>
        <v/>
      </c>
      <c r="W15" s="3" t="str">
        <f>IF($U15="","",SUMPRODUCT(--(Lineups!$AG$4:$AG$41=$U15),--(Lineups!$AB$4:$AB$41="")))</f>
        <v/>
      </c>
      <c r="X15" s="156" t="str">
        <f t="shared" si="10"/>
        <v/>
      </c>
      <c r="Y15" s="164" t="str">
        <f>IF($U15="","",SUMPRODUCT(--(Lineups!$AG$4:$AG$41=$U15),--(Lineups!$AB$4:$AB$41="X")))</f>
        <v/>
      </c>
      <c r="Z15" s="164" t="str">
        <f>IF($U15="","",SUMPRODUCT(--(Lineups!AK$4:AK$41=$U15),--(Lineups!AA$4:AA$41&lt;&gt;"SP")))</f>
        <v/>
      </c>
      <c r="AA15" s="164" t="str">
        <f>IF($U15="","",SUMPRODUCT(--(Lineups!AO$4:AO$41=$U15),--(Lineups!AA$4:AA$41&lt;&gt;"SP")))</f>
        <v/>
      </c>
      <c r="AB15" s="164" t="str">
        <f>IF($U15="","",SUMPRODUCT(--(Lineups!AS$4:AS$41=$U15),--(Lineups!AA$4:AA$41&lt;&gt;"SP")))</f>
        <v/>
      </c>
      <c r="AC15" s="3" t="str">
        <f t="shared" si="11"/>
        <v/>
      </c>
      <c r="AD15" s="156" t="str">
        <f t="shared" si="12"/>
        <v/>
      </c>
      <c r="AE15" s="3" t="str">
        <f t="shared" si="13"/>
        <v/>
      </c>
      <c r="AF15" s="156" t="str">
        <f t="shared" si="14"/>
        <v/>
      </c>
      <c r="AG15" s="161" t="str">
        <f>IF(U15="","",IF(OR(SK!U190="",SK!U190=0),"",SK!X190))</f>
        <v/>
      </c>
      <c r="AH15" s="3" t="str">
        <f>IF($U15="","",SUMPRODUCT(--(Lineups!AC$4:AC$41=$U15)))</f>
        <v/>
      </c>
      <c r="AI15" s="156" t="str">
        <f t="shared" si="15"/>
        <v/>
      </c>
      <c r="AJ15" s="3" t="str">
        <f t="shared" si="16"/>
        <v/>
      </c>
      <c r="AK15" s="156" t="str">
        <f t="shared" si="17"/>
        <v/>
      </c>
    </row>
    <row r="16" spans="1:37">
      <c r="A16" s="153">
        <f t="shared" si="0"/>
        <v>8</v>
      </c>
      <c r="B16" s="154" t="str">
        <f>IF(ISBLANK(IGRF!B21),"",IGRF!B21)</f>
        <v/>
      </c>
      <c r="C16" s="154" t="str">
        <f>IF(ISBLANK(IGRF!C21),"",IGRF!C21)</f>
        <v/>
      </c>
      <c r="D16" s="155" t="str">
        <f>IF($B16="","",SUMPRODUCT(--(Lineups!$G$4:$G$41=$B16),--(Lineups!$B$4:$B$41="")))</f>
        <v/>
      </c>
      <c r="E16" s="157" t="str">
        <f t="shared" si="1"/>
        <v/>
      </c>
      <c r="F16" s="164" t="str">
        <f>IF($B16="","",SUMPRODUCT(--(Lineups!$G$4:$G$41=$B16),--(Lineups!$B$4:$B$41="X")))</f>
        <v/>
      </c>
      <c r="G16" s="164" t="str">
        <f>IF($B16="","",SUMPRODUCT(--(Lineups!K$4:K$41=$B16),--(Lineups!A$4:A$41&lt;&gt;"SP")))</f>
        <v/>
      </c>
      <c r="H16" s="164" t="str">
        <f>IF($B16="","",SUMPRODUCT(--(Lineups!O$4:O$41=$B16),--(Lineups!A$4:A$41&lt;&gt;"SP")))</f>
        <v/>
      </c>
      <c r="I16" s="164" t="str">
        <f>IF($B16="","",SUMPRODUCT(--(Lineups!S$4:S$41=$B16),--(Lineups!A$4:A$41&lt;&gt;"SP")))</f>
        <v/>
      </c>
      <c r="J16" s="155" t="str">
        <f t="shared" si="2"/>
        <v/>
      </c>
      <c r="K16" s="157" t="str">
        <f t="shared" si="3"/>
        <v/>
      </c>
      <c r="L16" s="155" t="str">
        <f t="shared" si="4"/>
        <v/>
      </c>
      <c r="M16" s="157" t="str">
        <f t="shared" si="5"/>
        <v/>
      </c>
      <c r="N16" s="162" t="str">
        <f>IF(B16="","",IF(OR(SK!E193="",SK!E193=0),"",SK!H193))</f>
        <v/>
      </c>
      <c r="O16" s="155" t="str">
        <f>IF($B16="","",SUMPRODUCT(--(Lineups!C$4:C$41=$B16)))</f>
        <v/>
      </c>
      <c r="P16" s="157" t="str">
        <f t="shared" si="6"/>
        <v/>
      </c>
      <c r="Q16" s="155" t="str">
        <f t="shared" si="7"/>
        <v/>
      </c>
      <c r="R16" s="157" t="str">
        <f t="shared" si="8"/>
        <v/>
      </c>
      <c r="T16" s="153">
        <f t="shared" si="9"/>
        <v>8</v>
      </c>
      <c r="U16" s="154" t="str">
        <f>IF(ISBLANK(IGRF!I21),"",IGRF!I21)</f>
        <v/>
      </c>
      <c r="V16" s="154" t="str">
        <f>IF(ISBLANK(IGRF!J21),"",IGRF!J21)</f>
        <v/>
      </c>
      <c r="W16" s="155" t="str">
        <f>IF($U16="","",SUMPRODUCT(--(Lineups!$AG$4:$AG$41=$U16),--(Lineups!$AB$4:$AB$41="")))</f>
        <v/>
      </c>
      <c r="X16" s="157" t="str">
        <f t="shared" si="10"/>
        <v/>
      </c>
      <c r="Y16" s="164" t="str">
        <f>IF($U16="","",SUMPRODUCT(--(Lineups!$AG$4:$AG$41=$U16),--(Lineups!$AB$4:$AB$41="X")))</f>
        <v/>
      </c>
      <c r="Z16" s="164" t="str">
        <f>IF($U16="","",SUMPRODUCT(--(Lineups!AK$4:AK$41=$U16),--(Lineups!AA$4:AA$41&lt;&gt;"SP")))</f>
        <v/>
      </c>
      <c r="AA16" s="164" t="str">
        <f>IF($U16="","",SUMPRODUCT(--(Lineups!AO$4:AO$41=$U16),--(Lineups!AA$4:AA$41&lt;&gt;"SP")))</f>
        <v/>
      </c>
      <c r="AB16" s="164" t="str">
        <f>IF($U16="","",SUMPRODUCT(--(Lineups!AS$4:AS$41=$U16),--(Lineups!AA$4:AA$41&lt;&gt;"SP")))</f>
        <v/>
      </c>
      <c r="AC16" s="155" t="str">
        <f t="shared" si="11"/>
        <v/>
      </c>
      <c r="AD16" s="157" t="str">
        <f t="shared" si="12"/>
        <v/>
      </c>
      <c r="AE16" s="155" t="str">
        <f t="shared" si="13"/>
        <v/>
      </c>
      <c r="AF16" s="157" t="str">
        <f t="shared" si="14"/>
        <v/>
      </c>
      <c r="AG16" s="162" t="str">
        <f>IF(U16="","",IF(OR(SK!U193="",SK!U193=0),"",SK!X193))</f>
        <v/>
      </c>
      <c r="AH16" s="155" t="str">
        <f>IF($U16="","",SUMPRODUCT(--(Lineups!AC$4:AC$41=$U16)))</f>
        <v/>
      </c>
      <c r="AI16" s="157" t="str">
        <f t="shared" si="15"/>
        <v/>
      </c>
      <c r="AJ16" s="155" t="str">
        <f t="shared" si="16"/>
        <v/>
      </c>
      <c r="AK16" s="157" t="str">
        <f t="shared" si="17"/>
        <v/>
      </c>
    </row>
    <row r="17" spans="1:37">
      <c r="A17" s="20">
        <f t="shared" si="0"/>
        <v>9</v>
      </c>
      <c r="B17" s="97" t="str">
        <f>IF(ISBLANK(IGRF!B22),"",IGRF!B22)</f>
        <v/>
      </c>
      <c r="C17" s="97" t="str">
        <f>IF(ISBLANK(IGRF!C22),"",IGRF!C22)</f>
        <v/>
      </c>
      <c r="D17" s="3" t="str">
        <f>IF($B17="","",SUMPRODUCT(--(Lineups!$G$4:$G$41=$B17),--(Lineups!$B$4:$B$41="")))</f>
        <v/>
      </c>
      <c r="E17" s="156" t="str">
        <f t="shared" si="1"/>
        <v/>
      </c>
      <c r="F17" s="164" t="str">
        <f>IF($B17="","",SUMPRODUCT(--(Lineups!$G$4:$G$41=$B17),--(Lineups!$B$4:$B$41="X")))</f>
        <v/>
      </c>
      <c r="G17" s="164" t="str">
        <f>IF($B17="","",SUMPRODUCT(--(Lineups!K$4:K$41=$B17),--(Lineups!A$4:A$41&lt;&gt;"SP")))</f>
        <v/>
      </c>
      <c r="H17" s="164" t="str">
        <f>IF($B17="","",SUMPRODUCT(--(Lineups!O$4:O$41=$B17),--(Lineups!A$4:A$41&lt;&gt;"SP")))</f>
        <v/>
      </c>
      <c r="I17" s="164" t="str">
        <f>IF($B17="","",SUMPRODUCT(--(Lineups!S$4:S$41=$B17),--(Lineups!A$4:A$41&lt;&gt;"SP")))</f>
        <v/>
      </c>
      <c r="J17" s="3" t="str">
        <f t="shared" si="2"/>
        <v/>
      </c>
      <c r="K17" s="156" t="str">
        <f t="shared" si="3"/>
        <v/>
      </c>
      <c r="L17" s="3" t="str">
        <f t="shared" si="4"/>
        <v/>
      </c>
      <c r="M17" s="156" t="str">
        <f t="shared" si="5"/>
        <v/>
      </c>
      <c r="N17" s="161" t="str">
        <f>IF(B17="","",IF(OR(SK!E196="",SK!E196=0),"",SK!H196))</f>
        <v/>
      </c>
      <c r="O17" s="3" t="str">
        <f>IF($B17="","",SUMPRODUCT(--(Lineups!C$4:C$41=$B17)))</f>
        <v/>
      </c>
      <c r="P17" s="156" t="str">
        <f t="shared" si="6"/>
        <v/>
      </c>
      <c r="Q17" s="3" t="str">
        <f t="shared" si="7"/>
        <v/>
      </c>
      <c r="R17" s="156" t="str">
        <f t="shared" si="8"/>
        <v/>
      </c>
      <c r="T17" s="20">
        <f t="shared" si="9"/>
        <v>9</v>
      </c>
      <c r="U17" s="97" t="str">
        <f>IF(ISBLANK(IGRF!I22),"",IGRF!I22)</f>
        <v/>
      </c>
      <c r="V17" s="97" t="str">
        <f>IF(ISBLANK(IGRF!J22),"",IGRF!J22)</f>
        <v/>
      </c>
      <c r="W17" s="3" t="str">
        <f>IF($U17="","",SUMPRODUCT(--(Lineups!$AG$4:$AG$41=$U17),--(Lineups!$AB$4:$AB$41="")))</f>
        <v/>
      </c>
      <c r="X17" s="156" t="str">
        <f t="shared" si="10"/>
        <v/>
      </c>
      <c r="Y17" s="164" t="str">
        <f>IF($U17="","",SUMPRODUCT(--(Lineups!$AG$4:$AG$41=$U17),--(Lineups!$AB$4:$AB$41="X")))</f>
        <v/>
      </c>
      <c r="Z17" s="164" t="str">
        <f>IF($U17="","",SUMPRODUCT(--(Lineups!AK$4:AK$41=$U17),--(Lineups!AA$4:AA$41&lt;&gt;"SP")))</f>
        <v/>
      </c>
      <c r="AA17" s="164" t="str">
        <f>IF($U17="","",SUMPRODUCT(--(Lineups!AO$4:AO$41=$U17),--(Lineups!AA$4:AA$41&lt;&gt;"SP")))</f>
        <v/>
      </c>
      <c r="AB17" s="164" t="str">
        <f>IF($U17="","",SUMPRODUCT(--(Lineups!AS$4:AS$41=$U17),--(Lineups!AA$4:AA$41&lt;&gt;"SP")))</f>
        <v/>
      </c>
      <c r="AC17" s="3" t="str">
        <f t="shared" si="11"/>
        <v/>
      </c>
      <c r="AD17" s="156" t="str">
        <f t="shared" si="12"/>
        <v/>
      </c>
      <c r="AE17" s="3" t="str">
        <f t="shared" si="13"/>
        <v/>
      </c>
      <c r="AF17" s="156" t="str">
        <f t="shared" si="14"/>
        <v/>
      </c>
      <c r="AG17" s="161" t="str">
        <f>IF(U17="","",IF(OR(SK!U196="",SK!U196=0),"",SK!X196))</f>
        <v/>
      </c>
      <c r="AH17" s="3" t="str">
        <f>IF($U17="","",SUMPRODUCT(--(Lineups!AC$4:AC$41=$U17)))</f>
        <v/>
      </c>
      <c r="AI17" s="156" t="str">
        <f t="shared" si="15"/>
        <v/>
      </c>
      <c r="AJ17" s="3" t="str">
        <f t="shared" si="16"/>
        <v/>
      </c>
      <c r="AK17" s="156" t="str">
        <f t="shared" si="17"/>
        <v/>
      </c>
    </row>
    <row r="18" spans="1:37">
      <c r="A18" s="153">
        <f t="shared" si="0"/>
        <v>10</v>
      </c>
      <c r="B18" s="154" t="str">
        <f>IF(ISBLANK(IGRF!B23),"",IGRF!B23)</f>
        <v/>
      </c>
      <c r="C18" s="154" t="str">
        <f>IF(ISBLANK(IGRF!C23),"",IGRF!C23)</f>
        <v/>
      </c>
      <c r="D18" s="155" t="str">
        <f>IF($B18="","",SUMPRODUCT(--(Lineups!$G$4:$G$41=$B18),--(Lineups!$B$4:$B$41="")))</f>
        <v/>
      </c>
      <c r="E18" s="157" t="str">
        <f t="shared" si="1"/>
        <v/>
      </c>
      <c r="F18" s="164" t="str">
        <f>IF($B18="","",SUMPRODUCT(--(Lineups!$G$4:$G$41=$B18),--(Lineups!$B$4:$B$41="X")))</f>
        <v/>
      </c>
      <c r="G18" s="164" t="str">
        <f>IF($B18="","",SUMPRODUCT(--(Lineups!K$4:K$41=$B18),--(Lineups!A$4:A$41&lt;&gt;"SP")))</f>
        <v/>
      </c>
      <c r="H18" s="164" t="str">
        <f>IF($B18="","",SUMPRODUCT(--(Lineups!O$4:O$41=$B18),--(Lineups!A$4:A$41&lt;&gt;"SP")))</f>
        <v/>
      </c>
      <c r="I18" s="164" t="str">
        <f>IF($B18="","",SUMPRODUCT(--(Lineups!S$4:S$41=$B18),--(Lineups!A$4:A$41&lt;&gt;"SP")))</f>
        <v/>
      </c>
      <c r="J18" s="155" t="str">
        <f t="shared" si="2"/>
        <v/>
      </c>
      <c r="K18" s="157" t="str">
        <f t="shared" si="3"/>
        <v/>
      </c>
      <c r="L18" s="155" t="str">
        <f t="shared" si="4"/>
        <v/>
      </c>
      <c r="M18" s="157" t="str">
        <f t="shared" si="5"/>
        <v/>
      </c>
      <c r="N18" s="162" t="str">
        <f>IF(B18="","",IF(OR(SK!E199="",SK!E199=0),"",SK!H199))</f>
        <v/>
      </c>
      <c r="O18" s="155" t="str">
        <f>IF($B18="","",SUMPRODUCT(--(Lineups!C$4:C$41=$B18)))</f>
        <v/>
      </c>
      <c r="P18" s="157" t="str">
        <f t="shared" si="6"/>
        <v/>
      </c>
      <c r="Q18" s="155" t="str">
        <f t="shared" si="7"/>
        <v/>
      </c>
      <c r="R18" s="157" t="str">
        <f t="shared" si="8"/>
        <v/>
      </c>
      <c r="T18" s="153">
        <f t="shared" si="9"/>
        <v>10</v>
      </c>
      <c r="U18" s="154" t="str">
        <f>IF(ISBLANK(IGRF!I23),"",IGRF!I23)</f>
        <v/>
      </c>
      <c r="V18" s="154" t="str">
        <f>IF(ISBLANK(IGRF!J23),"",IGRF!J23)</f>
        <v/>
      </c>
      <c r="W18" s="155" t="str">
        <f>IF($U18="","",SUMPRODUCT(--(Lineups!$AG$4:$AG$41=$U18),--(Lineups!$AB$4:$AB$41="")))</f>
        <v/>
      </c>
      <c r="X18" s="157" t="str">
        <f t="shared" si="10"/>
        <v/>
      </c>
      <c r="Y18" s="164" t="str">
        <f>IF($U18="","",SUMPRODUCT(--(Lineups!$AG$4:$AG$41=$U18),--(Lineups!$AB$4:$AB$41="X")))</f>
        <v/>
      </c>
      <c r="Z18" s="164" t="str">
        <f>IF($U18="","",SUMPRODUCT(--(Lineups!AK$4:AK$41=$U18),--(Lineups!AA$4:AA$41&lt;&gt;"SP")))</f>
        <v/>
      </c>
      <c r="AA18" s="164" t="str">
        <f>IF($U18="","",SUMPRODUCT(--(Lineups!AO$4:AO$41=$U18),--(Lineups!AA$4:AA$41&lt;&gt;"SP")))</f>
        <v/>
      </c>
      <c r="AB18" s="164" t="str">
        <f>IF($U18="","",SUMPRODUCT(--(Lineups!AS$4:AS$41=$U18),--(Lineups!AA$4:AA$41&lt;&gt;"SP")))</f>
        <v/>
      </c>
      <c r="AC18" s="155" t="str">
        <f t="shared" si="11"/>
        <v/>
      </c>
      <c r="AD18" s="157" t="str">
        <f t="shared" si="12"/>
        <v/>
      </c>
      <c r="AE18" s="155" t="str">
        <f t="shared" si="13"/>
        <v/>
      </c>
      <c r="AF18" s="157" t="str">
        <f t="shared" si="14"/>
        <v/>
      </c>
      <c r="AG18" s="162" t="str">
        <f>IF(U18="","",IF(OR(SK!U199="",SK!U199=0),"",SK!X199))</f>
        <v/>
      </c>
      <c r="AH18" s="155" t="str">
        <f>IF($U18="","",SUMPRODUCT(--(Lineups!AC$4:AC$41=$U18)))</f>
        <v/>
      </c>
      <c r="AI18" s="157" t="str">
        <f t="shared" si="15"/>
        <v/>
      </c>
      <c r="AJ18" s="155" t="str">
        <f t="shared" si="16"/>
        <v/>
      </c>
      <c r="AK18" s="157" t="str">
        <f t="shared" si="17"/>
        <v/>
      </c>
    </row>
    <row r="19" spans="1:37">
      <c r="A19" s="20">
        <f t="shared" si="0"/>
        <v>11</v>
      </c>
      <c r="B19" s="97" t="str">
        <f>IF(ISBLANK(IGRF!B24),"",IGRF!B24)</f>
        <v/>
      </c>
      <c r="C19" s="97" t="str">
        <f>IF(ISBLANK(IGRF!C24),"",IGRF!C24)</f>
        <v/>
      </c>
      <c r="D19" s="3" t="str">
        <f>IF($B19="","",SUMPRODUCT(--(Lineups!$G$4:$G$41=$B19),--(Lineups!$B$4:$B$41="")))</f>
        <v/>
      </c>
      <c r="E19" s="156" t="str">
        <f t="shared" si="1"/>
        <v/>
      </c>
      <c r="F19" s="164" t="str">
        <f>IF($B19="","",SUMPRODUCT(--(Lineups!$G$4:$G$41=$B19),--(Lineups!$B$4:$B$41="X")))</f>
        <v/>
      </c>
      <c r="G19" s="164" t="str">
        <f>IF($B19="","",SUMPRODUCT(--(Lineups!K$4:K$41=$B19),--(Lineups!A$4:A$41&lt;&gt;"SP")))</f>
        <v/>
      </c>
      <c r="H19" s="164" t="str">
        <f>IF($B19="","",SUMPRODUCT(--(Lineups!O$4:O$41=$B19),--(Lineups!A$4:A$41&lt;&gt;"SP")))</f>
        <v/>
      </c>
      <c r="I19" s="164" t="str">
        <f>IF($B19="","",SUMPRODUCT(--(Lineups!S$4:S$41=$B19),--(Lineups!A$4:A$41&lt;&gt;"SP")))</f>
        <v/>
      </c>
      <c r="J19" s="3" t="str">
        <f t="shared" si="2"/>
        <v/>
      </c>
      <c r="K19" s="156" t="str">
        <f t="shared" si="3"/>
        <v/>
      </c>
      <c r="L19" s="3" t="str">
        <f t="shared" si="4"/>
        <v/>
      </c>
      <c r="M19" s="156" t="str">
        <f t="shared" si="5"/>
        <v/>
      </c>
      <c r="N19" s="161" t="str">
        <f>IF(B19="","",IF(OR(SK!E202="",SK!E202=0),"",SK!H202))</f>
        <v/>
      </c>
      <c r="O19" s="3" t="str">
        <f>IF($B19="","",SUMPRODUCT(--(Lineups!C$4:C$41=$B19)))</f>
        <v/>
      </c>
      <c r="P19" s="156" t="str">
        <f t="shared" si="6"/>
        <v/>
      </c>
      <c r="Q19" s="3" t="str">
        <f t="shared" si="7"/>
        <v/>
      </c>
      <c r="R19" s="156" t="str">
        <f t="shared" si="8"/>
        <v/>
      </c>
      <c r="T19" s="20">
        <f t="shared" si="9"/>
        <v>11</v>
      </c>
      <c r="U19" s="97" t="str">
        <f>IF(ISBLANK(IGRF!I24),"",IGRF!I24)</f>
        <v/>
      </c>
      <c r="V19" s="97" t="str">
        <f>IF(ISBLANK(IGRF!J24),"",IGRF!J24)</f>
        <v/>
      </c>
      <c r="W19" s="3" t="str">
        <f>IF($U19="","",SUMPRODUCT(--(Lineups!$AG$4:$AG$41=$U19),--(Lineups!$AB$4:$AB$41="")))</f>
        <v/>
      </c>
      <c r="X19" s="156" t="str">
        <f t="shared" si="10"/>
        <v/>
      </c>
      <c r="Y19" s="164" t="str">
        <f>IF($U19="","",SUMPRODUCT(--(Lineups!$AG$4:$AG$41=$U19),--(Lineups!$AB$4:$AB$41="X")))</f>
        <v/>
      </c>
      <c r="Z19" s="164" t="str">
        <f>IF($U19="","",SUMPRODUCT(--(Lineups!AK$4:AK$41=$U19),--(Lineups!AA$4:AA$41&lt;&gt;"SP")))</f>
        <v/>
      </c>
      <c r="AA19" s="164" t="str">
        <f>IF($U19="","",SUMPRODUCT(--(Lineups!AO$4:AO$41=$U19),--(Lineups!AA$4:AA$41&lt;&gt;"SP")))</f>
        <v/>
      </c>
      <c r="AB19" s="164" t="str">
        <f>IF($U19="","",SUMPRODUCT(--(Lineups!AS$4:AS$41=$U19),--(Lineups!AA$4:AA$41&lt;&gt;"SP")))</f>
        <v/>
      </c>
      <c r="AC19" s="3" t="str">
        <f t="shared" si="11"/>
        <v/>
      </c>
      <c r="AD19" s="156" t="str">
        <f t="shared" si="12"/>
        <v/>
      </c>
      <c r="AE19" s="3" t="str">
        <f t="shared" si="13"/>
        <v/>
      </c>
      <c r="AF19" s="156" t="str">
        <f t="shared" si="14"/>
        <v/>
      </c>
      <c r="AG19" s="161" t="str">
        <f>IF(U19="","",IF(OR(SK!U202="",SK!U202=0),"",SK!X202))</f>
        <v/>
      </c>
      <c r="AH19" s="3" t="str">
        <f>IF($U19="","",SUMPRODUCT(--(Lineups!AC$4:AC$41=$U19)))</f>
        <v/>
      </c>
      <c r="AI19" s="156" t="str">
        <f t="shared" si="15"/>
        <v/>
      </c>
      <c r="AJ19" s="3" t="str">
        <f t="shared" si="16"/>
        <v/>
      </c>
      <c r="AK19" s="156" t="str">
        <f t="shared" si="17"/>
        <v/>
      </c>
    </row>
    <row r="20" spans="1:37">
      <c r="A20" s="153">
        <f t="shared" si="0"/>
        <v>12</v>
      </c>
      <c r="B20" s="154" t="str">
        <f>IF(ISBLANK(IGRF!B25),"",IGRF!B25)</f>
        <v/>
      </c>
      <c r="C20" s="154" t="str">
        <f>IF(ISBLANK(IGRF!C25),"",IGRF!C25)</f>
        <v/>
      </c>
      <c r="D20" s="155" t="str">
        <f>IF($B20="","",SUMPRODUCT(--(Lineups!$G$4:$G$41=$B20),--(Lineups!$B$4:$B$41="")))</f>
        <v/>
      </c>
      <c r="E20" s="157" t="str">
        <f t="shared" si="1"/>
        <v/>
      </c>
      <c r="F20" s="164" t="str">
        <f>IF($B20="","",SUMPRODUCT(--(Lineups!$G$4:$G$41=$B20),--(Lineups!$B$4:$B$41="X")))</f>
        <v/>
      </c>
      <c r="G20" s="164" t="str">
        <f>IF($B20="","",SUMPRODUCT(--(Lineups!K$4:K$41=$B20),--(Lineups!A$4:A$41&lt;&gt;"SP")))</f>
        <v/>
      </c>
      <c r="H20" s="164" t="str">
        <f>IF($B20="","",SUMPRODUCT(--(Lineups!O$4:O$41=$B20),--(Lineups!A$4:A$41&lt;&gt;"SP")))</f>
        <v/>
      </c>
      <c r="I20" s="164" t="str">
        <f>IF($B20="","",SUMPRODUCT(--(Lineups!S$4:S$41=$B20),--(Lineups!A$4:A$41&lt;&gt;"SP")))</f>
        <v/>
      </c>
      <c r="J20" s="155" t="str">
        <f t="shared" si="2"/>
        <v/>
      </c>
      <c r="K20" s="157" t="str">
        <f t="shared" si="3"/>
        <v/>
      </c>
      <c r="L20" s="155" t="str">
        <f t="shared" si="4"/>
        <v/>
      </c>
      <c r="M20" s="157" t="str">
        <f t="shared" si="5"/>
        <v/>
      </c>
      <c r="N20" s="162" t="str">
        <f>IF(B20="","",IF(OR(SK!E205="",SK!E205=0),"",SK!H205))</f>
        <v/>
      </c>
      <c r="O20" s="155" t="str">
        <f>IF($B20="","",SUMPRODUCT(--(Lineups!C$4:C$41=$B20)))</f>
        <v/>
      </c>
      <c r="P20" s="157" t="str">
        <f t="shared" si="6"/>
        <v/>
      </c>
      <c r="Q20" s="155" t="str">
        <f t="shared" si="7"/>
        <v/>
      </c>
      <c r="R20" s="157" t="str">
        <f t="shared" si="8"/>
        <v/>
      </c>
      <c r="T20" s="153">
        <f t="shared" si="9"/>
        <v>12</v>
      </c>
      <c r="U20" s="154" t="str">
        <f>IF(ISBLANK(IGRF!I25),"",IGRF!I25)</f>
        <v/>
      </c>
      <c r="V20" s="154" t="str">
        <f>IF(ISBLANK(IGRF!J25),"",IGRF!J25)</f>
        <v/>
      </c>
      <c r="W20" s="155" t="str">
        <f>IF($U20="","",SUMPRODUCT(--(Lineups!$AG$4:$AG$41=$U20),--(Lineups!$AB$4:$AB$41="")))</f>
        <v/>
      </c>
      <c r="X20" s="157" t="str">
        <f t="shared" si="10"/>
        <v/>
      </c>
      <c r="Y20" s="164" t="str">
        <f>IF($U20="","",SUMPRODUCT(--(Lineups!$AG$4:$AG$41=$U20),--(Lineups!$AB$4:$AB$41="X")))</f>
        <v/>
      </c>
      <c r="Z20" s="164" t="str">
        <f>IF($U20="","",SUMPRODUCT(--(Lineups!AK$4:AK$41=$U20),--(Lineups!AA$4:AA$41&lt;&gt;"SP")))</f>
        <v/>
      </c>
      <c r="AA20" s="164" t="str">
        <f>IF($U20="","",SUMPRODUCT(--(Lineups!AO$4:AO$41=$U20),--(Lineups!AA$4:AA$41&lt;&gt;"SP")))</f>
        <v/>
      </c>
      <c r="AB20" s="164" t="str">
        <f>IF($U20="","",SUMPRODUCT(--(Lineups!AS$4:AS$41=$U20),--(Lineups!AA$4:AA$41&lt;&gt;"SP")))</f>
        <v/>
      </c>
      <c r="AC20" s="155" t="str">
        <f t="shared" si="11"/>
        <v/>
      </c>
      <c r="AD20" s="157" t="str">
        <f t="shared" si="12"/>
        <v/>
      </c>
      <c r="AE20" s="155" t="str">
        <f t="shared" si="13"/>
        <v/>
      </c>
      <c r="AF20" s="157" t="str">
        <f t="shared" si="14"/>
        <v/>
      </c>
      <c r="AG20" s="162" t="str">
        <f>IF(U20="","",IF(OR(SK!U205="",SK!U205=0),"",SK!X205))</f>
        <v/>
      </c>
      <c r="AH20" s="155" t="str">
        <f>IF($U20="","",SUMPRODUCT(--(Lineups!AC$4:AC$41=$U20)))</f>
        <v/>
      </c>
      <c r="AI20" s="157" t="str">
        <f t="shared" si="15"/>
        <v/>
      </c>
      <c r="AJ20" s="155" t="str">
        <f t="shared" si="16"/>
        <v/>
      </c>
      <c r="AK20" s="157" t="str">
        <f t="shared" si="17"/>
        <v/>
      </c>
    </row>
    <row r="21" spans="1:37">
      <c r="A21" s="20">
        <f t="shared" si="0"/>
        <v>13</v>
      </c>
      <c r="B21" s="97" t="str">
        <f>IF(ISBLANK(IGRF!B26),"",IGRF!B26)</f>
        <v/>
      </c>
      <c r="C21" s="97" t="str">
        <f>IF(ISBLANK(IGRF!C26),"",IGRF!C26)</f>
        <v/>
      </c>
      <c r="D21" s="3" t="str">
        <f>IF($B21="","",SUMPRODUCT(--(Lineups!$G$4:$G$41=$B21),--(Lineups!$B$4:$B$41="")))</f>
        <v/>
      </c>
      <c r="E21" s="156" t="str">
        <f t="shared" si="1"/>
        <v/>
      </c>
      <c r="F21" s="164" t="str">
        <f>IF($B21="","",SUMPRODUCT(--(Lineups!$G$4:$G$41=$B21),--(Lineups!$B$4:$B$41="X")))</f>
        <v/>
      </c>
      <c r="G21" s="164" t="str">
        <f>IF($B21="","",SUMPRODUCT(--(Lineups!K$4:K$41=$B21),--(Lineups!A$4:A$41&lt;&gt;"SP")))</f>
        <v/>
      </c>
      <c r="H21" s="164" t="str">
        <f>IF($B21="","",SUMPRODUCT(--(Lineups!O$4:O$41=$B21),--(Lineups!A$4:A$41&lt;&gt;"SP")))</f>
        <v/>
      </c>
      <c r="I21" s="164" t="str">
        <f>IF($B21="","",SUMPRODUCT(--(Lineups!S$4:S$41=$B21),--(Lineups!A$4:A$41&lt;&gt;"SP")))</f>
        <v/>
      </c>
      <c r="J21" s="3" t="str">
        <f t="shared" si="2"/>
        <v/>
      </c>
      <c r="K21" s="156" t="str">
        <f t="shared" si="3"/>
        <v/>
      </c>
      <c r="L21" s="3" t="str">
        <f t="shared" si="4"/>
        <v/>
      </c>
      <c r="M21" s="156" t="str">
        <f t="shared" si="5"/>
        <v/>
      </c>
      <c r="N21" s="161" t="str">
        <f>IF(B21="","",IF(OR(SK!E208="",SK!E208=0),"",SK!H208))</f>
        <v/>
      </c>
      <c r="O21" s="3" t="str">
        <f>IF($B21="","",SUMPRODUCT(--(Lineups!C$4:C$41=$B21)))</f>
        <v/>
      </c>
      <c r="P21" s="156" t="str">
        <f t="shared" si="6"/>
        <v/>
      </c>
      <c r="Q21" s="3" t="str">
        <f t="shared" si="7"/>
        <v/>
      </c>
      <c r="R21" s="156" t="str">
        <f t="shared" si="8"/>
        <v/>
      </c>
      <c r="T21" s="20">
        <f t="shared" si="9"/>
        <v>13</v>
      </c>
      <c r="U21" s="97" t="str">
        <f>IF(ISBLANK(IGRF!I26),"",IGRF!I26)</f>
        <v/>
      </c>
      <c r="V21" s="97" t="str">
        <f>IF(ISBLANK(IGRF!J26),"",IGRF!J26)</f>
        <v/>
      </c>
      <c r="W21" s="3" t="str">
        <f>IF($U21="","",SUMPRODUCT(--(Lineups!$AG$4:$AG$41=$U21),--(Lineups!$AB$4:$AB$41="")))</f>
        <v/>
      </c>
      <c r="X21" s="156" t="str">
        <f t="shared" si="10"/>
        <v/>
      </c>
      <c r="Y21" s="164" t="str">
        <f>IF($U21="","",SUMPRODUCT(--(Lineups!$AG$4:$AG$41=$U21),--(Lineups!$AB$4:$AB$41="X")))</f>
        <v/>
      </c>
      <c r="Z21" s="164" t="str">
        <f>IF($U21="","",SUMPRODUCT(--(Lineups!AK$4:AK$41=$U21),--(Lineups!AA$4:AA$41&lt;&gt;"SP")))</f>
        <v/>
      </c>
      <c r="AA21" s="164" t="str">
        <f>IF($U21="","",SUMPRODUCT(--(Lineups!AO$4:AO$41=$U21),--(Lineups!AA$4:AA$41&lt;&gt;"SP")))</f>
        <v/>
      </c>
      <c r="AB21" s="164" t="str">
        <f>IF($U21="","",SUMPRODUCT(--(Lineups!AS$4:AS$41=$U21),--(Lineups!AA$4:AA$41&lt;&gt;"SP")))</f>
        <v/>
      </c>
      <c r="AC21" s="3" t="str">
        <f t="shared" si="11"/>
        <v/>
      </c>
      <c r="AD21" s="156" t="str">
        <f t="shared" si="12"/>
        <v/>
      </c>
      <c r="AE21" s="3" t="str">
        <f t="shared" si="13"/>
        <v/>
      </c>
      <c r="AF21" s="156" t="str">
        <f t="shared" si="14"/>
        <v/>
      </c>
      <c r="AG21" s="161" t="str">
        <f>IF(U21="","",IF(OR(SK!U208="",SK!U208=0),"",SK!X208))</f>
        <v/>
      </c>
      <c r="AH21" s="3" t="str">
        <f>IF($U21="","",SUMPRODUCT(--(Lineups!AC$4:AC$41=$U21)))</f>
        <v/>
      </c>
      <c r="AI21" s="156" t="str">
        <f t="shared" si="15"/>
        <v/>
      </c>
      <c r="AJ21" s="3" t="str">
        <f t="shared" si="16"/>
        <v/>
      </c>
      <c r="AK21" s="156" t="str">
        <f t="shared" si="17"/>
        <v/>
      </c>
    </row>
    <row r="22" spans="1:37">
      <c r="A22" s="153">
        <f t="shared" si="0"/>
        <v>14</v>
      </c>
      <c r="B22" s="154" t="str">
        <f>IF(ISBLANK(IGRF!B27),"",IGRF!B27)</f>
        <v/>
      </c>
      <c r="C22" s="154" t="str">
        <f>IF(ISBLANK(IGRF!C27),"",IGRF!C27)</f>
        <v/>
      </c>
      <c r="D22" s="155" t="str">
        <f>IF($B22="","",SUMPRODUCT(--(Lineups!$G$4:$G$41=$B22),--(Lineups!$B$4:$B$41="")))</f>
        <v/>
      </c>
      <c r="E22" s="157" t="str">
        <f t="shared" si="1"/>
        <v/>
      </c>
      <c r="F22" s="164" t="str">
        <f>IF($B22="","",SUMPRODUCT(--(Lineups!$G$4:$G$41=$B22),--(Lineups!$B$4:$B$41="X")))</f>
        <v/>
      </c>
      <c r="G22" s="164" t="str">
        <f>IF($B22="","",SUMPRODUCT(--(Lineups!K$4:K$41=$B22),--(Lineups!A$4:A$41&lt;&gt;"SP")))</f>
        <v/>
      </c>
      <c r="H22" s="164" t="str">
        <f>IF($B22="","",SUMPRODUCT(--(Lineups!O$4:O$41=$B22),--(Lineups!A$4:A$41&lt;&gt;"SP")))</f>
        <v/>
      </c>
      <c r="I22" s="164" t="str">
        <f>IF($B22="","",SUMPRODUCT(--(Lineups!S$4:S$41=$B22),--(Lineups!A$4:A$41&lt;&gt;"SP")))</f>
        <v/>
      </c>
      <c r="J22" s="155" t="str">
        <f t="shared" si="2"/>
        <v/>
      </c>
      <c r="K22" s="157" t="str">
        <f t="shared" si="3"/>
        <v/>
      </c>
      <c r="L22" s="155" t="str">
        <f t="shared" si="4"/>
        <v/>
      </c>
      <c r="M22" s="157" t="str">
        <f t="shared" si="5"/>
        <v/>
      </c>
      <c r="N22" s="162" t="str">
        <f>IF(B22="","",IF(OR(SK!E211="",SK!E211=0),"",SK!H211))</f>
        <v/>
      </c>
      <c r="O22" s="155" t="str">
        <f>IF($B22="","",SUMPRODUCT(--(Lineups!C$4:C$41=$B22)))</f>
        <v/>
      </c>
      <c r="P22" s="157" t="str">
        <f t="shared" si="6"/>
        <v/>
      </c>
      <c r="Q22" s="155" t="str">
        <f t="shared" si="7"/>
        <v/>
      </c>
      <c r="R22" s="157" t="str">
        <f t="shared" si="8"/>
        <v/>
      </c>
      <c r="T22" s="153">
        <f t="shared" si="9"/>
        <v>14</v>
      </c>
      <c r="U22" s="154" t="str">
        <f>IF(ISBLANK(IGRF!I27),"",IGRF!I27)</f>
        <v/>
      </c>
      <c r="V22" s="154" t="str">
        <f>IF(ISBLANK(IGRF!J27),"",IGRF!J27)</f>
        <v/>
      </c>
      <c r="W22" s="155" t="str">
        <f>IF($U22="","",SUMPRODUCT(--(Lineups!$AG$4:$AG$41=$U22),--(Lineups!$AB$4:$AB$41="")))</f>
        <v/>
      </c>
      <c r="X22" s="157" t="str">
        <f t="shared" si="10"/>
        <v/>
      </c>
      <c r="Y22" s="164" t="str">
        <f>IF($U22="","",SUMPRODUCT(--(Lineups!$AG$4:$AG$41=$U22),--(Lineups!$AB$4:$AB$41="X")))</f>
        <v/>
      </c>
      <c r="Z22" s="164" t="str">
        <f>IF($U22="","",SUMPRODUCT(--(Lineups!AK$4:AK$41=$U22),--(Lineups!AA$4:AA$41&lt;&gt;"SP")))</f>
        <v/>
      </c>
      <c r="AA22" s="164" t="str">
        <f>IF($U22="","",SUMPRODUCT(--(Lineups!AO$4:AO$41=$U22),--(Lineups!AA$4:AA$41&lt;&gt;"SP")))</f>
        <v/>
      </c>
      <c r="AB22" s="164" t="str">
        <f>IF($U22="","",SUMPRODUCT(--(Lineups!AS$4:AS$41=$U22),--(Lineups!AA$4:AA$41&lt;&gt;"SP")))</f>
        <v/>
      </c>
      <c r="AC22" s="155" t="str">
        <f t="shared" si="11"/>
        <v/>
      </c>
      <c r="AD22" s="157" t="str">
        <f t="shared" si="12"/>
        <v/>
      </c>
      <c r="AE22" s="155" t="str">
        <f t="shared" si="13"/>
        <v/>
      </c>
      <c r="AF22" s="157" t="str">
        <f t="shared" si="14"/>
        <v/>
      </c>
      <c r="AG22" s="162" t="str">
        <f>IF(U22="","",IF(OR(SK!U211="",SK!U211=0),"",SK!X211))</f>
        <v/>
      </c>
      <c r="AH22" s="155" t="str">
        <f>IF($U22="","",SUMPRODUCT(--(Lineups!AC$4:AC$41=$U22)))</f>
        <v/>
      </c>
      <c r="AI22" s="157" t="str">
        <f t="shared" si="15"/>
        <v/>
      </c>
      <c r="AJ22" s="155" t="str">
        <f t="shared" si="16"/>
        <v/>
      </c>
      <c r="AK22" s="157" t="str">
        <f t="shared" si="17"/>
        <v/>
      </c>
    </row>
    <row r="23" spans="1:37">
      <c r="A23" s="20">
        <f t="shared" si="0"/>
        <v>15</v>
      </c>
      <c r="B23" s="97" t="str">
        <f>IF(ISBLANK(IGRF!B28),"",IGRF!B28)</f>
        <v/>
      </c>
      <c r="C23" s="97" t="str">
        <f>IF(ISBLANK(IGRF!C28),"",IGRF!C28)</f>
        <v/>
      </c>
      <c r="D23" s="3" t="str">
        <f>IF($B23="","",SUMPRODUCT(--(Lineups!$G$4:$G$41=$B23),--(Lineups!$B$4:$B$41="")))</f>
        <v/>
      </c>
      <c r="E23" s="156" t="str">
        <f t="shared" si="1"/>
        <v/>
      </c>
      <c r="F23" s="164" t="str">
        <f>IF($B23="","",SUMPRODUCT(--(Lineups!$G$4:$G$41=$B23),--(Lineups!$B$4:$B$41="X")))</f>
        <v/>
      </c>
      <c r="G23" s="164" t="str">
        <f>IF($B23="","",SUMPRODUCT(--(Lineups!K$4:K$41=$B23),--(Lineups!A$4:A$41&lt;&gt;"SP")))</f>
        <v/>
      </c>
      <c r="H23" s="164" t="str">
        <f>IF($B23="","",SUMPRODUCT(--(Lineups!O$4:O$41=$B23),--(Lineups!A$4:A$41&lt;&gt;"SP")))</f>
        <v/>
      </c>
      <c r="I23" s="164" t="str">
        <f>IF($B23="","",SUMPRODUCT(--(Lineups!S$4:S$41=$B23),--(Lineups!A$4:A$41&lt;&gt;"SP")))</f>
        <v/>
      </c>
      <c r="J23" s="3" t="str">
        <f t="shared" si="2"/>
        <v/>
      </c>
      <c r="K23" s="156" t="str">
        <f t="shared" si="3"/>
        <v/>
      </c>
      <c r="L23" s="3" t="str">
        <f t="shared" si="4"/>
        <v/>
      </c>
      <c r="M23" s="156" t="str">
        <f t="shared" si="5"/>
        <v/>
      </c>
      <c r="N23" s="161" t="str">
        <f>IF(B23="","",IF(OR(SK!E214="",SK!E214=0),"",SK!H214))</f>
        <v/>
      </c>
      <c r="O23" s="3" t="str">
        <f>IF($B23="","",SUMPRODUCT(--(Lineups!C$4:C$41=$B23)))</f>
        <v/>
      </c>
      <c r="P23" s="156" t="str">
        <f t="shared" si="6"/>
        <v/>
      </c>
      <c r="Q23" s="3" t="str">
        <f t="shared" si="7"/>
        <v/>
      </c>
      <c r="R23" s="156" t="str">
        <f t="shared" si="8"/>
        <v/>
      </c>
      <c r="T23" s="20">
        <f t="shared" si="9"/>
        <v>15</v>
      </c>
      <c r="U23" s="97" t="str">
        <f>IF(ISBLANK(IGRF!I28),"",IGRF!I28)</f>
        <v/>
      </c>
      <c r="V23" s="97" t="str">
        <f>IF(ISBLANK(IGRF!J28),"",IGRF!J28)</f>
        <v/>
      </c>
      <c r="W23" s="3" t="str">
        <f>IF($U23="","",SUMPRODUCT(--(Lineups!$AG$4:$AG$41=$U23),--(Lineups!$AB$4:$AB$41="")))</f>
        <v/>
      </c>
      <c r="X23" s="156" t="str">
        <f t="shared" si="10"/>
        <v/>
      </c>
      <c r="Y23" s="164" t="str">
        <f>IF($U23="","",SUMPRODUCT(--(Lineups!$AG$4:$AG$41=$U23),--(Lineups!$AB$4:$AB$41="X")))</f>
        <v/>
      </c>
      <c r="Z23" s="164" t="str">
        <f>IF($U23="","",SUMPRODUCT(--(Lineups!AK$4:AK$41=$U23),--(Lineups!AA$4:AA$41&lt;&gt;"SP")))</f>
        <v/>
      </c>
      <c r="AA23" s="164" t="str">
        <f>IF($U23="","",SUMPRODUCT(--(Lineups!AO$4:AO$41=$U23),--(Lineups!AA$4:AA$41&lt;&gt;"SP")))</f>
        <v/>
      </c>
      <c r="AB23" s="164" t="str">
        <f>IF($U23="","",SUMPRODUCT(--(Lineups!AS$4:AS$41=$U23),--(Lineups!AA$4:AA$41&lt;&gt;"SP")))</f>
        <v/>
      </c>
      <c r="AC23" s="3" t="str">
        <f t="shared" si="11"/>
        <v/>
      </c>
      <c r="AD23" s="156" t="str">
        <f t="shared" si="12"/>
        <v/>
      </c>
      <c r="AE23" s="3" t="str">
        <f t="shared" si="13"/>
        <v/>
      </c>
      <c r="AF23" s="156" t="str">
        <f t="shared" si="14"/>
        <v/>
      </c>
      <c r="AG23" s="161" t="str">
        <f>IF(U23="","",IF(OR(SK!U214="",SK!U214=0),"",SK!X214))</f>
        <v/>
      </c>
      <c r="AH23" s="3" t="str">
        <f>IF($U23="","",SUMPRODUCT(--(Lineups!AC$4:AC$41=$U23)))</f>
        <v/>
      </c>
      <c r="AI23" s="156" t="str">
        <f t="shared" si="15"/>
        <v/>
      </c>
      <c r="AJ23" s="3" t="str">
        <f t="shared" si="16"/>
        <v/>
      </c>
      <c r="AK23" s="156" t="str">
        <f t="shared" si="17"/>
        <v/>
      </c>
    </row>
    <row r="24" spans="1:37">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c r="A30" s="1458" t="s">
        <v>40</v>
      </c>
      <c r="B30" s="1458"/>
      <c r="C30" s="1458"/>
      <c r="D30" s="110"/>
      <c r="E30" s="110"/>
      <c r="F30" s="110"/>
      <c r="G30" s="110"/>
      <c r="H30" s="110"/>
      <c r="I30" s="110"/>
      <c r="J30" s="110"/>
      <c r="K30" s="110"/>
      <c r="L30" s="110"/>
      <c r="M30" s="110"/>
      <c r="N30" s="110"/>
      <c r="O30" s="110"/>
      <c r="P30" s="110"/>
      <c r="Q30" s="110"/>
      <c r="R30" s="110"/>
      <c r="T30" s="1458" t="s">
        <v>40</v>
      </c>
      <c r="U30" s="1458"/>
      <c r="V30" s="1458"/>
      <c r="W30" s="110"/>
      <c r="X30" s="110"/>
      <c r="Y30" s="110"/>
      <c r="Z30" s="110"/>
      <c r="AA30" s="110"/>
      <c r="AB30" s="110"/>
      <c r="AC30" s="110"/>
      <c r="AD30" s="110"/>
      <c r="AE30" s="110"/>
      <c r="AF30" s="110"/>
      <c r="AG30" s="110"/>
      <c r="AH30" s="110"/>
      <c r="AI30" s="110"/>
      <c r="AJ30" s="110"/>
      <c r="AK30" s="110"/>
    </row>
    <row r="31" spans="1:37">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c r="A32" s="20">
        <f t="shared" ref="A32:A51" si="18">A31+1</f>
        <v>1</v>
      </c>
      <c r="B32" s="20" t="str">
        <f t="shared" ref="B32:C51" si="19">B9</f>
        <v/>
      </c>
      <c r="C32" s="20" t="str">
        <f t="shared" si="19"/>
        <v/>
      </c>
      <c r="D32" s="20" t="str">
        <f t="shared" ref="D32:D51" si="20">IF($B32="","",D55-D78)</f>
        <v/>
      </c>
      <c r="F32" s="164" t="str">
        <f t="shared" ref="F32:I51" si="21">IF($B32="","",F55-F78)</f>
        <v/>
      </c>
      <c r="G32" s="164" t="str">
        <f t="shared" ref="G32:G51" si="22">IF($B32="","",G55-G78)</f>
        <v/>
      </c>
      <c r="H32" s="164" t="str">
        <f t="shared" si="21"/>
        <v/>
      </c>
      <c r="I32" s="164" t="str">
        <f t="shared" si="21"/>
        <v/>
      </c>
      <c r="J32" s="20" t="str">
        <f t="shared" ref="J32:J51" si="23">IF(B32="","",SUM(F32:I32))</f>
        <v/>
      </c>
      <c r="L32" s="20" t="str">
        <f t="shared" ref="L32:L51" si="24">IF(B32="","",SUM(D32,J32))</f>
        <v/>
      </c>
      <c r="O32" s="20" t="str">
        <f t="shared" ref="O32:O51" si="25">IF($B32="","",O55-O78)</f>
        <v/>
      </c>
      <c r="Q32" s="20" t="str">
        <f t="shared" ref="Q32:Q51" si="26">IF(B32="","",SUM(L32,O32))</f>
        <v/>
      </c>
      <c r="T32" s="20">
        <f t="shared" ref="T32:T51" si="27">T31+1</f>
        <v>1</v>
      </c>
      <c r="U32" s="20" t="str">
        <f t="shared" ref="U32:V51" si="28">U9</f>
        <v/>
      </c>
      <c r="V32" s="20" t="str">
        <f t="shared" si="28"/>
        <v/>
      </c>
      <c r="W32" s="20" t="str">
        <f t="shared" ref="W32:W51" si="29">IF($U32="","",W55-W78)</f>
        <v/>
      </c>
      <c r="Y32" s="164" t="str">
        <f t="shared" ref="Y32:AB51" si="30">IF($U32="","",Y55-Y78)</f>
        <v/>
      </c>
      <c r="Z32" s="164" t="str">
        <f t="shared" ref="Z32:Z51" si="31">IF($U32="","",Z55-Z78)</f>
        <v/>
      </c>
      <c r="AA32" s="164" t="str">
        <f t="shared" si="30"/>
        <v/>
      </c>
      <c r="AB32" s="164" t="str">
        <f t="shared" si="30"/>
        <v/>
      </c>
      <c r="AC32" s="20" t="str">
        <f t="shared" ref="AC32:AC51" si="32">IF(U32="","",SUM(Y32:AB32))</f>
        <v/>
      </c>
      <c r="AE32" s="20" t="str">
        <f t="shared" ref="AE32:AE51" si="33">IF(U32="","",SUM(W32,AC32))</f>
        <v/>
      </c>
      <c r="AH32" s="20" t="str">
        <f t="shared" ref="AH32:AH51" si="34">IF($U32="","",AH55-AH78)</f>
        <v/>
      </c>
      <c r="AJ32" s="20" t="str">
        <f t="shared" ref="AJ32:AJ51" si="35">IF(U32="","",SUM(AE32,AH32))</f>
        <v/>
      </c>
    </row>
    <row r="33" spans="1:36">
      <c r="A33" s="153">
        <f t="shared" si="18"/>
        <v>2</v>
      </c>
      <c r="B33" s="153" t="str">
        <f t="shared" si="19"/>
        <v/>
      </c>
      <c r="C33" s="153" t="str">
        <f t="shared" si="19"/>
        <v/>
      </c>
      <c r="D33" s="153" t="str">
        <f t="shared" si="20"/>
        <v/>
      </c>
      <c r="F33" s="164" t="str">
        <f t="shared" si="21"/>
        <v/>
      </c>
      <c r="G33" s="164" t="str">
        <f t="shared" si="22"/>
        <v/>
      </c>
      <c r="H33" s="164" t="str">
        <f t="shared" si="21"/>
        <v/>
      </c>
      <c r="I33" s="164" t="str">
        <f t="shared" si="21"/>
        <v/>
      </c>
      <c r="J33" s="153" t="str">
        <f t="shared" si="23"/>
        <v/>
      </c>
      <c r="L33" s="153" t="str">
        <f t="shared" si="24"/>
        <v/>
      </c>
      <c r="O33" s="153" t="str">
        <f t="shared" si="25"/>
        <v/>
      </c>
      <c r="Q33" s="153" t="str">
        <f t="shared" si="26"/>
        <v/>
      </c>
      <c r="T33" s="153">
        <f t="shared" si="27"/>
        <v>2</v>
      </c>
      <c r="U33" s="153" t="str">
        <f t="shared" si="28"/>
        <v/>
      </c>
      <c r="V33" s="153" t="str">
        <f t="shared" si="28"/>
        <v/>
      </c>
      <c r="W33" s="153" t="str">
        <f t="shared" si="29"/>
        <v/>
      </c>
      <c r="Y33" s="164" t="str">
        <f t="shared" si="30"/>
        <v/>
      </c>
      <c r="Z33" s="164" t="str">
        <f t="shared" si="31"/>
        <v/>
      </c>
      <c r="AA33" s="164" t="str">
        <f t="shared" si="30"/>
        <v/>
      </c>
      <c r="AB33" s="164" t="str">
        <f t="shared" si="30"/>
        <v/>
      </c>
      <c r="AC33" s="153" t="str">
        <f t="shared" si="32"/>
        <v/>
      </c>
      <c r="AE33" s="153" t="str">
        <f t="shared" si="33"/>
        <v/>
      </c>
      <c r="AH33" s="153" t="str">
        <f t="shared" si="34"/>
        <v/>
      </c>
      <c r="AJ33" s="153" t="str">
        <f t="shared" si="35"/>
        <v/>
      </c>
    </row>
    <row r="34" spans="1:36">
      <c r="A34" s="20">
        <f t="shared" si="18"/>
        <v>3</v>
      </c>
      <c r="B34" s="20" t="str">
        <f t="shared" si="19"/>
        <v/>
      </c>
      <c r="C34" s="20" t="str">
        <f t="shared" si="19"/>
        <v/>
      </c>
      <c r="D34" s="20" t="str">
        <f t="shared" si="20"/>
        <v/>
      </c>
      <c r="F34" s="164" t="str">
        <f t="shared" si="21"/>
        <v/>
      </c>
      <c r="G34" s="164" t="str">
        <f t="shared" si="22"/>
        <v/>
      </c>
      <c r="H34" s="164" t="str">
        <f t="shared" si="21"/>
        <v/>
      </c>
      <c r="I34" s="164" t="str">
        <f t="shared" si="21"/>
        <v/>
      </c>
      <c r="J34" s="20" t="str">
        <f t="shared" si="23"/>
        <v/>
      </c>
      <c r="L34" s="20" t="str">
        <f t="shared" si="24"/>
        <v/>
      </c>
      <c r="O34" s="20" t="str">
        <f t="shared" si="25"/>
        <v/>
      </c>
      <c r="Q34" s="20" t="str">
        <f t="shared" si="26"/>
        <v/>
      </c>
      <c r="T34" s="20">
        <f t="shared" si="27"/>
        <v>3</v>
      </c>
      <c r="U34" s="20" t="str">
        <f t="shared" si="28"/>
        <v/>
      </c>
      <c r="V34" s="20" t="str">
        <f t="shared" si="28"/>
        <v/>
      </c>
      <c r="W34" s="20" t="str">
        <f t="shared" si="29"/>
        <v/>
      </c>
      <c r="Y34" s="164" t="str">
        <f t="shared" si="30"/>
        <v/>
      </c>
      <c r="Z34" s="164" t="str">
        <f t="shared" si="31"/>
        <v/>
      </c>
      <c r="AA34" s="164" t="str">
        <f t="shared" si="30"/>
        <v/>
      </c>
      <c r="AB34" s="164" t="str">
        <f t="shared" si="30"/>
        <v/>
      </c>
      <c r="AC34" s="20" t="str">
        <f t="shared" si="32"/>
        <v/>
      </c>
      <c r="AE34" s="20" t="str">
        <f t="shared" si="33"/>
        <v/>
      </c>
      <c r="AH34" s="20" t="str">
        <f t="shared" si="34"/>
        <v/>
      </c>
      <c r="AJ34" s="20" t="str">
        <f t="shared" si="35"/>
        <v/>
      </c>
    </row>
    <row r="35" spans="1:36">
      <c r="A35" s="153">
        <f t="shared" si="18"/>
        <v>4</v>
      </c>
      <c r="B35" s="153" t="str">
        <f t="shared" si="19"/>
        <v/>
      </c>
      <c r="C35" s="153" t="str">
        <f t="shared" si="19"/>
        <v/>
      </c>
      <c r="D35" s="153" t="str">
        <f t="shared" si="20"/>
        <v/>
      </c>
      <c r="F35" s="164" t="str">
        <f t="shared" si="21"/>
        <v/>
      </c>
      <c r="G35" s="164" t="str">
        <f t="shared" si="22"/>
        <v/>
      </c>
      <c r="H35" s="164" t="str">
        <f t="shared" si="21"/>
        <v/>
      </c>
      <c r="I35" s="164" t="str">
        <f t="shared" si="21"/>
        <v/>
      </c>
      <c r="J35" s="153" t="str">
        <f t="shared" si="23"/>
        <v/>
      </c>
      <c r="L35" s="153" t="str">
        <f t="shared" si="24"/>
        <v/>
      </c>
      <c r="O35" s="153" t="str">
        <f t="shared" si="25"/>
        <v/>
      </c>
      <c r="Q35" s="153" t="str">
        <f t="shared" si="26"/>
        <v/>
      </c>
      <c r="T35" s="153">
        <f t="shared" si="27"/>
        <v>4</v>
      </c>
      <c r="U35" s="153" t="str">
        <f t="shared" si="28"/>
        <v/>
      </c>
      <c r="V35" s="153" t="str">
        <f t="shared" si="28"/>
        <v/>
      </c>
      <c r="W35" s="153" t="str">
        <f t="shared" si="29"/>
        <v/>
      </c>
      <c r="Y35" s="164" t="str">
        <f t="shared" si="30"/>
        <v/>
      </c>
      <c r="Z35" s="164" t="str">
        <f t="shared" si="31"/>
        <v/>
      </c>
      <c r="AA35" s="164" t="str">
        <f t="shared" si="30"/>
        <v/>
      </c>
      <c r="AB35" s="164" t="str">
        <f t="shared" si="30"/>
        <v/>
      </c>
      <c r="AC35" s="153" t="str">
        <f t="shared" si="32"/>
        <v/>
      </c>
      <c r="AE35" s="153" t="str">
        <f t="shared" si="33"/>
        <v/>
      </c>
      <c r="AH35" s="153" t="str">
        <f t="shared" si="34"/>
        <v/>
      </c>
      <c r="AJ35" s="153" t="str">
        <f t="shared" si="35"/>
        <v/>
      </c>
    </row>
    <row r="36" spans="1:36">
      <c r="A36" s="20">
        <f t="shared" si="18"/>
        <v>5</v>
      </c>
      <c r="B36" s="20" t="str">
        <f t="shared" si="19"/>
        <v/>
      </c>
      <c r="C36" s="20" t="str">
        <f t="shared" si="19"/>
        <v/>
      </c>
      <c r="D36" s="20" t="str">
        <f t="shared" si="20"/>
        <v/>
      </c>
      <c r="F36" s="164" t="str">
        <f t="shared" si="21"/>
        <v/>
      </c>
      <c r="G36" s="164" t="str">
        <f t="shared" si="22"/>
        <v/>
      </c>
      <c r="H36" s="164" t="str">
        <f t="shared" si="21"/>
        <v/>
      </c>
      <c r="I36" s="164" t="str">
        <f t="shared" si="21"/>
        <v/>
      </c>
      <c r="J36" s="20" t="str">
        <f t="shared" si="23"/>
        <v/>
      </c>
      <c r="L36" s="20" t="str">
        <f t="shared" si="24"/>
        <v/>
      </c>
      <c r="O36" s="20" t="str">
        <f t="shared" si="25"/>
        <v/>
      </c>
      <c r="Q36" s="20" t="str">
        <f t="shared" si="26"/>
        <v/>
      </c>
      <c r="T36" s="20">
        <f t="shared" si="27"/>
        <v>5</v>
      </c>
      <c r="U36" s="20" t="str">
        <f t="shared" si="28"/>
        <v/>
      </c>
      <c r="V36" s="20" t="str">
        <f t="shared" si="28"/>
        <v/>
      </c>
      <c r="W36" s="20" t="str">
        <f t="shared" si="29"/>
        <v/>
      </c>
      <c r="Y36" s="164" t="str">
        <f t="shared" si="30"/>
        <v/>
      </c>
      <c r="Z36" s="164" t="str">
        <f t="shared" si="31"/>
        <v/>
      </c>
      <c r="AA36" s="164" t="str">
        <f t="shared" si="30"/>
        <v/>
      </c>
      <c r="AB36" s="164" t="str">
        <f t="shared" si="30"/>
        <v/>
      </c>
      <c r="AC36" s="20" t="str">
        <f t="shared" si="32"/>
        <v/>
      </c>
      <c r="AE36" s="20" t="str">
        <f t="shared" si="33"/>
        <v/>
      </c>
      <c r="AH36" s="20" t="str">
        <f t="shared" si="34"/>
        <v/>
      </c>
      <c r="AJ36" s="20" t="str">
        <f t="shared" si="35"/>
        <v/>
      </c>
    </row>
    <row r="37" spans="1:36">
      <c r="A37" s="153">
        <f t="shared" si="18"/>
        <v>6</v>
      </c>
      <c r="B37" s="153" t="str">
        <f t="shared" si="19"/>
        <v/>
      </c>
      <c r="C37" s="153" t="str">
        <f t="shared" si="19"/>
        <v/>
      </c>
      <c r="D37" s="153" t="str">
        <f t="shared" si="20"/>
        <v/>
      </c>
      <c r="F37" s="164" t="str">
        <f t="shared" si="21"/>
        <v/>
      </c>
      <c r="G37" s="164" t="str">
        <f t="shared" si="22"/>
        <v/>
      </c>
      <c r="H37" s="164" t="str">
        <f t="shared" si="21"/>
        <v/>
      </c>
      <c r="I37" s="164" t="str">
        <f t="shared" si="21"/>
        <v/>
      </c>
      <c r="J37" s="153" t="str">
        <f t="shared" si="23"/>
        <v/>
      </c>
      <c r="L37" s="153" t="str">
        <f t="shared" si="24"/>
        <v/>
      </c>
      <c r="O37" s="153" t="str">
        <f t="shared" si="25"/>
        <v/>
      </c>
      <c r="Q37" s="153" t="str">
        <f t="shared" si="26"/>
        <v/>
      </c>
      <c r="T37" s="153">
        <f t="shared" si="27"/>
        <v>6</v>
      </c>
      <c r="U37" s="153" t="str">
        <f t="shared" si="28"/>
        <v/>
      </c>
      <c r="V37" s="153" t="str">
        <f t="shared" si="28"/>
        <v/>
      </c>
      <c r="W37" s="153" t="str">
        <f t="shared" si="29"/>
        <v/>
      </c>
      <c r="Y37" s="164" t="str">
        <f t="shared" si="30"/>
        <v/>
      </c>
      <c r="Z37" s="164" t="str">
        <f t="shared" si="31"/>
        <v/>
      </c>
      <c r="AA37" s="164" t="str">
        <f t="shared" si="30"/>
        <v/>
      </c>
      <c r="AB37" s="164" t="str">
        <f t="shared" si="30"/>
        <v/>
      </c>
      <c r="AC37" s="153" t="str">
        <f t="shared" si="32"/>
        <v/>
      </c>
      <c r="AE37" s="153" t="str">
        <f t="shared" si="33"/>
        <v/>
      </c>
      <c r="AH37" s="153" t="str">
        <f t="shared" si="34"/>
        <v/>
      </c>
      <c r="AJ37" s="153" t="str">
        <f t="shared" si="35"/>
        <v/>
      </c>
    </row>
    <row r="38" spans="1:36">
      <c r="A38" s="20">
        <f t="shared" si="18"/>
        <v>7</v>
      </c>
      <c r="B38" s="20" t="str">
        <f t="shared" si="19"/>
        <v/>
      </c>
      <c r="C38" s="20" t="str">
        <f t="shared" si="19"/>
        <v/>
      </c>
      <c r="D38" s="20" t="str">
        <f t="shared" si="20"/>
        <v/>
      </c>
      <c r="F38" s="164" t="str">
        <f t="shared" si="21"/>
        <v/>
      </c>
      <c r="G38" s="164" t="str">
        <f t="shared" si="22"/>
        <v/>
      </c>
      <c r="H38" s="164" t="str">
        <f t="shared" si="21"/>
        <v/>
      </c>
      <c r="I38" s="164" t="str">
        <f t="shared" si="21"/>
        <v/>
      </c>
      <c r="J38" s="20" t="str">
        <f t="shared" si="23"/>
        <v/>
      </c>
      <c r="L38" s="20" t="str">
        <f t="shared" si="24"/>
        <v/>
      </c>
      <c r="O38" s="20" t="str">
        <f t="shared" si="25"/>
        <v/>
      </c>
      <c r="Q38" s="20" t="str">
        <f t="shared" si="26"/>
        <v/>
      </c>
      <c r="T38" s="20">
        <f t="shared" si="27"/>
        <v>7</v>
      </c>
      <c r="U38" s="20" t="str">
        <f t="shared" si="28"/>
        <v/>
      </c>
      <c r="V38" s="20" t="str">
        <f t="shared" si="28"/>
        <v/>
      </c>
      <c r="W38" s="20" t="str">
        <f t="shared" si="29"/>
        <v/>
      </c>
      <c r="Y38" s="164" t="str">
        <f t="shared" si="30"/>
        <v/>
      </c>
      <c r="Z38" s="164" t="str">
        <f t="shared" si="31"/>
        <v/>
      </c>
      <c r="AA38" s="164" t="str">
        <f t="shared" si="30"/>
        <v/>
      </c>
      <c r="AB38" s="164" t="str">
        <f t="shared" si="30"/>
        <v/>
      </c>
      <c r="AC38" s="20" t="str">
        <f t="shared" si="32"/>
        <v/>
      </c>
      <c r="AE38" s="20" t="str">
        <f t="shared" si="33"/>
        <v/>
      </c>
      <c r="AH38" s="20" t="str">
        <f t="shared" si="34"/>
        <v/>
      </c>
      <c r="AJ38" s="20" t="str">
        <f t="shared" si="35"/>
        <v/>
      </c>
    </row>
    <row r="39" spans="1:36">
      <c r="A39" s="153">
        <f t="shared" si="18"/>
        <v>8</v>
      </c>
      <c r="B39" s="153" t="str">
        <f t="shared" si="19"/>
        <v/>
      </c>
      <c r="C39" s="153" t="str">
        <f t="shared" si="19"/>
        <v/>
      </c>
      <c r="D39" s="153" t="str">
        <f t="shared" si="20"/>
        <v/>
      </c>
      <c r="F39" s="164" t="str">
        <f t="shared" si="21"/>
        <v/>
      </c>
      <c r="G39" s="164" t="str">
        <f t="shared" si="22"/>
        <v/>
      </c>
      <c r="H39" s="164" t="str">
        <f t="shared" si="21"/>
        <v/>
      </c>
      <c r="I39" s="164" t="str">
        <f t="shared" si="21"/>
        <v/>
      </c>
      <c r="J39" s="153" t="str">
        <f t="shared" si="23"/>
        <v/>
      </c>
      <c r="L39" s="153" t="str">
        <f t="shared" si="24"/>
        <v/>
      </c>
      <c r="O39" s="153" t="str">
        <f t="shared" si="25"/>
        <v/>
      </c>
      <c r="Q39" s="153" t="str">
        <f t="shared" si="26"/>
        <v/>
      </c>
      <c r="T39" s="153">
        <f t="shared" si="27"/>
        <v>8</v>
      </c>
      <c r="U39" s="153" t="str">
        <f t="shared" si="28"/>
        <v/>
      </c>
      <c r="V39" s="153" t="str">
        <f t="shared" si="28"/>
        <v/>
      </c>
      <c r="W39" s="153" t="str">
        <f t="shared" si="29"/>
        <v/>
      </c>
      <c r="Y39" s="164" t="str">
        <f t="shared" si="30"/>
        <v/>
      </c>
      <c r="Z39" s="164" t="str">
        <f t="shared" si="31"/>
        <v/>
      </c>
      <c r="AA39" s="164" t="str">
        <f t="shared" si="30"/>
        <v/>
      </c>
      <c r="AB39" s="164" t="str">
        <f t="shared" si="30"/>
        <v/>
      </c>
      <c r="AC39" s="153" t="str">
        <f t="shared" si="32"/>
        <v/>
      </c>
      <c r="AE39" s="153" t="str">
        <f t="shared" si="33"/>
        <v/>
      </c>
      <c r="AH39" s="153" t="str">
        <f t="shared" si="34"/>
        <v/>
      </c>
      <c r="AJ39" s="153" t="str">
        <f t="shared" si="35"/>
        <v/>
      </c>
    </row>
    <row r="40" spans="1:36">
      <c r="A40" s="20">
        <f t="shared" si="18"/>
        <v>9</v>
      </c>
      <c r="B40" s="20" t="str">
        <f t="shared" si="19"/>
        <v/>
      </c>
      <c r="C40" s="20" t="str">
        <f t="shared" si="19"/>
        <v/>
      </c>
      <c r="D40" s="20" t="str">
        <f t="shared" si="20"/>
        <v/>
      </c>
      <c r="F40" s="164" t="str">
        <f t="shared" si="21"/>
        <v/>
      </c>
      <c r="G40" s="164" t="str">
        <f t="shared" si="22"/>
        <v/>
      </c>
      <c r="H40" s="164" t="str">
        <f t="shared" si="21"/>
        <v/>
      </c>
      <c r="I40" s="164" t="str">
        <f t="shared" si="21"/>
        <v/>
      </c>
      <c r="J40" s="20" t="str">
        <f t="shared" si="23"/>
        <v/>
      </c>
      <c r="L40" s="20" t="str">
        <f t="shared" si="24"/>
        <v/>
      </c>
      <c r="O40" s="20" t="str">
        <f t="shared" si="25"/>
        <v/>
      </c>
      <c r="Q40" s="20" t="str">
        <f t="shared" si="26"/>
        <v/>
      </c>
      <c r="T40" s="20">
        <f t="shared" si="27"/>
        <v>9</v>
      </c>
      <c r="U40" s="20" t="str">
        <f t="shared" si="28"/>
        <v/>
      </c>
      <c r="V40" s="20" t="str">
        <f t="shared" si="28"/>
        <v/>
      </c>
      <c r="W40" s="20" t="str">
        <f t="shared" si="29"/>
        <v/>
      </c>
      <c r="Y40" s="164" t="str">
        <f t="shared" si="30"/>
        <v/>
      </c>
      <c r="Z40" s="164" t="str">
        <f t="shared" si="31"/>
        <v/>
      </c>
      <c r="AA40" s="164" t="str">
        <f t="shared" si="30"/>
        <v/>
      </c>
      <c r="AB40" s="164" t="str">
        <f t="shared" si="30"/>
        <v/>
      </c>
      <c r="AC40" s="20" t="str">
        <f t="shared" si="32"/>
        <v/>
      </c>
      <c r="AE40" s="20" t="str">
        <f t="shared" si="33"/>
        <v/>
      </c>
      <c r="AH40" s="20" t="str">
        <f t="shared" si="34"/>
        <v/>
      </c>
      <c r="AJ40" s="20" t="str">
        <f t="shared" si="35"/>
        <v/>
      </c>
    </row>
    <row r="41" spans="1:36">
      <c r="A41" s="153">
        <f t="shared" si="18"/>
        <v>10</v>
      </c>
      <c r="B41" s="153" t="str">
        <f t="shared" si="19"/>
        <v/>
      </c>
      <c r="C41" s="153" t="str">
        <f t="shared" si="19"/>
        <v/>
      </c>
      <c r="D41" s="153" t="str">
        <f t="shared" si="20"/>
        <v/>
      </c>
      <c r="F41" s="164" t="str">
        <f t="shared" si="21"/>
        <v/>
      </c>
      <c r="G41" s="164" t="str">
        <f t="shared" si="22"/>
        <v/>
      </c>
      <c r="H41" s="164" t="str">
        <f t="shared" si="21"/>
        <v/>
      </c>
      <c r="I41" s="164" t="str">
        <f t="shared" si="21"/>
        <v/>
      </c>
      <c r="J41" s="153" t="str">
        <f t="shared" si="23"/>
        <v/>
      </c>
      <c r="L41" s="153" t="str">
        <f t="shared" si="24"/>
        <v/>
      </c>
      <c r="O41" s="153" t="str">
        <f t="shared" si="25"/>
        <v/>
      </c>
      <c r="Q41" s="153" t="str">
        <f t="shared" si="26"/>
        <v/>
      </c>
      <c r="T41" s="153">
        <f t="shared" si="27"/>
        <v>10</v>
      </c>
      <c r="U41" s="153" t="str">
        <f t="shared" si="28"/>
        <v/>
      </c>
      <c r="V41" s="153" t="str">
        <f t="shared" si="28"/>
        <v/>
      </c>
      <c r="W41" s="153" t="str">
        <f t="shared" si="29"/>
        <v/>
      </c>
      <c r="Y41" s="164" t="str">
        <f t="shared" si="30"/>
        <v/>
      </c>
      <c r="Z41" s="164" t="str">
        <f t="shared" si="31"/>
        <v/>
      </c>
      <c r="AA41" s="164" t="str">
        <f t="shared" si="30"/>
        <v/>
      </c>
      <c r="AB41" s="164" t="str">
        <f t="shared" si="30"/>
        <v/>
      </c>
      <c r="AC41" s="153" t="str">
        <f t="shared" si="32"/>
        <v/>
      </c>
      <c r="AE41" s="153" t="str">
        <f t="shared" si="33"/>
        <v/>
      </c>
      <c r="AH41" s="153" t="str">
        <f t="shared" si="34"/>
        <v/>
      </c>
      <c r="AJ41" s="153" t="str">
        <f t="shared" si="35"/>
        <v/>
      </c>
    </row>
    <row r="42" spans="1:36">
      <c r="A42" s="20">
        <f t="shared" si="18"/>
        <v>11</v>
      </c>
      <c r="B42" s="20" t="str">
        <f t="shared" si="19"/>
        <v/>
      </c>
      <c r="C42" s="20" t="str">
        <f t="shared" si="19"/>
        <v/>
      </c>
      <c r="D42" s="20" t="str">
        <f t="shared" si="20"/>
        <v/>
      </c>
      <c r="F42" s="164" t="str">
        <f t="shared" si="21"/>
        <v/>
      </c>
      <c r="G42" s="164" t="str">
        <f t="shared" si="22"/>
        <v/>
      </c>
      <c r="H42" s="164" t="str">
        <f t="shared" si="21"/>
        <v/>
      </c>
      <c r="I42" s="164" t="str">
        <f t="shared" si="21"/>
        <v/>
      </c>
      <c r="J42" s="20" t="str">
        <f t="shared" si="23"/>
        <v/>
      </c>
      <c r="L42" s="20" t="str">
        <f t="shared" si="24"/>
        <v/>
      </c>
      <c r="O42" s="20" t="str">
        <f t="shared" si="25"/>
        <v/>
      </c>
      <c r="Q42" s="20" t="str">
        <f t="shared" si="26"/>
        <v/>
      </c>
      <c r="T42" s="20">
        <f t="shared" si="27"/>
        <v>11</v>
      </c>
      <c r="U42" s="20" t="str">
        <f t="shared" si="28"/>
        <v/>
      </c>
      <c r="V42" s="20" t="str">
        <f t="shared" si="28"/>
        <v/>
      </c>
      <c r="W42" s="20" t="str">
        <f t="shared" si="29"/>
        <v/>
      </c>
      <c r="Y42" s="164" t="str">
        <f t="shared" si="30"/>
        <v/>
      </c>
      <c r="Z42" s="164" t="str">
        <f t="shared" si="31"/>
        <v/>
      </c>
      <c r="AA42" s="164" t="str">
        <f t="shared" si="30"/>
        <v/>
      </c>
      <c r="AB42" s="164" t="str">
        <f t="shared" si="30"/>
        <v/>
      </c>
      <c r="AC42" s="20" t="str">
        <f t="shared" si="32"/>
        <v/>
      </c>
      <c r="AE42" s="20" t="str">
        <f t="shared" si="33"/>
        <v/>
      </c>
      <c r="AH42" s="20" t="str">
        <f t="shared" si="34"/>
        <v/>
      </c>
      <c r="AJ42" s="20" t="str">
        <f t="shared" si="35"/>
        <v/>
      </c>
    </row>
    <row r="43" spans="1:36">
      <c r="A43" s="153">
        <f t="shared" si="18"/>
        <v>12</v>
      </c>
      <c r="B43" s="153" t="str">
        <f t="shared" si="19"/>
        <v/>
      </c>
      <c r="C43" s="153" t="str">
        <f t="shared" si="19"/>
        <v/>
      </c>
      <c r="D43" s="153" t="str">
        <f t="shared" si="20"/>
        <v/>
      </c>
      <c r="F43" s="164" t="str">
        <f t="shared" si="21"/>
        <v/>
      </c>
      <c r="G43" s="164" t="str">
        <f t="shared" si="22"/>
        <v/>
      </c>
      <c r="H43" s="164" t="str">
        <f t="shared" si="21"/>
        <v/>
      </c>
      <c r="I43" s="164" t="str">
        <f t="shared" si="21"/>
        <v/>
      </c>
      <c r="J43" s="153" t="str">
        <f t="shared" si="23"/>
        <v/>
      </c>
      <c r="L43" s="153" t="str">
        <f t="shared" si="24"/>
        <v/>
      </c>
      <c r="O43" s="153" t="str">
        <f t="shared" si="25"/>
        <v/>
      </c>
      <c r="Q43" s="153" t="str">
        <f t="shared" si="26"/>
        <v/>
      </c>
      <c r="T43" s="153">
        <f t="shared" si="27"/>
        <v>12</v>
      </c>
      <c r="U43" s="153" t="str">
        <f t="shared" si="28"/>
        <v/>
      </c>
      <c r="V43" s="153" t="str">
        <f t="shared" si="28"/>
        <v/>
      </c>
      <c r="W43" s="153" t="str">
        <f t="shared" si="29"/>
        <v/>
      </c>
      <c r="Y43" s="164" t="str">
        <f t="shared" si="30"/>
        <v/>
      </c>
      <c r="Z43" s="164" t="str">
        <f t="shared" si="31"/>
        <v/>
      </c>
      <c r="AA43" s="164" t="str">
        <f t="shared" si="30"/>
        <v/>
      </c>
      <c r="AB43" s="164" t="str">
        <f t="shared" si="30"/>
        <v/>
      </c>
      <c r="AC43" s="153" t="str">
        <f t="shared" si="32"/>
        <v/>
      </c>
      <c r="AE43" s="153" t="str">
        <f t="shared" si="33"/>
        <v/>
      </c>
      <c r="AH43" s="153" t="str">
        <f t="shared" si="34"/>
        <v/>
      </c>
      <c r="AJ43" s="153" t="str">
        <f t="shared" si="35"/>
        <v/>
      </c>
    </row>
    <row r="44" spans="1:36">
      <c r="A44" s="20">
        <f t="shared" si="18"/>
        <v>13</v>
      </c>
      <c r="B44" s="20" t="str">
        <f t="shared" si="19"/>
        <v/>
      </c>
      <c r="C44" s="20" t="str">
        <f t="shared" si="19"/>
        <v/>
      </c>
      <c r="D44" s="20" t="str">
        <f t="shared" si="20"/>
        <v/>
      </c>
      <c r="F44" s="164" t="str">
        <f t="shared" si="21"/>
        <v/>
      </c>
      <c r="G44" s="164" t="str">
        <f t="shared" si="22"/>
        <v/>
      </c>
      <c r="H44" s="164" t="str">
        <f t="shared" si="21"/>
        <v/>
      </c>
      <c r="I44" s="164" t="str">
        <f t="shared" si="21"/>
        <v/>
      </c>
      <c r="J44" s="20" t="str">
        <f t="shared" si="23"/>
        <v/>
      </c>
      <c r="L44" s="20" t="str">
        <f t="shared" si="24"/>
        <v/>
      </c>
      <c r="O44" s="20" t="str">
        <f t="shared" si="25"/>
        <v/>
      </c>
      <c r="Q44" s="20" t="str">
        <f t="shared" si="26"/>
        <v/>
      </c>
      <c r="T44" s="20">
        <f t="shared" si="27"/>
        <v>13</v>
      </c>
      <c r="U44" s="20" t="str">
        <f t="shared" si="28"/>
        <v/>
      </c>
      <c r="V44" s="20" t="str">
        <f t="shared" si="28"/>
        <v/>
      </c>
      <c r="W44" s="20" t="str">
        <f t="shared" si="29"/>
        <v/>
      </c>
      <c r="Y44" s="164" t="str">
        <f t="shared" si="30"/>
        <v/>
      </c>
      <c r="Z44" s="164" t="str">
        <f t="shared" si="31"/>
        <v/>
      </c>
      <c r="AA44" s="164" t="str">
        <f t="shared" si="30"/>
        <v/>
      </c>
      <c r="AB44" s="164" t="str">
        <f t="shared" si="30"/>
        <v/>
      </c>
      <c r="AC44" s="20" t="str">
        <f t="shared" si="32"/>
        <v/>
      </c>
      <c r="AE44" s="20" t="str">
        <f t="shared" si="33"/>
        <v/>
      </c>
      <c r="AH44" s="20" t="str">
        <f t="shared" si="34"/>
        <v/>
      </c>
      <c r="AJ44" s="20" t="str">
        <f t="shared" si="35"/>
        <v/>
      </c>
    </row>
    <row r="45" spans="1:36">
      <c r="A45" s="153">
        <f t="shared" si="18"/>
        <v>14</v>
      </c>
      <c r="B45" s="153" t="str">
        <f t="shared" si="19"/>
        <v/>
      </c>
      <c r="C45" s="153" t="str">
        <f t="shared" si="19"/>
        <v/>
      </c>
      <c r="D45" s="153" t="str">
        <f t="shared" si="20"/>
        <v/>
      </c>
      <c r="F45" s="164" t="str">
        <f t="shared" si="21"/>
        <v/>
      </c>
      <c r="G45" s="164" t="str">
        <f t="shared" si="22"/>
        <v/>
      </c>
      <c r="H45" s="164" t="str">
        <f t="shared" si="21"/>
        <v/>
      </c>
      <c r="I45" s="164" t="str">
        <f t="shared" si="21"/>
        <v/>
      </c>
      <c r="J45" s="153" t="str">
        <f t="shared" si="23"/>
        <v/>
      </c>
      <c r="L45" s="153" t="str">
        <f t="shared" si="24"/>
        <v/>
      </c>
      <c r="O45" s="153" t="str">
        <f t="shared" si="25"/>
        <v/>
      </c>
      <c r="Q45" s="153" t="str">
        <f t="shared" si="26"/>
        <v/>
      </c>
      <c r="T45" s="153">
        <f t="shared" si="27"/>
        <v>14</v>
      </c>
      <c r="U45" s="153" t="str">
        <f t="shared" si="28"/>
        <v/>
      </c>
      <c r="V45" s="153" t="str">
        <f t="shared" si="28"/>
        <v/>
      </c>
      <c r="W45" s="153" t="str">
        <f t="shared" si="29"/>
        <v/>
      </c>
      <c r="Y45" s="164" t="str">
        <f t="shared" si="30"/>
        <v/>
      </c>
      <c r="Z45" s="164" t="str">
        <f t="shared" si="31"/>
        <v/>
      </c>
      <c r="AA45" s="164" t="str">
        <f t="shared" si="30"/>
        <v/>
      </c>
      <c r="AB45" s="164" t="str">
        <f t="shared" si="30"/>
        <v/>
      </c>
      <c r="AC45" s="153" t="str">
        <f t="shared" si="32"/>
        <v/>
      </c>
      <c r="AE45" s="153" t="str">
        <f t="shared" si="33"/>
        <v/>
      </c>
      <c r="AH45" s="153" t="str">
        <f t="shared" si="34"/>
        <v/>
      </c>
      <c r="AJ45" s="153" t="str">
        <f t="shared" si="35"/>
        <v/>
      </c>
    </row>
    <row r="46" spans="1:36">
      <c r="A46" s="20">
        <f t="shared" si="18"/>
        <v>15</v>
      </c>
      <c r="B46" s="20" t="str">
        <f t="shared" si="19"/>
        <v/>
      </c>
      <c r="C46" s="20" t="str">
        <f t="shared" si="19"/>
        <v/>
      </c>
      <c r="D46" s="20" t="str">
        <f t="shared" si="20"/>
        <v/>
      </c>
      <c r="F46" s="164" t="str">
        <f t="shared" si="21"/>
        <v/>
      </c>
      <c r="G46" s="164" t="str">
        <f t="shared" si="22"/>
        <v/>
      </c>
      <c r="H46" s="164" t="str">
        <f t="shared" si="21"/>
        <v/>
      </c>
      <c r="I46" s="164" t="str">
        <f t="shared" si="21"/>
        <v/>
      </c>
      <c r="J46" s="20" t="str">
        <f t="shared" si="23"/>
        <v/>
      </c>
      <c r="L46" s="20" t="str">
        <f t="shared" si="24"/>
        <v/>
      </c>
      <c r="O46" s="20" t="str">
        <f t="shared" si="25"/>
        <v/>
      </c>
      <c r="Q46" s="20" t="str">
        <f t="shared" si="26"/>
        <v/>
      </c>
      <c r="T46" s="20">
        <f t="shared" si="27"/>
        <v>15</v>
      </c>
      <c r="U46" s="20" t="str">
        <f t="shared" si="28"/>
        <v/>
      </c>
      <c r="V46" s="20" t="str">
        <f t="shared" si="28"/>
        <v/>
      </c>
      <c r="W46" s="20" t="str">
        <f t="shared" si="29"/>
        <v/>
      </c>
      <c r="Y46" s="164" t="str">
        <f t="shared" si="30"/>
        <v/>
      </c>
      <c r="Z46" s="164" t="str">
        <f t="shared" si="31"/>
        <v/>
      </c>
      <c r="AA46" s="164" t="str">
        <f t="shared" si="30"/>
        <v/>
      </c>
      <c r="AB46" s="164" t="str">
        <f t="shared" si="30"/>
        <v/>
      </c>
      <c r="AC46" s="20" t="str">
        <f t="shared" si="32"/>
        <v/>
      </c>
      <c r="AE46" s="20" t="str">
        <f t="shared" si="33"/>
        <v/>
      </c>
      <c r="AH46" s="20" t="str">
        <f t="shared" si="34"/>
        <v/>
      </c>
      <c r="AJ46" s="20" t="str">
        <f t="shared" si="35"/>
        <v/>
      </c>
    </row>
    <row r="47" spans="1:36">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c r="A53" s="1458" t="s">
        <v>41</v>
      </c>
      <c r="B53" s="1458"/>
      <c r="C53" s="1458"/>
      <c r="D53" s="110"/>
      <c r="E53" s="110"/>
      <c r="F53" s="110"/>
      <c r="G53" s="110"/>
      <c r="H53" s="110"/>
      <c r="I53" s="110"/>
      <c r="J53" s="110"/>
      <c r="K53" s="110"/>
      <c r="L53" s="110"/>
      <c r="M53" s="110"/>
      <c r="N53" s="110"/>
      <c r="O53" s="110"/>
      <c r="P53" s="110"/>
      <c r="Q53" s="110"/>
      <c r="R53" s="110"/>
      <c r="T53" s="1458" t="s">
        <v>41</v>
      </c>
      <c r="U53" s="1458"/>
      <c r="V53" s="1458"/>
      <c r="W53" s="110"/>
      <c r="X53" s="110"/>
      <c r="Y53" s="110"/>
      <c r="Z53" s="110"/>
      <c r="AA53" s="110"/>
      <c r="AB53" s="110"/>
      <c r="AC53" s="110"/>
      <c r="AD53" s="110"/>
      <c r="AE53" s="110"/>
      <c r="AF53" s="110"/>
      <c r="AG53" s="110"/>
      <c r="AH53" s="110"/>
      <c r="AI53" s="110"/>
      <c r="AJ53" s="110"/>
      <c r="AK53" s="110"/>
    </row>
    <row r="54" spans="1:37">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c r="A55" s="20">
        <f t="shared" ref="A55:A74" si="36">A54+1</f>
        <v>1</v>
      </c>
      <c r="B55" s="20" t="str">
        <f t="shared" ref="B55:C74" si="37">B9</f>
        <v/>
      </c>
      <c r="C55" s="20" t="str">
        <f t="shared" si="37"/>
        <v/>
      </c>
      <c r="D55" s="20" t="str">
        <f>IF($B55="","",SUMPRODUCT(--(Lineups!$G$4:$G$41=$B55),--(Lineups!$B$4:$B$41=""),Lineups!$W$4:$W$41))</f>
        <v/>
      </c>
      <c r="F55" s="164" t="str">
        <f>IF($B55="","",SUMPRODUCT(--(Lineups!$G$4:$G$41=$B55),--(Lineups!$B$4:$B$41="X"),Lineups!$W$4:$W$41))</f>
        <v/>
      </c>
      <c r="G55" s="164" t="str">
        <f>IF($B55="","",SUMPRODUCT(--(Lineups!$K$4:$K$41=$B55),Lineups!$W$4:$W$41))</f>
        <v/>
      </c>
      <c r="H55" s="164" t="str">
        <f>IF($B55="","",SUMPRODUCT(--(Lineups!$O$4:$O$41=$B55),Lineups!$W$4:$W$41))</f>
        <v/>
      </c>
      <c r="I55" s="164" t="str">
        <f>IF($B55="","",SUMPRODUCT(--(Lineups!$S$4:$S$41=$B55),Lineups!$W$4:$W$41))</f>
        <v/>
      </c>
      <c r="J55" s="20" t="str">
        <f t="shared" ref="J55:J74" si="38">IF(B55="","",SUM(F55:I55))</f>
        <v/>
      </c>
      <c r="L55" s="20" t="str">
        <f t="shared" ref="L55:L74" si="39">IF(B55="","",SUM(D55,J55))</f>
        <v/>
      </c>
      <c r="O55" s="20" t="str">
        <f>IF($B55="","",SUMPRODUCT(--(Lineups!$C$4:$C$41=$B55),Lineups!$W$4:$W$41))</f>
        <v/>
      </c>
      <c r="Q55" s="20" t="str">
        <f t="shared" ref="Q55:Q74" si="40">IF(B55="","",SUM(L55,O55))</f>
        <v/>
      </c>
      <c r="T55" s="20">
        <f t="shared" ref="T55:T74" si="41">T54+1</f>
        <v>1</v>
      </c>
      <c r="U55" s="20" t="str">
        <f t="shared" ref="U55:V74" si="42">U9</f>
        <v/>
      </c>
      <c r="V55" s="20" t="str">
        <f t="shared" si="42"/>
        <v/>
      </c>
      <c r="W55" s="20" t="str">
        <f>IF($U55="","",SUMPRODUCT(--(Lineups!$AG$4:$AG$41=$U55),--(Lineups!$AB$4:$AB$41=""),Lineups!$AW$4:$AW$41))</f>
        <v/>
      </c>
      <c r="Y55" s="164" t="str">
        <f>IF($U55="","",SUMPRODUCT(--(Lineups!$AG$4:$AG$41=$U55),--(Lineups!$AB$4:$AB$41="X"),Lineups!$AW$4:$AW$41))</f>
        <v/>
      </c>
      <c r="Z55" s="164" t="str">
        <f>IF($U55="","",SUMPRODUCT(--(Lineups!$AK$4:$AK$41=$U55),Lineups!$AW$4:$AW$41))</f>
        <v/>
      </c>
      <c r="AA55" s="164" t="str">
        <f>IF($U55="","",SUMPRODUCT(--(Lineups!$AO$4:$AO$41=$U55),Lineups!$AW$4:$AW$41))</f>
        <v/>
      </c>
      <c r="AB55" s="164" t="str">
        <f>IF($U55="","",SUMPRODUCT(--(Lineups!$AS$4:$AS$41=$U55),Lineups!$AW$4:$AW$41))</f>
        <v/>
      </c>
      <c r="AC55" s="20" t="str">
        <f t="shared" ref="AC55:AC74" si="43">IF(U55="","",SUM(Y55:AB55))</f>
        <v/>
      </c>
      <c r="AE55" s="20" t="str">
        <f t="shared" ref="AE55:AE74" si="44">IF(U55="","",SUM(W55,AC55))</f>
        <v/>
      </c>
      <c r="AH55" s="20" t="str">
        <f>IF($U55="","",SUMPRODUCT(--(Lineups!$AC$4:$AC$41=$U55),Lineups!$AW$4:$AW$41))</f>
        <v/>
      </c>
      <c r="AJ55" s="20" t="str">
        <f t="shared" ref="AJ55:AJ74" si="45">IF(U55="","",SUM(AE55,AH55))</f>
        <v/>
      </c>
    </row>
    <row r="56" spans="1:37">
      <c r="A56" s="153">
        <f t="shared" si="36"/>
        <v>2</v>
      </c>
      <c r="B56" s="153" t="str">
        <f t="shared" si="37"/>
        <v/>
      </c>
      <c r="C56" s="153" t="str">
        <f t="shared" si="37"/>
        <v/>
      </c>
      <c r="D56" s="153" t="str">
        <f>IF($B56="","",SUMPRODUCT(--(Lineups!$G$4:$G$41=$B56),--(Lineups!$B$4:$B$41=""),Lineups!$W$4:$W$41))</f>
        <v/>
      </c>
      <c r="F56" s="164" t="str">
        <f>IF($B56="","",SUMPRODUCT(--(Lineups!$G$4:$G$41=$B56),--(Lineups!$B$4:$B$41="X"),Lineups!$W$4:$W$41))</f>
        <v/>
      </c>
      <c r="G56" s="164" t="str">
        <f>IF($B56="","",SUMPRODUCT(--(Lineups!$K$4:$K$41=$B56),Lineups!$W$4:$W$41))</f>
        <v/>
      </c>
      <c r="H56" s="164" t="str">
        <f>IF($B56="","",SUMPRODUCT(--(Lineups!$O$4:$O$41=$B56),Lineups!$W$4:$W$41))</f>
        <v/>
      </c>
      <c r="I56" s="164" t="str">
        <f>IF($B56="","",SUMPRODUCT(--(Lineups!$S$4:$S$41=$B56),Lineups!$W$4:$W$41))</f>
        <v/>
      </c>
      <c r="J56" s="153" t="str">
        <f t="shared" si="38"/>
        <v/>
      </c>
      <c r="L56" s="153" t="str">
        <f t="shared" si="39"/>
        <v/>
      </c>
      <c r="O56" s="153" t="str">
        <f>IF($B56="","",SUMPRODUCT(--(Lineups!$C$4:$C$41=$B56),Lineups!$W$4:$W$41))</f>
        <v/>
      </c>
      <c r="Q56" s="153" t="str">
        <f t="shared" si="40"/>
        <v/>
      </c>
      <c r="T56" s="153">
        <f t="shared" si="41"/>
        <v>2</v>
      </c>
      <c r="U56" s="153" t="str">
        <f t="shared" si="42"/>
        <v/>
      </c>
      <c r="V56" s="153" t="str">
        <f t="shared" si="42"/>
        <v/>
      </c>
      <c r="W56" s="153" t="str">
        <f>IF($U56="","",SUMPRODUCT(--(Lineups!$AG$4:$AG$41=$U56),--(Lineups!$AB$4:$AB$41=""),Lineups!$AW$4:$AW$41))</f>
        <v/>
      </c>
      <c r="Y56" s="164" t="str">
        <f>IF($U56="","",SUMPRODUCT(--(Lineups!$AG$4:$AG$41=$U56),--(Lineups!$AB$4:$AB$41="X"),Lineups!$AW$4:$AW$41))</f>
        <v/>
      </c>
      <c r="Z56" s="164" t="str">
        <f>IF($U56="","",SUMPRODUCT(--(Lineups!$AK$4:$AK$41=$U56),Lineups!$AW$4:$AW$41))</f>
        <v/>
      </c>
      <c r="AA56" s="164" t="str">
        <f>IF($U56="","",SUMPRODUCT(--(Lineups!$AO$4:$AO$41=$U56),Lineups!$AW$4:$AW$41))</f>
        <v/>
      </c>
      <c r="AB56" s="164" t="str">
        <f>IF($U56="","",SUMPRODUCT(--(Lineups!$AS$4:$AS$41=$U56),Lineups!$AW$4:$AW$41))</f>
        <v/>
      </c>
      <c r="AC56" s="153" t="str">
        <f t="shared" si="43"/>
        <v/>
      </c>
      <c r="AE56" s="153" t="str">
        <f t="shared" si="44"/>
        <v/>
      </c>
      <c r="AH56" s="153" t="str">
        <f>IF($U56="","",SUMPRODUCT(--(Lineups!$AC$4:$AC$41=$U56),Lineups!$AW$4:$AW$41))</f>
        <v/>
      </c>
      <c r="AJ56" s="153" t="str">
        <f t="shared" si="45"/>
        <v/>
      </c>
    </row>
    <row r="57" spans="1:37">
      <c r="A57" s="20">
        <f t="shared" si="36"/>
        <v>3</v>
      </c>
      <c r="B57" s="20" t="str">
        <f t="shared" si="37"/>
        <v/>
      </c>
      <c r="C57" s="20" t="str">
        <f t="shared" si="37"/>
        <v/>
      </c>
      <c r="D57" s="20" t="str">
        <f>IF($B57="","",SUMPRODUCT(--(Lineups!$G$4:$G$41=$B57),--(Lineups!$B$4:$B$41=""),Lineups!$W$4:$W$41))</f>
        <v/>
      </c>
      <c r="F57" s="164" t="str">
        <f>IF($B57="","",SUMPRODUCT(--(Lineups!$G$4:$G$41=$B57),--(Lineups!$B$4:$B$41="X"),Lineups!$W$4:$W$41))</f>
        <v/>
      </c>
      <c r="G57" s="164" t="str">
        <f>IF($B57="","",SUMPRODUCT(--(Lineups!$K$4:$K$41=$B57),Lineups!$W$4:$W$41))</f>
        <v/>
      </c>
      <c r="H57" s="164" t="str">
        <f>IF($B57="","",SUMPRODUCT(--(Lineups!$O$4:$O$41=$B57),Lineups!$W$4:$W$41))</f>
        <v/>
      </c>
      <c r="I57" s="164" t="str">
        <f>IF($B57="","",SUMPRODUCT(--(Lineups!$S$4:$S$41=$B57),Lineups!$W$4:$W$41))</f>
        <v/>
      </c>
      <c r="J57" s="20" t="str">
        <f t="shared" si="38"/>
        <v/>
      </c>
      <c r="L57" s="20" t="str">
        <f t="shared" si="39"/>
        <v/>
      </c>
      <c r="O57" s="20" t="str">
        <f>IF($B57="","",SUMPRODUCT(--(Lineups!$C$4:$C$41=$B57),Lineups!$W$4:$W$41))</f>
        <v/>
      </c>
      <c r="Q57" s="20" t="str">
        <f t="shared" si="40"/>
        <v/>
      </c>
      <c r="T57" s="20">
        <f t="shared" si="41"/>
        <v>3</v>
      </c>
      <c r="U57" s="20" t="str">
        <f t="shared" si="42"/>
        <v/>
      </c>
      <c r="V57" s="20" t="str">
        <f t="shared" si="42"/>
        <v/>
      </c>
      <c r="W57" s="20" t="str">
        <f>IF($U57="","",SUMPRODUCT(--(Lineups!$AG$4:$AG$41=$U57),--(Lineups!$AB$4:$AB$41=""),Lineups!$AW$4:$AW$41))</f>
        <v/>
      </c>
      <c r="Y57" s="164" t="str">
        <f>IF($U57="","",SUMPRODUCT(--(Lineups!$AG$4:$AG$41=$U57),--(Lineups!$AB$4:$AB$41="X"),Lineups!$AW$4:$AW$41))</f>
        <v/>
      </c>
      <c r="Z57" s="164" t="str">
        <f>IF($U57="","",SUMPRODUCT(--(Lineups!$AK$4:$AK$41=$U57),Lineups!$AW$4:$AW$41))</f>
        <v/>
      </c>
      <c r="AA57" s="164" t="str">
        <f>IF($U57="","",SUMPRODUCT(--(Lineups!$AO$4:$AO$41=$U57),Lineups!$AW$4:$AW$41))</f>
        <v/>
      </c>
      <c r="AB57" s="164" t="str">
        <f>IF($U57="","",SUMPRODUCT(--(Lineups!$AS$4:$AS$41=$U57),Lineups!$AW$4:$AW$41))</f>
        <v/>
      </c>
      <c r="AC57" s="20" t="str">
        <f t="shared" si="43"/>
        <v/>
      </c>
      <c r="AE57" s="20" t="str">
        <f t="shared" si="44"/>
        <v/>
      </c>
      <c r="AH57" s="20" t="str">
        <f>IF($U57="","",SUMPRODUCT(--(Lineups!$AC$4:$AC$41=$U57),Lineups!$AW$4:$AW$41))</f>
        <v/>
      </c>
      <c r="AJ57" s="20" t="str">
        <f t="shared" si="45"/>
        <v/>
      </c>
    </row>
    <row r="58" spans="1:37">
      <c r="A58" s="153">
        <f t="shared" si="36"/>
        <v>4</v>
      </c>
      <c r="B58" s="153" t="str">
        <f t="shared" si="37"/>
        <v/>
      </c>
      <c r="C58" s="153" t="str">
        <f t="shared" si="37"/>
        <v/>
      </c>
      <c r="D58" s="153" t="str">
        <f>IF($B58="","",SUMPRODUCT(--(Lineups!$G$4:$G$41=$B58),--(Lineups!$B$4:$B$41=""),Lineups!$W$4:$W$41))</f>
        <v/>
      </c>
      <c r="F58" s="164" t="str">
        <f>IF($B58="","",SUMPRODUCT(--(Lineups!$G$4:$G$41=$B58),--(Lineups!$B$4:$B$41="X"),Lineups!$W$4:$W$41))</f>
        <v/>
      </c>
      <c r="G58" s="164" t="str">
        <f>IF($B58="","",SUMPRODUCT(--(Lineups!$K$4:$K$41=$B58),Lineups!$W$4:$W$41))</f>
        <v/>
      </c>
      <c r="H58" s="164" t="str">
        <f>IF($B58="","",SUMPRODUCT(--(Lineups!$O$4:$O$41=$B58),Lineups!$W$4:$W$41))</f>
        <v/>
      </c>
      <c r="I58" s="164" t="str">
        <f>IF($B58="","",SUMPRODUCT(--(Lineups!$S$4:$S$41=$B58),Lineups!$W$4:$W$41))</f>
        <v/>
      </c>
      <c r="J58" s="153" t="str">
        <f t="shared" si="38"/>
        <v/>
      </c>
      <c r="L58" s="153" t="str">
        <f t="shared" si="39"/>
        <v/>
      </c>
      <c r="O58" s="153" t="str">
        <f>IF($B58="","",SUMPRODUCT(--(Lineups!$C$4:$C$41=$B58),Lineups!$W$4:$W$41))</f>
        <v/>
      </c>
      <c r="Q58" s="153" t="str">
        <f t="shared" si="40"/>
        <v/>
      </c>
      <c r="T58" s="153">
        <f t="shared" si="41"/>
        <v>4</v>
      </c>
      <c r="U58" s="153" t="str">
        <f t="shared" si="42"/>
        <v/>
      </c>
      <c r="V58" s="153" t="str">
        <f t="shared" si="42"/>
        <v/>
      </c>
      <c r="W58" s="153" t="str">
        <f>IF($U58="","",SUMPRODUCT(--(Lineups!$AG$4:$AG$41=$U58),--(Lineups!$AB$4:$AB$41=""),Lineups!$AW$4:$AW$41))</f>
        <v/>
      </c>
      <c r="Y58" s="164" t="str">
        <f>IF($U58="","",SUMPRODUCT(--(Lineups!$AG$4:$AG$41=$U58),--(Lineups!$AB$4:$AB$41="X"),Lineups!$AW$4:$AW$41))</f>
        <v/>
      </c>
      <c r="Z58" s="164" t="str">
        <f>IF($U58="","",SUMPRODUCT(--(Lineups!$AK$4:$AK$41=$U58),Lineups!$AW$4:$AW$41))</f>
        <v/>
      </c>
      <c r="AA58" s="164" t="str">
        <f>IF($U58="","",SUMPRODUCT(--(Lineups!$AO$4:$AO$41=$U58),Lineups!$AW$4:$AW$41))</f>
        <v/>
      </c>
      <c r="AB58" s="164" t="str">
        <f>IF($U58="","",SUMPRODUCT(--(Lineups!$AS$4:$AS$41=$U58),Lineups!$AW$4:$AW$41))</f>
        <v/>
      </c>
      <c r="AC58" s="153" t="str">
        <f t="shared" si="43"/>
        <v/>
      </c>
      <c r="AE58" s="153" t="str">
        <f t="shared" si="44"/>
        <v/>
      </c>
      <c r="AH58" s="153" t="str">
        <f>IF($U58="","",SUMPRODUCT(--(Lineups!$AC$4:$AC$41=$U58),Lineups!$AW$4:$AW$41))</f>
        <v/>
      </c>
      <c r="AJ58" s="153" t="str">
        <f t="shared" si="45"/>
        <v/>
      </c>
    </row>
    <row r="59" spans="1:37">
      <c r="A59" s="20">
        <f t="shared" si="36"/>
        <v>5</v>
      </c>
      <c r="B59" s="20" t="str">
        <f t="shared" si="37"/>
        <v/>
      </c>
      <c r="C59" s="20" t="str">
        <f t="shared" si="37"/>
        <v/>
      </c>
      <c r="D59" s="20" t="str">
        <f>IF($B59="","",SUMPRODUCT(--(Lineups!$G$4:$G$41=$B59),--(Lineups!$B$4:$B$41=""),Lineups!$W$4:$W$41))</f>
        <v/>
      </c>
      <c r="F59" s="164" t="str">
        <f>IF($B59="","",SUMPRODUCT(--(Lineups!$G$4:$G$41=$B59),--(Lineups!$B$4:$B$41="X"),Lineups!$W$4:$W$41))</f>
        <v/>
      </c>
      <c r="G59" s="164" t="str">
        <f>IF($B59="","",SUMPRODUCT(--(Lineups!$K$4:$K$41=$B59),Lineups!$W$4:$W$41))</f>
        <v/>
      </c>
      <c r="H59" s="164" t="str">
        <f>IF($B59="","",SUMPRODUCT(--(Lineups!$O$4:$O$41=$B59),Lineups!$W$4:$W$41))</f>
        <v/>
      </c>
      <c r="I59" s="164" t="str">
        <f>IF($B59="","",SUMPRODUCT(--(Lineups!$S$4:$S$41=$B59),Lineups!$W$4:$W$41))</f>
        <v/>
      </c>
      <c r="J59" s="20" t="str">
        <f t="shared" si="38"/>
        <v/>
      </c>
      <c r="L59" s="20" t="str">
        <f t="shared" si="39"/>
        <v/>
      </c>
      <c r="O59" s="20" t="str">
        <f>IF($B59="","",SUMPRODUCT(--(Lineups!$C$4:$C$41=$B59),Lineups!$W$4:$W$41))</f>
        <v/>
      </c>
      <c r="Q59" s="20" t="str">
        <f t="shared" si="40"/>
        <v/>
      </c>
      <c r="T59" s="20">
        <f t="shared" si="41"/>
        <v>5</v>
      </c>
      <c r="U59" s="20" t="str">
        <f t="shared" si="42"/>
        <v/>
      </c>
      <c r="V59" s="20" t="str">
        <f t="shared" si="42"/>
        <v/>
      </c>
      <c r="W59" s="20" t="str">
        <f>IF($U59="","",SUMPRODUCT(--(Lineups!$AG$4:$AG$41=$U59),--(Lineups!$AB$4:$AB$41=""),Lineups!$AW$4:$AW$41))</f>
        <v/>
      </c>
      <c r="Y59" s="164" t="str">
        <f>IF($U59="","",SUMPRODUCT(--(Lineups!$AG$4:$AG$41=$U59),--(Lineups!$AB$4:$AB$41="X"),Lineups!$AW$4:$AW$41))</f>
        <v/>
      </c>
      <c r="Z59" s="164" t="str">
        <f>IF($U59="","",SUMPRODUCT(--(Lineups!$AK$4:$AK$41=$U59),Lineups!$AW$4:$AW$41))</f>
        <v/>
      </c>
      <c r="AA59" s="164" t="str">
        <f>IF($U59="","",SUMPRODUCT(--(Lineups!$AO$4:$AO$41=$U59),Lineups!$AW$4:$AW$41))</f>
        <v/>
      </c>
      <c r="AB59" s="164" t="str">
        <f>IF($U59="","",SUMPRODUCT(--(Lineups!$AS$4:$AS$41=$U59),Lineups!$AW$4:$AW$41))</f>
        <v/>
      </c>
      <c r="AC59" s="20" t="str">
        <f t="shared" si="43"/>
        <v/>
      </c>
      <c r="AE59" s="20" t="str">
        <f t="shared" si="44"/>
        <v/>
      </c>
      <c r="AH59" s="20" t="str">
        <f>IF($U59="","",SUMPRODUCT(--(Lineups!$AC$4:$AC$41=$U59),Lineups!$AW$4:$AW$41))</f>
        <v/>
      </c>
      <c r="AJ59" s="20" t="str">
        <f t="shared" si="45"/>
        <v/>
      </c>
    </row>
    <row r="60" spans="1:37">
      <c r="A60" s="153">
        <f t="shared" si="36"/>
        <v>6</v>
      </c>
      <c r="B60" s="153" t="str">
        <f t="shared" si="37"/>
        <v/>
      </c>
      <c r="C60" s="153" t="str">
        <f t="shared" si="37"/>
        <v/>
      </c>
      <c r="D60" s="153" t="str">
        <f>IF($B60="","",SUMPRODUCT(--(Lineups!$G$4:$G$41=$B60),--(Lineups!$B$4:$B$41=""),Lineups!$W$4:$W$41))</f>
        <v/>
      </c>
      <c r="F60" s="164" t="str">
        <f>IF($B60="","",SUMPRODUCT(--(Lineups!$G$4:$G$41=$B60),--(Lineups!$B$4:$B$41="X"),Lineups!$W$4:$W$41))</f>
        <v/>
      </c>
      <c r="G60" s="164" t="str">
        <f>IF($B60="","",SUMPRODUCT(--(Lineups!$K$4:$K$41=$B60),Lineups!$W$4:$W$41))</f>
        <v/>
      </c>
      <c r="H60" s="164" t="str">
        <f>IF($B60="","",SUMPRODUCT(--(Lineups!$O$4:$O$41=$B60),Lineups!$W$4:$W$41))</f>
        <v/>
      </c>
      <c r="I60" s="164" t="str">
        <f>IF($B60="","",SUMPRODUCT(--(Lineups!$S$4:$S$41=$B60),Lineups!$W$4:$W$41))</f>
        <v/>
      </c>
      <c r="J60" s="153" t="str">
        <f t="shared" si="38"/>
        <v/>
      </c>
      <c r="L60" s="153" t="str">
        <f t="shared" si="39"/>
        <v/>
      </c>
      <c r="O60" s="153" t="str">
        <f>IF($B60="","",SUMPRODUCT(--(Lineups!$C$4:$C$41=$B60),Lineups!$W$4:$W$41))</f>
        <v/>
      </c>
      <c r="Q60" s="153" t="str">
        <f t="shared" si="40"/>
        <v/>
      </c>
      <c r="T60" s="153">
        <f t="shared" si="41"/>
        <v>6</v>
      </c>
      <c r="U60" s="153" t="str">
        <f t="shared" si="42"/>
        <v/>
      </c>
      <c r="V60" s="153" t="str">
        <f t="shared" si="42"/>
        <v/>
      </c>
      <c r="W60" s="153" t="str">
        <f>IF($U60="","",SUMPRODUCT(--(Lineups!$AG$4:$AG$41=$U60),--(Lineups!$AB$4:$AB$41=""),Lineups!$AW$4:$AW$41))</f>
        <v/>
      </c>
      <c r="Y60" s="164" t="str">
        <f>IF($U60="","",SUMPRODUCT(--(Lineups!$AG$4:$AG$41=$U60),--(Lineups!$AB$4:$AB$41="X"),Lineups!$AW$4:$AW$41))</f>
        <v/>
      </c>
      <c r="Z60" s="164" t="str">
        <f>IF($U60="","",SUMPRODUCT(--(Lineups!$AK$4:$AK$41=$U60),Lineups!$AW$4:$AW$41))</f>
        <v/>
      </c>
      <c r="AA60" s="164" t="str">
        <f>IF($U60="","",SUMPRODUCT(--(Lineups!$AO$4:$AO$41=$U60),Lineups!$AW$4:$AW$41))</f>
        <v/>
      </c>
      <c r="AB60" s="164" t="str">
        <f>IF($U60="","",SUMPRODUCT(--(Lineups!$AS$4:$AS$41=$U60),Lineups!$AW$4:$AW$41))</f>
        <v/>
      </c>
      <c r="AC60" s="153" t="str">
        <f t="shared" si="43"/>
        <v/>
      </c>
      <c r="AE60" s="153" t="str">
        <f t="shared" si="44"/>
        <v/>
      </c>
      <c r="AH60" s="153" t="str">
        <f>IF($U60="","",SUMPRODUCT(--(Lineups!$AC$4:$AC$41=$U60),Lineups!$AW$4:$AW$41))</f>
        <v/>
      </c>
      <c r="AJ60" s="153" t="str">
        <f t="shared" si="45"/>
        <v/>
      </c>
    </row>
    <row r="61" spans="1:37">
      <c r="A61" s="20">
        <f t="shared" si="36"/>
        <v>7</v>
      </c>
      <c r="B61" s="20" t="str">
        <f t="shared" si="37"/>
        <v/>
      </c>
      <c r="C61" s="20" t="str">
        <f t="shared" si="37"/>
        <v/>
      </c>
      <c r="D61" s="20" t="str">
        <f>IF($B61="","",SUMPRODUCT(--(Lineups!$G$4:$G$41=$B61),--(Lineups!$B$4:$B$41=""),Lineups!$W$4:$W$41))</f>
        <v/>
      </c>
      <c r="F61" s="164" t="str">
        <f>IF($B61="","",SUMPRODUCT(--(Lineups!$G$4:$G$41=$B61),--(Lineups!$B$4:$B$41="X"),Lineups!$W$4:$W$41))</f>
        <v/>
      </c>
      <c r="G61" s="164" t="str">
        <f>IF($B61="","",SUMPRODUCT(--(Lineups!$K$4:$K$41=$B61),Lineups!$W$4:$W$41))</f>
        <v/>
      </c>
      <c r="H61" s="164" t="str">
        <f>IF($B61="","",SUMPRODUCT(--(Lineups!$O$4:$O$41=$B61),Lineups!$W$4:$W$41))</f>
        <v/>
      </c>
      <c r="I61" s="164" t="str">
        <f>IF($B61="","",SUMPRODUCT(--(Lineups!$S$4:$S$41=$B61),Lineups!$W$4:$W$41))</f>
        <v/>
      </c>
      <c r="J61" s="20" t="str">
        <f t="shared" si="38"/>
        <v/>
      </c>
      <c r="L61" s="20" t="str">
        <f t="shared" si="39"/>
        <v/>
      </c>
      <c r="O61" s="20" t="str">
        <f>IF($B61="","",SUMPRODUCT(--(Lineups!$C$4:$C$41=$B61),Lineups!$W$4:$W$41))</f>
        <v/>
      </c>
      <c r="Q61" s="20" t="str">
        <f t="shared" si="40"/>
        <v/>
      </c>
      <c r="T61" s="20">
        <f t="shared" si="41"/>
        <v>7</v>
      </c>
      <c r="U61" s="20" t="str">
        <f t="shared" si="42"/>
        <v/>
      </c>
      <c r="V61" s="20" t="str">
        <f t="shared" si="42"/>
        <v/>
      </c>
      <c r="W61" s="20" t="str">
        <f>IF($U61="","",SUMPRODUCT(--(Lineups!$AG$4:$AG$41=$U61),--(Lineups!$AB$4:$AB$41=""),Lineups!$AW$4:$AW$41))</f>
        <v/>
      </c>
      <c r="Y61" s="164" t="str">
        <f>IF($U61="","",SUMPRODUCT(--(Lineups!$AG$4:$AG$41=$U61),--(Lineups!$AB$4:$AB$41="X"),Lineups!$AW$4:$AW$41))</f>
        <v/>
      </c>
      <c r="Z61" s="164" t="str">
        <f>IF($U61="","",SUMPRODUCT(--(Lineups!$AK$4:$AK$41=$U61),Lineups!$AW$4:$AW$41))</f>
        <v/>
      </c>
      <c r="AA61" s="164" t="str">
        <f>IF($U61="","",SUMPRODUCT(--(Lineups!$AO$4:$AO$41=$U61),Lineups!$AW$4:$AW$41))</f>
        <v/>
      </c>
      <c r="AB61" s="164" t="str">
        <f>IF($U61="","",SUMPRODUCT(--(Lineups!$AS$4:$AS$41=$U61),Lineups!$AW$4:$AW$41))</f>
        <v/>
      </c>
      <c r="AC61" s="20" t="str">
        <f t="shared" si="43"/>
        <v/>
      </c>
      <c r="AE61" s="20" t="str">
        <f t="shared" si="44"/>
        <v/>
      </c>
      <c r="AH61" s="20" t="str">
        <f>IF($U61="","",SUMPRODUCT(--(Lineups!$AC$4:$AC$41=$U61),Lineups!$AW$4:$AW$41))</f>
        <v/>
      </c>
      <c r="AJ61" s="20" t="str">
        <f t="shared" si="45"/>
        <v/>
      </c>
    </row>
    <row r="62" spans="1:37">
      <c r="A62" s="153">
        <f t="shared" si="36"/>
        <v>8</v>
      </c>
      <c r="B62" s="153" t="str">
        <f t="shared" si="37"/>
        <v/>
      </c>
      <c r="C62" s="153" t="str">
        <f t="shared" si="37"/>
        <v/>
      </c>
      <c r="D62" s="153" t="str">
        <f>IF($B62="","",SUMPRODUCT(--(Lineups!$G$4:$G$41=$B62),--(Lineups!$B$4:$B$41=""),Lineups!$W$4:$W$41))</f>
        <v/>
      </c>
      <c r="F62" s="164" t="str">
        <f>IF($B62="","",SUMPRODUCT(--(Lineups!$G$4:$G$41=$B62),--(Lineups!$B$4:$B$41="X"),Lineups!$W$4:$W$41))</f>
        <v/>
      </c>
      <c r="G62" s="164" t="str">
        <f>IF($B62="","",SUMPRODUCT(--(Lineups!$K$4:$K$41=$B62),Lineups!$W$4:$W$41))</f>
        <v/>
      </c>
      <c r="H62" s="164" t="str">
        <f>IF($B62="","",SUMPRODUCT(--(Lineups!$O$4:$O$41=$B62),Lineups!$W$4:$W$41))</f>
        <v/>
      </c>
      <c r="I62" s="164" t="str">
        <f>IF($B62="","",SUMPRODUCT(--(Lineups!$S$4:$S$41=$B62),Lineups!$W$4:$W$41))</f>
        <v/>
      </c>
      <c r="J62" s="153" t="str">
        <f t="shared" si="38"/>
        <v/>
      </c>
      <c r="L62" s="153" t="str">
        <f t="shared" si="39"/>
        <v/>
      </c>
      <c r="O62" s="153" t="str">
        <f>IF($B62="","",SUMPRODUCT(--(Lineups!$C$4:$C$41=$B62),Lineups!$W$4:$W$41))</f>
        <v/>
      </c>
      <c r="Q62" s="153" t="str">
        <f t="shared" si="40"/>
        <v/>
      </c>
      <c r="T62" s="153">
        <f t="shared" si="41"/>
        <v>8</v>
      </c>
      <c r="U62" s="153" t="str">
        <f t="shared" si="42"/>
        <v/>
      </c>
      <c r="V62" s="153" t="str">
        <f t="shared" si="42"/>
        <v/>
      </c>
      <c r="W62" s="153" t="str">
        <f>IF($U62="","",SUMPRODUCT(--(Lineups!$AG$4:$AG$41=$U62),--(Lineups!$AB$4:$AB$41=""),Lineups!$AW$4:$AW$41))</f>
        <v/>
      </c>
      <c r="Y62" s="164" t="str">
        <f>IF($U62="","",SUMPRODUCT(--(Lineups!$AG$4:$AG$41=$U62),--(Lineups!$AB$4:$AB$41="X"),Lineups!$AW$4:$AW$41))</f>
        <v/>
      </c>
      <c r="Z62" s="164" t="str">
        <f>IF($U62="","",SUMPRODUCT(--(Lineups!$AK$4:$AK$41=$U62),Lineups!$AW$4:$AW$41))</f>
        <v/>
      </c>
      <c r="AA62" s="164" t="str">
        <f>IF($U62="","",SUMPRODUCT(--(Lineups!$AO$4:$AO$41=$U62),Lineups!$AW$4:$AW$41))</f>
        <v/>
      </c>
      <c r="AB62" s="164" t="str">
        <f>IF($U62="","",SUMPRODUCT(--(Lineups!$AS$4:$AS$41=$U62),Lineups!$AW$4:$AW$41))</f>
        <v/>
      </c>
      <c r="AC62" s="153" t="str">
        <f t="shared" si="43"/>
        <v/>
      </c>
      <c r="AE62" s="153" t="str">
        <f t="shared" si="44"/>
        <v/>
      </c>
      <c r="AH62" s="153" t="str">
        <f>IF($U62="","",SUMPRODUCT(--(Lineups!$AC$4:$AC$41=$U62),Lineups!$AW$4:$AW$41))</f>
        <v/>
      </c>
      <c r="AJ62" s="153" t="str">
        <f t="shared" si="45"/>
        <v/>
      </c>
    </row>
    <row r="63" spans="1:37">
      <c r="A63" s="20">
        <f t="shared" si="36"/>
        <v>9</v>
      </c>
      <c r="B63" s="20" t="str">
        <f t="shared" si="37"/>
        <v/>
      </c>
      <c r="C63" s="20" t="str">
        <f t="shared" si="37"/>
        <v/>
      </c>
      <c r="D63" s="20" t="str">
        <f>IF($B63="","",SUMPRODUCT(--(Lineups!$G$4:$G$41=$B63),--(Lineups!$B$4:$B$41=""),Lineups!$W$4:$W$41))</f>
        <v/>
      </c>
      <c r="F63" s="164" t="str">
        <f>IF($B63="","",SUMPRODUCT(--(Lineups!$G$4:$G$41=$B63),--(Lineups!$B$4:$B$41="X"),Lineups!$W$4:$W$41))</f>
        <v/>
      </c>
      <c r="G63" s="164" t="str">
        <f>IF($B63="","",SUMPRODUCT(--(Lineups!$K$4:$K$41=$B63),Lineups!$W$4:$W$41))</f>
        <v/>
      </c>
      <c r="H63" s="164" t="str">
        <f>IF($B63="","",SUMPRODUCT(--(Lineups!$O$4:$O$41=$B63),Lineups!$W$4:$W$41))</f>
        <v/>
      </c>
      <c r="I63" s="164" t="str">
        <f>IF($B63="","",SUMPRODUCT(--(Lineups!$S$4:$S$41=$B63),Lineups!$W$4:$W$41))</f>
        <v/>
      </c>
      <c r="J63" s="20" t="str">
        <f t="shared" si="38"/>
        <v/>
      </c>
      <c r="L63" s="20" t="str">
        <f t="shared" si="39"/>
        <v/>
      </c>
      <c r="O63" s="20" t="str">
        <f>IF($B63="","",SUMPRODUCT(--(Lineups!$C$4:$C$41=$B63),Lineups!$W$4:$W$41))</f>
        <v/>
      </c>
      <c r="Q63" s="20" t="str">
        <f t="shared" si="40"/>
        <v/>
      </c>
      <c r="T63" s="20">
        <f t="shared" si="41"/>
        <v>9</v>
      </c>
      <c r="U63" s="20" t="str">
        <f t="shared" si="42"/>
        <v/>
      </c>
      <c r="V63" s="20" t="str">
        <f t="shared" si="42"/>
        <v/>
      </c>
      <c r="W63" s="20" t="str">
        <f>IF($U63="","",SUMPRODUCT(--(Lineups!$AG$4:$AG$41=$U63),--(Lineups!$AB$4:$AB$41=""),Lineups!$AW$4:$AW$41))</f>
        <v/>
      </c>
      <c r="Y63" s="164" t="str">
        <f>IF($U63="","",SUMPRODUCT(--(Lineups!$AG$4:$AG$41=$U63),--(Lineups!$AB$4:$AB$41="X"),Lineups!$AW$4:$AW$41))</f>
        <v/>
      </c>
      <c r="Z63" s="164" t="str">
        <f>IF($U63="","",SUMPRODUCT(--(Lineups!$AK$4:$AK$41=$U63),Lineups!$AW$4:$AW$41))</f>
        <v/>
      </c>
      <c r="AA63" s="164" t="str">
        <f>IF($U63="","",SUMPRODUCT(--(Lineups!$AO$4:$AO$41=$U63),Lineups!$AW$4:$AW$41))</f>
        <v/>
      </c>
      <c r="AB63" s="164" t="str">
        <f>IF($U63="","",SUMPRODUCT(--(Lineups!$AS$4:$AS$41=$U63),Lineups!$AW$4:$AW$41))</f>
        <v/>
      </c>
      <c r="AC63" s="20" t="str">
        <f t="shared" si="43"/>
        <v/>
      </c>
      <c r="AE63" s="20" t="str">
        <f t="shared" si="44"/>
        <v/>
      </c>
      <c r="AH63" s="20" t="str">
        <f>IF($U63="","",SUMPRODUCT(--(Lineups!$AC$4:$AC$41=$U63),Lineups!$AW$4:$AW$41))</f>
        <v/>
      </c>
      <c r="AJ63" s="20" t="str">
        <f t="shared" si="45"/>
        <v/>
      </c>
    </row>
    <row r="64" spans="1:37">
      <c r="A64" s="153">
        <f t="shared" si="36"/>
        <v>10</v>
      </c>
      <c r="B64" s="153" t="str">
        <f t="shared" si="37"/>
        <v/>
      </c>
      <c r="C64" s="153" t="str">
        <f t="shared" si="37"/>
        <v/>
      </c>
      <c r="D64" s="153" t="str">
        <f>IF($B64="","",SUMPRODUCT(--(Lineups!$G$4:$G$41=$B64),--(Lineups!$B$4:$B$41=""),Lineups!$W$4:$W$41))</f>
        <v/>
      </c>
      <c r="F64" s="164" t="str">
        <f>IF($B64="","",SUMPRODUCT(--(Lineups!$G$4:$G$41=$B64),--(Lineups!$B$4:$B$41="X"),Lineups!$W$4:$W$41))</f>
        <v/>
      </c>
      <c r="G64" s="164" t="str">
        <f>IF($B64="","",SUMPRODUCT(--(Lineups!$K$4:$K$41=$B64),Lineups!$W$4:$W$41))</f>
        <v/>
      </c>
      <c r="H64" s="164" t="str">
        <f>IF($B64="","",SUMPRODUCT(--(Lineups!$O$4:$O$41=$B64),Lineups!$W$4:$W$41))</f>
        <v/>
      </c>
      <c r="I64" s="164" t="str">
        <f>IF($B64="","",SUMPRODUCT(--(Lineups!$S$4:$S$41=$B64),Lineups!$W$4:$W$41))</f>
        <v/>
      </c>
      <c r="J64" s="153" t="str">
        <f t="shared" si="38"/>
        <v/>
      </c>
      <c r="L64" s="153" t="str">
        <f t="shared" si="39"/>
        <v/>
      </c>
      <c r="O64" s="153" t="str">
        <f>IF($B64="","",SUMPRODUCT(--(Lineups!$C$4:$C$41=$B64),Lineups!$W$4:$W$41))</f>
        <v/>
      </c>
      <c r="Q64" s="153" t="str">
        <f t="shared" si="40"/>
        <v/>
      </c>
      <c r="T64" s="153">
        <f t="shared" si="41"/>
        <v>10</v>
      </c>
      <c r="U64" s="153" t="str">
        <f t="shared" si="42"/>
        <v/>
      </c>
      <c r="V64" s="153" t="str">
        <f t="shared" si="42"/>
        <v/>
      </c>
      <c r="W64" s="153" t="str">
        <f>IF($U64="","",SUMPRODUCT(--(Lineups!$AG$4:$AG$41=$U64),--(Lineups!$AB$4:$AB$41=""),Lineups!$AW$4:$AW$41))</f>
        <v/>
      </c>
      <c r="Y64" s="164" t="str">
        <f>IF($U64="","",SUMPRODUCT(--(Lineups!$AG$4:$AG$41=$U64),--(Lineups!$AB$4:$AB$41="X"),Lineups!$AW$4:$AW$41))</f>
        <v/>
      </c>
      <c r="Z64" s="164" t="str">
        <f>IF($U64="","",SUMPRODUCT(--(Lineups!$AK$4:$AK$41=$U64),Lineups!$AW$4:$AW$41))</f>
        <v/>
      </c>
      <c r="AA64" s="164" t="str">
        <f>IF($U64="","",SUMPRODUCT(--(Lineups!$AO$4:$AO$41=$U64),Lineups!$AW$4:$AW$41))</f>
        <v/>
      </c>
      <c r="AB64" s="164" t="str">
        <f>IF($U64="","",SUMPRODUCT(--(Lineups!$AS$4:$AS$41=$U64),Lineups!$AW$4:$AW$41))</f>
        <v/>
      </c>
      <c r="AC64" s="153" t="str">
        <f t="shared" si="43"/>
        <v/>
      </c>
      <c r="AE64" s="153" t="str">
        <f t="shared" si="44"/>
        <v/>
      </c>
      <c r="AH64" s="153" t="str">
        <f>IF($U64="","",SUMPRODUCT(--(Lineups!$AC$4:$AC$41=$U64),Lineups!$AW$4:$AW$41))</f>
        <v/>
      </c>
      <c r="AJ64" s="153" t="str">
        <f t="shared" si="45"/>
        <v/>
      </c>
    </row>
    <row r="65" spans="1:37">
      <c r="A65" s="20">
        <f t="shared" si="36"/>
        <v>11</v>
      </c>
      <c r="B65" s="20" t="str">
        <f t="shared" si="37"/>
        <v/>
      </c>
      <c r="C65" s="20" t="str">
        <f t="shared" si="37"/>
        <v/>
      </c>
      <c r="D65" s="20" t="str">
        <f>IF($B65="","",SUMPRODUCT(--(Lineups!$G$4:$G$41=$B65),--(Lineups!$B$4:$B$41=""),Lineups!$W$4:$W$41))</f>
        <v/>
      </c>
      <c r="F65" s="164" t="str">
        <f>IF($B65="","",SUMPRODUCT(--(Lineups!$G$4:$G$41=$B65),--(Lineups!$B$4:$B$41="X"),Lineups!$W$4:$W$41))</f>
        <v/>
      </c>
      <c r="G65" s="164" t="str">
        <f>IF($B65="","",SUMPRODUCT(--(Lineups!$K$4:$K$41=$B65),Lineups!$W$4:$W$41))</f>
        <v/>
      </c>
      <c r="H65" s="164" t="str">
        <f>IF($B65="","",SUMPRODUCT(--(Lineups!$O$4:$O$41=$B65),Lineups!$W$4:$W$41))</f>
        <v/>
      </c>
      <c r="I65" s="164" t="str">
        <f>IF($B65="","",SUMPRODUCT(--(Lineups!$S$4:$S$41=$B65),Lineups!$W$4:$W$41))</f>
        <v/>
      </c>
      <c r="J65" s="20" t="str">
        <f t="shared" si="38"/>
        <v/>
      </c>
      <c r="L65" s="20" t="str">
        <f t="shared" si="39"/>
        <v/>
      </c>
      <c r="O65" s="20" t="str">
        <f>IF($B65="","",SUMPRODUCT(--(Lineups!$C$4:$C$41=$B65),Lineups!$W$4:$W$41))</f>
        <v/>
      </c>
      <c r="Q65" s="20" t="str">
        <f t="shared" si="40"/>
        <v/>
      </c>
      <c r="T65" s="20">
        <f t="shared" si="41"/>
        <v>11</v>
      </c>
      <c r="U65" s="20" t="str">
        <f t="shared" si="42"/>
        <v/>
      </c>
      <c r="V65" s="20" t="str">
        <f t="shared" si="42"/>
        <v/>
      </c>
      <c r="W65" s="20" t="str">
        <f>IF($U65="","",SUMPRODUCT(--(Lineups!$AG$4:$AG$41=$U65),--(Lineups!$AB$4:$AB$41=""),Lineups!$AW$4:$AW$41))</f>
        <v/>
      </c>
      <c r="Y65" s="164" t="str">
        <f>IF($U65="","",SUMPRODUCT(--(Lineups!$AG$4:$AG$41=$U65),--(Lineups!$AB$4:$AB$41="X"),Lineups!$AW$4:$AW$41))</f>
        <v/>
      </c>
      <c r="Z65" s="164" t="str">
        <f>IF($U65="","",SUMPRODUCT(--(Lineups!$AK$4:$AK$41=$U65),Lineups!$AW$4:$AW$41))</f>
        <v/>
      </c>
      <c r="AA65" s="164" t="str">
        <f>IF($U65="","",SUMPRODUCT(--(Lineups!$AO$4:$AO$41=$U65),Lineups!$AW$4:$AW$41))</f>
        <v/>
      </c>
      <c r="AB65" s="164" t="str">
        <f>IF($U65="","",SUMPRODUCT(--(Lineups!$AS$4:$AS$41=$U65),Lineups!$AW$4:$AW$41))</f>
        <v/>
      </c>
      <c r="AC65" s="20" t="str">
        <f t="shared" si="43"/>
        <v/>
      </c>
      <c r="AE65" s="20" t="str">
        <f t="shared" si="44"/>
        <v/>
      </c>
      <c r="AH65" s="20" t="str">
        <f>IF($U65="","",SUMPRODUCT(--(Lineups!$AC$4:$AC$41=$U65),Lineups!$AW$4:$AW$41))</f>
        <v/>
      </c>
      <c r="AJ65" s="20" t="str">
        <f t="shared" si="45"/>
        <v/>
      </c>
    </row>
    <row r="66" spans="1:37">
      <c r="A66" s="153">
        <f t="shared" si="36"/>
        <v>12</v>
      </c>
      <c r="B66" s="153" t="str">
        <f t="shared" si="37"/>
        <v/>
      </c>
      <c r="C66" s="153" t="str">
        <f t="shared" si="37"/>
        <v/>
      </c>
      <c r="D66" s="153" t="str">
        <f>IF($B66="","",SUMPRODUCT(--(Lineups!$G$4:$G$41=$B66),--(Lineups!$B$4:$B$41=""),Lineups!$W$4:$W$41))</f>
        <v/>
      </c>
      <c r="F66" s="164" t="str">
        <f>IF($B66="","",SUMPRODUCT(--(Lineups!$G$4:$G$41=$B66),--(Lineups!$B$4:$B$41="X"),Lineups!$W$4:$W$41))</f>
        <v/>
      </c>
      <c r="G66" s="164" t="str">
        <f>IF($B66="","",SUMPRODUCT(--(Lineups!$K$4:$K$41=$B66),Lineups!$W$4:$W$41))</f>
        <v/>
      </c>
      <c r="H66" s="164" t="str">
        <f>IF($B66="","",SUMPRODUCT(--(Lineups!$O$4:$O$41=$B66),Lineups!$W$4:$W$41))</f>
        <v/>
      </c>
      <c r="I66" s="164" t="str">
        <f>IF($B66="","",SUMPRODUCT(--(Lineups!$S$4:$S$41=$B66),Lineups!$W$4:$W$41))</f>
        <v/>
      </c>
      <c r="J66" s="153" t="str">
        <f t="shared" si="38"/>
        <v/>
      </c>
      <c r="L66" s="153" t="str">
        <f t="shared" si="39"/>
        <v/>
      </c>
      <c r="O66" s="153" t="str">
        <f>IF($B66="","",SUMPRODUCT(--(Lineups!$C$4:$C$41=$B66),Lineups!$W$4:$W$41))</f>
        <v/>
      </c>
      <c r="Q66" s="153" t="str">
        <f t="shared" si="40"/>
        <v/>
      </c>
      <c r="T66" s="153">
        <f t="shared" si="41"/>
        <v>12</v>
      </c>
      <c r="U66" s="153" t="str">
        <f t="shared" si="42"/>
        <v/>
      </c>
      <c r="V66" s="153" t="str">
        <f t="shared" si="42"/>
        <v/>
      </c>
      <c r="W66" s="153" t="str">
        <f>IF($U66="","",SUMPRODUCT(--(Lineups!$AG$4:$AG$41=$U66),--(Lineups!$AB$4:$AB$41=""),Lineups!$AW$4:$AW$41))</f>
        <v/>
      </c>
      <c r="Y66" s="164" t="str">
        <f>IF($U66="","",SUMPRODUCT(--(Lineups!$AG$4:$AG$41=$U66),--(Lineups!$AB$4:$AB$41="X"),Lineups!$AW$4:$AW$41))</f>
        <v/>
      </c>
      <c r="Z66" s="164" t="str">
        <f>IF($U66="","",SUMPRODUCT(--(Lineups!$AK$4:$AK$41=$U66),Lineups!$AW$4:$AW$41))</f>
        <v/>
      </c>
      <c r="AA66" s="164" t="str">
        <f>IF($U66="","",SUMPRODUCT(--(Lineups!$AO$4:$AO$41=$U66),Lineups!$AW$4:$AW$41))</f>
        <v/>
      </c>
      <c r="AB66" s="164" t="str">
        <f>IF($U66="","",SUMPRODUCT(--(Lineups!$AS$4:$AS$41=$U66),Lineups!$AW$4:$AW$41))</f>
        <v/>
      </c>
      <c r="AC66" s="153" t="str">
        <f t="shared" si="43"/>
        <v/>
      </c>
      <c r="AE66" s="153" t="str">
        <f t="shared" si="44"/>
        <v/>
      </c>
      <c r="AH66" s="153" t="str">
        <f>IF($U66="","",SUMPRODUCT(--(Lineups!$AC$4:$AC$41=$U66),Lineups!$AW$4:$AW$41))</f>
        <v/>
      </c>
      <c r="AJ66" s="153" t="str">
        <f t="shared" si="45"/>
        <v/>
      </c>
    </row>
    <row r="67" spans="1:37">
      <c r="A67" s="20">
        <f t="shared" si="36"/>
        <v>13</v>
      </c>
      <c r="B67" s="20" t="str">
        <f t="shared" si="37"/>
        <v/>
      </c>
      <c r="C67" s="20" t="str">
        <f t="shared" si="37"/>
        <v/>
      </c>
      <c r="D67" s="20" t="str">
        <f>IF($B67="","",SUMPRODUCT(--(Lineups!$G$4:$G$41=$B67),--(Lineups!$B$4:$B$41=""),Lineups!$W$4:$W$41))</f>
        <v/>
      </c>
      <c r="F67" s="164" t="str">
        <f>IF($B67="","",SUMPRODUCT(--(Lineups!$G$4:$G$41=$B67),--(Lineups!$B$4:$B$41="X"),Lineups!$W$4:$W$41))</f>
        <v/>
      </c>
      <c r="G67" s="164" t="str">
        <f>IF($B67="","",SUMPRODUCT(--(Lineups!$K$4:$K$41=$B67),Lineups!$W$4:$W$41))</f>
        <v/>
      </c>
      <c r="H67" s="164" t="str">
        <f>IF($B67="","",SUMPRODUCT(--(Lineups!$O$4:$O$41=$B67),Lineups!$W$4:$W$41))</f>
        <v/>
      </c>
      <c r="I67" s="164" t="str">
        <f>IF($B67="","",SUMPRODUCT(--(Lineups!$S$4:$S$41=$B67),Lineups!$W$4:$W$41))</f>
        <v/>
      </c>
      <c r="J67" s="20" t="str">
        <f t="shared" si="38"/>
        <v/>
      </c>
      <c r="L67" s="20" t="str">
        <f t="shared" si="39"/>
        <v/>
      </c>
      <c r="O67" s="20" t="str">
        <f>IF($B67="","",SUMPRODUCT(--(Lineups!$C$4:$C$41=$B67),Lineups!$W$4:$W$41))</f>
        <v/>
      </c>
      <c r="Q67" s="20" t="str">
        <f t="shared" si="40"/>
        <v/>
      </c>
      <c r="T67" s="20">
        <f t="shared" si="41"/>
        <v>13</v>
      </c>
      <c r="U67" s="20" t="str">
        <f t="shared" si="42"/>
        <v/>
      </c>
      <c r="V67" s="20" t="str">
        <f t="shared" si="42"/>
        <v/>
      </c>
      <c r="W67" s="20" t="str">
        <f>IF($U67="","",SUMPRODUCT(--(Lineups!$AG$4:$AG$41=$U67),--(Lineups!$AB$4:$AB$41=""),Lineups!$AW$4:$AW$41))</f>
        <v/>
      </c>
      <c r="Y67" s="164" t="str">
        <f>IF($U67="","",SUMPRODUCT(--(Lineups!$AG$4:$AG$41=$U67),--(Lineups!$AB$4:$AB$41="X"),Lineups!$AW$4:$AW$41))</f>
        <v/>
      </c>
      <c r="Z67" s="164" t="str">
        <f>IF($U67="","",SUMPRODUCT(--(Lineups!$AK$4:$AK$41=$U67),Lineups!$AW$4:$AW$41))</f>
        <v/>
      </c>
      <c r="AA67" s="164" t="str">
        <f>IF($U67="","",SUMPRODUCT(--(Lineups!$AO$4:$AO$41=$U67),Lineups!$AW$4:$AW$41))</f>
        <v/>
      </c>
      <c r="AB67" s="164" t="str">
        <f>IF($U67="","",SUMPRODUCT(--(Lineups!$AS$4:$AS$41=$U67),Lineups!$AW$4:$AW$41))</f>
        <v/>
      </c>
      <c r="AC67" s="20" t="str">
        <f t="shared" si="43"/>
        <v/>
      </c>
      <c r="AE67" s="20" t="str">
        <f t="shared" si="44"/>
        <v/>
      </c>
      <c r="AH67" s="20" t="str">
        <f>IF($U67="","",SUMPRODUCT(--(Lineups!$AC$4:$AC$41=$U67),Lineups!$AW$4:$AW$41))</f>
        <v/>
      </c>
      <c r="AJ67" s="20" t="str">
        <f t="shared" si="45"/>
        <v/>
      </c>
    </row>
    <row r="68" spans="1:37">
      <c r="A68" s="153">
        <f t="shared" si="36"/>
        <v>14</v>
      </c>
      <c r="B68" s="153" t="str">
        <f t="shared" si="37"/>
        <v/>
      </c>
      <c r="C68" s="153" t="str">
        <f t="shared" si="37"/>
        <v/>
      </c>
      <c r="D68" s="153" t="str">
        <f>IF($B68="","",SUMPRODUCT(--(Lineups!$G$4:$G$41=$B68),--(Lineups!$B$4:$B$41=""),Lineups!$W$4:$W$41))</f>
        <v/>
      </c>
      <c r="F68" s="164" t="str">
        <f>IF($B68="","",SUMPRODUCT(--(Lineups!$G$4:$G$41=$B68),--(Lineups!$B$4:$B$41="X"),Lineups!$W$4:$W$41))</f>
        <v/>
      </c>
      <c r="G68" s="164" t="str">
        <f>IF($B68="","",SUMPRODUCT(--(Lineups!$K$4:$K$41=$B68),Lineups!$W$4:$W$41))</f>
        <v/>
      </c>
      <c r="H68" s="164" t="str">
        <f>IF($B68="","",SUMPRODUCT(--(Lineups!$O$4:$O$41=$B68),Lineups!$W$4:$W$41))</f>
        <v/>
      </c>
      <c r="I68" s="164" t="str">
        <f>IF($B68="","",SUMPRODUCT(--(Lineups!$S$4:$S$41=$B68),Lineups!$W$4:$W$41))</f>
        <v/>
      </c>
      <c r="J68" s="153" t="str">
        <f t="shared" si="38"/>
        <v/>
      </c>
      <c r="L68" s="153" t="str">
        <f t="shared" si="39"/>
        <v/>
      </c>
      <c r="O68" s="153" t="str">
        <f>IF($B68="","",SUMPRODUCT(--(Lineups!$C$4:$C$41=$B68),Lineups!$W$4:$W$41))</f>
        <v/>
      </c>
      <c r="Q68" s="153" t="str">
        <f t="shared" si="40"/>
        <v/>
      </c>
      <c r="T68" s="153">
        <f t="shared" si="41"/>
        <v>14</v>
      </c>
      <c r="U68" s="153" t="str">
        <f t="shared" si="42"/>
        <v/>
      </c>
      <c r="V68" s="153" t="str">
        <f t="shared" si="42"/>
        <v/>
      </c>
      <c r="W68" s="153" t="str">
        <f>IF($U68="","",SUMPRODUCT(--(Lineups!$AG$4:$AG$41=$U68),--(Lineups!$AB$4:$AB$41=""),Lineups!$AW$4:$AW$41))</f>
        <v/>
      </c>
      <c r="Y68" s="164" t="str">
        <f>IF($U68="","",SUMPRODUCT(--(Lineups!$AG$4:$AG$41=$U68),--(Lineups!$AB$4:$AB$41="X"),Lineups!$AW$4:$AW$41))</f>
        <v/>
      </c>
      <c r="Z68" s="164" t="str">
        <f>IF($U68="","",SUMPRODUCT(--(Lineups!$AK$4:$AK$41=$U68),Lineups!$AW$4:$AW$41))</f>
        <v/>
      </c>
      <c r="AA68" s="164" t="str">
        <f>IF($U68="","",SUMPRODUCT(--(Lineups!$AO$4:$AO$41=$U68),Lineups!$AW$4:$AW$41))</f>
        <v/>
      </c>
      <c r="AB68" s="164" t="str">
        <f>IF($U68="","",SUMPRODUCT(--(Lineups!$AS$4:$AS$41=$U68),Lineups!$AW$4:$AW$41))</f>
        <v/>
      </c>
      <c r="AC68" s="153" t="str">
        <f t="shared" si="43"/>
        <v/>
      </c>
      <c r="AE68" s="153" t="str">
        <f t="shared" si="44"/>
        <v/>
      </c>
      <c r="AH68" s="153" t="str">
        <f>IF($U68="","",SUMPRODUCT(--(Lineups!$AC$4:$AC$41=$U68),Lineups!$AW$4:$AW$41))</f>
        <v/>
      </c>
      <c r="AJ68" s="153" t="str">
        <f t="shared" si="45"/>
        <v/>
      </c>
    </row>
    <row r="69" spans="1:37">
      <c r="A69" s="20">
        <f t="shared" si="36"/>
        <v>15</v>
      </c>
      <c r="B69" s="20" t="str">
        <f t="shared" si="37"/>
        <v/>
      </c>
      <c r="C69" s="20" t="str">
        <f t="shared" si="37"/>
        <v/>
      </c>
      <c r="D69" s="20" t="str">
        <f>IF($B69="","",SUMPRODUCT(--(Lineups!$G$4:$G$41=$B69),--(Lineups!$B$4:$B$41=""),Lineups!$W$4:$W$41))</f>
        <v/>
      </c>
      <c r="F69" s="164" t="str">
        <f>IF($B69="","",SUMPRODUCT(--(Lineups!$G$4:$G$41=$B69),--(Lineups!$B$4:$B$41="X"),Lineups!$W$4:$W$41))</f>
        <v/>
      </c>
      <c r="G69" s="164" t="str">
        <f>IF($B69="","",SUMPRODUCT(--(Lineups!$K$4:$K$41=$B69),Lineups!$W$4:$W$41))</f>
        <v/>
      </c>
      <c r="H69" s="164" t="str">
        <f>IF($B69="","",SUMPRODUCT(--(Lineups!$O$4:$O$41=$B69),Lineups!$W$4:$W$41))</f>
        <v/>
      </c>
      <c r="I69" s="164" t="str">
        <f>IF($B69="","",SUMPRODUCT(--(Lineups!$S$4:$S$41=$B69),Lineups!$W$4:$W$41))</f>
        <v/>
      </c>
      <c r="J69" s="20" t="str">
        <f t="shared" si="38"/>
        <v/>
      </c>
      <c r="L69" s="20" t="str">
        <f t="shared" si="39"/>
        <v/>
      </c>
      <c r="O69" s="20" t="str">
        <f>IF($B69="","",SUMPRODUCT(--(Lineups!$C$4:$C$41=$B69),Lineups!$W$4:$W$41))</f>
        <v/>
      </c>
      <c r="Q69" s="20" t="str">
        <f t="shared" si="40"/>
        <v/>
      </c>
      <c r="T69" s="20">
        <f t="shared" si="41"/>
        <v>15</v>
      </c>
      <c r="U69" s="20" t="str">
        <f t="shared" si="42"/>
        <v/>
      </c>
      <c r="V69" s="20" t="str">
        <f t="shared" si="42"/>
        <v/>
      </c>
      <c r="W69" s="20" t="str">
        <f>IF($U69="","",SUMPRODUCT(--(Lineups!$AG$4:$AG$41=$U69),--(Lineups!$AB$4:$AB$41=""),Lineups!$AW$4:$AW$41))</f>
        <v/>
      </c>
      <c r="Y69" s="164" t="str">
        <f>IF($U69="","",SUMPRODUCT(--(Lineups!$AG$4:$AG$41=$U69),--(Lineups!$AB$4:$AB$41="X"),Lineups!$AW$4:$AW$41))</f>
        <v/>
      </c>
      <c r="Z69" s="164" t="str">
        <f>IF($U69="","",SUMPRODUCT(--(Lineups!$AK$4:$AK$41=$U69),Lineups!$AW$4:$AW$41))</f>
        <v/>
      </c>
      <c r="AA69" s="164" t="str">
        <f>IF($U69="","",SUMPRODUCT(--(Lineups!$AO$4:$AO$41=$U69),Lineups!$AW$4:$AW$41))</f>
        <v/>
      </c>
      <c r="AB69" s="164" t="str">
        <f>IF($U69="","",SUMPRODUCT(--(Lineups!$AS$4:$AS$41=$U69),Lineups!$AW$4:$AW$41))</f>
        <v/>
      </c>
      <c r="AC69" s="20" t="str">
        <f t="shared" si="43"/>
        <v/>
      </c>
      <c r="AE69" s="20" t="str">
        <f t="shared" si="44"/>
        <v/>
      </c>
      <c r="AH69" s="20" t="str">
        <f>IF($U69="","",SUMPRODUCT(--(Lineups!$AC$4:$AC$41=$U69),Lineups!$AW$4:$AW$41))</f>
        <v/>
      </c>
      <c r="AJ69" s="20" t="str">
        <f t="shared" si="45"/>
        <v/>
      </c>
    </row>
    <row r="70" spans="1:37">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c r="A76" s="1458" t="s">
        <v>42</v>
      </c>
      <c r="B76" s="1458"/>
      <c r="C76" s="1458"/>
      <c r="D76" s="110"/>
      <c r="E76" s="110"/>
      <c r="F76" s="110"/>
      <c r="G76" s="110"/>
      <c r="H76" s="110"/>
      <c r="I76" s="110"/>
      <c r="J76" s="110"/>
      <c r="K76" s="110"/>
      <c r="L76" s="110"/>
      <c r="M76" s="110"/>
      <c r="N76" s="110"/>
      <c r="O76" s="110"/>
      <c r="P76" s="110"/>
      <c r="Q76" s="110"/>
      <c r="R76" s="110"/>
      <c r="T76" s="1458" t="s">
        <v>42</v>
      </c>
      <c r="U76" s="1458"/>
      <c r="V76" s="1458"/>
      <c r="W76" s="110"/>
      <c r="X76" s="110"/>
      <c r="Y76" s="110"/>
      <c r="Z76" s="110"/>
      <c r="AA76" s="110"/>
      <c r="AB76" s="110"/>
      <c r="AC76" s="110"/>
      <c r="AD76" s="110"/>
      <c r="AE76" s="110"/>
      <c r="AF76" s="110"/>
      <c r="AG76" s="110"/>
      <c r="AH76" s="110"/>
      <c r="AI76" s="110"/>
      <c r="AJ76" s="110"/>
      <c r="AK76" s="110"/>
    </row>
    <row r="77" spans="1:37">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c r="A78" s="20">
        <f t="shared" ref="A78:A97" si="46">A77+1</f>
        <v>1</v>
      </c>
      <c r="B78" s="20" t="str">
        <f t="shared" ref="B78:C97" si="47">B9</f>
        <v/>
      </c>
      <c r="C78" s="20" t="str">
        <f t="shared" si="47"/>
        <v/>
      </c>
      <c r="D78" s="20" t="str">
        <f>IF($B78="","",SUMPRODUCT(--(Lineups!$G$4:$G$41=$B78),--(Lineups!$B$4:$B$41=""),Lineups!$AW$4:$AW$41)+SUMPRODUCT(--(Lineups!$A$5:$A$42="SP*"),--(Lineups!$G$4:$G$41=$B78),--(Lineups!$B$4:$B$41=""),Lineups!$AW$5:$AW$42))</f>
        <v/>
      </c>
      <c r="F78" s="164" t="str">
        <f>IF($B78="","",SUMPRODUCT(--(Lineups!$G$4:$G$41=$B78),--(Lineups!$B$4:$B$41="X"),Lineups!$AW$4:$AW$41)+SUMPRODUCT(--(Lineups!$A$5:$A$42="SP*"),--(Lineups!$G$4:$G$41=$B78),--(Lineups!$B$4:$B$41="X"),Lineups!$AW$5:$AW$42))</f>
        <v/>
      </c>
      <c r="G78" s="164" t="str">
        <f>IF($B78="","",SUMPRODUCT(--(Lineups!$K$4:$K$41=$B78),Lineups!$AW$4:$AW$41) + SUMPRODUCT(--(Lineups!$A$5:$A$42="SP*"),--(Lineups!$K$4:$K$41=$B78),Lineups!$AW$5:$AW$42))</f>
        <v/>
      </c>
      <c r="H78" s="164" t="str">
        <f>IF($B78="","",SUMPRODUCT(--(Lineups!$O$4:$O$41=$B78),Lineups!$AW$4:$AW$41) + SUMPRODUCT(--(Lineups!$A$5:$A$42="SP*"),--(Lineups!$O$4:$O$41=$B78),Lineups!$AW$5:$AW$42))</f>
        <v/>
      </c>
      <c r="I78" s="164" t="str">
        <f>IF($B78="","",SUMPRODUCT(--(Lineups!$S$4:$S$41=$B78),Lineups!$AW$4:$AW$41) + SUMPRODUCT(--(Lineups!$A$5:$A$42="SP*"),--(Lineups!$S$4:$S$41=$B78),Lineups!$AW$5:$AW$42))</f>
        <v/>
      </c>
      <c r="J78" s="20" t="str">
        <f t="shared" ref="J78:J97" si="48">IF(B78="","",SUM(F78:I78))</f>
        <v/>
      </c>
      <c r="L78" s="20" t="str">
        <f t="shared" ref="L78:L97" si="49">IF(B78="","",SUM(D78,J78))</f>
        <v/>
      </c>
      <c r="O78" s="20" t="str">
        <f>IF($B78="","",SUMPRODUCT(--(Lineups!$C$4:$C$41=$B78),Lineups!$AW$4:$AW$41) + SUMPRODUCT(--(Lineups!$A$5:$A$42="SP*"),--(Lineups!$C$4:$C$41=$B78),Lineups!$AW$5:$AW$42))</f>
        <v/>
      </c>
      <c r="Q78" s="20" t="str">
        <f t="shared" ref="Q78:Q97" si="50">IF(B78="","",SUM(L78,O78))</f>
        <v/>
      </c>
      <c r="T78" s="20">
        <f t="shared" ref="T78:T97" si="51">T77+1</f>
        <v>1</v>
      </c>
      <c r="U78" s="20" t="str">
        <f t="shared" ref="U78:V97" si="52">U9</f>
        <v/>
      </c>
      <c r="V78" s="20" t="str">
        <f t="shared" si="52"/>
        <v/>
      </c>
      <c r="W78" s="20" t="str">
        <f>IF($U78="","",SUMPRODUCT(--(Lineups!$AG$4:$AG$41=$U78),--(Lineups!$AB$4:$AB$41=""),Lineups!$W$4:$W$41)+SUMPRODUCT(--(Lineups!$AA$5:$AA$42="SP*"),--(Lineups!$AG$4:$AG$41=$U78),--(Lineups!$AB$4:$AB$41=""),Lineups!$W$5:$W$42))</f>
        <v/>
      </c>
      <c r="Y78" s="164" t="str">
        <f>IF($U78="","",SUMPRODUCT(--(Lineups!$AG$4:$AG$41=$U78),--(Lineups!$AB$4:$AB$41="X"),Lineups!$W$4:$W$41)+SUMPRODUCT(--(Lineups!$AA$5:$AA$42="SP*"),--(Lineups!$AG$4:$AG$41=$U78),--(Lineups!$AB$4:$AB$41="X"),Lineups!$W$5:$W$42))</f>
        <v/>
      </c>
      <c r="Z78" s="164" t="str">
        <f>IF($U78="","",SUMPRODUCT(--(Lineups!$AK$4:$AK$41=$U78),Lineups!$W$4:$W$41) + SUMPRODUCT(--(Lineups!$AA$5:$AA$42="SP*"),--(Lineups!$AK$4:$AK$41=$U78),Lineups!$W$5:$W$42))</f>
        <v/>
      </c>
      <c r="AA78" s="164" t="str">
        <f>IF($U78="","",SUMPRODUCT(--(Lineups!$AO$4:$AO$41=$U78),Lineups!$W$4:$W$41) + SUMPRODUCT(--(Lineups!$AA$5:$AA$42="SP*"),--(Lineups!$AO$4:$AO$41=$U78),Lineups!$W$5:$W$42))</f>
        <v/>
      </c>
      <c r="AB78" s="164" t="str">
        <f>IF($U78="","",SUMPRODUCT(--(Lineups!$AS$4:$AS$41=$U78),Lineups!$W$4:$W$41) + SUMPRODUCT(--(Lineups!$AA$5:$AA$42="SP*"),--(Lineups!$AS$4:$AS$41=$U78),Lineups!$W$5:$W$42))</f>
        <v/>
      </c>
      <c r="AC78" s="20" t="str">
        <f t="shared" ref="AC78:AC97" si="53">IF(U78="","",SUM(Y78:AB78))</f>
        <v/>
      </c>
      <c r="AE78" s="20" t="str">
        <f t="shared" ref="AE78:AE97" si="54">IF(U78="","",SUM(W78,AC78))</f>
        <v/>
      </c>
      <c r="AH78" s="20" t="str">
        <f>IF($U78="","",SUMPRODUCT(--(Lineups!$AC$4:$AC$41=$U78),Lineups!$W$4:$W$41) + SUMPRODUCT(--(Lineups!$AA$5:$AA$42="SP*"),--(Lineups!$AC$4:$AC$41=$U78),Lineups!$W$5:$W$42))</f>
        <v/>
      </c>
      <c r="AJ78" s="20" t="str">
        <f t="shared" ref="AJ78:AJ97" si="55">IF(U78="","",SUM(AE78,AH78))</f>
        <v/>
      </c>
    </row>
    <row r="79" spans="1:37">
      <c r="A79" s="153">
        <f t="shared" si="46"/>
        <v>2</v>
      </c>
      <c r="B79" s="153" t="str">
        <f t="shared" si="47"/>
        <v/>
      </c>
      <c r="C79" s="153" t="str">
        <f t="shared" si="47"/>
        <v/>
      </c>
      <c r="D79" s="153" t="str">
        <f>IF($B79="","",SUMPRODUCT(--(Lineups!$G$4:$G$41=$B79),--(Lineups!$B$4:$B$41=""),Lineups!$AW$4:$AW$41)+SUMPRODUCT(--(Lineups!$A$5:$A$42="SP*"),--(Lineups!$G$4:$G$41=$B79),--(Lineups!$B$4:$B$41=""),Lineups!$AW$5:$AW$42))</f>
        <v/>
      </c>
      <c r="F79" s="164" t="str">
        <f>IF($B79="","",SUMPRODUCT(--(Lineups!$G$4:$G$41=$B79),--(Lineups!$B$4:$B$41="X"),Lineups!$AW$4:$AW$41)+SUMPRODUCT(--(Lineups!$A$5:$A$42="SP*"),--(Lineups!$G$4:$G$41=$B79),--(Lineups!$B$4:$B$41="X"),Lineups!$AW$5:$AW$42))</f>
        <v/>
      </c>
      <c r="G79" s="164" t="str">
        <f>IF($B79="","",SUMPRODUCT(--(Lineups!$K$4:$K$41=$B79),Lineups!$AW$4:$AW$41) + SUMPRODUCT(--(Lineups!$A$5:$A$42="SP*"),--(Lineups!$K$4:$K$41=$B79),Lineups!$AW$5:$AW$42))</f>
        <v/>
      </c>
      <c r="H79" s="164" t="str">
        <f>IF($B79="","",SUMPRODUCT(--(Lineups!$O$4:$O$41=$B79),Lineups!$AW$4:$AW$41) + SUMPRODUCT(--(Lineups!$A$5:$A$42="SP*"),--(Lineups!$O$4:$O$41=$B79),Lineups!$AW$5:$AW$42))</f>
        <v/>
      </c>
      <c r="I79" s="164" t="str">
        <f>IF($B79="","",SUMPRODUCT(--(Lineups!$S$4:$S$41=$B79),Lineups!$AW$4:$AW$41) + SUMPRODUCT(--(Lineups!$A$5:$A$42="SP*"),--(Lineups!$S$4:$S$41=$B79),Lineups!$AW$5:$AW$42))</f>
        <v/>
      </c>
      <c r="J79" s="153" t="str">
        <f t="shared" si="48"/>
        <v/>
      </c>
      <c r="L79" s="153" t="str">
        <f t="shared" si="49"/>
        <v/>
      </c>
      <c r="O79" s="153" t="str">
        <f>IF($B79="","",SUMPRODUCT(--(Lineups!$C$4:$C$41=$B79),Lineups!$AW$4:$AW$41) + SUMPRODUCT(--(Lineups!$A$5:$A$42="SP*"),--(Lineups!$C$4:$C$41=$B79),Lineups!$AW$5:$AW$42))</f>
        <v/>
      </c>
      <c r="Q79" s="153" t="str">
        <f t="shared" si="50"/>
        <v/>
      </c>
      <c r="T79" s="153">
        <f t="shared" si="51"/>
        <v>2</v>
      </c>
      <c r="U79" s="153" t="str">
        <f t="shared" si="52"/>
        <v/>
      </c>
      <c r="V79" s="153" t="str">
        <f t="shared" si="52"/>
        <v/>
      </c>
      <c r="W79" s="153" t="str">
        <f>IF($U79="","",SUMPRODUCT(--(Lineups!$AG$4:$AG$41=$U79),--(Lineups!$AB$4:$AB$41=""),Lineups!$W$4:$W$41)+SUMPRODUCT(--(Lineups!$AA$5:$AA$42="SP*"),--(Lineups!$AG$4:$AG$41=$U79),--(Lineups!$AB$4:$AB$41=""),Lineups!$W$5:$W$42))</f>
        <v/>
      </c>
      <c r="Y79" s="164" t="str">
        <f>IF($U79="","",SUMPRODUCT(--(Lineups!$AG$4:$AG$41=$U79),--(Lineups!$AB$4:$AB$41="X"),Lineups!$W$4:$W$41)+SUMPRODUCT(--(Lineups!$AA$5:$AA$42="SP*"),--(Lineups!$AG$4:$AG$41=$U79),--(Lineups!$AB$4:$AB$41="X"),Lineups!$W$5:$W$42))</f>
        <v/>
      </c>
      <c r="Z79" s="164" t="str">
        <f>IF($U79="","",SUMPRODUCT(--(Lineups!$AK$4:$AK$41=$U79),Lineups!$W$4:$W$41) + SUMPRODUCT(--(Lineups!$AA$5:$AA$42="SP*"),--(Lineups!$AK$4:$AK$41=$U79),Lineups!$W$5:$W$42))</f>
        <v/>
      </c>
      <c r="AA79" s="164" t="str">
        <f>IF($U79="","",SUMPRODUCT(--(Lineups!$AO$4:$AO$41=$U79),Lineups!$W$4:$W$41) + SUMPRODUCT(--(Lineups!$AA$5:$AA$42="SP*"),--(Lineups!$AO$4:$AO$41=$U79),Lineups!$W$5:$W$42))</f>
        <v/>
      </c>
      <c r="AB79" s="164" t="str">
        <f>IF($U79="","",SUMPRODUCT(--(Lineups!$AS$4:$AS$41=$U79),Lineups!$W$4:$W$41) + SUMPRODUCT(--(Lineups!$AA$5:$AA$42="SP*"),--(Lineups!$AS$4:$AS$41=$U79),Lineups!$W$5:$W$42))</f>
        <v/>
      </c>
      <c r="AC79" s="153" t="str">
        <f t="shared" si="53"/>
        <v/>
      </c>
      <c r="AE79" s="153" t="str">
        <f t="shared" si="54"/>
        <v/>
      </c>
      <c r="AH79" s="153" t="str">
        <f>IF($U79="","",SUMPRODUCT(--(Lineups!$AC$4:$AC$41=$U79),Lineups!$W$4:$W$41) + SUMPRODUCT(--(Lineups!$AA$5:$AA$42="SP*"),--(Lineups!$AC$4:$AC$41=$U79),Lineups!$W$5:$W$42))</f>
        <v/>
      </c>
      <c r="AJ79" s="153" t="str">
        <f t="shared" si="55"/>
        <v/>
      </c>
    </row>
    <row r="80" spans="1:37">
      <c r="A80" s="20">
        <f t="shared" si="46"/>
        <v>3</v>
      </c>
      <c r="B80" s="20" t="str">
        <f t="shared" si="47"/>
        <v/>
      </c>
      <c r="C80" s="20" t="str">
        <f t="shared" si="47"/>
        <v/>
      </c>
      <c r="D80" s="20" t="str">
        <f>IF($B80="","",SUMPRODUCT(--(Lineups!$G$4:$G$41=$B80),--(Lineups!$B$4:$B$41=""),Lineups!$AW$4:$AW$41)+SUMPRODUCT(--(Lineups!$A$5:$A$42="SP*"),--(Lineups!$G$4:$G$41=$B80),--(Lineups!$B$4:$B$41=""),Lineups!$AW$5:$AW$42))</f>
        <v/>
      </c>
      <c r="F80" s="164" t="str">
        <f>IF($B80="","",SUMPRODUCT(--(Lineups!$G$4:$G$41=$B80),--(Lineups!$B$4:$B$41="X"),Lineups!$AW$4:$AW$41)+SUMPRODUCT(--(Lineups!$A$5:$A$42="SP*"),--(Lineups!$G$4:$G$41=$B80),--(Lineups!$B$4:$B$41="X"),Lineups!$AW$5:$AW$42))</f>
        <v/>
      </c>
      <c r="G80" s="164" t="str">
        <f>IF($B80="","",SUMPRODUCT(--(Lineups!$K$4:$K$41=$B80),Lineups!$AW$4:$AW$41) + SUMPRODUCT(--(Lineups!$A$5:$A$42="SP*"),--(Lineups!$K$4:$K$41=$B80),Lineups!$AW$5:$AW$42))</f>
        <v/>
      </c>
      <c r="H80" s="164" t="str">
        <f>IF($B80="","",SUMPRODUCT(--(Lineups!$O$4:$O$41=$B80),Lineups!$AW$4:$AW$41) + SUMPRODUCT(--(Lineups!$A$5:$A$42="SP*"),--(Lineups!$O$4:$O$41=$B80),Lineups!$AW$5:$AW$42))</f>
        <v/>
      </c>
      <c r="I80" s="164" t="str">
        <f>IF($B80="","",SUMPRODUCT(--(Lineups!$S$4:$S$41=$B80),Lineups!$AW$4:$AW$41) + SUMPRODUCT(--(Lineups!$A$5:$A$42="SP*"),--(Lineups!$S$4:$S$41=$B80),Lineups!$AW$5:$AW$42))</f>
        <v/>
      </c>
      <c r="J80" s="20" t="str">
        <f t="shared" si="48"/>
        <v/>
      </c>
      <c r="L80" s="20" t="str">
        <f t="shared" si="49"/>
        <v/>
      </c>
      <c r="O80" s="20" t="str">
        <f>IF($B80="","",SUMPRODUCT(--(Lineups!$C$4:$C$41=$B80),Lineups!$AW$4:$AW$41) + SUMPRODUCT(--(Lineups!$A$5:$A$42="SP*"),--(Lineups!$C$4:$C$41=$B80),Lineups!$AW$5:$AW$42))</f>
        <v/>
      </c>
      <c r="Q80" s="20" t="str">
        <f t="shared" si="50"/>
        <v/>
      </c>
      <c r="T80" s="20">
        <f t="shared" si="51"/>
        <v>3</v>
      </c>
      <c r="U80" s="20" t="str">
        <f t="shared" si="52"/>
        <v/>
      </c>
      <c r="V80" s="20" t="str">
        <f t="shared" si="52"/>
        <v/>
      </c>
      <c r="W80" s="20" t="str">
        <f>IF($U80="","",SUMPRODUCT(--(Lineups!$AG$4:$AG$41=$U80),--(Lineups!$AB$4:$AB$41=""),Lineups!$W$4:$W$41)+SUMPRODUCT(--(Lineups!$AA$5:$AA$42="SP*"),--(Lineups!$AG$4:$AG$41=$U80),--(Lineups!$AB$4:$AB$41=""),Lineups!$W$5:$W$42))</f>
        <v/>
      </c>
      <c r="Y80" s="164" t="str">
        <f>IF($U80="","",SUMPRODUCT(--(Lineups!$AG$4:$AG$41=$U80),--(Lineups!$AB$4:$AB$41="X"),Lineups!$W$4:$W$41)+SUMPRODUCT(--(Lineups!$AA$5:$AA$42="SP*"),--(Lineups!$AG$4:$AG$41=$U80),--(Lineups!$AB$4:$AB$41="X"),Lineups!$W$5:$W$42))</f>
        <v/>
      </c>
      <c r="Z80" s="164" t="str">
        <f>IF($U80="","",SUMPRODUCT(--(Lineups!$AK$4:$AK$41=$U80),Lineups!$W$4:$W$41) + SUMPRODUCT(--(Lineups!$AA$5:$AA$42="SP*"),--(Lineups!$AK$4:$AK$41=$U80),Lineups!$W$5:$W$42))</f>
        <v/>
      </c>
      <c r="AA80" s="164" t="str">
        <f>IF($U80="","",SUMPRODUCT(--(Lineups!$AO$4:$AO$41=$U80),Lineups!$W$4:$W$41) + SUMPRODUCT(--(Lineups!$AA$5:$AA$42="SP*"),--(Lineups!$AO$4:$AO$41=$U80),Lineups!$W$5:$W$42))</f>
        <v/>
      </c>
      <c r="AB80" s="164" t="str">
        <f>IF($U80="","",SUMPRODUCT(--(Lineups!$AS$4:$AS$41=$U80),Lineups!$W$4:$W$41) + SUMPRODUCT(--(Lineups!$AA$5:$AA$42="SP*"),--(Lineups!$AS$4:$AS$41=$U80),Lineups!$W$5:$W$42))</f>
        <v/>
      </c>
      <c r="AC80" s="20" t="str">
        <f t="shared" si="53"/>
        <v/>
      </c>
      <c r="AE80" s="20" t="str">
        <f t="shared" si="54"/>
        <v/>
      </c>
      <c r="AH80" s="20" t="str">
        <f>IF($U80="","",SUMPRODUCT(--(Lineups!$AC$4:$AC$41=$U80),Lineups!$W$4:$W$41) + SUMPRODUCT(--(Lineups!$AA$5:$AA$42="SP*"),--(Lineups!$AC$4:$AC$41=$U80),Lineups!$W$5:$W$42))</f>
        <v/>
      </c>
      <c r="AJ80" s="20" t="str">
        <f t="shared" si="55"/>
        <v/>
      </c>
    </row>
    <row r="81" spans="1:36">
      <c r="A81" s="153">
        <f t="shared" si="46"/>
        <v>4</v>
      </c>
      <c r="B81" s="153" t="str">
        <f t="shared" si="47"/>
        <v/>
      </c>
      <c r="C81" s="153" t="str">
        <f t="shared" si="47"/>
        <v/>
      </c>
      <c r="D81" s="153" t="str">
        <f>IF($B81="","",SUMPRODUCT(--(Lineups!$G$4:$G$41=$B81),--(Lineups!$B$4:$B$41=""),Lineups!$AW$4:$AW$41)+SUMPRODUCT(--(Lineups!$A$5:$A$42="SP*"),--(Lineups!$G$4:$G$41=$B81),--(Lineups!$B$4:$B$41=""),Lineups!$AW$5:$AW$42))</f>
        <v/>
      </c>
      <c r="F81" s="164" t="str">
        <f>IF($B81="","",SUMPRODUCT(--(Lineups!$G$4:$G$41=$B81),--(Lineups!$B$4:$B$41="X"),Lineups!$AW$4:$AW$41)+SUMPRODUCT(--(Lineups!$A$5:$A$42="SP*"),--(Lineups!$G$4:$G$41=$B81),--(Lineups!$B$4:$B$41="X"),Lineups!$AW$5:$AW$42))</f>
        <v/>
      </c>
      <c r="G81" s="164" t="str">
        <f>IF($B81="","",SUMPRODUCT(--(Lineups!$K$4:$K$41=$B81),Lineups!$AW$4:$AW$41) + SUMPRODUCT(--(Lineups!$A$5:$A$42="SP*"),--(Lineups!$K$4:$K$41=$B81),Lineups!$AW$5:$AW$42))</f>
        <v/>
      </c>
      <c r="H81" s="164" t="str">
        <f>IF($B81="","",SUMPRODUCT(--(Lineups!$O$4:$O$41=$B81),Lineups!$AW$4:$AW$41) + SUMPRODUCT(--(Lineups!$A$5:$A$42="SP*"),--(Lineups!$O$4:$O$41=$B81),Lineups!$AW$5:$AW$42))</f>
        <v/>
      </c>
      <c r="I81" s="164" t="str">
        <f>IF($B81="","",SUMPRODUCT(--(Lineups!$S$4:$S$41=$B81),Lineups!$AW$4:$AW$41) + SUMPRODUCT(--(Lineups!$A$5:$A$42="SP*"),--(Lineups!$S$4:$S$41=$B81),Lineups!$AW$5:$AW$42))</f>
        <v/>
      </c>
      <c r="J81" s="153" t="str">
        <f t="shared" si="48"/>
        <v/>
      </c>
      <c r="L81" s="153" t="str">
        <f t="shared" si="49"/>
        <v/>
      </c>
      <c r="O81" s="153" t="str">
        <f>IF($B81="","",SUMPRODUCT(--(Lineups!$C$4:$C$41=$B81),Lineups!$AW$4:$AW$41) + SUMPRODUCT(--(Lineups!$A$5:$A$42="SP*"),--(Lineups!$C$4:$C$41=$B81),Lineups!$AW$5:$AW$42))</f>
        <v/>
      </c>
      <c r="Q81" s="153" t="str">
        <f t="shared" si="50"/>
        <v/>
      </c>
      <c r="T81" s="153">
        <f t="shared" si="51"/>
        <v>4</v>
      </c>
      <c r="U81" s="153" t="str">
        <f t="shared" si="52"/>
        <v/>
      </c>
      <c r="V81" s="153" t="str">
        <f t="shared" si="52"/>
        <v/>
      </c>
      <c r="W81" s="153" t="str">
        <f>IF($U81="","",SUMPRODUCT(--(Lineups!$AG$4:$AG$41=$U81),--(Lineups!$AB$4:$AB$41=""),Lineups!$W$4:$W$41)+SUMPRODUCT(--(Lineups!$AA$5:$AA$42="SP*"),--(Lineups!$AG$4:$AG$41=$U81),--(Lineups!$AB$4:$AB$41=""),Lineups!$W$5:$W$42))</f>
        <v/>
      </c>
      <c r="Y81" s="164" t="str">
        <f>IF($U81="","",SUMPRODUCT(--(Lineups!$AG$4:$AG$41=$U81),--(Lineups!$AB$4:$AB$41="X"),Lineups!$W$4:$W$41)+SUMPRODUCT(--(Lineups!$AA$5:$AA$42="SP*"),--(Lineups!$AG$4:$AG$41=$U81),--(Lineups!$AB$4:$AB$41="X"),Lineups!$W$5:$W$42))</f>
        <v/>
      </c>
      <c r="Z81" s="164" t="str">
        <f>IF($U81="","",SUMPRODUCT(--(Lineups!$AK$4:$AK$41=$U81),Lineups!$W$4:$W$41) + SUMPRODUCT(--(Lineups!$AA$5:$AA$42="SP*"),--(Lineups!$AK$4:$AK$41=$U81),Lineups!$W$5:$W$42))</f>
        <v/>
      </c>
      <c r="AA81" s="164" t="str">
        <f>IF($U81="","",SUMPRODUCT(--(Lineups!$AO$4:$AO$41=$U81),Lineups!$W$4:$W$41) + SUMPRODUCT(--(Lineups!$AA$5:$AA$42="SP*"),--(Lineups!$AO$4:$AO$41=$U81),Lineups!$W$5:$W$42))</f>
        <v/>
      </c>
      <c r="AB81" s="164" t="str">
        <f>IF($U81="","",SUMPRODUCT(--(Lineups!$AS$4:$AS$41=$U81),Lineups!$W$4:$W$41) + SUMPRODUCT(--(Lineups!$AA$5:$AA$42="SP*"),--(Lineups!$AS$4:$AS$41=$U81),Lineups!$W$5:$W$42))</f>
        <v/>
      </c>
      <c r="AC81" s="153" t="str">
        <f t="shared" si="53"/>
        <v/>
      </c>
      <c r="AE81" s="153" t="str">
        <f t="shared" si="54"/>
        <v/>
      </c>
      <c r="AH81" s="153" t="str">
        <f>IF($U81="","",SUMPRODUCT(--(Lineups!$AC$4:$AC$41=$U81),Lineups!$W$4:$W$41) + SUMPRODUCT(--(Lineups!$AA$5:$AA$42="SP*"),--(Lineups!$AC$4:$AC$41=$U81),Lineups!$W$5:$W$42))</f>
        <v/>
      </c>
      <c r="AJ81" s="153" t="str">
        <f t="shared" si="55"/>
        <v/>
      </c>
    </row>
    <row r="82" spans="1:36">
      <c r="A82" s="20">
        <f t="shared" si="46"/>
        <v>5</v>
      </c>
      <c r="B82" s="20" t="str">
        <f t="shared" si="47"/>
        <v/>
      </c>
      <c r="C82" s="20" t="str">
        <f t="shared" si="47"/>
        <v/>
      </c>
      <c r="D82" s="20" t="str">
        <f>IF($B82="","",SUMPRODUCT(--(Lineups!$G$4:$G$41=$B82),--(Lineups!$B$4:$B$41=""),Lineups!$AW$4:$AW$41)+SUMPRODUCT(--(Lineups!$A$5:$A$42="SP*"),--(Lineups!$G$4:$G$41=$B82),--(Lineups!$B$4:$B$41=""),Lineups!$AW$5:$AW$42))</f>
        <v/>
      </c>
      <c r="F82" s="164" t="str">
        <f>IF($B82="","",SUMPRODUCT(--(Lineups!$G$4:$G$41=$B82),--(Lineups!$B$4:$B$41="X"),Lineups!$AW$4:$AW$41)+SUMPRODUCT(--(Lineups!$A$5:$A$42="SP*"),--(Lineups!$G$4:$G$41=$B82),--(Lineups!$B$4:$B$41="X"),Lineups!$AW$5:$AW$42))</f>
        <v/>
      </c>
      <c r="G82" s="164" t="str">
        <f>IF($B82="","",SUMPRODUCT(--(Lineups!$K$4:$K$41=$B82),Lineups!$AW$4:$AW$41) + SUMPRODUCT(--(Lineups!$A$5:$A$42="SP*"),--(Lineups!$K$4:$K$41=$B82),Lineups!$AW$5:$AW$42))</f>
        <v/>
      </c>
      <c r="H82" s="164" t="str">
        <f>IF($B82="","",SUMPRODUCT(--(Lineups!$O$4:$O$41=$B82),Lineups!$AW$4:$AW$41) + SUMPRODUCT(--(Lineups!$A$5:$A$42="SP*"),--(Lineups!$O$4:$O$41=$B82),Lineups!$AW$5:$AW$42))</f>
        <v/>
      </c>
      <c r="I82" s="164" t="str">
        <f>IF($B82="","",SUMPRODUCT(--(Lineups!$S$4:$S$41=$B82),Lineups!$AW$4:$AW$41) + SUMPRODUCT(--(Lineups!$A$5:$A$42="SP*"),--(Lineups!$S$4:$S$41=$B82),Lineups!$AW$5:$AW$42))</f>
        <v/>
      </c>
      <c r="J82" s="20" t="str">
        <f t="shared" si="48"/>
        <v/>
      </c>
      <c r="L82" s="20" t="str">
        <f t="shared" si="49"/>
        <v/>
      </c>
      <c r="O82" s="20" t="str">
        <f>IF($B82="","",SUMPRODUCT(--(Lineups!$C$4:$C$41=$B82),Lineups!$AW$4:$AW$41) + SUMPRODUCT(--(Lineups!$A$5:$A$42="SP*"),--(Lineups!$C$4:$C$41=$B82),Lineups!$AW$5:$AW$42))</f>
        <v/>
      </c>
      <c r="Q82" s="20" t="str">
        <f t="shared" si="50"/>
        <v/>
      </c>
      <c r="T82" s="20">
        <f t="shared" si="51"/>
        <v>5</v>
      </c>
      <c r="U82" s="20" t="str">
        <f t="shared" si="52"/>
        <v/>
      </c>
      <c r="V82" s="20" t="str">
        <f t="shared" si="52"/>
        <v/>
      </c>
      <c r="W82" s="20" t="str">
        <f>IF($U82="","",SUMPRODUCT(--(Lineups!$AG$4:$AG$41=$U82),--(Lineups!$AB$4:$AB$41=""),Lineups!$W$4:$W$41)+SUMPRODUCT(--(Lineups!$AA$5:$AA$42="SP*"),--(Lineups!$AG$4:$AG$41=$U82),--(Lineups!$AB$4:$AB$41=""),Lineups!$W$5:$W$42))</f>
        <v/>
      </c>
      <c r="Y82" s="164" t="str">
        <f>IF($U82="","",SUMPRODUCT(--(Lineups!$AG$4:$AG$41=$U82),--(Lineups!$AB$4:$AB$41="X"),Lineups!$W$4:$W$41)+SUMPRODUCT(--(Lineups!$AA$5:$AA$42="SP*"),--(Lineups!$AG$4:$AG$41=$U82),--(Lineups!$AB$4:$AB$41="X"),Lineups!$W$5:$W$42))</f>
        <v/>
      </c>
      <c r="Z82" s="164" t="str">
        <f>IF($U82="","",SUMPRODUCT(--(Lineups!$AK$4:$AK$41=$U82),Lineups!$W$4:$W$41) + SUMPRODUCT(--(Lineups!$AA$5:$AA$42="SP*"),--(Lineups!$AK$4:$AK$41=$U82),Lineups!$W$5:$W$42))</f>
        <v/>
      </c>
      <c r="AA82" s="164" t="str">
        <f>IF($U82="","",SUMPRODUCT(--(Lineups!$AO$4:$AO$41=$U82),Lineups!$W$4:$W$41) + SUMPRODUCT(--(Lineups!$AA$5:$AA$42="SP*"),--(Lineups!$AO$4:$AO$41=$U82),Lineups!$W$5:$W$42))</f>
        <v/>
      </c>
      <c r="AB82" s="164" t="str">
        <f>IF($U82="","",SUMPRODUCT(--(Lineups!$AS$4:$AS$41=$U82),Lineups!$W$4:$W$41) + SUMPRODUCT(--(Lineups!$AA$5:$AA$42="SP*"),--(Lineups!$AS$4:$AS$41=$U82),Lineups!$W$5:$W$42))</f>
        <v/>
      </c>
      <c r="AC82" s="20" t="str">
        <f t="shared" si="53"/>
        <v/>
      </c>
      <c r="AE82" s="20" t="str">
        <f t="shared" si="54"/>
        <v/>
      </c>
      <c r="AH82" s="20" t="str">
        <f>IF($U82="","",SUMPRODUCT(--(Lineups!$AC$4:$AC$41=$U82),Lineups!$W$4:$W$41) + SUMPRODUCT(--(Lineups!$AA$5:$AA$42="SP*"),--(Lineups!$AC$4:$AC$41=$U82),Lineups!$W$5:$W$42))</f>
        <v/>
      </c>
      <c r="AJ82" s="20" t="str">
        <f t="shared" si="55"/>
        <v/>
      </c>
    </row>
    <row r="83" spans="1:36">
      <c r="A83" s="153">
        <f t="shared" si="46"/>
        <v>6</v>
      </c>
      <c r="B83" s="153" t="str">
        <f t="shared" si="47"/>
        <v/>
      </c>
      <c r="C83" s="153" t="str">
        <f t="shared" si="47"/>
        <v/>
      </c>
      <c r="D83" s="153" t="str">
        <f>IF($B83="","",SUMPRODUCT(--(Lineups!$G$4:$G$41=$B83),--(Lineups!$B$4:$B$41=""),Lineups!$AW$4:$AW$41)+SUMPRODUCT(--(Lineups!$A$5:$A$42="SP*"),--(Lineups!$G$4:$G$41=$B83),--(Lineups!$B$4:$B$41=""),Lineups!$AW$5:$AW$42))</f>
        <v/>
      </c>
      <c r="F83" s="164" t="str">
        <f>IF($B83="","",SUMPRODUCT(--(Lineups!$G$4:$G$41=$B83),--(Lineups!$B$4:$B$41="X"),Lineups!$AW$4:$AW$41)+SUMPRODUCT(--(Lineups!$A$5:$A$42="SP*"),--(Lineups!$G$4:$G$41=$B83),--(Lineups!$B$4:$B$41="X"),Lineups!$AW$5:$AW$42))</f>
        <v/>
      </c>
      <c r="G83" s="164" t="str">
        <f>IF($B83="","",SUMPRODUCT(--(Lineups!$K$4:$K$41=$B83),Lineups!$AW$4:$AW$41) + SUMPRODUCT(--(Lineups!$A$5:$A$42="SP*"),--(Lineups!$K$4:$K$41=$B83),Lineups!$AW$5:$AW$42))</f>
        <v/>
      </c>
      <c r="H83" s="164" t="str">
        <f>IF($B83="","",SUMPRODUCT(--(Lineups!$O$4:$O$41=$B83),Lineups!$AW$4:$AW$41) + SUMPRODUCT(--(Lineups!$A$5:$A$42="SP*"),--(Lineups!$O$4:$O$41=$B83),Lineups!$AW$5:$AW$42))</f>
        <v/>
      </c>
      <c r="I83" s="164" t="str">
        <f>IF($B83="","",SUMPRODUCT(--(Lineups!$S$4:$S$41=$B83),Lineups!$AW$4:$AW$41) + SUMPRODUCT(--(Lineups!$A$5:$A$42="SP*"),--(Lineups!$S$4:$S$41=$B83),Lineups!$AW$5:$AW$42))</f>
        <v/>
      </c>
      <c r="J83" s="153" t="str">
        <f t="shared" si="48"/>
        <v/>
      </c>
      <c r="L83" s="153" t="str">
        <f t="shared" si="49"/>
        <v/>
      </c>
      <c r="O83" s="153" t="str">
        <f>IF($B83="","",SUMPRODUCT(--(Lineups!$C$4:$C$41=$B83),Lineups!$AW$4:$AW$41) + SUMPRODUCT(--(Lineups!$A$5:$A$42="SP*"),--(Lineups!$C$4:$C$41=$B83),Lineups!$AW$5:$AW$42))</f>
        <v/>
      </c>
      <c r="Q83" s="153" t="str">
        <f t="shared" si="50"/>
        <v/>
      </c>
      <c r="T83" s="153">
        <f t="shared" si="51"/>
        <v>6</v>
      </c>
      <c r="U83" s="153" t="str">
        <f t="shared" si="52"/>
        <v/>
      </c>
      <c r="V83" s="153" t="str">
        <f t="shared" si="52"/>
        <v/>
      </c>
      <c r="W83" s="153" t="str">
        <f>IF($U83="","",SUMPRODUCT(--(Lineups!$AG$4:$AG$41=$U83),--(Lineups!$AB$4:$AB$41=""),Lineups!$W$4:$W$41)+SUMPRODUCT(--(Lineups!$AA$5:$AA$42="SP*"),--(Lineups!$AG$4:$AG$41=$U83),--(Lineups!$AB$4:$AB$41=""),Lineups!$W$5:$W$42))</f>
        <v/>
      </c>
      <c r="Y83" s="164" t="str">
        <f>IF($U83="","",SUMPRODUCT(--(Lineups!$AG$4:$AG$41=$U83),--(Lineups!$AB$4:$AB$41="X"),Lineups!$W$4:$W$41)+SUMPRODUCT(--(Lineups!$AA$5:$AA$42="SP*"),--(Lineups!$AG$4:$AG$41=$U83),--(Lineups!$AB$4:$AB$41="X"),Lineups!$W$5:$W$42))</f>
        <v/>
      </c>
      <c r="Z83" s="164" t="str">
        <f>IF($U83="","",SUMPRODUCT(--(Lineups!$AK$4:$AK$41=$U83),Lineups!$W$4:$W$41) + SUMPRODUCT(--(Lineups!$AA$5:$AA$42="SP*"),--(Lineups!$AK$4:$AK$41=$U83),Lineups!$W$5:$W$42))</f>
        <v/>
      </c>
      <c r="AA83" s="164" t="str">
        <f>IF($U83="","",SUMPRODUCT(--(Lineups!$AO$4:$AO$41=$U83),Lineups!$W$4:$W$41) + SUMPRODUCT(--(Lineups!$AA$5:$AA$42="SP*"),--(Lineups!$AO$4:$AO$41=$U83),Lineups!$W$5:$W$42))</f>
        <v/>
      </c>
      <c r="AB83" s="164" t="str">
        <f>IF($U83="","",SUMPRODUCT(--(Lineups!$AS$4:$AS$41=$U83),Lineups!$W$4:$W$41) + SUMPRODUCT(--(Lineups!$AA$5:$AA$42="SP*"),--(Lineups!$AS$4:$AS$41=$U83),Lineups!$W$5:$W$42))</f>
        <v/>
      </c>
      <c r="AC83" s="153" t="str">
        <f t="shared" si="53"/>
        <v/>
      </c>
      <c r="AE83" s="153" t="str">
        <f t="shared" si="54"/>
        <v/>
      </c>
      <c r="AH83" s="153" t="str">
        <f>IF($U83="","",SUMPRODUCT(--(Lineups!$AC$4:$AC$41=$U83),Lineups!$W$4:$W$41) + SUMPRODUCT(--(Lineups!$AA$5:$AA$42="SP*"),--(Lineups!$AC$4:$AC$41=$U83),Lineups!$W$5:$W$42))</f>
        <v/>
      </c>
      <c r="AJ83" s="153" t="str">
        <f t="shared" si="55"/>
        <v/>
      </c>
    </row>
    <row r="84" spans="1:36">
      <c r="A84" s="20">
        <f t="shared" si="46"/>
        <v>7</v>
      </c>
      <c r="B84" s="20" t="str">
        <f t="shared" si="47"/>
        <v/>
      </c>
      <c r="C84" s="20" t="str">
        <f t="shared" si="47"/>
        <v/>
      </c>
      <c r="D84" s="20" t="str">
        <f>IF($B84="","",SUMPRODUCT(--(Lineups!$G$4:$G$41=$B84),--(Lineups!$B$4:$B$41=""),Lineups!$AW$4:$AW$41)+SUMPRODUCT(--(Lineups!$A$5:$A$42="SP*"),--(Lineups!$G$4:$G$41=$B84),--(Lineups!$B$4:$B$41=""),Lineups!$AW$5:$AW$42))</f>
        <v/>
      </c>
      <c r="F84" s="164" t="str">
        <f>IF($B84="","",SUMPRODUCT(--(Lineups!$G$4:$G$41=$B84),--(Lineups!$B$4:$B$41="X"),Lineups!$AW$4:$AW$41)+SUMPRODUCT(--(Lineups!$A$5:$A$42="SP*"),--(Lineups!$G$4:$G$41=$B84),--(Lineups!$B$4:$B$41="X"),Lineups!$AW$5:$AW$42))</f>
        <v/>
      </c>
      <c r="G84" s="164" t="str">
        <f>IF($B84="","",SUMPRODUCT(--(Lineups!$K$4:$K$41=$B84),Lineups!$AW$4:$AW$41) + SUMPRODUCT(--(Lineups!$A$5:$A$42="SP*"),--(Lineups!$K$4:$K$41=$B84),Lineups!$AW$5:$AW$42))</f>
        <v/>
      </c>
      <c r="H84" s="164" t="str">
        <f>IF($B84="","",SUMPRODUCT(--(Lineups!$O$4:$O$41=$B84),Lineups!$AW$4:$AW$41) + SUMPRODUCT(--(Lineups!$A$5:$A$42="SP*"),--(Lineups!$O$4:$O$41=$B84),Lineups!$AW$5:$AW$42))</f>
        <v/>
      </c>
      <c r="I84" s="164" t="str">
        <f>IF($B84="","",SUMPRODUCT(--(Lineups!$S$4:$S$41=$B84),Lineups!$AW$4:$AW$41) + SUMPRODUCT(--(Lineups!$A$5:$A$42="SP*"),--(Lineups!$S$4:$S$41=$B84),Lineups!$AW$5:$AW$42))</f>
        <v/>
      </c>
      <c r="J84" s="20" t="str">
        <f t="shared" si="48"/>
        <v/>
      </c>
      <c r="L84" s="20" t="str">
        <f t="shared" si="49"/>
        <v/>
      </c>
      <c r="O84" s="20" t="str">
        <f>IF($B84="","",SUMPRODUCT(--(Lineups!$C$4:$C$41=$B84),Lineups!$AW$4:$AW$41) + SUMPRODUCT(--(Lineups!$A$5:$A$42="SP*"),--(Lineups!$C$4:$C$41=$B84),Lineups!$AW$5:$AW$42))</f>
        <v/>
      </c>
      <c r="Q84" s="20" t="str">
        <f t="shared" si="50"/>
        <v/>
      </c>
      <c r="T84" s="20">
        <f t="shared" si="51"/>
        <v>7</v>
      </c>
      <c r="U84" s="20" t="str">
        <f t="shared" si="52"/>
        <v/>
      </c>
      <c r="V84" s="20" t="str">
        <f t="shared" si="52"/>
        <v/>
      </c>
      <c r="W84" s="20" t="str">
        <f>IF($U84="","",SUMPRODUCT(--(Lineups!$AG$4:$AG$41=$U84),--(Lineups!$AB$4:$AB$41=""),Lineups!$W$4:$W$41)+SUMPRODUCT(--(Lineups!$AA$5:$AA$42="SP*"),--(Lineups!$AG$4:$AG$41=$U84),--(Lineups!$AB$4:$AB$41=""),Lineups!$W$5:$W$42))</f>
        <v/>
      </c>
      <c r="Y84" s="164" t="str">
        <f>IF($U84="","",SUMPRODUCT(--(Lineups!$AG$4:$AG$41=$U84),--(Lineups!$AB$4:$AB$41="X"),Lineups!$W$4:$W$41)+SUMPRODUCT(--(Lineups!$AA$5:$AA$42="SP*"),--(Lineups!$AG$4:$AG$41=$U84),--(Lineups!$AB$4:$AB$41="X"),Lineups!$W$5:$W$42))</f>
        <v/>
      </c>
      <c r="Z84" s="164" t="str">
        <f>IF($U84="","",SUMPRODUCT(--(Lineups!$AK$4:$AK$41=$U84),Lineups!$W$4:$W$41) + SUMPRODUCT(--(Lineups!$AA$5:$AA$42="SP*"),--(Lineups!$AK$4:$AK$41=$U84),Lineups!$W$5:$W$42))</f>
        <v/>
      </c>
      <c r="AA84" s="164" t="str">
        <f>IF($U84="","",SUMPRODUCT(--(Lineups!$AO$4:$AO$41=$U84),Lineups!$W$4:$W$41) + SUMPRODUCT(--(Lineups!$AA$5:$AA$42="SP*"),--(Lineups!$AO$4:$AO$41=$U84),Lineups!$W$5:$W$42))</f>
        <v/>
      </c>
      <c r="AB84" s="164" t="str">
        <f>IF($U84="","",SUMPRODUCT(--(Lineups!$AS$4:$AS$41=$U84),Lineups!$W$4:$W$41) + SUMPRODUCT(--(Lineups!$AA$5:$AA$42="SP*"),--(Lineups!$AS$4:$AS$41=$U84),Lineups!$W$5:$W$42))</f>
        <v/>
      </c>
      <c r="AC84" s="20" t="str">
        <f t="shared" si="53"/>
        <v/>
      </c>
      <c r="AE84" s="20" t="str">
        <f t="shared" si="54"/>
        <v/>
      </c>
      <c r="AH84" s="20" t="str">
        <f>IF($U84="","",SUMPRODUCT(--(Lineups!$AC$4:$AC$41=$U84),Lineups!$W$4:$W$41) + SUMPRODUCT(--(Lineups!$AA$5:$AA$42="SP*"),--(Lineups!$AC$4:$AC$41=$U84),Lineups!$W$5:$W$42))</f>
        <v/>
      </c>
      <c r="AJ84" s="20" t="str">
        <f t="shared" si="55"/>
        <v/>
      </c>
    </row>
    <row r="85" spans="1:36">
      <c r="A85" s="153">
        <f t="shared" si="46"/>
        <v>8</v>
      </c>
      <c r="B85" s="153" t="str">
        <f t="shared" si="47"/>
        <v/>
      </c>
      <c r="C85" s="153" t="str">
        <f t="shared" si="47"/>
        <v/>
      </c>
      <c r="D85" s="153" t="str">
        <f>IF($B85="","",SUMPRODUCT(--(Lineups!$G$4:$G$41=$B85),--(Lineups!$B$4:$B$41=""),Lineups!$AW$4:$AW$41)+SUMPRODUCT(--(Lineups!$A$5:$A$42="SP*"),--(Lineups!$G$4:$G$41=$B85),--(Lineups!$B$4:$B$41=""),Lineups!$AW$5:$AW$42))</f>
        <v/>
      </c>
      <c r="F85" s="164" t="str">
        <f>IF($B85="","",SUMPRODUCT(--(Lineups!$G$4:$G$41=$B85),--(Lineups!$B$4:$B$41="X"),Lineups!$AW$4:$AW$41)+SUMPRODUCT(--(Lineups!$A$5:$A$42="SP*"),--(Lineups!$G$4:$G$41=$B85),--(Lineups!$B$4:$B$41="X"),Lineups!$AW$5:$AW$42))</f>
        <v/>
      </c>
      <c r="G85" s="164" t="str">
        <f>IF($B85="","",SUMPRODUCT(--(Lineups!$K$4:$K$41=$B85),Lineups!$AW$4:$AW$41) + SUMPRODUCT(--(Lineups!$A$5:$A$42="SP*"),--(Lineups!$K$4:$K$41=$B85),Lineups!$AW$5:$AW$42))</f>
        <v/>
      </c>
      <c r="H85" s="164" t="str">
        <f>IF($B85="","",SUMPRODUCT(--(Lineups!$O$4:$O$41=$B85),Lineups!$AW$4:$AW$41) + SUMPRODUCT(--(Lineups!$A$5:$A$42="SP*"),--(Lineups!$O$4:$O$41=$B85),Lineups!$AW$5:$AW$42))</f>
        <v/>
      </c>
      <c r="I85" s="164" t="str">
        <f>IF($B85="","",SUMPRODUCT(--(Lineups!$S$4:$S$41=$B85),Lineups!$AW$4:$AW$41) + SUMPRODUCT(--(Lineups!$A$5:$A$42="SP*"),--(Lineups!$S$4:$S$41=$B85),Lineups!$AW$5:$AW$42))</f>
        <v/>
      </c>
      <c r="J85" s="153" t="str">
        <f t="shared" si="48"/>
        <v/>
      </c>
      <c r="L85" s="153" t="str">
        <f t="shared" si="49"/>
        <v/>
      </c>
      <c r="O85" s="153" t="str">
        <f>IF($B85="","",SUMPRODUCT(--(Lineups!$C$4:$C$41=$B85),Lineups!$AW$4:$AW$41) + SUMPRODUCT(--(Lineups!$A$5:$A$42="SP*"),--(Lineups!$C$4:$C$41=$B85),Lineups!$AW$5:$AW$42))</f>
        <v/>
      </c>
      <c r="Q85" s="153" t="str">
        <f t="shared" si="50"/>
        <v/>
      </c>
      <c r="T85" s="153">
        <f t="shared" si="51"/>
        <v>8</v>
      </c>
      <c r="U85" s="153" t="str">
        <f t="shared" si="52"/>
        <v/>
      </c>
      <c r="V85" s="153" t="str">
        <f t="shared" si="52"/>
        <v/>
      </c>
      <c r="W85" s="153" t="str">
        <f>IF($U85="","",SUMPRODUCT(--(Lineups!$AG$4:$AG$41=$U85),--(Lineups!$AB$4:$AB$41=""),Lineups!$W$4:$W$41)+SUMPRODUCT(--(Lineups!$AA$5:$AA$42="SP*"),--(Lineups!$AG$4:$AG$41=$U85),--(Lineups!$AB$4:$AB$41=""),Lineups!$W$5:$W$42))</f>
        <v/>
      </c>
      <c r="Y85" s="164" t="str">
        <f>IF($U85="","",SUMPRODUCT(--(Lineups!$AG$4:$AG$41=$U85),--(Lineups!$AB$4:$AB$41="X"),Lineups!$W$4:$W$41)+SUMPRODUCT(--(Lineups!$AA$5:$AA$42="SP*"),--(Lineups!$AG$4:$AG$41=$U85),--(Lineups!$AB$4:$AB$41="X"),Lineups!$W$5:$W$42))</f>
        <v/>
      </c>
      <c r="Z85" s="164" t="str">
        <f>IF($U85="","",SUMPRODUCT(--(Lineups!$AK$4:$AK$41=$U85),Lineups!$W$4:$W$41) + SUMPRODUCT(--(Lineups!$AA$5:$AA$42="SP*"),--(Lineups!$AK$4:$AK$41=$U85),Lineups!$W$5:$W$42))</f>
        <v/>
      </c>
      <c r="AA85" s="164" t="str">
        <f>IF($U85="","",SUMPRODUCT(--(Lineups!$AO$4:$AO$41=$U85),Lineups!$W$4:$W$41) + SUMPRODUCT(--(Lineups!$AA$5:$AA$42="SP*"),--(Lineups!$AO$4:$AO$41=$U85),Lineups!$W$5:$W$42))</f>
        <v/>
      </c>
      <c r="AB85" s="164" t="str">
        <f>IF($U85="","",SUMPRODUCT(--(Lineups!$AS$4:$AS$41=$U85),Lineups!$W$4:$W$41) + SUMPRODUCT(--(Lineups!$AA$5:$AA$42="SP*"),--(Lineups!$AS$4:$AS$41=$U85),Lineups!$W$5:$W$42))</f>
        <v/>
      </c>
      <c r="AC85" s="153" t="str">
        <f t="shared" si="53"/>
        <v/>
      </c>
      <c r="AE85" s="153" t="str">
        <f t="shared" si="54"/>
        <v/>
      </c>
      <c r="AH85" s="153" t="str">
        <f>IF($U85="","",SUMPRODUCT(--(Lineups!$AC$4:$AC$41=$U85),Lineups!$W$4:$W$41) + SUMPRODUCT(--(Lineups!$AA$5:$AA$42="SP*"),--(Lineups!$AC$4:$AC$41=$U85),Lineups!$W$5:$W$42))</f>
        <v/>
      </c>
      <c r="AJ85" s="153" t="str">
        <f t="shared" si="55"/>
        <v/>
      </c>
    </row>
    <row r="86" spans="1:36">
      <c r="A86" s="20">
        <f t="shared" si="46"/>
        <v>9</v>
      </c>
      <c r="B86" s="20" t="str">
        <f t="shared" si="47"/>
        <v/>
      </c>
      <c r="C86" s="20" t="str">
        <f t="shared" si="47"/>
        <v/>
      </c>
      <c r="D86" s="20" t="str">
        <f>IF($B86="","",SUMPRODUCT(--(Lineups!$G$4:$G$41=$B86),--(Lineups!$B$4:$B$41=""),Lineups!$AW$4:$AW$41)+SUMPRODUCT(--(Lineups!$A$5:$A$42="SP*"),--(Lineups!$G$4:$G$41=$B86),--(Lineups!$B$4:$B$41=""),Lineups!$AW$5:$AW$42))</f>
        <v/>
      </c>
      <c r="F86" s="164" t="str">
        <f>IF($B86="","",SUMPRODUCT(--(Lineups!$G$4:$G$41=$B86),--(Lineups!$B$4:$B$41="X"),Lineups!$AW$4:$AW$41)+SUMPRODUCT(--(Lineups!$A$5:$A$42="SP*"),--(Lineups!$G$4:$G$41=$B86),--(Lineups!$B$4:$B$41="X"),Lineups!$AW$5:$AW$42))</f>
        <v/>
      </c>
      <c r="G86" s="164" t="str">
        <f>IF($B86="","",SUMPRODUCT(--(Lineups!$K$4:$K$41=$B86),Lineups!$AW$4:$AW$41) + SUMPRODUCT(--(Lineups!$A$5:$A$42="SP*"),--(Lineups!$K$4:$K$41=$B86),Lineups!$AW$5:$AW$42))</f>
        <v/>
      </c>
      <c r="H86" s="164" t="str">
        <f>IF($B86="","",SUMPRODUCT(--(Lineups!$O$4:$O$41=$B86),Lineups!$AW$4:$AW$41) + SUMPRODUCT(--(Lineups!$A$5:$A$42="SP*"),--(Lineups!$O$4:$O$41=$B86),Lineups!$AW$5:$AW$42))</f>
        <v/>
      </c>
      <c r="I86" s="164" t="str">
        <f>IF($B86="","",SUMPRODUCT(--(Lineups!$S$4:$S$41=$B86),Lineups!$AW$4:$AW$41) + SUMPRODUCT(--(Lineups!$A$5:$A$42="SP*"),--(Lineups!$S$4:$S$41=$B86),Lineups!$AW$5:$AW$42))</f>
        <v/>
      </c>
      <c r="J86" s="20" t="str">
        <f t="shared" si="48"/>
        <v/>
      </c>
      <c r="L86" s="20" t="str">
        <f t="shared" si="49"/>
        <v/>
      </c>
      <c r="O86" s="20" t="str">
        <f>IF($B86="","",SUMPRODUCT(--(Lineups!$C$4:$C$41=$B86),Lineups!$AW$4:$AW$41) + SUMPRODUCT(--(Lineups!$A$5:$A$42="SP*"),--(Lineups!$C$4:$C$41=$B86),Lineups!$AW$5:$AW$42))</f>
        <v/>
      </c>
      <c r="Q86" s="20" t="str">
        <f t="shared" si="50"/>
        <v/>
      </c>
      <c r="T86" s="20">
        <f t="shared" si="51"/>
        <v>9</v>
      </c>
      <c r="U86" s="20" t="str">
        <f t="shared" si="52"/>
        <v/>
      </c>
      <c r="V86" s="20" t="str">
        <f t="shared" si="52"/>
        <v/>
      </c>
      <c r="W86" s="20" t="str">
        <f>IF($U86="","",SUMPRODUCT(--(Lineups!$AG$4:$AG$41=$U86),--(Lineups!$AB$4:$AB$41=""),Lineups!$W$4:$W$41)+SUMPRODUCT(--(Lineups!$AA$5:$AA$42="SP*"),--(Lineups!$AG$4:$AG$41=$U86),--(Lineups!$AB$4:$AB$41=""),Lineups!$W$5:$W$42))</f>
        <v/>
      </c>
      <c r="Y86" s="164" t="str">
        <f>IF($U86="","",SUMPRODUCT(--(Lineups!$AG$4:$AG$41=$U86),--(Lineups!$AB$4:$AB$41="X"),Lineups!$W$4:$W$41)+SUMPRODUCT(--(Lineups!$AA$5:$AA$42="SP*"),--(Lineups!$AG$4:$AG$41=$U86),--(Lineups!$AB$4:$AB$41="X"),Lineups!$W$5:$W$42))</f>
        <v/>
      </c>
      <c r="Z86" s="164" t="str">
        <f>IF($U86="","",SUMPRODUCT(--(Lineups!$AK$4:$AK$41=$U86),Lineups!$W$4:$W$41) + SUMPRODUCT(--(Lineups!$AA$5:$AA$42="SP*"),--(Lineups!$AK$4:$AK$41=$U86),Lineups!$W$5:$W$42))</f>
        <v/>
      </c>
      <c r="AA86" s="164" t="str">
        <f>IF($U86="","",SUMPRODUCT(--(Lineups!$AO$4:$AO$41=$U86),Lineups!$W$4:$W$41) + SUMPRODUCT(--(Lineups!$AA$5:$AA$42="SP*"),--(Lineups!$AO$4:$AO$41=$U86),Lineups!$W$5:$W$42))</f>
        <v/>
      </c>
      <c r="AB86" s="164" t="str">
        <f>IF($U86="","",SUMPRODUCT(--(Lineups!$AS$4:$AS$41=$U86),Lineups!$W$4:$W$41) + SUMPRODUCT(--(Lineups!$AA$5:$AA$42="SP*"),--(Lineups!$AS$4:$AS$41=$U86),Lineups!$W$5:$W$42))</f>
        <v/>
      </c>
      <c r="AC86" s="20" t="str">
        <f t="shared" si="53"/>
        <v/>
      </c>
      <c r="AE86" s="20" t="str">
        <f t="shared" si="54"/>
        <v/>
      </c>
      <c r="AH86" s="20" t="str">
        <f>IF($U86="","",SUMPRODUCT(--(Lineups!$AC$4:$AC$41=$U86),Lineups!$W$4:$W$41) + SUMPRODUCT(--(Lineups!$AA$5:$AA$42="SP*"),--(Lineups!$AC$4:$AC$41=$U86),Lineups!$W$5:$W$42))</f>
        <v/>
      </c>
      <c r="AJ86" s="20" t="str">
        <f t="shared" si="55"/>
        <v/>
      </c>
    </row>
    <row r="87" spans="1:36">
      <c r="A87" s="153">
        <f t="shared" si="46"/>
        <v>10</v>
      </c>
      <c r="B87" s="153" t="str">
        <f t="shared" si="47"/>
        <v/>
      </c>
      <c r="C87" s="153" t="str">
        <f t="shared" si="47"/>
        <v/>
      </c>
      <c r="D87" s="153" t="str">
        <f>IF($B87="","",SUMPRODUCT(--(Lineups!$G$4:$G$41=$B87),--(Lineups!$B$4:$B$41=""),Lineups!$AW$4:$AW$41)+SUMPRODUCT(--(Lineups!$A$5:$A$42="SP*"),--(Lineups!$G$4:$G$41=$B87),--(Lineups!$B$4:$B$41=""),Lineups!$AW$5:$AW$42))</f>
        <v/>
      </c>
      <c r="F87" s="164" t="str">
        <f>IF($B87="","",SUMPRODUCT(--(Lineups!$G$4:$G$41=$B87),--(Lineups!$B$4:$B$41="X"),Lineups!$AW$4:$AW$41)+SUMPRODUCT(--(Lineups!$A$5:$A$42="SP*"),--(Lineups!$G$4:$G$41=$B87),--(Lineups!$B$4:$B$41="X"),Lineups!$AW$5:$AW$42))</f>
        <v/>
      </c>
      <c r="G87" s="164" t="str">
        <f>IF($B87="","",SUMPRODUCT(--(Lineups!$K$4:$K$41=$B87),Lineups!$AW$4:$AW$41) + SUMPRODUCT(--(Lineups!$A$5:$A$42="SP*"),--(Lineups!$K$4:$K$41=$B87),Lineups!$AW$5:$AW$42))</f>
        <v/>
      </c>
      <c r="H87" s="164" t="str">
        <f>IF($B87="","",SUMPRODUCT(--(Lineups!$O$4:$O$41=$B87),Lineups!$AW$4:$AW$41) + SUMPRODUCT(--(Lineups!$A$5:$A$42="SP*"),--(Lineups!$O$4:$O$41=$B87),Lineups!$AW$5:$AW$42))</f>
        <v/>
      </c>
      <c r="I87" s="164" t="str">
        <f>IF($B87="","",SUMPRODUCT(--(Lineups!$S$4:$S$41=$B87),Lineups!$AW$4:$AW$41) + SUMPRODUCT(--(Lineups!$A$5:$A$42="SP*"),--(Lineups!$S$4:$S$41=$B87),Lineups!$AW$5:$AW$42))</f>
        <v/>
      </c>
      <c r="J87" s="153" t="str">
        <f t="shared" si="48"/>
        <v/>
      </c>
      <c r="L87" s="153" t="str">
        <f t="shared" si="49"/>
        <v/>
      </c>
      <c r="O87" s="153" t="str">
        <f>IF($B87="","",SUMPRODUCT(--(Lineups!$C$4:$C$41=$B87),Lineups!$AW$4:$AW$41) + SUMPRODUCT(--(Lineups!$A$5:$A$42="SP*"),--(Lineups!$C$4:$C$41=$B87),Lineups!$AW$5:$AW$42))</f>
        <v/>
      </c>
      <c r="Q87" s="153" t="str">
        <f t="shared" si="50"/>
        <v/>
      </c>
      <c r="T87" s="153">
        <f t="shared" si="51"/>
        <v>10</v>
      </c>
      <c r="U87" s="153" t="str">
        <f t="shared" si="52"/>
        <v/>
      </c>
      <c r="V87" s="153" t="str">
        <f t="shared" si="52"/>
        <v/>
      </c>
      <c r="W87" s="153" t="str">
        <f>IF($U87="","",SUMPRODUCT(--(Lineups!$AG$4:$AG$41=$U87),--(Lineups!$AB$4:$AB$41=""),Lineups!$W$4:$W$41)+SUMPRODUCT(--(Lineups!$AA$5:$AA$42="SP*"),--(Lineups!$AG$4:$AG$41=$U87),--(Lineups!$AB$4:$AB$41=""),Lineups!$W$5:$W$42))</f>
        <v/>
      </c>
      <c r="Y87" s="164" t="str">
        <f>IF($U87="","",SUMPRODUCT(--(Lineups!$AG$4:$AG$41=$U87),--(Lineups!$AB$4:$AB$41="X"),Lineups!$W$4:$W$41)+SUMPRODUCT(--(Lineups!$AA$5:$AA$42="SP*"),--(Lineups!$AG$4:$AG$41=$U87),--(Lineups!$AB$4:$AB$41="X"),Lineups!$W$5:$W$42))</f>
        <v/>
      </c>
      <c r="Z87" s="164" t="str">
        <f>IF($U87="","",SUMPRODUCT(--(Lineups!$AK$4:$AK$41=$U87),Lineups!$W$4:$W$41) + SUMPRODUCT(--(Lineups!$AA$5:$AA$42="SP*"),--(Lineups!$AK$4:$AK$41=$U87),Lineups!$W$5:$W$42))</f>
        <v/>
      </c>
      <c r="AA87" s="164" t="str">
        <f>IF($U87="","",SUMPRODUCT(--(Lineups!$AO$4:$AO$41=$U87),Lineups!$W$4:$W$41) + SUMPRODUCT(--(Lineups!$AA$5:$AA$42="SP*"),--(Lineups!$AO$4:$AO$41=$U87),Lineups!$W$5:$W$42))</f>
        <v/>
      </c>
      <c r="AB87" s="164" t="str">
        <f>IF($U87="","",SUMPRODUCT(--(Lineups!$AS$4:$AS$41=$U87),Lineups!$W$4:$W$41) + SUMPRODUCT(--(Lineups!$AA$5:$AA$42="SP*"),--(Lineups!$AS$4:$AS$41=$U87),Lineups!$W$5:$W$42))</f>
        <v/>
      </c>
      <c r="AC87" s="153" t="str">
        <f t="shared" si="53"/>
        <v/>
      </c>
      <c r="AE87" s="153" t="str">
        <f t="shared" si="54"/>
        <v/>
      </c>
      <c r="AH87" s="153" t="str">
        <f>IF($U87="","",SUMPRODUCT(--(Lineups!$AC$4:$AC$41=$U87),Lineups!$W$4:$W$41) + SUMPRODUCT(--(Lineups!$AA$5:$AA$42="SP*"),--(Lineups!$AC$4:$AC$41=$U87),Lineups!$W$5:$W$42))</f>
        <v/>
      </c>
      <c r="AJ87" s="153" t="str">
        <f t="shared" si="55"/>
        <v/>
      </c>
    </row>
    <row r="88" spans="1:36">
      <c r="A88" s="20">
        <f t="shared" si="46"/>
        <v>11</v>
      </c>
      <c r="B88" s="20" t="str">
        <f t="shared" si="47"/>
        <v/>
      </c>
      <c r="C88" s="20" t="str">
        <f t="shared" si="47"/>
        <v/>
      </c>
      <c r="D88" s="20" t="str">
        <f>IF($B88="","",SUMPRODUCT(--(Lineups!$G$4:$G$41=$B88),--(Lineups!$B$4:$B$41=""),Lineups!$AW$4:$AW$41)+SUMPRODUCT(--(Lineups!$A$5:$A$42="SP*"),--(Lineups!$G$4:$G$41=$B88),--(Lineups!$B$4:$B$41=""),Lineups!$AW$5:$AW$42))</f>
        <v/>
      </c>
      <c r="F88" s="164" t="str">
        <f>IF($B88="","",SUMPRODUCT(--(Lineups!$G$4:$G$41=$B88),--(Lineups!$B$4:$B$41="X"),Lineups!$AW$4:$AW$41)+SUMPRODUCT(--(Lineups!$A$5:$A$42="SP*"),--(Lineups!$G$4:$G$41=$B88),--(Lineups!$B$4:$B$41="X"),Lineups!$AW$5:$AW$42))</f>
        <v/>
      </c>
      <c r="G88" s="164" t="str">
        <f>IF($B88="","",SUMPRODUCT(--(Lineups!$K$4:$K$41=$B88),Lineups!$AW$4:$AW$41) + SUMPRODUCT(--(Lineups!$A$5:$A$42="SP*"),--(Lineups!$K$4:$K$41=$B88),Lineups!$AW$5:$AW$42))</f>
        <v/>
      </c>
      <c r="H88" s="164" t="str">
        <f>IF($B88="","",SUMPRODUCT(--(Lineups!$O$4:$O$41=$B88),Lineups!$AW$4:$AW$41) + SUMPRODUCT(--(Lineups!$A$5:$A$42="SP*"),--(Lineups!$O$4:$O$41=$B88),Lineups!$AW$5:$AW$42))</f>
        <v/>
      </c>
      <c r="I88" s="164" t="str">
        <f>IF($B88="","",SUMPRODUCT(--(Lineups!$S$4:$S$41=$B88),Lineups!$AW$4:$AW$41) + SUMPRODUCT(--(Lineups!$A$5:$A$42="SP*"),--(Lineups!$S$4:$S$41=$B88),Lineups!$AW$5:$AW$42))</f>
        <v/>
      </c>
      <c r="J88" s="20" t="str">
        <f t="shared" si="48"/>
        <v/>
      </c>
      <c r="L88" s="20" t="str">
        <f t="shared" si="49"/>
        <v/>
      </c>
      <c r="O88" s="20" t="str">
        <f>IF($B88="","",SUMPRODUCT(--(Lineups!$C$4:$C$41=$B88),Lineups!$AW$4:$AW$41) + SUMPRODUCT(--(Lineups!$A$5:$A$42="SP*"),--(Lineups!$C$4:$C$41=$B88),Lineups!$AW$5:$AW$42))</f>
        <v/>
      </c>
      <c r="Q88" s="20" t="str">
        <f t="shared" si="50"/>
        <v/>
      </c>
      <c r="T88" s="20">
        <f t="shared" si="51"/>
        <v>11</v>
      </c>
      <c r="U88" s="20" t="str">
        <f t="shared" si="52"/>
        <v/>
      </c>
      <c r="V88" s="20" t="str">
        <f t="shared" si="52"/>
        <v/>
      </c>
      <c r="W88" s="20" t="str">
        <f>IF($U88="","",SUMPRODUCT(--(Lineups!$AG$4:$AG$41=$U88),--(Lineups!$AB$4:$AB$41=""),Lineups!$W$4:$W$41)+SUMPRODUCT(--(Lineups!$AA$5:$AA$42="SP*"),--(Lineups!$AG$4:$AG$41=$U88),--(Lineups!$AB$4:$AB$41=""),Lineups!$W$5:$W$42))</f>
        <v/>
      </c>
      <c r="Y88" s="164" t="str">
        <f>IF($U88="","",SUMPRODUCT(--(Lineups!$AG$4:$AG$41=$U88),--(Lineups!$AB$4:$AB$41="X"),Lineups!$W$4:$W$41)+SUMPRODUCT(--(Lineups!$AA$5:$AA$42="SP*"),--(Lineups!$AG$4:$AG$41=$U88),--(Lineups!$AB$4:$AB$41="X"),Lineups!$W$5:$W$42))</f>
        <v/>
      </c>
      <c r="Z88" s="164" t="str">
        <f>IF($U88="","",SUMPRODUCT(--(Lineups!$AK$4:$AK$41=$U88),Lineups!$W$4:$W$41) + SUMPRODUCT(--(Lineups!$AA$5:$AA$42="SP*"),--(Lineups!$AK$4:$AK$41=$U88),Lineups!$W$5:$W$42))</f>
        <v/>
      </c>
      <c r="AA88" s="164" t="str">
        <f>IF($U88="","",SUMPRODUCT(--(Lineups!$AO$4:$AO$41=$U88),Lineups!$W$4:$W$41) + SUMPRODUCT(--(Lineups!$AA$5:$AA$42="SP*"),--(Lineups!$AO$4:$AO$41=$U88),Lineups!$W$5:$W$42))</f>
        <v/>
      </c>
      <c r="AB88" s="164" t="str">
        <f>IF($U88="","",SUMPRODUCT(--(Lineups!$AS$4:$AS$41=$U88),Lineups!$W$4:$W$41) + SUMPRODUCT(--(Lineups!$AA$5:$AA$42="SP*"),--(Lineups!$AS$4:$AS$41=$U88),Lineups!$W$5:$W$42))</f>
        <v/>
      </c>
      <c r="AC88" s="20" t="str">
        <f t="shared" si="53"/>
        <v/>
      </c>
      <c r="AE88" s="20" t="str">
        <f t="shared" si="54"/>
        <v/>
      </c>
      <c r="AH88" s="20" t="str">
        <f>IF($U88="","",SUMPRODUCT(--(Lineups!$AC$4:$AC$41=$U88),Lineups!$W$4:$W$41) + SUMPRODUCT(--(Lineups!$AA$5:$AA$42="SP*"),--(Lineups!$AC$4:$AC$41=$U88),Lineups!$W$5:$W$42))</f>
        <v/>
      </c>
      <c r="AJ88" s="20" t="str">
        <f t="shared" si="55"/>
        <v/>
      </c>
    </row>
    <row r="89" spans="1:36">
      <c r="A89" s="153">
        <f t="shared" si="46"/>
        <v>12</v>
      </c>
      <c r="B89" s="153" t="str">
        <f t="shared" si="47"/>
        <v/>
      </c>
      <c r="C89" s="153" t="str">
        <f t="shared" si="47"/>
        <v/>
      </c>
      <c r="D89" s="153" t="str">
        <f>IF($B89="","",SUMPRODUCT(--(Lineups!$G$4:$G$41=$B89),--(Lineups!$B$4:$B$41=""),Lineups!$AW$4:$AW$41)+SUMPRODUCT(--(Lineups!$A$5:$A$42="SP*"),--(Lineups!$G$4:$G$41=$B89),--(Lineups!$B$4:$B$41=""),Lineups!$AW$5:$AW$42))</f>
        <v/>
      </c>
      <c r="F89" s="164" t="str">
        <f>IF($B89="","",SUMPRODUCT(--(Lineups!$G$4:$G$41=$B89),--(Lineups!$B$4:$B$41="X"),Lineups!$AW$4:$AW$41)+SUMPRODUCT(--(Lineups!$A$5:$A$42="SP*"),--(Lineups!$G$4:$G$41=$B89),--(Lineups!$B$4:$B$41="X"),Lineups!$AW$5:$AW$42))</f>
        <v/>
      </c>
      <c r="G89" s="164" t="str">
        <f>IF($B89="","",SUMPRODUCT(--(Lineups!$K$4:$K$41=$B89),Lineups!$AW$4:$AW$41) + SUMPRODUCT(--(Lineups!$A$5:$A$42="SP*"),--(Lineups!$K$4:$K$41=$B89),Lineups!$AW$5:$AW$42))</f>
        <v/>
      </c>
      <c r="H89" s="164" t="str">
        <f>IF($B89="","",SUMPRODUCT(--(Lineups!$O$4:$O$41=$B89),Lineups!$AW$4:$AW$41) + SUMPRODUCT(--(Lineups!$A$5:$A$42="SP*"),--(Lineups!$O$4:$O$41=$B89),Lineups!$AW$5:$AW$42))</f>
        <v/>
      </c>
      <c r="I89" s="164" t="str">
        <f>IF($B89="","",SUMPRODUCT(--(Lineups!$S$4:$S$41=$B89),Lineups!$AW$4:$AW$41) + SUMPRODUCT(--(Lineups!$A$5:$A$42="SP*"),--(Lineups!$S$4:$S$41=$B89),Lineups!$AW$5:$AW$42))</f>
        <v/>
      </c>
      <c r="J89" s="153" t="str">
        <f t="shared" si="48"/>
        <v/>
      </c>
      <c r="L89" s="153" t="str">
        <f t="shared" si="49"/>
        <v/>
      </c>
      <c r="O89" s="153" t="str">
        <f>IF($B89="","",SUMPRODUCT(--(Lineups!$C$4:$C$41=$B89),Lineups!$AW$4:$AW$41) + SUMPRODUCT(--(Lineups!$A$5:$A$42="SP*"),--(Lineups!$C$4:$C$41=$B89),Lineups!$AW$5:$AW$42))</f>
        <v/>
      </c>
      <c r="Q89" s="153" t="str">
        <f t="shared" si="50"/>
        <v/>
      </c>
      <c r="T89" s="153">
        <f t="shared" si="51"/>
        <v>12</v>
      </c>
      <c r="U89" s="153" t="str">
        <f t="shared" si="52"/>
        <v/>
      </c>
      <c r="V89" s="153" t="str">
        <f t="shared" si="52"/>
        <v/>
      </c>
      <c r="W89" s="153" t="str">
        <f>IF($U89="","",SUMPRODUCT(--(Lineups!$AG$4:$AG$41=$U89),--(Lineups!$AB$4:$AB$41=""),Lineups!$W$4:$W$41)+SUMPRODUCT(--(Lineups!$AA$5:$AA$42="SP*"),--(Lineups!$AG$4:$AG$41=$U89),--(Lineups!$AB$4:$AB$41=""),Lineups!$W$5:$W$42))</f>
        <v/>
      </c>
      <c r="Y89" s="164" t="str">
        <f>IF($U89="","",SUMPRODUCT(--(Lineups!$AG$4:$AG$41=$U89),--(Lineups!$AB$4:$AB$41="X"),Lineups!$W$4:$W$41)+SUMPRODUCT(--(Lineups!$AA$5:$AA$42="SP*"),--(Lineups!$AG$4:$AG$41=$U89),--(Lineups!$AB$4:$AB$41="X"),Lineups!$W$5:$W$42))</f>
        <v/>
      </c>
      <c r="Z89" s="164" t="str">
        <f>IF($U89="","",SUMPRODUCT(--(Lineups!$AK$4:$AK$41=$U89),Lineups!$W$4:$W$41) + SUMPRODUCT(--(Lineups!$AA$5:$AA$42="SP*"),--(Lineups!$AK$4:$AK$41=$U89),Lineups!$W$5:$W$42))</f>
        <v/>
      </c>
      <c r="AA89" s="164" t="str">
        <f>IF($U89="","",SUMPRODUCT(--(Lineups!$AO$4:$AO$41=$U89),Lineups!$W$4:$W$41) + SUMPRODUCT(--(Lineups!$AA$5:$AA$42="SP*"),--(Lineups!$AO$4:$AO$41=$U89),Lineups!$W$5:$W$42))</f>
        <v/>
      </c>
      <c r="AB89" s="164" t="str">
        <f>IF($U89="","",SUMPRODUCT(--(Lineups!$AS$4:$AS$41=$U89),Lineups!$W$4:$W$41) + SUMPRODUCT(--(Lineups!$AA$5:$AA$42="SP*"),--(Lineups!$AS$4:$AS$41=$U89),Lineups!$W$5:$W$42))</f>
        <v/>
      </c>
      <c r="AC89" s="153" t="str">
        <f t="shared" si="53"/>
        <v/>
      </c>
      <c r="AE89" s="153" t="str">
        <f t="shared" si="54"/>
        <v/>
      </c>
      <c r="AH89" s="153" t="str">
        <f>IF($U89="","",SUMPRODUCT(--(Lineups!$AC$4:$AC$41=$U89),Lineups!$W$4:$W$41) + SUMPRODUCT(--(Lineups!$AA$5:$AA$42="SP*"),--(Lineups!$AC$4:$AC$41=$U89),Lineups!$W$5:$W$42))</f>
        <v/>
      </c>
      <c r="AJ89" s="153" t="str">
        <f t="shared" si="55"/>
        <v/>
      </c>
    </row>
    <row r="90" spans="1:36">
      <c r="A90" s="20">
        <f t="shared" si="46"/>
        <v>13</v>
      </c>
      <c r="B90" s="20" t="str">
        <f t="shared" si="47"/>
        <v/>
      </c>
      <c r="C90" s="20" t="str">
        <f t="shared" si="47"/>
        <v/>
      </c>
      <c r="D90" s="20" t="str">
        <f>IF($B90="","",SUMPRODUCT(--(Lineups!$G$4:$G$41=$B90),--(Lineups!$B$4:$B$41=""),Lineups!$AW$4:$AW$41)+SUMPRODUCT(--(Lineups!$A$5:$A$42="SP*"),--(Lineups!$G$4:$G$41=$B90),--(Lineups!$B$4:$B$41=""),Lineups!$AW$5:$AW$42))</f>
        <v/>
      </c>
      <c r="F90" s="164" t="str">
        <f>IF($B90="","",SUMPRODUCT(--(Lineups!$G$4:$G$41=$B90),--(Lineups!$B$4:$B$41="X"),Lineups!$AW$4:$AW$41)+SUMPRODUCT(--(Lineups!$A$5:$A$42="SP*"),--(Lineups!$G$4:$G$41=$B90),--(Lineups!$B$4:$B$41="X"),Lineups!$AW$5:$AW$42))</f>
        <v/>
      </c>
      <c r="G90" s="164" t="str">
        <f>IF($B90="","",SUMPRODUCT(--(Lineups!$K$4:$K$41=$B90),Lineups!$AW$4:$AW$41) + SUMPRODUCT(--(Lineups!$A$5:$A$42="SP*"),--(Lineups!$K$4:$K$41=$B90),Lineups!$AW$5:$AW$42))</f>
        <v/>
      </c>
      <c r="H90" s="164" t="str">
        <f>IF($B90="","",SUMPRODUCT(--(Lineups!$O$4:$O$41=$B90),Lineups!$AW$4:$AW$41) + SUMPRODUCT(--(Lineups!$A$5:$A$42="SP*"),--(Lineups!$O$4:$O$41=$B90),Lineups!$AW$5:$AW$42))</f>
        <v/>
      </c>
      <c r="I90" s="164" t="str">
        <f>IF($B90="","",SUMPRODUCT(--(Lineups!$S$4:$S$41=$B90),Lineups!$AW$4:$AW$41) + SUMPRODUCT(--(Lineups!$A$5:$A$42="SP*"),--(Lineups!$S$4:$S$41=$B90),Lineups!$AW$5:$AW$42))</f>
        <v/>
      </c>
      <c r="J90" s="20" t="str">
        <f t="shared" si="48"/>
        <v/>
      </c>
      <c r="L90" s="20" t="str">
        <f t="shared" si="49"/>
        <v/>
      </c>
      <c r="O90" s="20" t="str">
        <f>IF($B90="","",SUMPRODUCT(--(Lineups!$C$4:$C$41=$B90),Lineups!$AW$4:$AW$41) + SUMPRODUCT(--(Lineups!$A$5:$A$42="SP*"),--(Lineups!$C$4:$C$41=$B90),Lineups!$AW$5:$AW$42))</f>
        <v/>
      </c>
      <c r="Q90" s="20" t="str">
        <f t="shared" si="50"/>
        <v/>
      </c>
      <c r="T90" s="20">
        <f t="shared" si="51"/>
        <v>13</v>
      </c>
      <c r="U90" s="20" t="str">
        <f t="shared" si="52"/>
        <v/>
      </c>
      <c r="V90" s="20" t="str">
        <f t="shared" si="52"/>
        <v/>
      </c>
      <c r="W90" s="20" t="str">
        <f>IF($U90="","",SUMPRODUCT(--(Lineups!$AG$4:$AG$41=$U90),--(Lineups!$AB$4:$AB$41=""),Lineups!$W$4:$W$41)+SUMPRODUCT(--(Lineups!$AA$5:$AA$42="SP*"),--(Lineups!$AG$4:$AG$41=$U90),--(Lineups!$AB$4:$AB$41=""),Lineups!$W$5:$W$42))</f>
        <v/>
      </c>
      <c r="Y90" s="164" t="str">
        <f>IF($U90="","",SUMPRODUCT(--(Lineups!$AG$4:$AG$41=$U90),--(Lineups!$AB$4:$AB$41="X"),Lineups!$W$4:$W$41)+SUMPRODUCT(--(Lineups!$AA$5:$AA$42="SP*"),--(Lineups!$AG$4:$AG$41=$U90),--(Lineups!$AB$4:$AB$41="X"),Lineups!$W$5:$W$42))</f>
        <v/>
      </c>
      <c r="Z90" s="164" t="str">
        <f>IF($U90="","",SUMPRODUCT(--(Lineups!$AK$4:$AK$41=$U90),Lineups!$W$4:$W$41) + SUMPRODUCT(--(Lineups!$AA$5:$AA$42="SP*"),--(Lineups!$AK$4:$AK$41=$U90),Lineups!$W$5:$W$42))</f>
        <v/>
      </c>
      <c r="AA90" s="164" t="str">
        <f>IF($U90="","",SUMPRODUCT(--(Lineups!$AO$4:$AO$41=$U90),Lineups!$W$4:$W$41) + SUMPRODUCT(--(Lineups!$AA$5:$AA$42="SP*"),--(Lineups!$AO$4:$AO$41=$U90),Lineups!$W$5:$W$42))</f>
        <v/>
      </c>
      <c r="AB90" s="164" t="str">
        <f>IF($U90="","",SUMPRODUCT(--(Lineups!$AS$4:$AS$41=$U90),Lineups!$W$4:$W$41) + SUMPRODUCT(--(Lineups!$AA$5:$AA$42="SP*"),--(Lineups!$AS$4:$AS$41=$U90),Lineups!$W$5:$W$42))</f>
        <v/>
      </c>
      <c r="AC90" s="20" t="str">
        <f t="shared" si="53"/>
        <v/>
      </c>
      <c r="AE90" s="20" t="str">
        <f t="shared" si="54"/>
        <v/>
      </c>
      <c r="AH90" s="20" t="str">
        <f>IF($U90="","",SUMPRODUCT(--(Lineups!$AC$4:$AC$41=$U90),Lineups!$W$4:$W$41) + SUMPRODUCT(--(Lineups!$AA$5:$AA$42="SP*"),--(Lineups!$AC$4:$AC$41=$U90),Lineups!$W$5:$W$42))</f>
        <v/>
      </c>
      <c r="AJ90" s="20" t="str">
        <f t="shared" si="55"/>
        <v/>
      </c>
    </row>
    <row r="91" spans="1:36">
      <c r="A91" s="153">
        <f t="shared" si="46"/>
        <v>14</v>
      </c>
      <c r="B91" s="153" t="str">
        <f t="shared" si="47"/>
        <v/>
      </c>
      <c r="C91" s="153" t="str">
        <f t="shared" si="47"/>
        <v/>
      </c>
      <c r="D91" s="153" t="str">
        <f>IF($B91="","",SUMPRODUCT(--(Lineups!$G$4:$G$41=$B91),--(Lineups!$B$4:$B$41=""),Lineups!$AW$4:$AW$41)+SUMPRODUCT(--(Lineups!$A$5:$A$42="SP*"),--(Lineups!$G$4:$G$41=$B91),--(Lineups!$B$4:$B$41=""),Lineups!$AW$5:$AW$42))</f>
        <v/>
      </c>
      <c r="F91" s="164" t="str">
        <f>IF($B91="","",SUMPRODUCT(--(Lineups!$G$4:$G$41=$B91),--(Lineups!$B$4:$B$41="X"),Lineups!$AW$4:$AW$41)+SUMPRODUCT(--(Lineups!$A$5:$A$42="SP*"),--(Lineups!$G$4:$G$41=$B91),--(Lineups!$B$4:$B$41="X"),Lineups!$AW$5:$AW$42))</f>
        <v/>
      </c>
      <c r="G91" s="164" t="str">
        <f>IF($B91="","",SUMPRODUCT(--(Lineups!$K$4:$K$41=$B91),Lineups!$AW$4:$AW$41) + SUMPRODUCT(--(Lineups!$A$5:$A$42="SP*"),--(Lineups!$K$4:$K$41=$B91),Lineups!$AW$5:$AW$42))</f>
        <v/>
      </c>
      <c r="H91" s="164" t="str">
        <f>IF($B91="","",SUMPRODUCT(--(Lineups!$O$4:$O$41=$B91),Lineups!$AW$4:$AW$41) + SUMPRODUCT(--(Lineups!$A$5:$A$42="SP*"),--(Lineups!$O$4:$O$41=$B91),Lineups!$AW$5:$AW$42))</f>
        <v/>
      </c>
      <c r="I91" s="164" t="str">
        <f>IF($B91="","",SUMPRODUCT(--(Lineups!$S$4:$S$41=$B91),Lineups!$AW$4:$AW$41) + SUMPRODUCT(--(Lineups!$A$5:$A$42="SP*"),--(Lineups!$S$4:$S$41=$B91),Lineups!$AW$5:$AW$42))</f>
        <v/>
      </c>
      <c r="J91" s="153" t="str">
        <f t="shared" si="48"/>
        <v/>
      </c>
      <c r="L91" s="153" t="str">
        <f t="shared" si="49"/>
        <v/>
      </c>
      <c r="O91" s="153" t="str">
        <f>IF($B91="","",SUMPRODUCT(--(Lineups!$C$4:$C$41=$B91),Lineups!$AW$4:$AW$41) + SUMPRODUCT(--(Lineups!$A$5:$A$42="SP*"),--(Lineups!$C$4:$C$41=$B91),Lineups!$AW$5:$AW$42))</f>
        <v/>
      </c>
      <c r="Q91" s="153" t="str">
        <f t="shared" si="50"/>
        <v/>
      </c>
      <c r="T91" s="153">
        <f t="shared" si="51"/>
        <v>14</v>
      </c>
      <c r="U91" s="153" t="str">
        <f t="shared" si="52"/>
        <v/>
      </c>
      <c r="V91" s="153" t="str">
        <f t="shared" si="52"/>
        <v/>
      </c>
      <c r="W91" s="153" t="str">
        <f>IF($U91="","",SUMPRODUCT(--(Lineups!$AG$4:$AG$41=$U91),--(Lineups!$AB$4:$AB$41=""),Lineups!$W$4:$W$41)+SUMPRODUCT(--(Lineups!$AA$5:$AA$42="SP*"),--(Lineups!$AG$4:$AG$41=$U91),--(Lineups!$AB$4:$AB$41=""),Lineups!$W$5:$W$42))</f>
        <v/>
      </c>
      <c r="Y91" s="164" t="str">
        <f>IF($U91="","",SUMPRODUCT(--(Lineups!$AG$4:$AG$41=$U91),--(Lineups!$AB$4:$AB$41="X"),Lineups!$W$4:$W$41)+SUMPRODUCT(--(Lineups!$AA$5:$AA$42="SP*"),--(Lineups!$AG$4:$AG$41=$U91),--(Lineups!$AB$4:$AB$41="X"),Lineups!$W$5:$W$42))</f>
        <v/>
      </c>
      <c r="Z91" s="164" t="str">
        <f>IF($U91="","",SUMPRODUCT(--(Lineups!$AK$4:$AK$41=$U91),Lineups!$W$4:$W$41) + SUMPRODUCT(--(Lineups!$AA$5:$AA$42="SP*"),--(Lineups!$AK$4:$AK$41=$U91),Lineups!$W$5:$W$42))</f>
        <v/>
      </c>
      <c r="AA91" s="164" t="str">
        <f>IF($U91="","",SUMPRODUCT(--(Lineups!$AO$4:$AO$41=$U91),Lineups!$W$4:$W$41) + SUMPRODUCT(--(Lineups!$AA$5:$AA$42="SP*"),--(Lineups!$AO$4:$AO$41=$U91),Lineups!$W$5:$W$42))</f>
        <v/>
      </c>
      <c r="AB91" s="164" t="str">
        <f>IF($U91="","",SUMPRODUCT(--(Lineups!$AS$4:$AS$41=$U91),Lineups!$W$4:$W$41) + SUMPRODUCT(--(Lineups!$AA$5:$AA$42="SP*"),--(Lineups!$AS$4:$AS$41=$U91),Lineups!$W$5:$W$42))</f>
        <v/>
      </c>
      <c r="AC91" s="153" t="str">
        <f t="shared" si="53"/>
        <v/>
      </c>
      <c r="AE91" s="153" t="str">
        <f t="shared" si="54"/>
        <v/>
      </c>
      <c r="AH91" s="153" t="str">
        <f>IF($U91="","",SUMPRODUCT(--(Lineups!$AC$4:$AC$41=$U91),Lineups!$W$4:$W$41) + SUMPRODUCT(--(Lineups!$AA$5:$AA$42="SP*"),--(Lineups!$AC$4:$AC$41=$U91),Lineups!$W$5:$W$42))</f>
        <v/>
      </c>
      <c r="AJ91" s="153" t="str">
        <f t="shared" si="55"/>
        <v/>
      </c>
    </row>
    <row r="92" spans="1:36">
      <c r="A92" s="20">
        <f t="shared" si="46"/>
        <v>15</v>
      </c>
      <c r="B92" s="20" t="str">
        <f t="shared" si="47"/>
        <v/>
      </c>
      <c r="C92" s="20" t="str">
        <f t="shared" si="47"/>
        <v/>
      </c>
      <c r="D92" s="20" t="str">
        <f>IF($B92="","",SUMPRODUCT(--(Lineups!$G$4:$G$41=$B92),--(Lineups!$B$4:$B$41=""),Lineups!$AW$4:$AW$41)+SUMPRODUCT(--(Lineups!$A$5:$A$42="SP*"),--(Lineups!$G$4:$G$41=$B92),--(Lineups!$B$4:$B$41=""),Lineups!$AW$5:$AW$42))</f>
        <v/>
      </c>
      <c r="F92" s="164" t="str">
        <f>IF($B92="","",SUMPRODUCT(--(Lineups!$G$4:$G$41=$B92),--(Lineups!$B$4:$B$41="X"),Lineups!$AW$4:$AW$41)+SUMPRODUCT(--(Lineups!$A$5:$A$42="SP*"),--(Lineups!$G$4:$G$41=$B92),--(Lineups!$B$4:$B$41="X"),Lineups!$AW$5:$AW$42))</f>
        <v/>
      </c>
      <c r="G92" s="164" t="str">
        <f>IF($B92="","",SUMPRODUCT(--(Lineups!$K$4:$K$41=$B92),Lineups!$AW$4:$AW$41) + SUMPRODUCT(--(Lineups!$A$5:$A$42="SP*"),--(Lineups!$K$4:$K$41=$B92),Lineups!$AW$5:$AW$42))</f>
        <v/>
      </c>
      <c r="H92" s="164" t="str">
        <f>IF($B92="","",SUMPRODUCT(--(Lineups!$O$4:$O$41=$B92),Lineups!$AW$4:$AW$41) + SUMPRODUCT(--(Lineups!$A$5:$A$42="SP*"),--(Lineups!$O$4:$O$41=$B92),Lineups!$AW$5:$AW$42))</f>
        <v/>
      </c>
      <c r="I92" s="164" t="str">
        <f>IF($B92="","",SUMPRODUCT(--(Lineups!$S$4:$S$41=$B92),Lineups!$AW$4:$AW$41) + SUMPRODUCT(--(Lineups!$A$5:$A$42="SP*"),--(Lineups!$S$4:$S$41=$B92),Lineups!$AW$5:$AW$42))</f>
        <v/>
      </c>
      <c r="J92" s="20" t="str">
        <f t="shared" si="48"/>
        <v/>
      </c>
      <c r="L92" s="20" t="str">
        <f t="shared" si="49"/>
        <v/>
      </c>
      <c r="O92" s="20" t="str">
        <f>IF($B92="","",SUMPRODUCT(--(Lineups!$C$4:$C$41=$B92),Lineups!$AW$4:$AW$41) + SUMPRODUCT(--(Lineups!$A$5:$A$42="SP*"),--(Lineups!$C$4:$C$41=$B92),Lineups!$AW$5:$AW$42))</f>
        <v/>
      </c>
      <c r="Q92" s="20" t="str">
        <f t="shared" si="50"/>
        <v/>
      </c>
      <c r="T92" s="20">
        <f t="shared" si="51"/>
        <v>15</v>
      </c>
      <c r="U92" s="20" t="str">
        <f t="shared" si="52"/>
        <v/>
      </c>
      <c r="V92" s="20" t="str">
        <f t="shared" si="52"/>
        <v/>
      </c>
      <c r="W92" s="20" t="str">
        <f>IF($U92="","",SUMPRODUCT(--(Lineups!$AG$4:$AG$41=$U92),--(Lineups!$AB$4:$AB$41=""),Lineups!$W$4:$W$41)+SUMPRODUCT(--(Lineups!$AA$5:$AA$42="SP*"),--(Lineups!$AG$4:$AG$41=$U92),--(Lineups!$AB$4:$AB$41=""),Lineups!$W$5:$W$42))</f>
        <v/>
      </c>
      <c r="Y92" s="164" t="str">
        <f>IF($U92="","",SUMPRODUCT(--(Lineups!$AG$4:$AG$41=$U92),--(Lineups!$AB$4:$AB$41="X"),Lineups!$W$4:$W$41)+SUMPRODUCT(--(Lineups!$AA$5:$AA$42="SP*"),--(Lineups!$AG$4:$AG$41=$U92),--(Lineups!$AB$4:$AB$41="X"),Lineups!$W$5:$W$42))</f>
        <v/>
      </c>
      <c r="Z92" s="164" t="str">
        <f>IF($U92="","",SUMPRODUCT(--(Lineups!$AK$4:$AK$41=$U92),Lineups!$W$4:$W$41) + SUMPRODUCT(--(Lineups!$AA$5:$AA$42="SP*"),--(Lineups!$AK$4:$AK$41=$U92),Lineups!$W$5:$W$42))</f>
        <v/>
      </c>
      <c r="AA92" s="164" t="str">
        <f>IF($U92="","",SUMPRODUCT(--(Lineups!$AO$4:$AO$41=$U92),Lineups!$W$4:$W$41) + SUMPRODUCT(--(Lineups!$AA$5:$AA$42="SP*"),--(Lineups!$AO$4:$AO$41=$U92),Lineups!$W$5:$W$42))</f>
        <v/>
      </c>
      <c r="AB92" s="164" t="str">
        <f>IF($U92="","",SUMPRODUCT(--(Lineups!$AS$4:$AS$41=$U92),Lineups!$W$4:$W$41) + SUMPRODUCT(--(Lineups!$AA$5:$AA$42="SP*"),--(Lineups!$AS$4:$AS$41=$U92),Lineups!$W$5:$W$42))</f>
        <v/>
      </c>
      <c r="AC92" s="20" t="str">
        <f t="shared" si="53"/>
        <v/>
      </c>
      <c r="AE92" s="20" t="str">
        <f t="shared" si="54"/>
        <v/>
      </c>
      <c r="AH92" s="20" t="str">
        <f>IF($U92="","",SUMPRODUCT(--(Lineups!$AC$4:$AC$41=$U92),Lineups!$W$4:$W$41) + SUMPRODUCT(--(Lineups!$AA$5:$AA$42="SP*"),--(Lineups!$AC$4:$AC$41=$U92),Lineups!$W$5:$W$42))</f>
        <v/>
      </c>
      <c r="AJ92" s="20" t="str">
        <f t="shared" si="55"/>
        <v/>
      </c>
    </row>
    <row r="93" spans="1:36">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c r="C101" s="109" t="s">
        <v>147</v>
      </c>
      <c r="V101" s="109" t="s">
        <v>147</v>
      </c>
    </row>
    <row r="102" spans="1:37">
      <c r="C102" s="3" t="s">
        <v>27</v>
      </c>
      <c r="D102" s="3">
        <f>MAX(Score!A84,Score!T84)</f>
        <v>0</v>
      </c>
      <c r="V102" s="3" t="s">
        <v>27</v>
      </c>
      <c r="W102" s="3">
        <f>D102</f>
        <v>0</v>
      </c>
    </row>
    <row r="103" spans="1:37">
      <c r="C103" s="3" t="s">
        <v>28</v>
      </c>
      <c r="D103" s="3">
        <f ca="1">SK!H164</f>
        <v>0</v>
      </c>
      <c r="V103" s="3" t="s">
        <v>29</v>
      </c>
      <c r="W103" s="3">
        <f ca="1">SK!X164</f>
        <v>0</v>
      </c>
    </row>
    <row r="104" spans="1:37">
      <c r="C104" s="3" t="s">
        <v>30</v>
      </c>
      <c r="D104" s="3">
        <f>COUNTIF(Q108:Q127,"&gt;0")</f>
        <v>0</v>
      </c>
      <c r="V104" s="3" t="s">
        <v>31</v>
      </c>
      <c r="W104" s="3">
        <f>COUNTIF(AJ108:AJ127,"&gt;0")</f>
        <v>0</v>
      </c>
    </row>
    <row r="106" spans="1:37">
      <c r="A106" s="1458" t="s">
        <v>32</v>
      </c>
      <c r="B106" s="1458"/>
      <c r="C106" s="1458"/>
      <c r="D106" s="110"/>
      <c r="E106" s="110"/>
      <c r="F106" s="110"/>
      <c r="G106" s="110"/>
      <c r="H106" s="110"/>
      <c r="I106" s="110"/>
      <c r="J106" s="110"/>
      <c r="K106" s="110"/>
      <c r="L106" s="110"/>
      <c r="M106" s="110"/>
      <c r="N106" s="110"/>
      <c r="O106" s="110"/>
      <c r="P106" s="110"/>
      <c r="Q106" s="110"/>
      <c r="R106" s="110"/>
      <c r="T106" s="1458" t="s">
        <v>32</v>
      </c>
      <c r="U106" s="1458"/>
      <c r="V106" s="1458"/>
      <c r="W106" s="110"/>
      <c r="X106" s="110"/>
      <c r="Y106" s="110"/>
      <c r="Z106" s="110"/>
      <c r="AA106" s="110"/>
      <c r="AB106" s="110"/>
      <c r="AC106" s="110"/>
      <c r="AD106" s="110"/>
      <c r="AE106" s="110"/>
      <c r="AF106" s="110"/>
      <c r="AG106" s="110"/>
      <c r="AH106" s="110"/>
      <c r="AI106" s="110"/>
      <c r="AJ106" s="110"/>
      <c r="AK106" s="110"/>
    </row>
    <row r="107" spans="1:37" s="20" customFormat="1">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c r="A108" s="20">
        <f t="shared" ref="A108:A127" si="56">A107+1</f>
        <v>1</v>
      </c>
      <c r="B108" s="97" t="str">
        <f t="shared" ref="B108:C127" si="57">B9</f>
        <v/>
      </c>
      <c r="C108" s="97" t="str">
        <f t="shared" si="57"/>
        <v/>
      </c>
      <c r="D108" s="3" t="str">
        <f>IF($B108="","",SUMPRODUCT(--(Lineups!G$46:G$83=$B108),--(Lineups!B$46:B$83="")))</f>
        <v/>
      </c>
      <c r="E108" s="156" t="str">
        <f t="shared" ref="E108:E127" si="58">IF($B108="","",IF($D$102=0,"",D108/$D$102))</f>
        <v/>
      </c>
      <c r="F108" s="164" t="str">
        <f>IF($B108="","",SUMPRODUCT(--(Lineups!G$46:G$83=$B108),--(Lineups!B$46:B$83="X")))</f>
        <v/>
      </c>
      <c r="G108" s="164" t="str">
        <f>IF($B108="","",SUMPRODUCT(--(Lineups!K$46:K$83=$B108),--(Lineups!A$46:A$83&lt;&gt;"SP")))</f>
        <v/>
      </c>
      <c r="H108" s="164" t="str">
        <f>IF($B108="","",SUMPRODUCT(--(Lineups!O$46:O$83=$B108),--(Lineups!A$46:A$83&lt;&gt;"SP")))</f>
        <v/>
      </c>
      <c r="I108" s="164" t="str">
        <f>IF($B108="","",SUMPRODUCT(--(Lineups!S$46:S$83=$B108),--(Lineups!A$46:A$83&lt;&gt;"SP")))</f>
        <v/>
      </c>
      <c r="J108" s="3" t="str">
        <f t="shared" ref="J108:J127" si="59">IF(B108="","",SUM(F108:I108))</f>
        <v/>
      </c>
      <c r="K108" s="156" t="str">
        <f t="shared" ref="K108:K127" si="60">IF($B108="","",IF($D$102=0,"",J108/$D$102))</f>
        <v/>
      </c>
      <c r="L108" s="3" t="str">
        <f t="shared" ref="L108:L127" si="61">IF(B108="","",SUM(D108,J108))</f>
        <v/>
      </c>
      <c r="M108" s="156" t="str">
        <f t="shared" ref="M108:M127" si="62">IF($B108="","",IF($D$102=0,"",L108/$D$102))</f>
        <v/>
      </c>
      <c r="N108" s="161" t="str">
        <f>IF(B108="","",IF(OR(SK!E173="",SK!E173=0),"",SK!H173))</f>
        <v/>
      </c>
      <c r="O108" s="3" t="str">
        <f>IF($B108="","",SUMPRODUCT(--(Lineups!C$46:C$83=$B108)))</f>
        <v/>
      </c>
      <c r="P108" s="156" t="str">
        <f t="shared" ref="P108:P127" si="63">IF($B108="","",IF($D$102=0,"",O108/$D$102))</f>
        <v/>
      </c>
      <c r="Q108" s="3" t="str">
        <f t="shared" ref="Q108:Q127" si="64">IF(B108="","",SUM(L108,O108))</f>
        <v/>
      </c>
      <c r="R108" s="156" t="str">
        <f t="shared" ref="R108:R127" si="65">IF($B108="","",IF($D$102=0,"",Q108/$D$102))</f>
        <v/>
      </c>
      <c r="T108" s="20">
        <f t="shared" ref="T108:T127" si="66">T107+1</f>
        <v>1</v>
      </c>
      <c r="U108" s="97" t="str">
        <f t="shared" ref="U108:V127" si="67">U9</f>
        <v/>
      </c>
      <c r="V108" s="97" t="str">
        <f t="shared" si="67"/>
        <v/>
      </c>
      <c r="W108" s="3" t="str">
        <f>IF($U108="","",SUMPRODUCT(--(Lineups!AG$46:AG$83=$U108),--(Lineups!AB$46:AB$83="")))</f>
        <v/>
      </c>
      <c r="X108" s="156" t="str">
        <f t="shared" ref="X108:X127" si="68">IF($U108="","",IF($W$102=0,"",W108/$W$102))</f>
        <v/>
      </c>
      <c r="Y108" s="164" t="str">
        <f>IF($U108="","",SUMPRODUCT(--(Lineups!AG$46:AG$83=$U108),--(Lineups!AB$46:AB$83="X")))</f>
        <v/>
      </c>
      <c r="Z108" s="164" t="str">
        <f>IF($U108="","",SUMPRODUCT(--(Lineups!AK$46:AK$83=$U108),--(Lineups!AA$46:AA$83&lt;&gt;"SP")))</f>
        <v/>
      </c>
      <c r="AA108" s="164" t="str">
        <f>IF($U108="","",SUMPRODUCT(--(Lineups!AO$46:AO$83=$U108),--(Lineups!AA$46:AA$83&lt;&gt;"SP")))</f>
        <v/>
      </c>
      <c r="AB108" s="164" t="str">
        <f>IF($U108="","",SUMPRODUCT(--(Lineups!AS$46:AS$83=$U108),--(Lineups!AA$46:AA$83&lt;&gt;"SP")))</f>
        <v/>
      </c>
      <c r="AC108" s="3" t="str">
        <f t="shared" ref="AC108:AC127" si="69">IF(U108="","",SUM(Y108:AB108))</f>
        <v/>
      </c>
      <c r="AD108" s="156" t="str">
        <f t="shared" ref="AD108:AD127" si="70">IF($U108="","",IF($W$102=0,"",AC108/$W$102))</f>
        <v/>
      </c>
      <c r="AE108" s="3" t="str">
        <f t="shared" ref="AE108:AE127" si="71">IF(U108="","",SUM(W108,AC108))</f>
        <v/>
      </c>
      <c r="AF108" s="156" t="str">
        <f t="shared" ref="AF108:AF127" si="72">IF($U108="","",IF($W$102=0,"",AE108/$W$102))</f>
        <v/>
      </c>
      <c r="AG108" s="161" t="str">
        <f>IF(U108="","",IF(OR(SK!U173="",SK!U173=0),"",SK!X173))</f>
        <v/>
      </c>
      <c r="AH108" s="3" t="str">
        <f>IF($U108="","",SUMPRODUCT(--(Lineups!AC$46:AC$83=$U108)))</f>
        <v/>
      </c>
      <c r="AI108" s="156" t="str">
        <f t="shared" ref="AI108:AI127" si="73">IF($U108="","",IF($W$102=0,"",AH108/$W$102))</f>
        <v/>
      </c>
      <c r="AJ108" s="3" t="str">
        <f t="shared" ref="AJ108:AJ127" si="74">IF(U108="","",SUM(AE108,AH108))</f>
        <v/>
      </c>
      <c r="AK108" s="156" t="str">
        <f t="shared" ref="AK108:AK127" si="75">IF($U108="","",IF($W$102=0,"",AJ108/$W$102))</f>
        <v/>
      </c>
    </row>
    <row r="109" spans="1:37">
      <c r="A109" s="153">
        <f t="shared" si="56"/>
        <v>2</v>
      </c>
      <c r="B109" s="154" t="str">
        <f t="shared" si="57"/>
        <v/>
      </c>
      <c r="C109" s="154" t="str">
        <f t="shared" si="57"/>
        <v/>
      </c>
      <c r="D109" s="155" t="str">
        <f>IF($B109="","",SUMPRODUCT(--(Lineups!G$46:G$83=$B109),--(Lineups!B$46:B$83="")))</f>
        <v/>
      </c>
      <c r="E109" s="157" t="str">
        <f t="shared" si="58"/>
        <v/>
      </c>
      <c r="F109" s="164" t="str">
        <f>IF($B109="","",SUMPRODUCT(--(Lineups!G$46:G$83=$B109),--(Lineups!B$46:B$83="X")))</f>
        <v/>
      </c>
      <c r="G109" s="164" t="str">
        <f>IF($B109="","",SUMPRODUCT(--(Lineups!K$46:K$83=$B109),--(Lineups!A$46:A$83&lt;&gt;"SP")))</f>
        <v/>
      </c>
      <c r="H109" s="164" t="str">
        <f>IF($B109="","",SUMPRODUCT(--(Lineups!O$46:O$83=$B109),--(Lineups!A$46:A$83&lt;&gt;"SP")))</f>
        <v/>
      </c>
      <c r="I109" s="164" t="str">
        <f>IF($B109="","",SUMPRODUCT(--(Lineups!S$46:S$83=$B109),--(Lineups!A$46:A$83&lt;&gt;"SP")))</f>
        <v/>
      </c>
      <c r="J109" s="155" t="str">
        <f t="shared" si="59"/>
        <v/>
      </c>
      <c r="K109" s="157" t="str">
        <f t="shared" si="60"/>
        <v/>
      </c>
      <c r="L109" s="155" t="str">
        <f t="shared" si="61"/>
        <v/>
      </c>
      <c r="M109" s="157" t="str">
        <f t="shared" si="62"/>
        <v/>
      </c>
      <c r="N109" s="162" t="str">
        <f>IF(B109="","",IF(OR(SK!E176="",SK!E176=0),"",SK!H176))</f>
        <v/>
      </c>
      <c r="O109" s="155" t="str">
        <f>IF($B109="","",SUMPRODUCT(--(Lineups!C$46:C$83=$B109)))</f>
        <v/>
      </c>
      <c r="P109" s="157" t="str">
        <f t="shared" si="63"/>
        <v/>
      </c>
      <c r="Q109" s="155" t="str">
        <f t="shared" si="64"/>
        <v/>
      </c>
      <c r="R109" s="157" t="str">
        <f t="shared" si="65"/>
        <v/>
      </c>
      <c r="T109" s="153">
        <f t="shared" si="66"/>
        <v>2</v>
      </c>
      <c r="U109" s="154" t="str">
        <f t="shared" si="67"/>
        <v/>
      </c>
      <c r="V109" s="154" t="str">
        <f t="shared" si="67"/>
        <v/>
      </c>
      <c r="W109" s="155" t="str">
        <f>IF($U109="","",SUMPRODUCT(--(Lineups!AG$46:AG$83=$U109),--(Lineups!AB$46:AB$83="")))</f>
        <v/>
      </c>
      <c r="X109" s="157" t="str">
        <f t="shared" si="68"/>
        <v/>
      </c>
      <c r="Y109" s="164" t="str">
        <f>IF($U109="","",SUMPRODUCT(--(Lineups!AG$46:AG$83=$U109),--(Lineups!AB$46:AB$83="X")))</f>
        <v/>
      </c>
      <c r="Z109" s="164" t="str">
        <f>IF($U109="","",SUMPRODUCT(--(Lineups!AK$46:AK$83=$U109),--(Lineups!AA$46:AA$83&lt;&gt;"SP")))</f>
        <v/>
      </c>
      <c r="AA109" s="164" t="str">
        <f>IF($U109="","",SUMPRODUCT(--(Lineups!AO$46:AO$83=$U109),--(Lineups!AA$46:AA$83&lt;&gt;"SP")))</f>
        <v/>
      </c>
      <c r="AB109" s="164" t="str">
        <f>IF($U109="","",SUMPRODUCT(--(Lineups!AS$46:AS$83=$U109),--(Lineups!AA$46:AA$83&lt;&gt;"SP")))</f>
        <v/>
      </c>
      <c r="AC109" s="155" t="str">
        <f t="shared" si="69"/>
        <v/>
      </c>
      <c r="AD109" s="157" t="str">
        <f t="shared" si="70"/>
        <v/>
      </c>
      <c r="AE109" s="155" t="str">
        <f t="shared" si="71"/>
        <v/>
      </c>
      <c r="AF109" s="157" t="str">
        <f t="shared" si="72"/>
        <v/>
      </c>
      <c r="AG109" s="162" t="str">
        <f>IF(U109="","",IF(OR(SK!U176="",SK!U176=0),"",SK!X176))</f>
        <v/>
      </c>
      <c r="AH109" s="155" t="str">
        <f>IF($U109="","",SUMPRODUCT(--(Lineups!AC$46:AC$83=$U109)))</f>
        <v/>
      </c>
      <c r="AI109" s="157" t="str">
        <f t="shared" si="73"/>
        <v/>
      </c>
      <c r="AJ109" s="155" t="str">
        <f t="shared" si="74"/>
        <v/>
      </c>
      <c r="AK109" s="157" t="str">
        <f t="shared" si="75"/>
        <v/>
      </c>
    </row>
    <row r="110" spans="1:37">
      <c r="A110" s="20">
        <f t="shared" si="56"/>
        <v>3</v>
      </c>
      <c r="B110" s="97" t="str">
        <f t="shared" si="57"/>
        <v/>
      </c>
      <c r="C110" s="97" t="str">
        <f t="shared" si="57"/>
        <v/>
      </c>
      <c r="D110" s="3" t="str">
        <f>IF($B110="","",SUMPRODUCT(--(Lineups!G$46:G$83=$B110),--(Lineups!B$46:B$83="")))</f>
        <v/>
      </c>
      <c r="E110" s="156" t="str">
        <f t="shared" si="58"/>
        <v/>
      </c>
      <c r="F110" s="164" t="str">
        <f>IF($B110="","",SUMPRODUCT(--(Lineups!G$46:G$83=$B110),--(Lineups!B$46:B$83="X")))</f>
        <v/>
      </c>
      <c r="G110" s="164" t="str">
        <f>IF($B110="","",SUMPRODUCT(--(Lineups!K$46:K$83=$B110),--(Lineups!A$46:A$83&lt;&gt;"SP")))</f>
        <v/>
      </c>
      <c r="H110" s="164" t="str">
        <f>IF($B110="","",SUMPRODUCT(--(Lineups!O$46:O$83=$B110),--(Lineups!A$46:A$83&lt;&gt;"SP")))</f>
        <v/>
      </c>
      <c r="I110" s="164" t="str">
        <f>IF($B110="","",SUMPRODUCT(--(Lineups!S$46:S$83=$B110),--(Lineups!A$46:A$83&lt;&gt;"SP")))</f>
        <v/>
      </c>
      <c r="J110" s="3" t="str">
        <f t="shared" si="59"/>
        <v/>
      </c>
      <c r="K110" s="156" t="str">
        <f t="shared" si="60"/>
        <v/>
      </c>
      <c r="L110" s="3" t="str">
        <f t="shared" si="61"/>
        <v/>
      </c>
      <c r="M110" s="156" t="str">
        <f t="shared" si="62"/>
        <v/>
      </c>
      <c r="N110" s="161" t="str">
        <f>IF(B110="","",IF(OR(SK!E179="",SK!E179=0),"",SK!H179))</f>
        <v/>
      </c>
      <c r="O110" s="3" t="str">
        <f>IF($B110="","",SUMPRODUCT(--(Lineups!C$46:C$83=$B110)))</f>
        <v/>
      </c>
      <c r="P110" s="156" t="str">
        <f t="shared" si="63"/>
        <v/>
      </c>
      <c r="Q110" s="3" t="str">
        <f t="shared" si="64"/>
        <v/>
      </c>
      <c r="R110" s="156" t="str">
        <f t="shared" si="65"/>
        <v/>
      </c>
      <c r="T110" s="20">
        <f t="shared" si="66"/>
        <v>3</v>
      </c>
      <c r="U110" s="97" t="str">
        <f t="shared" si="67"/>
        <v/>
      </c>
      <c r="V110" s="97" t="str">
        <f t="shared" si="67"/>
        <v/>
      </c>
      <c r="W110" s="3" t="str">
        <f>IF($U110="","",SUMPRODUCT(--(Lineups!AG$46:AG$83=$U110),--(Lineups!AB$46:AB$83="")))</f>
        <v/>
      </c>
      <c r="X110" s="156" t="str">
        <f t="shared" si="68"/>
        <v/>
      </c>
      <c r="Y110" s="164" t="str">
        <f>IF($U110="","",SUMPRODUCT(--(Lineups!AG$46:AG$83=$U110),--(Lineups!AB$46:AB$83="X")))</f>
        <v/>
      </c>
      <c r="Z110" s="164" t="str">
        <f>IF($U110="","",SUMPRODUCT(--(Lineups!AK$46:AK$83=$U110),--(Lineups!AA$46:AA$83&lt;&gt;"SP")))</f>
        <v/>
      </c>
      <c r="AA110" s="164" t="str">
        <f>IF($U110="","",SUMPRODUCT(--(Lineups!AO$46:AO$83=$U110),--(Lineups!AA$46:AA$83&lt;&gt;"SP")))</f>
        <v/>
      </c>
      <c r="AB110" s="164" t="str">
        <f>IF($U110="","",SUMPRODUCT(--(Lineups!AS$46:AS$83=$U110),--(Lineups!AA$46:AA$83&lt;&gt;"SP")))</f>
        <v/>
      </c>
      <c r="AC110" s="3" t="str">
        <f t="shared" si="69"/>
        <v/>
      </c>
      <c r="AD110" s="156" t="str">
        <f t="shared" si="70"/>
        <v/>
      </c>
      <c r="AE110" s="3" t="str">
        <f t="shared" si="71"/>
        <v/>
      </c>
      <c r="AF110" s="156" t="str">
        <f t="shared" si="72"/>
        <v/>
      </c>
      <c r="AG110" s="161" t="str">
        <f>IF(U110="","",IF(OR(SK!U179="",SK!U179=0),"",SK!X179))</f>
        <v/>
      </c>
      <c r="AH110" s="3" t="str">
        <f>IF($U110="","",SUMPRODUCT(--(Lineups!AC$46:AC$83=$U110)))</f>
        <v/>
      </c>
      <c r="AI110" s="156" t="str">
        <f t="shared" si="73"/>
        <v/>
      </c>
      <c r="AJ110" s="3" t="str">
        <f t="shared" si="74"/>
        <v/>
      </c>
      <c r="AK110" s="156" t="str">
        <f t="shared" si="75"/>
        <v/>
      </c>
    </row>
    <row r="111" spans="1:37">
      <c r="A111" s="153">
        <f t="shared" si="56"/>
        <v>4</v>
      </c>
      <c r="B111" s="154" t="str">
        <f t="shared" si="57"/>
        <v/>
      </c>
      <c r="C111" s="154" t="str">
        <f t="shared" si="57"/>
        <v/>
      </c>
      <c r="D111" s="155" t="str">
        <f>IF($B111="","",SUMPRODUCT(--(Lineups!G$46:G$83=$B111),--(Lineups!B$46:B$83="")))</f>
        <v/>
      </c>
      <c r="E111" s="157" t="str">
        <f t="shared" si="58"/>
        <v/>
      </c>
      <c r="F111" s="164" t="str">
        <f>IF($B111="","",SUMPRODUCT(--(Lineups!G$46:G$83=$B111),--(Lineups!B$46:B$83="X")))</f>
        <v/>
      </c>
      <c r="G111" s="164" t="str">
        <f>IF($B111="","",SUMPRODUCT(--(Lineups!K$46:K$83=$B111),--(Lineups!A$46:A$83&lt;&gt;"SP")))</f>
        <v/>
      </c>
      <c r="H111" s="164" t="str">
        <f>IF($B111="","",SUMPRODUCT(--(Lineups!O$46:O$83=$B111),--(Lineups!A$46:A$83&lt;&gt;"SP")))</f>
        <v/>
      </c>
      <c r="I111" s="164" t="str">
        <f>IF($B111="","",SUMPRODUCT(--(Lineups!S$46:S$83=$B111),--(Lineups!A$46:A$83&lt;&gt;"SP")))</f>
        <v/>
      </c>
      <c r="J111" s="155" t="str">
        <f t="shared" si="59"/>
        <v/>
      </c>
      <c r="K111" s="157" t="str">
        <f t="shared" si="60"/>
        <v/>
      </c>
      <c r="L111" s="155" t="str">
        <f t="shared" si="61"/>
        <v/>
      </c>
      <c r="M111" s="157" t="str">
        <f t="shared" si="62"/>
        <v/>
      </c>
      <c r="N111" s="162" t="str">
        <f>IF(B111="","",IF(OR(SK!E182="",SK!E182=0),"",SK!H182))</f>
        <v/>
      </c>
      <c r="O111" s="155" t="str">
        <f>IF($B111="","",SUMPRODUCT(--(Lineups!C$46:C$83=$B111)))</f>
        <v/>
      </c>
      <c r="P111" s="157" t="str">
        <f t="shared" si="63"/>
        <v/>
      </c>
      <c r="Q111" s="155" t="str">
        <f t="shared" si="64"/>
        <v/>
      </c>
      <c r="R111" s="157" t="str">
        <f t="shared" si="65"/>
        <v/>
      </c>
      <c r="T111" s="153">
        <f t="shared" si="66"/>
        <v>4</v>
      </c>
      <c r="U111" s="154" t="str">
        <f t="shared" si="67"/>
        <v/>
      </c>
      <c r="V111" s="154" t="str">
        <f t="shared" si="67"/>
        <v/>
      </c>
      <c r="W111" s="155" t="str">
        <f>IF($U111="","",SUMPRODUCT(--(Lineups!AG$46:AG$83=$U111),--(Lineups!AB$46:AB$83="")))</f>
        <v/>
      </c>
      <c r="X111" s="157" t="str">
        <f t="shared" si="68"/>
        <v/>
      </c>
      <c r="Y111" s="164" t="str">
        <f>IF($U111="","",SUMPRODUCT(--(Lineups!AG$46:AG$83=$U111),--(Lineups!AB$46:AB$83="X")))</f>
        <v/>
      </c>
      <c r="Z111" s="164" t="str">
        <f>IF($U111="","",SUMPRODUCT(--(Lineups!AK$46:AK$83=$U111),--(Lineups!AA$46:AA$83&lt;&gt;"SP")))</f>
        <v/>
      </c>
      <c r="AA111" s="164" t="str">
        <f>IF($U111="","",SUMPRODUCT(--(Lineups!AO$46:AO$83=$U111),--(Lineups!AA$46:AA$83&lt;&gt;"SP")))</f>
        <v/>
      </c>
      <c r="AB111" s="164" t="str">
        <f>IF($U111="","",SUMPRODUCT(--(Lineups!AS$46:AS$83=$U111),--(Lineups!AA$46:AA$83&lt;&gt;"SP")))</f>
        <v/>
      </c>
      <c r="AC111" s="155" t="str">
        <f t="shared" si="69"/>
        <v/>
      </c>
      <c r="AD111" s="157" t="str">
        <f t="shared" si="70"/>
        <v/>
      </c>
      <c r="AE111" s="155" t="str">
        <f t="shared" si="71"/>
        <v/>
      </c>
      <c r="AF111" s="157" t="str">
        <f t="shared" si="72"/>
        <v/>
      </c>
      <c r="AG111" s="162" t="str">
        <f>IF(U111="","",IF(OR(SK!U182="",SK!U182=0),"",SK!X182))</f>
        <v/>
      </c>
      <c r="AH111" s="155" t="str">
        <f>IF($U111="","",SUMPRODUCT(--(Lineups!AC$46:AC$83=$U111)))</f>
        <v/>
      </c>
      <c r="AI111" s="157" t="str">
        <f t="shared" si="73"/>
        <v/>
      </c>
      <c r="AJ111" s="155" t="str">
        <f t="shared" si="74"/>
        <v/>
      </c>
      <c r="AK111" s="157" t="str">
        <f t="shared" si="75"/>
        <v/>
      </c>
    </row>
    <row r="112" spans="1:37">
      <c r="A112" s="20">
        <f t="shared" si="56"/>
        <v>5</v>
      </c>
      <c r="B112" s="97" t="str">
        <f t="shared" si="57"/>
        <v/>
      </c>
      <c r="C112" s="97" t="str">
        <f t="shared" si="57"/>
        <v/>
      </c>
      <c r="D112" s="3" t="str">
        <f>IF($B112="","",SUMPRODUCT(--(Lineups!G$46:G$83=$B112),--(Lineups!B$46:B$83="")))</f>
        <v/>
      </c>
      <c r="E112" s="156" t="str">
        <f t="shared" si="58"/>
        <v/>
      </c>
      <c r="F112" s="164" t="str">
        <f>IF($B112="","",SUMPRODUCT(--(Lineups!G$46:G$83=$B112),--(Lineups!B$46:B$83="X")))</f>
        <v/>
      </c>
      <c r="G112" s="164" t="str">
        <f>IF($B112="","",SUMPRODUCT(--(Lineups!K$46:K$83=$B112),--(Lineups!A$46:A$83&lt;&gt;"SP")))</f>
        <v/>
      </c>
      <c r="H112" s="164" t="str">
        <f>IF($B112="","",SUMPRODUCT(--(Lineups!O$46:O$83=$B112),--(Lineups!A$46:A$83&lt;&gt;"SP")))</f>
        <v/>
      </c>
      <c r="I112" s="164" t="str">
        <f>IF($B112="","",SUMPRODUCT(--(Lineups!S$46:S$83=$B112),--(Lineups!A$46:A$83&lt;&gt;"SP")))</f>
        <v/>
      </c>
      <c r="J112" s="3" t="str">
        <f t="shared" si="59"/>
        <v/>
      </c>
      <c r="K112" s="156" t="str">
        <f t="shared" si="60"/>
        <v/>
      </c>
      <c r="L112" s="3" t="str">
        <f t="shared" si="61"/>
        <v/>
      </c>
      <c r="M112" s="156" t="str">
        <f t="shared" si="62"/>
        <v/>
      </c>
      <c r="N112" s="161" t="str">
        <f>IF(B112="","",IF(OR(SK!E185="",SK!E185=0),"",SK!H185))</f>
        <v/>
      </c>
      <c r="O112" s="3" t="str">
        <f>IF($B112="","",SUMPRODUCT(--(Lineups!C$46:C$83=$B112)))</f>
        <v/>
      </c>
      <c r="P112" s="156" t="str">
        <f t="shared" si="63"/>
        <v/>
      </c>
      <c r="Q112" s="3" t="str">
        <f t="shared" si="64"/>
        <v/>
      </c>
      <c r="R112" s="156" t="str">
        <f t="shared" si="65"/>
        <v/>
      </c>
      <c r="T112" s="20">
        <f t="shared" si="66"/>
        <v>5</v>
      </c>
      <c r="U112" s="97" t="str">
        <f t="shared" si="67"/>
        <v/>
      </c>
      <c r="V112" s="97" t="str">
        <f t="shared" si="67"/>
        <v/>
      </c>
      <c r="W112" s="3" t="str">
        <f>IF($U112="","",SUMPRODUCT(--(Lineups!AG$46:AG$83=$U112),--(Lineups!AB$46:AB$83="")))</f>
        <v/>
      </c>
      <c r="X112" s="156" t="str">
        <f t="shared" si="68"/>
        <v/>
      </c>
      <c r="Y112" s="164" t="str">
        <f>IF($U112="","",SUMPRODUCT(--(Lineups!AG$46:AG$83=$U112),--(Lineups!AB$46:AB$83="X")))</f>
        <v/>
      </c>
      <c r="Z112" s="164" t="str">
        <f>IF($U112="","",SUMPRODUCT(--(Lineups!AK$46:AK$83=$U112),--(Lineups!AA$46:AA$83&lt;&gt;"SP")))</f>
        <v/>
      </c>
      <c r="AA112" s="164" t="str">
        <f>IF($U112="","",SUMPRODUCT(--(Lineups!AO$46:AO$83=$U112),--(Lineups!AA$46:AA$83&lt;&gt;"SP")))</f>
        <v/>
      </c>
      <c r="AB112" s="164" t="str">
        <f>IF($U112="","",SUMPRODUCT(--(Lineups!AS$46:AS$83=$U112),--(Lineups!AA$46:AA$83&lt;&gt;"SP")))</f>
        <v/>
      </c>
      <c r="AC112" s="3" t="str">
        <f t="shared" si="69"/>
        <v/>
      </c>
      <c r="AD112" s="156" t="str">
        <f t="shared" si="70"/>
        <v/>
      </c>
      <c r="AE112" s="3" t="str">
        <f t="shared" si="71"/>
        <v/>
      </c>
      <c r="AF112" s="156" t="str">
        <f t="shared" si="72"/>
        <v/>
      </c>
      <c r="AG112" s="161" t="str">
        <f>IF(U112="","",IF(OR(SK!U185="",SK!U185=0),"",SK!X185))</f>
        <v/>
      </c>
      <c r="AH112" s="3" t="str">
        <f>IF($U112="","",SUMPRODUCT(--(Lineups!AC$46:AC$83=$U112)))</f>
        <v/>
      </c>
      <c r="AI112" s="156" t="str">
        <f t="shared" si="73"/>
        <v/>
      </c>
      <c r="AJ112" s="3" t="str">
        <f t="shared" si="74"/>
        <v/>
      </c>
      <c r="AK112" s="156" t="str">
        <f t="shared" si="75"/>
        <v/>
      </c>
    </row>
    <row r="113" spans="1:37">
      <c r="A113" s="153">
        <f t="shared" si="56"/>
        <v>6</v>
      </c>
      <c r="B113" s="154" t="str">
        <f t="shared" si="57"/>
        <v/>
      </c>
      <c r="C113" s="154" t="str">
        <f t="shared" si="57"/>
        <v/>
      </c>
      <c r="D113" s="155" t="str">
        <f>IF($B113="","",SUMPRODUCT(--(Lineups!G$46:G$83=$B113),--(Lineups!B$46:B$83="")))</f>
        <v/>
      </c>
      <c r="E113" s="157" t="str">
        <f t="shared" si="58"/>
        <v/>
      </c>
      <c r="F113" s="164" t="str">
        <f>IF($B113="","",SUMPRODUCT(--(Lineups!G$46:G$83=$B113),--(Lineups!B$46:B$83="X")))</f>
        <v/>
      </c>
      <c r="G113" s="164" t="str">
        <f>IF($B113="","",SUMPRODUCT(--(Lineups!K$46:K$83=$B113),--(Lineups!A$46:A$83&lt;&gt;"SP")))</f>
        <v/>
      </c>
      <c r="H113" s="164" t="str">
        <f>IF($B113="","",SUMPRODUCT(--(Lineups!O$46:O$83=$B113),--(Lineups!A$46:A$83&lt;&gt;"SP")))</f>
        <v/>
      </c>
      <c r="I113" s="164" t="str">
        <f>IF($B113="","",SUMPRODUCT(--(Lineups!S$46:S$83=$B113),--(Lineups!A$46:A$83&lt;&gt;"SP")))</f>
        <v/>
      </c>
      <c r="J113" s="155" t="str">
        <f t="shared" si="59"/>
        <v/>
      </c>
      <c r="K113" s="157" t="str">
        <f t="shared" si="60"/>
        <v/>
      </c>
      <c r="L113" s="155" t="str">
        <f t="shared" si="61"/>
        <v/>
      </c>
      <c r="M113" s="157" t="str">
        <f t="shared" si="62"/>
        <v/>
      </c>
      <c r="N113" s="162" t="str">
        <f>IF(B113="","",IF(OR(SK!E188="",SK!E188=0),"",SK!H188))</f>
        <v/>
      </c>
      <c r="O113" s="155" t="str">
        <f>IF($B113="","",SUMPRODUCT(--(Lineups!C$46:C$83=$B113)))</f>
        <v/>
      </c>
      <c r="P113" s="157" t="str">
        <f t="shared" si="63"/>
        <v/>
      </c>
      <c r="Q113" s="155" t="str">
        <f t="shared" si="64"/>
        <v/>
      </c>
      <c r="R113" s="157" t="str">
        <f t="shared" si="65"/>
        <v/>
      </c>
      <c r="T113" s="153">
        <f t="shared" si="66"/>
        <v>6</v>
      </c>
      <c r="U113" s="154" t="str">
        <f t="shared" si="67"/>
        <v/>
      </c>
      <c r="V113" s="154" t="str">
        <f t="shared" si="67"/>
        <v/>
      </c>
      <c r="W113" s="155" t="str">
        <f>IF($U113="","",SUMPRODUCT(--(Lineups!AG$46:AG$83=$U113),--(Lineups!AB$46:AB$83="")))</f>
        <v/>
      </c>
      <c r="X113" s="157" t="str">
        <f t="shared" si="68"/>
        <v/>
      </c>
      <c r="Y113" s="164" t="str">
        <f>IF($U113="","",SUMPRODUCT(--(Lineups!AG$46:AG$83=$U113),--(Lineups!AB$46:AB$83="X")))</f>
        <v/>
      </c>
      <c r="Z113" s="164" t="str">
        <f>IF($U113="","",SUMPRODUCT(--(Lineups!AK$46:AK$83=$U113),--(Lineups!AA$46:AA$83&lt;&gt;"SP")))</f>
        <v/>
      </c>
      <c r="AA113" s="164" t="str">
        <f>IF($U113="","",SUMPRODUCT(--(Lineups!AO$46:AO$83=$U113),--(Lineups!AA$46:AA$83&lt;&gt;"SP")))</f>
        <v/>
      </c>
      <c r="AB113" s="164" t="str">
        <f>IF($U113="","",SUMPRODUCT(--(Lineups!AS$46:AS$83=$U113),--(Lineups!AA$46:AA$83&lt;&gt;"SP")))</f>
        <v/>
      </c>
      <c r="AC113" s="155" t="str">
        <f t="shared" si="69"/>
        <v/>
      </c>
      <c r="AD113" s="157" t="str">
        <f t="shared" si="70"/>
        <v/>
      </c>
      <c r="AE113" s="155" t="str">
        <f t="shared" si="71"/>
        <v/>
      </c>
      <c r="AF113" s="157" t="str">
        <f t="shared" si="72"/>
        <v/>
      </c>
      <c r="AG113" s="162" t="str">
        <f>IF(U113="","",IF(OR(SK!U188="",SK!U188=0),"",SK!X188))</f>
        <v/>
      </c>
      <c r="AH113" s="155" t="str">
        <f>IF($U113="","",SUMPRODUCT(--(Lineups!AC$46:AC$83=$U113)))</f>
        <v/>
      </c>
      <c r="AI113" s="157" t="str">
        <f t="shared" si="73"/>
        <v/>
      </c>
      <c r="AJ113" s="155" t="str">
        <f t="shared" si="74"/>
        <v/>
      </c>
      <c r="AK113" s="157" t="str">
        <f t="shared" si="75"/>
        <v/>
      </c>
    </row>
    <row r="114" spans="1:37">
      <c r="A114" s="20">
        <f t="shared" si="56"/>
        <v>7</v>
      </c>
      <c r="B114" s="97" t="str">
        <f t="shared" si="57"/>
        <v/>
      </c>
      <c r="C114" s="97" t="str">
        <f t="shared" si="57"/>
        <v/>
      </c>
      <c r="D114" s="3" t="str">
        <f>IF($B114="","",SUMPRODUCT(--(Lineups!G$46:G$83=$B114),--(Lineups!B$46:B$83="")))</f>
        <v/>
      </c>
      <c r="E114" s="156" t="str">
        <f t="shared" si="58"/>
        <v/>
      </c>
      <c r="F114" s="164" t="str">
        <f>IF($B114="","",SUMPRODUCT(--(Lineups!G$46:G$83=$B114),--(Lineups!B$46:B$83="X")))</f>
        <v/>
      </c>
      <c r="G114" s="164" t="str">
        <f>IF($B114="","",SUMPRODUCT(--(Lineups!K$46:K$83=$B114),--(Lineups!A$46:A$83&lt;&gt;"SP")))</f>
        <v/>
      </c>
      <c r="H114" s="164" t="str">
        <f>IF($B114="","",SUMPRODUCT(--(Lineups!O$46:O$83=$B114),--(Lineups!A$46:A$83&lt;&gt;"SP")))</f>
        <v/>
      </c>
      <c r="I114" s="164" t="str">
        <f>IF($B114="","",SUMPRODUCT(--(Lineups!S$46:S$83=$B114),--(Lineups!A$46:A$83&lt;&gt;"SP")))</f>
        <v/>
      </c>
      <c r="J114" s="3" t="str">
        <f t="shared" si="59"/>
        <v/>
      </c>
      <c r="K114" s="156" t="str">
        <f t="shared" si="60"/>
        <v/>
      </c>
      <c r="L114" s="3" t="str">
        <f t="shared" si="61"/>
        <v/>
      </c>
      <c r="M114" s="156" t="str">
        <f t="shared" si="62"/>
        <v/>
      </c>
      <c r="N114" s="161" t="str">
        <f>IF(B114="","",IF(OR(SK!E191="",SK!E191=0),"",SK!H191))</f>
        <v/>
      </c>
      <c r="O114" s="3" t="str">
        <f>IF($B114="","",SUMPRODUCT(--(Lineups!C$46:C$83=$B114)))</f>
        <v/>
      </c>
      <c r="P114" s="156" t="str">
        <f t="shared" si="63"/>
        <v/>
      </c>
      <c r="Q114" s="3" t="str">
        <f t="shared" si="64"/>
        <v/>
      </c>
      <c r="R114" s="156" t="str">
        <f t="shared" si="65"/>
        <v/>
      </c>
      <c r="T114" s="20">
        <f t="shared" si="66"/>
        <v>7</v>
      </c>
      <c r="U114" s="97" t="str">
        <f t="shared" si="67"/>
        <v/>
      </c>
      <c r="V114" s="97" t="str">
        <f t="shared" si="67"/>
        <v/>
      </c>
      <c r="W114" s="3" t="str">
        <f>IF($U114="","",SUMPRODUCT(--(Lineups!AG$46:AG$83=$U114),--(Lineups!AB$46:AB$83="")))</f>
        <v/>
      </c>
      <c r="X114" s="156" t="str">
        <f t="shared" si="68"/>
        <v/>
      </c>
      <c r="Y114" s="164" t="str">
        <f>IF($U114="","",SUMPRODUCT(--(Lineups!AG$46:AG$83=$U114),--(Lineups!AB$46:AB$83="X")))</f>
        <v/>
      </c>
      <c r="Z114" s="164" t="str">
        <f>IF($U114="","",SUMPRODUCT(--(Lineups!AK$46:AK$83=$U114),--(Lineups!AA$46:AA$83&lt;&gt;"SP")))</f>
        <v/>
      </c>
      <c r="AA114" s="164" t="str">
        <f>IF($U114="","",SUMPRODUCT(--(Lineups!AO$46:AO$83=$U114),--(Lineups!AA$46:AA$83&lt;&gt;"SP")))</f>
        <v/>
      </c>
      <c r="AB114" s="164" t="str">
        <f>IF($U114="","",SUMPRODUCT(--(Lineups!AS$46:AS$83=$U114),--(Lineups!AA$46:AA$83&lt;&gt;"SP")))</f>
        <v/>
      </c>
      <c r="AC114" s="3" t="str">
        <f t="shared" si="69"/>
        <v/>
      </c>
      <c r="AD114" s="156" t="str">
        <f t="shared" si="70"/>
        <v/>
      </c>
      <c r="AE114" s="3" t="str">
        <f t="shared" si="71"/>
        <v/>
      </c>
      <c r="AF114" s="156" t="str">
        <f t="shared" si="72"/>
        <v/>
      </c>
      <c r="AG114" s="161" t="str">
        <f>IF(U114="","",IF(OR(SK!U191="",SK!U191=0),"",SK!X191))</f>
        <v/>
      </c>
      <c r="AH114" s="3" t="str">
        <f>IF($U114="","",SUMPRODUCT(--(Lineups!AC$46:AC$83=$U114)))</f>
        <v/>
      </c>
      <c r="AI114" s="156" t="str">
        <f t="shared" si="73"/>
        <v/>
      </c>
      <c r="AJ114" s="3" t="str">
        <f t="shared" si="74"/>
        <v/>
      </c>
      <c r="AK114" s="156" t="str">
        <f t="shared" si="75"/>
        <v/>
      </c>
    </row>
    <row r="115" spans="1:37">
      <c r="A115" s="153">
        <f t="shared" si="56"/>
        <v>8</v>
      </c>
      <c r="B115" s="154" t="str">
        <f t="shared" si="57"/>
        <v/>
      </c>
      <c r="C115" s="154" t="str">
        <f t="shared" si="57"/>
        <v/>
      </c>
      <c r="D115" s="155" t="str">
        <f>IF($B115="","",SUMPRODUCT(--(Lineups!G$46:G$83=$B115),--(Lineups!B$46:B$83="")))</f>
        <v/>
      </c>
      <c r="E115" s="157" t="str">
        <f t="shared" si="58"/>
        <v/>
      </c>
      <c r="F115" s="164" t="str">
        <f>IF($B115="","",SUMPRODUCT(--(Lineups!G$46:G$83=$B115),--(Lineups!B$46:B$83="X")))</f>
        <v/>
      </c>
      <c r="G115" s="164" t="str">
        <f>IF($B115="","",SUMPRODUCT(--(Lineups!K$46:K$83=$B115),--(Lineups!A$46:A$83&lt;&gt;"SP")))</f>
        <v/>
      </c>
      <c r="H115" s="164" t="str">
        <f>IF($B115="","",SUMPRODUCT(--(Lineups!O$46:O$83=$B115),--(Lineups!A$46:A$83&lt;&gt;"SP")))</f>
        <v/>
      </c>
      <c r="I115" s="164" t="str">
        <f>IF($B115="","",SUMPRODUCT(--(Lineups!S$46:S$83=$B115),--(Lineups!A$46:A$83&lt;&gt;"SP")))</f>
        <v/>
      </c>
      <c r="J115" s="155" t="str">
        <f t="shared" si="59"/>
        <v/>
      </c>
      <c r="K115" s="157" t="str">
        <f t="shared" si="60"/>
        <v/>
      </c>
      <c r="L115" s="155" t="str">
        <f t="shared" si="61"/>
        <v/>
      </c>
      <c r="M115" s="157" t="str">
        <f t="shared" si="62"/>
        <v/>
      </c>
      <c r="N115" s="162" t="str">
        <f>IF(B115="","",IF(OR(SK!E194="",SK!E194=0),"",SK!H194))</f>
        <v/>
      </c>
      <c r="O115" s="155" t="str">
        <f>IF($B115="","",SUMPRODUCT(--(Lineups!C$46:C$83=$B115)))</f>
        <v/>
      </c>
      <c r="P115" s="157" t="str">
        <f t="shared" si="63"/>
        <v/>
      </c>
      <c r="Q115" s="155" t="str">
        <f t="shared" si="64"/>
        <v/>
      </c>
      <c r="R115" s="157" t="str">
        <f t="shared" si="65"/>
        <v/>
      </c>
      <c r="T115" s="153">
        <f t="shared" si="66"/>
        <v>8</v>
      </c>
      <c r="U115" s="154" t="str">
        <f t="shared" si="67"/>
        <v/>
      </c>
      <c r="V115" s="154" t="str">
        <f t="shared" si="67"/>
        <v/>
      </c>
      <c r="W115" s="155" t="str">
        <f>IF($U115="","",SUMPRODUCT(--(Lineups!AG$46:AG$83=$U115),--(Lineups!AB$46:AB$83="")))</f>
        <v/>
      </c>
      <c r="X115" s="157" t="str">
        <f t="shared" si="68"/>
        <v/>
      </c>
      <c r="Y115" s="164" t="str">
        <f>IF($U115="","",SUMPRODUCT(--(Lineups!AG$46:AG$83=$U115),--(Lineups!AB$46:AB$83="X")))</f>
        <v/>
      </c>
      <c r="Z115" s="164" t="str">
        <f>IF($U115="","",SUMPRODUCT(--(Lineups!AK$46:AK$83=$U115),--(Lineups!AA$46:AA$83&lt;&gt;"SP")))</f>
        <v/>
      </c>
      <c r="AA115" s="164" t="str">
        <f>IF($U115="","",SUMPRODUCT(--(Lineups!AO$46:AO$83=$U115),--(Lineups!AA$46:AA$83&lt;&gt;"SP")))</f>
        <v/>
      </c>
      <c r="AB115" s="164" t="str">
        <f>IF($U115="","",SUMPRODUCT(--(Lineups!AS$46:AS$83=$U115),--(Lineups!AA$46:AA$83&lt;&gt;"SP")))</f>
        <v/>
      </c>
      <c r="AC115" s="155" t="str">
        <f t="shared" si="69"/>
        <v/>
      </c>
      <c r="AD115" s="157" t="str">
        <f t="shared" si="70"/>
        <v/>
      </c>
      <c r="AE115" s="155" t="str">
        <f t="shared" si="71"/>
        <v/>
      </c>
      <c r="AF115" s="157" t="str">
        <f t="shared" si="72"/>
        <v/>
      </c>
      <c r="AG115" s="162" t="str">
        <f>IF(U115="","",IF(OR(SK!U194="",SK!U194=0),"",SK!X194))</f>
        <v/>
      </c>
      <c r="AH115" s="155" t="str">
        <f>IF($U115="","",SUMPRODUCT(--(Lineups!AC$46:AC$83=$U115)))</f>
        <v/>
      </c>
      <c r="AI115" s="157" t="str">
        <f t="shared" si="73"/>
        <v/>
      </c>
      <c r="AJ115" s="155" t="str">
        <f t="shared" si="74"/>
        <v/>
      </c>
      <c r="AK115" s="157" t="str">
        <f t="shared" si="75"/>
        <v/>
      </c>
    </row>
    <row r="116" spans="1:37">
      <c r="A116" s="20">
        <f t="shared" si="56"/>
        <v>9</v>
      </c>
      <c r="B116" s="97" t="str">
        <f t="shared" si="57"/>
        <v/>
      </c>
      <c r="C116" s="97" t="str">
        <f t="shared" si="57"/>
        <v/>
      </c>
      <c r="D116" s="3" t="str">
        <f>IF($B116="","",SUMPRODUCT(--(Lineups!G$46:G$83=$B116),--(Lineups!B$46:B$83="")))</f>
        <v/>
      </c>
      <c r="E116" s="156" t="str">
        <f t="shared" si="58"/>
        <v/>
      </c>
      <c r="F116" s="164" t="str">
        <f>IF($B116="","",SUMPRODUCT(--(Lineups!G$46:G$83=$B116),--(Lineups!B$46:B$83="X")))</f>
        <v/>
      </c>
      <c r="G116" s="164" t="str">
        <f>IF($B116="","",SUMPRODUCT(--(Lineups!K$46:K$83=$B116),--(Lineups!A$46:A$83&lt;&gt;"SP")))</f>
        <v/>
      </c>
      <c r="H116" s="164" t="str">
        <f>IF($B116="","",SUMPRODUCT(--(Lineups!O$46:O$83=$B116),--(Lineups!A$46:A$83&lt;&gt;"SP")))</f>
        <v/>
      </c>
      <c r="I116" s="164" t="str">
        <f>IF($B116="","",SUMPRODUCT(--(Lineups!S$46:S$83=$B116),--(Lineups!A$46:A$83&lt;&gt;"SP")))</f>
        <v/>
      </c>
      <c r="J116" s="3" t="str">
        <f t="shared" si="59"/>
        <v/>
      </c>
      <c r="K116" s="156" t="str">
        <f t="shared" si="60"/>
        <v/>
      </c>
      <c r="L116" s="3" t="str">
        <f t="shared" si="61"/>
        <v/>
      </c>
      <c r="M116" s="156" t="str">
        <f t="shared" si="62"/>
        <v/>
      </c>
      <c r="N116" s="161" t="str">
        <f>IF(B116="","",IF(OR(SK!E197="",SK!E197=0),"",SK!H197))</f>
        <v/>
      </c>
      <c r="O116" s="3" t="str">
        <f>IF($B116="","",SUMPRODUCT(--(Lineups!C$46:C$83=$B116)))</f>
        <v/>
      </c>
      <c r="P116" s="156" t="str">
        <f t="shared" si="63"/>
        <v/>
      </c>
      <c r="Q116" s="3" t="str">
        <f t="shared" si="64"/>
        <v/>
      </c>
      <c r="R116" s="156" t="str">
        <f t="shared" si="65"/>
        <v/>
      </c>
      <c r="T116" s="20">
        <f t="shared" si="66"/>
        <v>9</v>
      </c>
      <c r="U116" s="97" t="str">
        <f t="shared" si="67"/>
        <v/>
      </c>
      <c r="V116" s="97" t="str">
        <f t="shared" si="67"/>
        <v/>
      </c>
      <c r="W116" s="3" t="str">
        <f>IF($U116="","",SUMPRODUCT(--(Lineups!AG$46:AG$83=$U116),--(Lineups!AB$46:AB$83="")))</f>
        <v/>
      </c>
      <c r="X116" s="156" t="str">
        <f t="shared" si="68"/>
        <v/>
      </c>
      <c r="Y116" s="164" t="str">
        <f>IF($U116="","",SUMPRODUCT(--(Lineups!AG$46:AG$83=$U116),--(Lineups!AB$46:AB$83="X")))</f>
        <v/>
      </c>
      <c r="Z116" s="164" t="str">
        <f>IF($U116="","",SUMPRODUCT(--(Lineups!AK$46:AK$83=$U116),--(Lineups!AA$46:AA$83&lt;&gt;"SP")))</f>
        <v/>
      </c>
      <c r="AA116" s="164" t="str">
        <f>IF($U116="","",SUMPRODUCT(--(Lineups!AO$46:AO$83=$U116),--(Lineups!AA$46:AA$83&lt;&gt;"SP")))</f>
        <v/>
      </c>
      <c r="AB116" s="164" t="str">
        <f>IF($U116="","",SUMPRODUCT(--(Lineups!AS$46:AS$83=$U116),--(Lineups!AA$46:AA$83&lt;&gt;"SP")))</f>
        <v/>
      </c>
      <c r="AC116" s="3" t="str">
        <f t="shared" si="69"/>
        <v/>
      </c>
      <c r="AD116" s="156" t="str">
        <f t="shared" si="70"/>
        <v/>
      </c>
      <c r="AE116" s="3" t="str">
        <f t="shared" si="71"/>
        <v/>
      </c>
      <c r="AF116" s="156" t="str">
        <f t="shared" si="72"/>
        <v/>
      </c>
      <c r="AG116" s="161" t="str">
        <f>IF(U116="","",IF(OR(SK!U197="",SK!U197=0),"",SK!X197))</f>
        <v/>
      </c>
      <c r="AH116" s="3" t="str">
        <f>IF($U116="","",SUMPRODUCT(--(Lineups!AC$46:AC$83=$U116)))</f>
        <v/>
      </c>
      <c r="AI116" s="156" t="str">
        <f t="shared" si="73"/>
        <v/>
      </c>
      <c r="AJ116" s="3" t="str">
        <f t="shared" si="74"/>
        <v/>
      </c>
      <c r="AK116" s="156" t="str">
        <f t="shared" si="75"/>
        <v/>
      </c>
    </row>
    <row r="117" spans="1:37">
      <c r="A117" s="153">
        <f t="shared" si="56"/>
        <v>10</v>
      </c>
      <c r="B117" s="154" t="str">
        <f t="shared" si="57"/>
        <v/>
      </c>
      <c r="C117" s="154" t="str">
        <f t="shared" si="57"/>
        <v/>
      </c>
      <c r="D117" s="155" t="str">
        <f>IF($B117="","",SUMPRODUCT(--(Lineups!G$46:G$83=$B117),--(Lineups!B$46:B$83="")))</f>
        <v/>
      </c>
      <c r="E117" s="157" t="str">
        <f t="shared" si="58"/>
        <v/>
      </c>
      <c r="F117" s="164" t="str">
        <f>IF($B117="","",SUMPRODUCT(--(Lineups!G$46:G$83=$B117),--(Lineups!B$46:B$83="X")))</f>
        <v/>
      </c>
      <c r="G117" s="164" t="str">
        <f>IF($B117="","",SUMPRODUCT(--(Lineups!K$46:K$83=$B117),--(Lineups!A$46:A$83&lt;&gt;"SP")))</f>
        <v/>
      </c>
      <c r="H117" s="164" t="str">
        <f>IF($B117="","",SUMPRODUCT(--(Lineups!O$46:O$83=$B117),--(Lineups!A$46:A$83&lt;&gt;"SP")))</f>
        <v/>
      </c>
      <c r="I117" s="164" t="str">
        <f>IF($B117="","",SUMPRODUCT(--(Lineups!S$46:S$83=$B117),--(Lineups!A$46:A$83&lt;&gt;"SP")))</f>
        <v/>
      </c>
      <c r="J117" s="155" t="str">
        <f t="shared" si="59"/>
        <v/>
      </c>
      <c r="K117" s="157" t="str">
        <f t="shared" si="60"/>
        <v/>
      </c>
      <c r="L117" s="155" t="str">
        <f t="shared" si="61"/>
        <v/>
      </c>
      <c r="M117" s="157" t="str">
        <f t="shared" si="62"/>
        <v/>
      </c>
      <c r="N117" s="162" t="str">
        <f>IF(B117="","",IF(OR(SK!E200="",SK!E200=0),"",SK!H200))</f>
        <v/>
      </c>
      <c r="O117" s="155" t="str">
        <f>IF($B117="","",SUMPRODUCT(--(Lineups!C$46:C$83=$B117)))</f>
        <v/>
      </c>
      <c r="P117" s="157" t="str">
        <f t="shared" si="63"/>
        <v/>
      </c>
      <c r="Q117" s="155" t="str">
        <f t="shared" si="64"/>
        <v/>
      </c>
      <c r="R117" s="157" t="str">
        <f t="shared" si="65"/>
        <v/>
      </c>
      <c r="T117" s="153">
        <f t="shared" si="66"/>
        <v>10</v>
      </c>
      <c r="U117" s="154" t="str">
        <f t="shared" si="67"/>
        <v/>
      </c>
      <c r="V117" s="154" t="str">
        <f t="shared" si="67"/>
        <v/>
      </c>
      <c r="W117" s="155" t="str">
        <f>IF($U117="","",SUMPRODUCT(--(Lineups!AG$46:AG$83=$U117),--(Lineups!AB$46:AB$83="")))</f>
        <v/>
      </c>
      <c r="X117" s="157" t="str">
        <f t="shared" si="68"/>
        <v/>
      </c>
      <c r="Y117" s="164" t="str">
        <f>IF($U117="","",SUMPRODUCT(--(Lineups!AG$46:AG$83=$U117),--(Lineups!AB$46:AB$83="X")))</f>
        <v/>
      </c>
      <c r="Z117" s="164" t="str">
        <f>IF($U117="","",SUMPRODUCT(--(Lineups!AK$46:AK$83=$U117),--(Lineups!AA$46:AA$83&lt;&gt;"SP")))</f>
        <v/>
      </c>
      <c r="AA117" s="164" t="str">
        <f>IF($U117="","",SUMPRODUCT(--(Lineups!AO$46:AO$83=$U117),--(Lineups!AA$46:AA$83&lt;&gt;"SP")))</f>
        <v/>
      </c>
      <c r="AB117" s="164" t="str">
        <f>IF($U117="","",SUMPRODUCT(--(Lineups!AS$46:AS$83=$U117),--(Lineups!AA$46:AA$83&lt;&gt;"SP")))</f>
        <v/>
      </c>
      <c r="AC117" s="155" t="str">
        <f t="shared" si="69"/>
        <v/>
      </c>
      <c r="AD117" s="157" t="str">
        <f t="shared" si="70"/>
        <v/>
      </c>
      <c r="AE117" s="155" t="str">
        <f t="shared" si="71"/>
        <v/>
      </c>
      <c r="AF117" s="157" t="str">
        <f t="shared" si="72"/>
        <v/>
      </c>
      <c r="AG117" s="162" t="str">
        <f>IF(U117="","",IF(OR(SK!U200="",SK!U200=0),"",SK!X200))</f>
        <v/>
      </c>
      <c r="AH117" s="155" t="str">
        <f>IF($U117="","",SUMPRODUCT(--(Lineups!AC$46:AC$83=$U117)))</f>
        <v/>
      </c>
      <c r="AI117" s="157" t="str">
        <f t="shared" si="73"/>
        <v/>
      </c>
      <c r="AJ117" s="155" t="str">
        <f t="shared" si="74"/>
        <v/>
      </c>
      <c r="AK117" s="157" t="str">
        <f t="shared" si="75"/>
        <v/>
      </c>
    </row>
    <row r="118" spans="1:37">
      <c r="A118" s="20">
        <f t="shared" si="56"/>
        <v>11</v>
      </c>
      <c r="B118" s="97" t="str">
        <f t="shared" si="57"/>
        <v/>
      </c>
      <c r="C118" s="97" t="str">
        <f t="shared" si="57"/>
        <v/>
      </c>
      <c r="D118" s="3" t="str">
        <f>IF($B118="","",SUMPRODUCT(--(Lineups!G$46:G$83=$B118),--(Lineups!B$46:B$83="")))</f>
        <v/>
      </c>
      <c r="E118" s="156" t="str">
        <f t="shared" si="58"/>
        <v/>
      </c>
      <c r="F118" s="164" t="str">
        <f>IF($B118="","",SUMPRODUCT(--(Lineups!G$46:G$83=$B118),--(Lineups!B$46:B$83="X")))</f>
        <v/>
      </c>
      <c r="G118" s="164" t="str">
        <f>IF($B118="","",SUMPRODUCT(--(Lineups!K$46:K$83=$B118),--(Lineups!A$46:A$83&lt;&gt;"SP")))</f>
        <v/>
      </c>
      <c r="H118" s="164" t="str">
        <f>IF($B118="","",SUMPRODUCT(--(Lineups!O$46:O$83=$B118),--(Lineups!A$46:A$83&lt;&gt;"SP")))</f>
        <v/>
      </c>
      <c r="I118" s="164" t="str">
        <f>IF($B118="","",SUMPRODUCT(--(Lineups!S$46:S$83=$B118),--(Lineups!A$46:A$83&lt;&gt;"SP")))</f>
        <v/>
      </c>
      <c r="J118" s="3" t="str">
        <f t="shared" si="59"/>
        <v/>
      </c>
      <c r="K118" s="156" t="str">
        <f t="shared" si="60"/>
        <v/>
      </c>
      <c r="L118" s="3" t="str">
        <f t="shared" si="61"/>
        <v/>
      </c>
      <c r="M118" s="156" t="str">
        <f t="shared" si="62"/>
        <v/>
      </c>
      <c r="N118" s="161" t="str">
        <f>IF(B118="","",IF(OR(SK!E203="",SK!E203=0),"",SK!H203))</f>
        <v/>
      </c>
      <c r="O118" s="3" t="str">
        <f>IF($B118="","",SUMPRODUCT(--(Lineups!C$46:C$83=$B118)))</f>
        <v/>
      </c>
      <c r="P118" s="156" t="str">
        <f t="shared" si="63"/>
        <v/>
      </c>
      <c r="Q118" s="3" t="str">
        <f t="shared" si="64"/>
        <v/>
      </c>
      <c r="R118" s="156" t="str">
        <f t="shared" si="65"/>
        <v/>
      </c>
      <c r="T118" s="20">
        <f t="shared" si="66"/>
        <v>11</v>
      </c>
      <c r="U118" s="97" t="str">
        <f t="shared" si="67"/>
        <v/>
      </c>
      <c r="V118" s="97" t="str">
        <f t="shared" si="67"/>
        <v/>
      </c>
      <c r="W118" s="3" t="str">
        <f>IF($U118="","",SUMPRODUCT(--(Lineups!AG$46:AG$83=$U118),--(Lineups!AB$46:AB$83="")))</f>
        <v/>
      </c>
      <c r="X118" s="156" t="str">
        <f t="shared" si="68"/>
        <v/>
      </c>
      <c r="Y118" s="164" t="str">
        <f>IF($U118="","",SUMPRODUCT(--(Lineups!AG$46:AG$83=$U118),--(Lineups!AB$46:AB$83="X")))</f>
        <v/>
      </c>
      <c r="Z118" s="164" t="str">
        <f>IF($U118="","",SUMPRODUCT(--(Lineups!AK$46:AK$83=$U118),--(Lineups!AA$46:AA$83&lt;&gt;"SP")))</f>
        <v/>
      </c>
      <c r="AA118" s="164" t="str">
        <f>IF($U118="","",SUMPRODUCT(--(Lineups!AO$46:AO$83=$U118),--(Lineups!AA$46:AA$83&lt;&gt;"SP")))</f>
        <v/>
      </c>
      <c r="AB118" s="164" t="str">
        <f>IF($U118="","",SUMPRODUCT(--(Lineups!AS$46:AS$83=$U118),--(Lineups!AA$46:AA$83&lt;&gt;"SP")))</f>
        <v/>
      </c>
      <c r="AC118" s="3" t="str">
        <f t="shared" si="69"/>
        <v/>
      </c>
      <c r="AD118" s="156" t="str">
        <f t="shared" si="70"/>
        <v/>
      </c>
      <c r="AE118" s="3" t="str">
        <f t="shared" si="71"/>
        <v/>
      </c>
      <c r="AF118" s="156" t="str">
        <f t="shared" si="72"/>
        <v/>
      </c>
      <c r="AG118" s="161" t="str">
        <f>IF(U118="","",IF(OR(SK!U203="",SK!U203=0),"",SK!X203))</f>
        <v/>
      </c>
      <c r="AH118" s="3" t="str">
        <f>IF($U118="","",SUMPRODUCT(--(Lineups!AC$46:AC$83=$U118)))</f>
        <v/>
      </c>
      <c r="AI118" s="156" t="str">
        <f t="shared" si="73"/>
        <v/>
      </c>
      <c r="AJ118" s="3" t="str">
        <f t="shared" si="74"/>
        <v/>
      </c>
      <c r="AK118" s="156" t="str">
        <f t="shared" si="75"/>
        <v/>
      </c>
    </row>
    <row r="119" spans="1:37">
      <c r="A119" s="153">
        <f t="shared" si="56"/>
        <v>12</v>
      </c>
      <c r="B119" s="154" t="str">
        <f t="shared" si="57"/>
        <v/>
      </c>
      <c r="C119" s="154" t="str">
        <f t="shared" si="57"/>
        <v/>
      </c>
      <c r="D119" s="155" t="str">
        <f>IF($B119="","",SUMPRODUCT(--(Lineups!G$46:G$83=$B119),--(Lineups!B$46:B$83="")))</f>
        <v/>
      </c>
      <c r="E119" s="157" t="str">
        <f t="shared" si="58"/>
        <v/>
      </c>
      <c r="F119" s="164" t="str">
        <f>IF($B119="","",SUMPRODUCT(--(Lineups!G$46:G$83=$B119),--(Lineups!B$46:B$83="X")))</f>
        <v/>
      </c>
      <c r="G119" s="164" t="str">
        <f>IF($B119="","",SUMPRODUCT(--(Lineups!K$46:K$83=$B119),--(Lineups!A$46:A$83&lt;&gt;"SP")))</f>
        <v/>
      </c>
      <c r="H119" s="164" t="str">
        <f>IF($B119="","",SUMPRODUCT(--(Lineups!O$46:O$83=$B119),--(Lineups!A$46:A$83&lt;&gt;"SP")))</f>
        <v/>
      </c>
      <c r="I119" s="164" t="str">
        <f>IF($B119="","",SUMPRODUCT(--(Lineups!S$46:S$83=$B119),--(Lineups!A$46:A$83&lt;&gt;"SP")))</f>
        <v/>
      </c>
      <c r="J119" s="155" t="str">
        <f t="shared" si="59"/>
        <v/>
      </c>
      <c r="K119" s="157" t="str">
        <f t="shared" si="60"/>
        <v/>
      </c>
      <c r="L119" s="155" t="str">
        <f t="shared" si="61"/>
        <v/>
      </c>
      <c r="M119" s="157" t="str">
        <f t="shared" si="62"/>
        <v/>
      </c>
      <c r="N119" s="162" t="str">
        <f>IF(B119="","",IF(OR(SK!E206="",SK!E206=0),"",SK!H206))</f>
        <v/>
      </c>
      <c r="O119" s="155" t="str">
        <f>IF($B119="","",SUMPRODUCT(--(Lineups!C$46:C$83=$B119)))</f>
        <v/>
      </c>
      <c r="P119" s="157" t="str">
        <f t="shared" si="63"/>
        <v/>
      </c>
      <c r="Q119" s="155" t="str">
        <f t="shared" si="64"/>
        <v/>
      </c>
      <c r="R119" s="157" t="str">
        <f t="shared" si="65"/>
        <v/>
      </c>
      <c r="T119" s="153">
        <f t="shared" si="66"/>
        <v>12</v>
      </c>
      <c r="U119" s="154" t="str">
        <f t="shared" si="67"/>
        <v/>
      </c>
      <c r="V119" s="154" t="str">
        <f t="shared" si="67"/>
        <v/>
      </c>
      <c r="W119" s="155" t="str">
        <f>IF($U119="","",SUMPRODUCT(--(Lineups!AG$46:AG$83=$U119),--(Lineups!AB$46:AB$83="")))</f>
        <v/>
      </c>
      <c r="X119" s="157" t="str">
        <f t="shared" si="68"/>
        <v/>
      </c>
      <c r="Y119" s="164" t="str">
        <f>IF($U119="","",SUMPRODUCT(--(Lineups!AG$46:AG$83=$U119),--(Lineups!AB$46:AB$83="X")))</f>
        <v/>
      </c>
      <c r="Z119" s="164" t="str">
        <f>IF($U119="","",SUMPRODUCT(--(Lineups!AK$46:AK$83=$U119),--(Lineups!AA$46:AA$83&lt;&gt;"SP")))</f>
        <v/>
      </c>
      <c r="AA119" s="164" t="str">
        <f>IF($U119="","",SUMPRODUCT(--(Lineups!AO$46:AO$83=$U119),--(Lineups!AA$46:AA$83&lt;&gt;"SP")))</f>
        <v/>
      </c>
      <c r="AB119" s="164" t="str">
        <f>IF($U119="","",SUMPRODUCT(--(Lineups!AS$46:AS$83=$U119),--(Lineups!AA$46:AA$83&lt;&gt;"SP")))</f>
        <v/>
      </c>
      <c r="AC119" s="155" t="str">
        <f t="shared" si="69"/>
        <v/>
      </c>
      <c r="AD119" s="157" t="str">
        <f t="shared" si="70"/>
        <v/>
      </c>
      <c r="AE119" s="155" t="str">
        <f t="shared" si="71"/>
        <v/>
      </c>
      <c r="AF119" s="157" t="str">
        <f t="shared" si="72"/>
        <v/>
      </c>
      <c r="AG119" s="162" t="str">
        <f>IF(U119="","",IF(OR(SK!U206="",SK!U206=0),"",SK!X206))</f>
        <v/>
      </c>
      <c r="AH119" s="155" t="str">
        <f>IF($U119="","",SUMPRODUCT(--(Lineups!AC$46:AC$83=$U119)))</f>
        <v/>
      </c>
      <c r="AI119" s="157" t="str">
        <f t="shared" si="73"/>
        <v/>
      </c>
      <c r="AJ119" s="155" t="str">
        <f t="shared" si="74"/>
        <v/>
      </c>
      <c r="AK119" s="157" t="str">
        <f t="shared" si="75"/>
        <v/>
      </c>
    </row>
    <row r="120" spans="1:37">
      <c r="A120" s="20">
        <f t="shared" si="56"/>
        <v>13</v>
      </c>
      <c r="B120" s="97" t="str">
        <f t="shared" si="57"/>
        <v/>
      </c>
      <c r="C120" s="97" t="str">
        <f t="shared" si="57"/>
        <v/>
      </c>
      <c r="D120" s="3" t="str">
        <f>IF($B120="","",SUMPRODUCT(--(Lineups!G$46:G$83=$B120),--(Lineups!B$46:B$83="")))</f>
        <v/>
      </c>
      <c r="E120" s="156" t="str">
        <f t="shared" si="58"/>
        <v/>
      </c>
      <c r="F120" s="164" t="str">
        <f>IF($B120="","",SUMPRODUCT(--(Lineups!G$46:G$83=$B120),--(Lineups!B$46:B$83="X")))</f>
        <v/>
      </c>
      <c r="G120" s="164" t="str">
        <f>IF($B120="","",SUMPRODUCT(--(Lineups!K$46:K$83=$B120),--(Lineups!A$46:A$83&lt;&gt;"SP")))</f>
        <v/>
      </c>
      <c r="H120" s="164" t="str">
        <f>IF($B120="","",SUMPRODUCT(--(Lineups!O$46:O$83=$B120),--(Lineups!A$46:A$83&lt;&gt;"SP")))</f>
        <v/>
      </c>
      <c r="I120" s="164" t="str">
        <f>IF($B120="","",SUMPRODUCT(--(Lineups!S$46:S$83=$B120),--(Lineups!A$46:A$83&lt;&gt;"SP")))</f>
        <v/>
      </c>
      <c r="J120" s="3" t="str">
        <f t="shared" si="59"/>
        <v/>
      </c>
      <c r="K120" s="156" t="str">
        <f t="shared" si="60"/>
        <v/>
      </c>
      <c r="L120" s="3" t="str">
        <f t="shared" si="61"/>
        <v/>
      </c>
      <c r="M120" s="156" t="str">
        <f t="shared" si="62"/>
        <v/>
      </c>
      <c r="N120" s="161" t="str">
        <f>IF(B120="","",IF(OR(SK!E209="",SK!E209=0),"",SK!H209))</f>
        <v/>
      </c>
      <c r="O120" s="3" t="str">
        <f>IF($B120="","",SUMPRODUCT(--(Lineups!C$46:C$83=$B120)))</f>
        <v/>
      </c>
      <c r="P120" s="156" t="str">
        <f t="shared" si="63"/>
        <v/>
      </c>
      <c r="Q120" s="3" t="str">
        <f t="shared" si="64"/>
        <v/>
      </c>
      <c r="R120" s="156" t="str">
        <f t="shared" si="65"/>
        <v/>
      </c>
      <c r="T120" s="20">
        <f t="shared" si="66"/>
        <v>13</v>
      </c>
      <c r="U120" s="97" t="str">
        <f t="shared" si="67"/>
        <v/>
      </c>
      <c r="V120" s="97" t="str">
        <f t="shared" si="67"/>
        <v/>
      </c>
      <c r="W120" s="3" t="str">
        <f>IF($U120="","",SUMPRODUCT(--(Lineups!AG$46:AG$83=$U120),--(Lineups!AB$46:AB$83="")))</f>
        <v/>
      </c>
      <c r="X120" s="156" t="str">
        <f t="shared" si="68"/>
        <v/>
      </c>
      <c r="Y120" s="164" t="str">
        <f>IF($U120="","",SUMPRODUCT(--(Lineups!AG$46:AG$83=$U120),--(Lineups!AB$46:AB$83="X")))</f>
        <v/>
      </c>
      <c r="Z120" s="164" t="str">
        <f>IF($U120="","",SUMPRODUCT(--(Lineups!AK$46:AK$83=$U120),--(Lineups!AA$46:AA$83&lt;&gt;"SP")))</f>
        <v/>
      </c>
      <c r="AA120" s="164" t="str">
        <f>IF($U120="","",SUMPRODUCT(--(Lineups!AO$46:AO$83=$U120),--(Lineups!AA$46:AA$83&lt;&gt;"SP")))</f>
        <v/>
      </c>
      <c r="AB120" s="164" t="str">
        <f>IF($U120="","",SUMPRODUCT(--(Lineups!AS$46:AS$83=$U120),--(Lineups!AA$46:AA$83&lt;&gt;"SP")))</f>
        <v/>
      </c>
      <c r="AC120" s="3" t="str">
        <f t="shared" si="69"/>
        <v/>
      </c>
      <c r="AD120" s="156" t="str">
        <f t="shared" si="70"/>
        <v/>
      </c>
      <c r="AE120" s="3" t="str">
        <f t="shared" si="71"/>
        <v/>
      </c>
      <c r="AF120" s="156" t="str">
        <f t="shared" si="72"/>
        <v/>
      </c>
      <c r="AG120" s="161" t="str">
        <f>IF(U120="","",IF(OR(SK!U209="",SK!U209=0),"",SK!X209))</f>
        <v/>
      </c>
      <c r="AH120" s="3" t="str">
        <f>IF($U120="","",SUMPRODUCT(--(Lineups!AC$46:AC$83=$U120)))</f>
        <v/>
      </c>
      <c r="AI120" s="156" t="str">
        <f t="shared" si="73"/>
        <v/>
      </c>
      <c r="AJ120" s="3" t="str">
        <f t="shared" si="74"/>
        <v/>
      </c>
      <c r="AK120" s="156" t="str">
        <f t="shared" si="75"/>
        <v/>
      </c>
    </row>
    <row r="121" spans="1:37">
      <c r="A121" s="153">
        <f t="shared" si="56"/>
        <v>14</v>
      </c>
      <c r="B121" s="154" t="str">
        <f t="shared" si="57"/>
        <v/>
      </c>
      <c r="C121" s="154" t="str">
        <f t="shared" si="57"/>
        <v/>
      </c>
      <c r="D121" s="155" t="str">
        <f>IF($B121="","",SUMPRODUCT(--(Lineups!G$46:G$83=$B121),--(Lineups!B$46:B$83="")))</f>
        <v/>
      </c>
      <c r="E121" s="157" t="str">
        <f t="shared" si="58"/>
        <v/>
      </c>
      <c r="F121" s="164" t="str">
        <f>IF($B121="","",SUMPRODUCT(--(Lineups!G$46:G$83=$B121),--(Lineups!B$46:B$83="X")))</f>
        <v/>
      </c>
      <c r="G121" s="164" t="str">
        <f>IF($B121="","",SUMPRODUCT(--(Lineups!K$46:K$83=$B121),--(Lineups!A$46:A$83&lt;&gt;"SP")))</f>
        <v/>
      </c>
      <c r="H121" s="164" t="str">
        <f>IF($B121="","",SUMPRODUCT(--(Lineups!O$46:O$83=$B121),--(Lineups!A$46:A$83&lt;&gt;"SP")))</f>
        <v/>
      </c>
      <c r="I121" s="164" t="str">
        <f>IF($B121="","",SUMPRODUCT(--(Lineups!S$46:S$83=$B121),--(Lineups!A$46:A$83&lt;&gt;"SP")))</f>
        <v/>
      </c>
      <c r="J121" s="155" t="str">
        <f t="shared" si="59"/>
        <v/>
      </c>
      <c r="K121" s="157" t="str">
        <f t="shared" si="60"/>
        <v/>
      </c>
      <c r="L121" s="155" t="str">
        <f t="shared" si="61"/>
        <v/>
      </c>
      <c r="M121" s="157" t="str">
        <f t="shared" si="62"/>
        <v/>
      </c>
      <c r="N121" s="162" t="str">
        <f>IF(B121="","",IF(OR(SK!E212="",SK!E212=0),"",SK!H212))</f>
        <v/>
      </c>
      <c r="O121" s="155" t="str">
        <f>IF($B121="","",SUMPRODUCT(--(Lineups!C$46:C$83=$B121)))</f>
        <v/>
      </c>
      <c r="P121" s="157" t="str">
        <f t="shared" si="63"/>
        <v/>
      </c>
      <c r="Q121" s="155" t="str">
        <f t="shared" si="64"/>
        <v/>
      </c>
      <c r="R121" s="157" t="str">
        <f t="shared" si="65"/>
        <v/>
      </c>
      <c r="T121" s="153">
        <f t="shared" si="66"/>
        <v>14</v>
      </c>
      <c r="U121" s="154" t="str">
        <f t="shared" si="67"/>
        <v/>
      </c>
      <c r="V121" s="154" t="str">
        <f t="shared" si="67"/>
        <v/>
      </c>
      <c r="W121" s="155" t="str">
        <f>IF($U121="","",SUMPRODUCT(--(Lineups!AG$46:AG$83=$U121),--(Lineups!AB$46:AB$83="")))</f>
        <v/>
      </c>
      <c r="X121" s="157" t="str">
        <f t="shared" si="68"/>
        <v/>
      </c>
      <c r="Y121" s="164" t="str">
        <f>IF($U121="","",SUMPRODUCT(--(Lineups!AG$46:AG$83=$U121),--(Lineups!AB$46:AB$83="X")))</f>
        <v/>
      </c>
      <c r="Z121" s="164" t="str">
        <f>IF($U121="","",SUMPRODUCT(--(Lineups!AK$46:AK$83=$U121),--(Lineups!AA$46:AA$83&lt;&gt;"SP")))</f>
        <v/>
      </c>
      <c r="AA121" s="164" t="str">
        <f>IF($U121="","",SUMPRODUCT(--(Lineups!AO$46:AO$83=$U121),--(Lineups!AA$46:AA$83&lt;&gt;"SP")))</f>
        <v/>
      </c>
      <c r="AB121" s="164" t="str">
        <f>IF($U121="","",SUMPRODUCT(--(Lineups!AS$46:AS$83=$U121),--(Lineups!AA$46:AA$83&lt;&gt;"SP")))</f>
        <v/>
      </c>
      <c r="AC121" s="155" t="str">
        <f t="shared" si="69"/>
        <v/>
      </c>
      <c r="AD121" s="157" t="str">
        <f t="shared" si="70"/>
        <v/>
      </c>
      <c r="AE121" s="155" t="str">
        <f t="shared" si="71"/>
        <v/>
      </c>
      <c r="AF121" s="157" t="str">
        <f t="shared" si="72"/>
        <v/>
      </c>
      <c r="AG121" s="162" t="str">
        <f>IF(U121="","",IF(OR(SK!U212="",SK!U212=0),"",SK!X212))</f>
        <v/>
      </c>
      <c r="AH121" s="155" t="str">
        <f>IF($U121="","",SUMPRODUCT(--(Lineups!AC$46:AC$83=$U121)))</f>
        <v/>
      </c>
      <c r="AI121" s="157" t="str">
        <f t="shared" si="73"/>
        <v/>
      </c>
      <c r="AJ121" s="155" t="str">
        <f t="shared" si="74"/>
        <v/>
      </c>
      <c r="AK121" s="157" t="str">
        <f t="shared" si="75"/>
        <v/>
      </c>
    </row>
    <row r="122" spans="1:37">
      <c r="A122" s="20">
        <f t="shared" si="56"/>
        <v>15</v>
      </c>
      <c r="B122" s="97" t="str">
        <f t="shared" si="57"/>
        <v/>
      </c>
      <c r="C122" s="97" t="str">
        <f t="shared" si="57"/>
        <v/>
      </c>
      <c r="D122" s="3" t="str">
        <f>IF($B122="","",SUMPRODUCT(--(Lineups!G$46:G$83=$B122),--(Lineups!B$46:B$83="")))</f>
        <v/>
      </c>
      <c r="E122" s="156" t="str">
        <f t="shared" si="58"/>
        <v/>
      </c>
      <c r="F122" s="164" t="str">
        <f>IF($B122="","",SUMPRODUCT(--(Lineups!G$46:G$83=$B122),--(Lineups!B$46:B$83="X")))</f>
        <v/>
      </c>
      <c r="G122" s="164" t="str">
        <f>IF($B122="","",SUMPRODUCT(--(Lineups!K$46:K$83=$B122),--(Lineups!A$46:A$83&lt;&gt;"SP")))</f>
        <v/>
      </c>
      <c r="H122" s="164" t="str">
        <f>IF($B122="","",SUMPRODUCT(--(Lineups!O$46:O$83=$B122),--(Lineups!A$46:A$83&lt;&gt;"SP")))</f>
        <v/>
      </c>
      <c r="I122" s="164" t="str">
        <f>IF($B122="","",SUMPRODUCT(--(Lineups!S$46:S$83=$B122),--(Lineups!A$46:A$83&lt;&gt;"SP")))</f>
        <v/>
      </c>
      <c r="J122" s="3" t="str">
        <f t="shared" si="59"/>
        <v/>
      </c>
      <c r="K122" s="156" t="str">
        <f t="shared" si="60"/>
        <v/>
      </c>
      <c r="L122" s="3" t="str">
        <f t="shared" si="61"/>
        <v/>
      </c>
      <c r="M122" s="156" t="str">
        <f t="shared" si="62"/>
        <v/>
      </c>
      <c r="N122" s="161" t="str">
        <f>IF(B122="","",IF(OR(SK!E215="",SK!E215=0),"",SK!H215))</f>
        <v/>
      </c>
      <c r="O122" s="3" t="str">
        <f>IF($B122="","",SUMPRODUCT(--(Lineups!C$46:C$83=$B122)))</f>
        <v/>
      </c>
      <c r="P122" s="156" t="str">
        <f t="shared" si="63"/>
        <v/>
      </c>
      <c r="Q122" s="3" t="str">
        <f t="shared" si="64"/>
        <v/>
      </c>
      <c r="R122" s="156" t="str">
        <f t="shared" si="65"/>
        <v/>
      </c>
      <c r="T122" s="20">
        <f t="shared" si="66"/>
        <v>15</v>
      </c>
      <c r="U122" s="97" t="str">
        <f t="shared" si="67"/>
        <v/>
      </c>
      <c r="V122" s="97" t="str">
        <f t="shared" si="67"/>
        <v/>
      </c>
      <c r="W122" s="3" t="str">
        <f>IF($U122="","",SUMPRODUCT(--(Lineups!AG$46:AG$83=$U122),--(Lineups!AB$46:AB$83="")))</f>
        <v/>
      </c>
      <c r="X122" s="156" t="str">
        <f t="shared" si="68"/>
        <v/>
      </c>
      <c r="Y122" s="164" t="str">
        <f>IF($U122="","",SUMPRODUCT(--(Lineups!AG$46:AG$83=$U122),--(Lineups!AB$46:AB$83="X")))</f>
        <v/>
      </c>
      <c r="Z122" s="164" t="str">
        <f>IF($U122="","",SUMPRODUCT(--(Lineups!AK$46:AK$83=$U122),--(Lineups!AA$46:AA$83&lt;&gt;"SP")))</f>
        <v/>
      </c>
      <c r="AA122" s="164" t="str">
        <f>IF($U122="","",SUMPRODUCT(--(Lineups!AO$46:AO$83=$U122),--(Lineups!AA$46:AA$83&lt;&gt;"SP")))</f>
        <v/>
      </c>
      <c r="AB122" s="164" t="str">
        <f>IF($U122="","",SUMPRODUCT(--(Lineups!AS$46:AS$83=$U122),--(Lineups!AA$46:AA$83&lt;&gt;"SP")))</f>
        <v/>
      </c>
      <c r="AC122" s="3" t="str">
        <f t="shared" si="69"/>
        <v/>
      </c>
      <c r="AD122" s="156" t="str">
        <f t="shared" si="70"/>
        <v/>
      </c>
      <c r="AE122" s="3" t="str">
        <f t="shared" si="71"/>
        <v/>
      </c>
      <c r="AF122" s="156" t="str">
        <f t="shared" si="72"/>
        <v/>
      </c>
      <c r="AG122" s="161" t="str">
        <f>IF(U122="","",IF(OR(SK!U215="",SK!U215=0),"",SK!X215))</f>
        <v/>
      </c>
      <c r="AH122" s="3" t="str">
        <f>IF($U122="","",SUMPRODUCT(--(Lineups!AC$46:AC$83=$U122)))</f>
        <v/>
      </c>
      <c r="AI122" s="156" t="str">
        <f t="shared" si="73"/>
        <v/>
      </c>
      <c r="AJ122" s="3" t="str">
        <f t="shared" si="74"/>
        <v/>
      </c>
      <c r="AK122" s="156" t="str">
        <f t="shared" si="75"/>
        <v/>
      </c>
    </row>
    <row r="123" spans="1:37">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c r="A129" s="1458" t="s">
        <v>40</v>
      </c>
      <c r="B129" s="1458"/>
      <c r="C129" s="1458"/>
      <c r="D129" s="110"/>
      <c r="E129" s="110"/>
      <c r="F129" s="110"/>
      <c r="G129" s="110"/>
      <c r="H129" s="110"/>
      <c r="I129" s="110"/>
      <c r="J129" s="110"/>
      <c r="K129" s="110"/>
      <c r="L129" s="110"/>
      <c r="M129" s="110"/>
      <c r="N129" s="110"/>
      <c r="O129" s="110"/>
      <c r="P129" s="110"/>
      <c r="Q129" s="110"/>
      <c r="R129" s="110"/>
      <c r="T129" s="1458" t="s">
        <v>40</v>
      </c>
      <c r="U129" s="1458"/>
      <c r="V129" s="1458"/>
      <c r="W129" s="110"/>
      <c r="X129" s="110"/>
      <c r="Y129" s="110"/>
      <c r="Z129" s="110"/>
      <c r="AA129" s="110"/>
      <c r="AB129" s="110"/>
      <c r="AC129" s="110"/>
      <c r="AD129" s="110"/>
      <c r="AE129" s="110"/>
      <c r="AF129" s="110"/>
      <c r="AG129" s="110"/>
      <c r="AH129" s="110"/>
      <c r="AI129" s="110"/>
      <c r="AJ129" s="110"/>
      <c r="AK129" s="110"/>
    </row>
    <row r="130" spans="1:37">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c r="A131" s="20">
        <f t="shared" ref="A131:A150" si="76">A130+1</f>
        <v>1</v>
      </c>
      <c r="B131" s="20" t="str">
        <f t="shared" ref="B131:C150" si="77">B108</f>
        <v/>
      </c>
      <c r="C131" s="20" t="str">
        <f t="shared" si="77"/>
        <v/>
      </c>
      <c r="D131" s="20" t="str">
        <f t="shared" ref="D131:D150" si="78">IF($B131="","",D154-D177)</f>
        <v/>
      </c>
      <c r="F131" s="164" t="str">
        <f t="shared" ref="F131:I150" si="79">IF($B131="","",F154-F177)</f>
        <v/>
      </c>
      <c r="G131" s="164" t="str">
        <f t="shared" ref="G131:G150" si="80">IF($B131="","",G154-G177)</f>
        <v/>
      </c>
      <c r="H131" s="164" t="str">
        <f t="shared" si="79"/>
        <v/>
      </c>
      <c r="I131" s="164" t="str">
        <f t="shared" si="79"/>
        <v/>
      </c>
      <c r="J131" s="20" t="str">
        <f t="shared" ref="J131:J150" si="81">IF(B131="","",SUM(F131:I131))</f>
        <v/>
      </c>
      <c r="L131" s="20" t="str">
        <f t="shared" ref="L131:L150" si="82">IF(B131="","",SUM(D131,J131))</f>
        <v/>
      </c>
      <c r="O131" s="20" t="str">
        <f t="shared" ref="O131:O150" si="83">IF($B131="","",O154-O177)</f>
        <v/>
      </c>
      <c r="Q131" s="20" t="str">
        <f t="shared" ref="Q131:Q150" si="84">IF(B131="","",SUM(L131,O131))</f>
        <v/>
      </c>
      <c r="T131" s="20">
        <f t="shared" ref="T131:T150" si="85">T130+1</f>
        <v>1</v>
      </c>
      <c r="U131" s="20" t="str">
        <f t="shared" ref="U131:V150" si="86">U108</f>
        <v/>
      </c>
      <c r="V131" s="20" t="str">
        <f t="shared" si="86"/>
        <v/>
      </c>
      <c r="W131" s="20" t="str">
        <f t="shared" ref="W131:W150" si="87">IF($U131="","",W154-W177)</f>
        <v/>
      </c>
      <c r="Y131" s="164" t="str">
        <f t="shared" ref="Y131:Y150" si="88">IF($U131="","",Y154-Y177)</f>
        <v/>
      </c>
      <c r="Z131" s="164" t="str">
        <f t="shared" ref="Z131:AB150" si="89">IF($U131="","",Z154-Z177)</f>
        <v/>
      </c>
      <c r="AA131" s="164" t="str">
        <f t="shared" si="89"/>
        <v/>
      </c>
      <c r="AB131" s="164" t="str">
        <f t="shared" si="89"/>
        <v/>
      </c>
      <c r="AC131" s="20" t="str">
        <f>IF(U131="","",SUM(Y131:AB131))</f>
        <v/>
      </c>
      <c r="AE131" s="20" t="str">
        <f t="shared" ref="AE131:AE150" si="90">IF(U131="","",SUM(W131,AC131))</f>
        <v/>
      </c>
      <c r="AH131" s="20" t="str">
        <f t="shared" ref="AH131:AH150" si="91">IF($U131="","",AH154-AH177)</f>
        <v/>
      </c>
      <c r="AJ131" s="20" t="str">
        <f t="shared" ref="AJ131:AJ150" si="92">IF(U131="","",SUM(AE131,AH131))</f>
        <v/>
      </c>
    </row>
    <row r="132" spans="1:37">
      <c r="A132" s="153">
        <f t="shared" si="76"/>
        <v>2</v>
      </c>
      <c r="B132" s="153" t="str">
        <f t="shared" si="77"/>
        <v/>
      </c>
      <c r="C132" s="153" t="str">
        <f t="shared" si="77"/>
        <v/>
      </c>
      <c r="D132" s="153" t="str">
        <f t="shared" si="78"/>
        <v/>
      </c>
      <c r="F132" s="164" t="str">
        <f t="shared" si="79"/>
        <v/>
      </c>
      <c r="G132" s="164" t="str">
        <f t="shared" si="80"/>
        <v/>
      </c>
      <c r="H132" s="164" t="str">
        <f t="shared" si="79"/>
        <v/>
      </c>
      <c r="I132" s="164" t="str">
        <f t="shared" si="79"/>
        <v/>
      </c>
      <c r="J132" s="153" t="str">
        <f t="shared" si="81"/>
        <v/>
      </c>
      <c r="L132" s="153" t="str">
        <f t="shared" si="82"/>
        <v/>
      </c>
      <c r="O132" s="153" t="str">
        <f t="shared" si="83"/>
        <v/>
      </c>
      <c r="Q132" s="153" t="str">
        <f t="shared" si="84"/>
        <v/>
      </c>
      <c r="T132" s="153">
        <f t="shared" si="85"/>
        <v>2</v>
      </c>
      <c r="U132" s="153" t="str">
        <f t="shared" si="86"/>
        <v/>
      </c>
      <c r="V132" s="153" t="str">
        <f t="shared" si="86"/>
        <v/>
      </c>
      <c r="W132" s="153" t="str">
        <f t="shared" si="87"/>
        <v/>
      </c>
      <c r="Y132" s="164" t="str">
        <f t="shared" si="88"/>
        <v/>
      </c>
      <c r="Z132" s="164" t="str">
        <f t="shared" si="89"/>
        <v/>
      </c>
      <c r="AA132" s="164" t="str">
        <f t="shared" si="89"/>
        <v/>
      </c>
      <c r="AB132" s="164" t="str">
        <f t="shared" si="89"/>
        <v/>
      </c>
      <c r="AC132" s="153" t="str">
        <f t="shared" ref="AC132:AC150" si="93">IF(U132="","",SUM(Y132:AB132))</f>
        <v/>
      </c>
      <c r="AE132" s="153" t="str">
        <f t="shared" si="90"/>
        <v/>
      </c>
      <c r="AH132" s="153" t="str">
        <f t="shared" si="91"/>
        <v/>
      </c>
      <c r="AJ132" s="153" t="str">
        <f t="shared" si="92"/>
        <v/>
      </c>
    </row>
    <row r="133" spans="1:37">
      <c r="A133" s="20">
        <f t="shared" si="76"/>
        <v>3</v>
      </c>
      <c r="B133" s="20" t="str">
        <f t="shared" si="77"/>
        <v/>
      </c>
      <c r="C133" s="20" t="str">
        <f t="shared" si="77"/>
        <v/>
      </c>
      <c r="D133" s="20" t="str">
        <f t="shared" si="78"/>
        <v/>
      </c>
      <c r="F133" s="164" t="str">
        <f t="shared" si="79"/>
        <v/>
      </c>
      <c r="G133" s="164" t="str">
        <f t="shared" si="80"/>
        <v/>
      </c>
      <c r="H133" s="164" t="str">
        <f t="shared" si="79"/>
        <v/>
      </c>
      <c r="I133" s="164" t="str">
        <f t="shared" si="79"/>
        <v/>
      </c>
      <c r="J133" s="20" t="str">
        <f t="shared" si="81"/>
        <v/>
      </c>
      <c r="L133" s="20" t="str">
        <f t="shared" si="82"/>
        <v/>
      </c>
      <c r="O133" s="20" t="str">
        <f t="shared" si="83"/>
        <v/>
      </c>
      <c r="Q133" s="20" t="str">
        <f t="shared" si="84"/>
        <v/>
      </c>
      <c r="T133" s="20">
        <f t="shared" si="85"/>
        <v>3</v>
      </c>
      <c r="U133" s="20" t="str">
        <f t="shared" si="86"/>
        <v/>
      </c>
      <c r="V133" s="20" t="str">
        <f t="shared" si="86"/>
        <v/>
      </c>
      <c r="W133" s="20" t="str">
        <f t="shared" si="87"/>
        <v/>
      </c>
      <c r="Y133" s="164" t="str">
        <f t="shared" si="88"/>
        <v/>
      </c>
      <c r="Z133" s="164" t="str">
        <f t="shared" si="89"/>
        <v/>
      </c>
      <c r="AA133" s="164" t="str">
        <f t="shared" si="89"/>
        <v/>
      </c>
      <c r="AB133" s="164" t="str">
        <f t="shared" si="89"/>
        <v/>
      </c>
      <c r="AC133" s="20" t="str">
        <f t="shared" si="93"/>
        <v/>
      </c>
      <c r="AE133" s="20" t="str">
        <f t="shared" si="90"/>
        <v/>
      </c>
      <c r="AH133" s="20" t="str">
        <f t="shared" si="91"/>
        <v/>
      </c>
      <c r="AJ133" s="20" t="str">
        <f t="shared" si="92"/>
        <v/>
      </c>
    </row>
    <row r="134" spans="1:37">
      <c r="A134" s="153">
        <f t="shared" si="76"/>
        <v>4</v>
      </c>
      <c r="B134" s="153" t="str">
        <f t="shared" si="77"/>
        <v/>
      </c>
      <c r="C134" s="153" t="str">
        <f t="shared" si="77"/>
        <v/>
      </c>
      <c r="D134" s="153" t="str">
        <f t="shared" si="78"/>
        <v/>
      </c>
      <c r="F134" s="164" t="str">
        <f t="shared" si="79"/>
        <v/>
      </c>
      <c r="G134" s="164" t="str">
        <f t="shared" si="80"/>
        <v/>
      </c>
      <c r="H134" s="164" t="str">
        <f t="shared" si="79"/>
        <v/>
      </c>
      <c r="I134" s="164" t="str">
        <f t="shared" si="79"/>
        <v/>
      </c>
      <c r="J134" s="153" t="str">
        <f t="shared" si="81"/>
        <v/>
      </c>
      <c r="L134" s="153" t="str">
        <f t="shared" si="82"/>
        <v/>
      </c>
      <c r="O134" s="153" t="str">
        <f t="shared" si="83"/>
        <v/>
      </c>
      <c r="Q134" s="153" t="str">
        <f t="shared" si="84"/>
        <v/>
      </c>
      <c r="T134" s="153">
        <f t="shared" si="85"/>
        <v>4</v>
      </c>
      <c r="U134" s="153" t="str">
        <f t="shared" si="86"/>
        <v/>
      </c>
      <c r="V134" s="153" t="str">
        <f t="shared" si="86"/>
        <v/>
      </c>
      <c r="W134" s="153" t="str">
        <f t="shared" si="87"/>
        <v/>
      </c>
      <c r="Y134" s="164" t="str">
        <f t="shared" si="88"/>
        <v/>
      </c>
      <c r="Z134" s="164" t="str">
        <f t="shared" si="89"/>
        <v/>
      </c>
      <c r="AA134" s="164" t="str">
        <f t="shared" si="89"/>
        <v/>
      </c>
      <c r="AB134" s="164" t="str">
        <f t="shared" si="89"/>
        <v/>
      </c>
      <c r="AC134" s="153" t="str">
        <f t="shared" si="93"/>
        <v/>
      </c>
      <c r="AE134" s="153" t="str">
        <f t="shared" si="90"/>
        <v/>
      </c>
      <c r="AH134" s="153" t="str">
        <f t="shared" si="91"/>
        <v/>
      </c>
      <c r="AJ134" s="153" t="str">
        <f t="shared" si="92"/>
        <v/>
      </c>
    </row>
    <row r="135" spans="1:37">
      <c r="A135" s="20">
        <f t="shared" si="76"/>
        <v>5</v>
      </c>
      <c r="B135" s="20" t="str">
        <f t="shared" si="77"/>
        <v/>
      </c>
      <c r="C135" s="20" t="str">
        <f t="shared" si="77"/>
        <v/>
      </c>
      <c r="D135" s="20" t="str">
        <f t="shared" si="78"/>
        <v/>
      </c>
      <c r="F135" s="164" t="str">
        <f t="shared" si="79"/>
        <v/>
      </c>
      <c r="G135" s="164" t="str">
        <f t="shared" si="80"/>
        <v/>
      </c>
      <c r="H135" s="164" t="str">
        <f t="shared" si="79"/>
        <v/>
      </c>
      <c r="I135" s="164" t="str">
        <f t="shared" si="79"/>
        <v/>
      </c>
      <c r="J135" s="20" t="str">
        <f t="shared" si="81"/>
        <v/>
      </c>
      <c r="L135" s="20" t="str">
        <f t="shared" si="82"/>
        <v/>
      </c>
      <c r="O135" s="20" t="str">
        <f t="shared" si="83"/>
        <v/>
      </c>
      <c r="Q135" s="20" t="str">
        <f t="shared" si="84"/>
        <v/>
      </c>
      <c r="T135" s="20">
        <f t="shared" si="85"/>
        <v>5</v>
      </c>
      <c r="U135" s="20" t="str">
        <f t="shared" si="86"/>
        <v/>
      </c>
      <c r="V135" s="20" t="str">
        <f t="shared" si="86"/>
        <v/>
      </c>
      <c r="W135" s="20" t="str">
        <f t="shared" si="87"/>
        <v/>
      </c>
      <c r="Y135" s="164" t="str">
        <f t="shared" si="88"/>
        <v/>
      </c>
      <c r="Z135" s="164" t="str">
        <f t="shared" si="89"/>
        <v/>
      </c>
      <c r="AA135" s="164" t="str">
        <f t="shared" si="89"/>
        <v/>
      </c>
      <c r="AB135" s="164" t="str">
        <f t="shared" si="89"/>
        <v/>
      </c>
      <c r="AC135" s="20" t="str">
        <f t="shared" si="93"/>
        <v/>
      </c>
      <c r="AE135" s="20" t="str">
        <f t="shared" si="90"/>
        <v/>
      </c>
      <c r="AH135" s="20" t="str">
        <f t="shared" si="91"/>
        <v/>
      </c>
      <c r="AJ135" s="20" t="str">
        <f t="shared" si="92"/>
        <v/>
      </c>
    </row>
    <row r="136" spans="1:37">
      <c r="A136" s="153">
        <f t="shared" si="76"/>
        <v>6</v>
      </c>
      <c r="B136" s="153" t="str">
        <f t="shared" si="77"/>
        <v/>
      </c>
      <c r="C136" s="153" t="str">
        <f t="shared" si="77"/>
        <v/>
      </c>
      <c r="D136" s="153" t="str">
        <f t="shared" si="78"/>
        <v/>
      </c>
      <c r="F136" s="164" t="str">
        <f t="shared" si="79"/>
        <v/>
      </c>
      <c r="G136" s="164" t="str">
        <f t="shared" si="80"/>
        <v/>
      </c>
      <c r="H136" s="164" t="str">
        <f t="shared" si="79"/>
        <v/>
      </c>
      <c r="I136" s="164" t="str">
        <f t="shared" si="79"/>
        <v/>
      </c>
      <c r="J136" s="153" t="str">
        <f t="shared" si="81"/>
        <v/>
      </c>
      <c r="L136" s="153" t="str">
        <f t="shared" si="82"/>
        <v/>
      </c>
      <c r="O136" s="153" t="str">
        <f t="shared" si="83"/>
        <v/>
      </c>
      <c r="Q136" s="153" t="str">
        <f t="shared" si="84"/>
        <v/>
      </c>
      <c r="T136" s="153">
        <f t="shared" si="85"/>
        <v>6</v>
      </c>
      <c r="U136" s="153" t="str">
        <f t="shared" si="86"/>
        <v/>
      </c>
      <c r="V136" s="153" t="str">
        <f t="shared" si="86"/>
        <v/>
      </c>
      <c r="W136" s="153" t="str">
        <f t="shared" si="87"/>
        <v/>
      </c>
      <c r="Y136" s="164" t="str">
        <f t="shared" si="88"/>
        <v/>
      </c>
      <c r="Z136" s="164" t="str">
        <f t="shared" si="89"/>
        <v/>
      </c>
      <c r="AA136" s="164" t="str">
        <f t="shared" si="89"/>
        <v/>
      </c>
      <c r="AB136" s="164" t="str">
        <f t="shared" si="89"/>
        <v/>
      </c>
      <c r="AC136" s="153" t="str">
        <f t="shared" si="93"/>
        <v/>
      </c>
      <c r="AE136" s="153" t="str">
        <f t="shared" si="90"/>
        <v/>
      </c>
      <c r="AH136" s="153" t="str">
        <f t="shared" si="91"/>
        <v/>
      </c>
      <c r="AJ136" s="153" t="str">
        <f t="shared" si="92"/>
        <v/>
      </c>
    </row>
    <row r="137" spans="1:37">
      <c r="A137" s="20">
        <f t="shared" si="76"/>
        <v>7</v>
      </c>
      <c r="B137" s="20" t="str">
        <f t="shared" si="77"/>
        <v/>
      </c>
      <c r="C137" s="20" t="str">
        <f t="shared" si="77"/>
        <v/>
      </c>
      <c r="D137" s="20" t="str">
        <f t="shared" si="78"/>
        <v/>
      </c>
      <c r="F137" s="164" t="str">
        <f t="shared" si="79"/>
        <v/>
      </c>
      <c r="G137" s="164" t="str">
        <f t="shared" si="80"/>
        <v/>
      </c>
      <c r="H137" s="164" t="str">
        <f t="shared" si="79"/>
        <v/>
      </c>
      <c r="I137" s="164" t="str">
        <f t="shared" si="79"/>
        <v/>
      </c>
      <c r="J137" s="20" t="str">
        <f t="shared" si="81"/>
        <v/>
      </c>
      <c r="L137" s="20" t="str">
        <f t="shared" si="82"/>
        <v/>
      </c>
      <c r="O137" s="20" t="str">
        <f t="shared" si="83"/>
        <v/>
      </c>
      <c r="Q137" s="20" t="str">
        <f t="shared" si="84"/>
        <v/>
      </c>
      <c r="T137" s="20">
        <f t="shared" si="85"/>
        <v>7</v>
      </c>
      <c r="U137" s="20" t="str">
        <f t="shared" si="86"/>
        <v/>
      </c>
      <c r="V137" s="20" t="str">
        <f t="shared" si="86"/>
        <v/>
      </c>
      <c r="W137" s="20" t="str">
        <f t="shared" si="87"/>
        <v/>
      </c>
      <c r="Y137" s="164" t="str">
        <f t="shared" si="88"/>
        <v/>
      </c>
      <c r="Z137" s="164" t="str">
        <f t="shared" si="89"/>
        <v/>
      </c>
      <c r="AA137" s="164" t="str">
        <f t="shared" si="89"/>
        <v/>
      </c>
      <c r="AB137" s="164" t="str">
        <f t="shared" si="89"/>
        <v/>
      </c>
      <c r="AC137" s="20" t="str">
        <f t="shared" si="93"/>
        <v/>
      </c>
      <c r="AE137" s="20" t="str">
        <f t="shared" si="90"/>
        <v/>
      </c>
      <c r="AH137" s="20" t="str">
        <f t="shared" si="91"/>
        <v/>
      </c>
      <c r="AJ137" s="20" t="str">
        <f t="shared" si="92"/>
        <v/>
      </c>
    </row>
    <row r="138" spans="1:37">
      <c r="A138" s="153">
        <f t="shared" si="76"/>
        <v>8</v>
      </c>
      <c r="B138" s="153" t="str">
        <f t="shared" si="77"/>
        <v/>
      </c>
      <c r="C138" s="153" t="str">
        <f t="shared" si="77"/>
        <v/>
      </c>
      <c r="D138" s="153" t="str">
        <f t="shared" si="78"/>
        <v/>
      </c>
      <c r="F138" s="164" t="str">
        <f t="shared" si="79"/>
        <v/>
      </c>
      <c r="G138" s="164" t="str">
        <f t="shared" si="80"/>
        <v/>
      </c>
      <c r="H138" s="164" t="str">
        <f t="shared" si="79"/>
        <v/>
      </c>
      <c r="I138" s="164" t="str">
        <f t="shared" si="79"/>
        <v/>
      </c>
      <c r="J138" s="153" t="str">
        <f t="shared" si="81"/>
        <v/>
      </c>
      <c r="L138" s="153" t="str">
        <f t="shared" si="82"/>
        <v/>
      </c>
      <c r="O138" s="153" t="str">
        <f t="shared" si="83"/>
        <v/>
      </c>
      <c r="Q138" s="153" t="str">
        <f t="shared" si="84"/>
        <v/>
      </c>
      <c r="T138" s="153">
        <f t="shared" si="85"/>
        <v>8</v>
      </c>
      <c r="U138" s="153" t="str">
        <f t="shared" si="86"/>
        <v/>
      </c>
      <c r="V138" s="153" t="str">
        <f t="shared" si="86"/>
        <v/>
      </c>
      <c r="W138" s="153" t="str">
        <f t="shared" si="87"/>
        <v/>
      </c>
      <c r="Y138" s="164" t="str">
        <f t="shared" si="88"/>
        <v/>
      </c>
      <c r="Z138" s="164" t="str">
        <f t="shared" si="89"/>
        <v/>
      </c>
      <c r="AA138" s="164" t="str">
        <f t="shared" si="89"/>
        <v/>
      </c>
      <c r="AB138" s="164" t="str">
        <f t="shared" si="89"/>
        <v/>
      </c>
      <c r="AC138" s="153" t="str">
        <f t="shared" si="93"/>
        <v/>
      </c>
      <c r="AE138" s="153" t="str">
        <f t="shared" si="90"/>
        <v/>
      </c>
      <c r="AH138" s="153" t="str">
        <f t="shared" si="91"/>
        <v/>
      </c>
      <c r="AJ138" s="153" t="str">
        <f t="shared" si="92"/>
        <v/>
      </c>
    </row>
    <row r="139" spans="1:37">
      <c r="A139" s="20">
        <f t="shared" si="76"/>
        <v>9</v>
      </c>
      <c r="B139" s="20" t="str">
        <f t="shared" si="77"/>
        <v/>
      </c>
      <c r="C139" s="20" t="str">
        <f t="shared" si="77"/>
        <v/>
      </c>
      <c r="D139" s="20" t="str">
        <f t="shared" si="78"/>
        <v/>
      </c>
      <c r="F139" s="164" t="str">
        <f t="shared" si="79"/>
        <v/>
      </c>
      <c r="G139" s="164" t="str">
        <f t="shared" si="80"/>
        <v/>
      </c>
      <c r="H139" s="164" t="str">
        <f t="shared" si="79"/>
        <v/>
      </c>
      <c r="I139" s="164" t="str">
        <f t="shared" si="79"/>
        <v/>
      </c>
      <c r="J139" s="20" t="str">
        <f t="shared" si="81"/>
        <v/>
      </c>
      <c r="L139" s="20" t="str">
        <f t="shared" si="82"/>
        <v/>
      </c>
      <c r="O139" s="20" t="str">
        <f t="shared" si="83"/>
        <v/>
      </c>
      <c r="Q139" s="20" t="str">
        <f t="shared" si="84"/>
        <v/>
      </c>
      <c r="T139" s="20">
        <f t="shared" si="85"/>
        <v>9</v>
      </c>
      <c r="U139" s="20" t="str">
        <f t="shared" si="86"/>
        <v/>
      </c>
      <c r="V139" s="20" t="str">
        <f t="shared" si="86"/>
        <v/>
      </c>
      <c r="W139" s="20" t="str">
        <f t="shared" si="87"/>
        <v/>
      </c>
      <c r="Y139" s="164" t="str">
        <f t="shared" si="88"/>
        <v/>
      </c>
      <c r="Z139" s="164" t="str">
        <f t="shared" si="89"/>
        <v/>
      </c>
      <c r="AA139" s="164" t="str">
        <f t="shared" si="89"/>
        <v/>
      </c>
      <c r="AB139" s="164" t="str">
        <f t="shared" si="89"/>
        <v/>
      </c>
      <c r="AC139" s="20" t="str">
        <f t="shared" si="93"/>
        <v/>
      </c>
      <c r="AE139" s="20" t="str">
        <f t="shared" si="90"/>
        <v/>
      </c>
      <c r="AH139" s="20" t="str">
        <f t="shared" si="91"/>
        <v/>
      </c>
      <c r="AJ139" s="20" t="str">
        <f t="shared" si="92"/>
        <v/>
      </c>
    </row>
    <row r="140" spans="1:37">
      <c r="A140" s="153">
        <f t="shared" si="76"/>
        <v>10</v>
      </c>
      <c r="B140" s="153" t="str">
        <f t="shared" si="77"/>
        <v/>
      </c>
      <c r="C140" s="153" t="str">
        <f t="shared" si="77"/>
        <v/>
      </c>
      <c r="D140" s="153" t="str">
        <f t="shared" si="78"/>
        <v/>
      </c>
      <c r="F140" s="164" t="str">
        <f t="shared" si="79"/>
        <v/>
      </c>
      <c r="G140" s="164" t="str">
        <f t="shared" si="80"/>
        <v/>
      </c>
      <c r="H140" s="164" t="str">
        <f t="shared" si="79"/>
        <v/>
      </c>
      <c r="I140" s="164" t="str">
        <f t="shared" si="79"/>
        <v/>
      </c>
      <c r="J140" s="153" t="str">
        <f t="shared" si="81"/>
        <v/>
      </c>
      <c r="L140" s="153" t="str">
        <f t="shared" si="82"/>
        <v/>
      </c>
      <c r="O140" s="153" t="str">
        <f t="shared" si="83"/>
        <v/>
      </c>
      <c r="Q140" s="153" t="str">
        <f t="shared" si="84"/>
        <v/>
      </c>
      <c r="T140" s="153">
        <f t="shared" si="85"/>
        <v>10</v>
      </c>
      <c r="U140" s="153" t="str">
        <f t="shared" si="86"/>
        <v/>
      </c>
      <c r="V140" s="153" t="str">
        <f t="shared" si="86"/>
        <v/>
      </c>
      <c r="W140" s="153" t="str">
        <f t="shared" si="87"/>
        <v/>
      </c>
      <c r="Y140" s="164" t="str">
        <f t="shared" si="88"/>
        <v/>
      </c>
      <c r="Z140" s="164" t="str">
        <f t="shared" si="89"/>
        <v/>
      </c>
      <c r="AA140" s="164" t="str">
        <f t="shared" si="89"/>
        <v/>
      </c>
      <c r="AB140" s="164" t="str">
        <f t="shared" si="89"/>
        <v/>
      </c>
      <c r="AC140" s="153" t="str">
        <f t="shared" si="93"/>
        <v/>
      </c>
      <c r="AE140" s="153" t="str">
        <f t="shared" si="90"/>
        <v/>
      </c>
      <c r="AH140" s="153" t="str">
        <f t="shared" si="91"/>
        <v/>
      </c>
      <c r="AJ140" s="153" t="str">
        <f t="shared" si="92"/>
        <v/>
      </c>
    </row>
    <row r="141" spans="1:37">
      <c r="A141" s="20">
        <f t="shared" si="76"/>
        <v>11</v>
      </c>
      <c r="B141" s="20" t="str">
        <f t="shared" si="77"/>
        <v/>
      </c>
      <c r="C141" s="20" t="str">
        <f t="shared" si="77"/>
        <v/>
      </c>
      <c r="D141" s="20" t="str">
        <f t="shared" si="78"/>
        <v/>
      </c>
      <c r="F141" s="164" t="str">
        <f t="shared" si="79"/>
        <v/>
      </c>
      <c r="G141" s="164" t="str">
        <f t="shared" si="80"/>
        <v/>
      </c>
      <c r="H141" s="164" t="str">
        <f t="shared" si="79"/>
        <v/>
      </c>
      <c r="I141" s="164" t="str">
        <f t="shared" si="79"/>
        <v/>
      </c>
      <c r="J141" s="20" t="str">
        <f t="shared" si="81"/>
        <v/>
      </c>
      <c r="L141" s="20" t="str">
        <f t="shared" si="82"/>
        <v/>
      </c>
      <c r="O141" s="20" t="str">
        <f t="shared" si="83"/>
        <v/>
      </c>
      <c r="Q141" s="20" t="str">
        <f t="shared" si="84"/>
        <v/>
      </c>
      <c r="T141" s="20">
        <f t="shared" si="85"/>
        <v>11</v>
      </c>
      <c r="U141" s="20" t="str">
        <f t="shared" si="86"/>
        <v/>
      </c>
      <c r="V141" s="20" t="str">
        <f t="shared" si="86"/>
        <v/>
      </c>
      <c r="W141" s="20" t="str">
        <f t="shared" si="87"/>
        <v/>
      </c>
      <c r="Y141" s="164" t="str">
        <f t="shared" si="88"/>
        <v/>
      </c>
      <c r="Z141" s="164" t="str">
        <f t="shared" si="89"/>
        <v/>
      </c>
      <c r="AA141" s="164" t="str">
        <f t="shared" si="89"/>
        <v/>
      </c>
      <c r="AB141" s="164" t="str">
        <f t="shared" si="89"/>
        <v/>
      </c>
      <c r="AC141" s="20" t="str">
        <f t="shared" si="93"/>
        <v/>
      </c>
      <c r="AE141" s="20" t="str">
        <f t="shared" si="90"/>
        <v/>
      </c>
      <c r="AH141" s="20" t="str">
        <f t="shared" si="91"/>
        <v/>
      </c>
      <c r="AJ141" s="20" t="str">
        <f t="shared" si="92"/>
        <v/>
      </c>
    </row>
    <row r="142" spans="1:37">
      <c r="A142" s="153">
        <f t="shared" si="76"/>
        <v>12</v>
      </c>
      <c r="B142" s="153" t="str">
        <f t="shared" si="77"/>
        <v/>
      </c>
      <c r="C142" s="153" t="str">
        <f t="shared" si="77"/>
        <v/>
      </c>
      <c r="D142" s="153" t="str">
        <f t="shared" si="78"/>
        <v/>
      </c>
      <c r="F142" s="164" t="str">
        <f t="shared" si="79"/>
        <v/>
      </c>
      <c r="G142" s="164" t="str">
        <f t="shared" si="80"/>
        <v/>
      </c>
      <c r="H142" s="164" t="str">
        <f t="shared" si="79"/>
        <v/>
      </c>
      <c r="I142" s="164" t="str">
        <f t="shared" si="79"/>
        <v/>
      </c>
      <c r="J142" s="153" t="str">
        <f t="shared" si="81"/>
        <v/>
      </c>
      <c r="L142" s="153" t="str">
        <f t="shared" si="82"/>
        <v/>
      </c>
      <c r="O142" s="153" t="str">
        <f t="shared" si="83"/>
        <v/>
      </c>
      <c r="Q142" s="153" t="str">
        <f t="shared" si="84"/>
        <v/>
      </c>
      <c r="T142" s="153">
        <f t="shared" si="85"/>
        <v>12</v>
      </c>
      <c r="U142" s="153" t="str">
        <f t="shared" si="86"/>
        <v/>
      </c>
      <c r="V142" s="153" t="str">
        <f t="shared" si="86"/>
        <v/>
      </c>
      <c r="W142" s="153" t="str">
        <f t="shared" si="87"/>
        <v/>
      </c>
      <c r="Y142" s="164" t="str">
        <f t="shared" si="88"/>
        <v/>
      </c>
      <c r="Z142" s="164" t="str">
        <f t="shared" si="89"/>
        <v/>
      </c>
      <c r="AA142" s="164" t="str">
        <f t="shared" si="89"/>
        <v/>
      </c>
      <c r="AB142" s="164" t="str">
        <f t="shared" si="89"/>
        <v/>
      </c>
      <c r="AC142" s="153" t="str">
        <f t="shared" si="93"/>
        <v/>
      </c>
      <c r="AE142" s="153" t="str">
        <f t="shared" si="90"/>
        <v/>
      </c>
      <c r="AH142" s="153" t="str">
        <f t="shared" si="91"/>
        <v/>
      </c>
      <c r="AJ142" s="153" t="str">
        <f t="shared" si="92"/>
        <v/>
      </c>
    </row>
    <row r="143" spans="1:37">
      <c r="A143" s="20">
        <f t="shared" si="76"/>
        <v>13</v>
      </c>
      <c r="B143" s="20" t="str">
        <f t="shared" si="77"/>
        <v/>
      </c>
      <c r="C143" s="20" t="str">
        <f t="shared" si="77"/>
        <v/>
      </c>
      <c r="D143" s="20" t="str">
        <f t="shared" si="78"/>
        <v/>
      </c>
      <c r="F143" s="164" t="str">
        <f t="shared" si="79"/>
        <v/>
      </c>
      <c r="G143" s="164" t="str">
        <f t="shared" si="80"/>
        <v/>
      </c>
      <c r="H143" s="164" t="str">
        <f t="shared" si="79"/>
        <v/>
      </c>
      <c r="I143" s="164" t="str">
        <f t="shared" si="79"/>
        <v/>
      </c>
      <c r="J143" s="20" t="str">
        <f t="shared" si="81"/>
        <v/>
      </c>
      <c r="L143" s="20" t="str">
        <f t="shared" si="82"/>
        <v/>
      </c>
      <c r="O143" s="20" t="str">
        <f t="shared" si="83"/>
        <v/>
      </c>
      <c r="Q143" s="20" t="str">
        <f t="shared" si="84"/>
        <v/>
      </c>
      <c r="T143" s="20">
        <f t="shared" si="85"/>
        <v>13</v>
      </c>
      <c r="U143" s="20" t="str">
        <f t="shared" si="86"/>
        <v/>
      </c>
      <c r="V143" s="20" t="str">
        <f t="shared" si="86"/>
        <v/>
      </c>
      <c r="W143" s="20" t="str">
        <f t="shared" si="87"/>
        <v/>
      </c>
      <c r="Y143" s="164" t="str">
        <f t="shared" si="88"/>
        <v/>
      </c>
      <c r="Z143" s="164" t="str">
        <f t="shared" si="89"/>
        <v/>
      </c>
      <c r="AA143" s="164" t="str">
        <f t="shared" si="89"/>
        <v/>
      </c>
      <c r="AB143" s="164" t="str">
        <f t="shared" si="89"/>
        <v/>
      </c>
      <c r="AC143" s="20" t="str">
        <f t="shared" si="93"/>
        <v/>
      </c>
      <c r="AE143" s="20" t="str">
        <f t="shared" si="90"/>
        <v/>
      </c>
      <c r="AH143" s="20" t="str">
        <f t="shared" si="91"/>
        <v/>
      </c>
      <c r="AJ143" s="20" t="str">
        <f t="shared" si="92"/>
        <v/>
      </c>
    </row>
    <row r="144" spans="1:37">
      <c r="A144" s="153">
        <f t="shared" si="76"/>
        <v>14</v>
      </c>
      <c r="B144" s="153" t="str">
        <f t="shared" si="77"/>
        <v/>
      </c>
      <c r="C144" s="153" t="str">
        <f t="shared" si="77"/>
        <v/>
      </c>
      <c r="D144" s="153" t="str">
        <f t="shared" si="78"/>
        <v/>
      </c>
      <c r="F144" s="164" t="str">
        <f t="shared" si="79"/>
        <v/>
      </c>
      <c r="G144" s="164" t="str">
        <f t="shared" si="80"/>
        <v/>
      </c>
      <c r="H144" s="164" t="str">
        <f t="shared" si="79"/>
        <v/>
      </c>
      <c r="I144" s="164" t="str">
        <f t="shared" si="79"/>
        <v/>
      </c>
      <c r="J144" s="153" t="str">
        <f t="shared" si="81"/>
        <v/>
      </c>
      <c r="L144" s="153" t="str">
        <f t="shared" si="82"/>
        <v/>
      </c>
      <c r="O144" s="153" t="str">
        <f t="shared" si="83"/>
        <v/>
      </c>
      <c r="Q144" s="153" t="str">
        <f t="shared" si="84"/>
        <v/>
      </c>
      <c r="T144" s="153">
        <f t="shared" si="85"/>
        <v>14</v>
      </c>
      <c r="U144" s="153" t="str">
        <f t="shared" si="86"/>
        <v/>
      </c>
      <c r="V144" s="153" t="str">
        <f t="shared" si="86"/>
        <v/>
      </c>
      <c r="W144" s="153" t="str">
        <f t="shared" si="87"/>
        <v/>
      </c>
      <c r="Y144" s="164" t="str">
        <f t="shared" si="88"/>
        <v/>
      </c>
      <c r="Z144" s="164" t="str">
        <f t="shared" si="89"/>
        <v/>
      </c>
      <c r="AA144" s="164" t="str">
        <f t="shared" si="89"/>
        <v/>
      </c>
      <c r="AB144" s="164" t="str">
        <f t="shared" si="89"/>
        <v/>
      </c>
      <c r="AC144" s="153" t="str">
        <f t="shared" si="93"/>
        <v/>
      </c>
      <c r="AE144" s="153" t="str">
        <f t="shared" si="90"/>
        <v/>
      </c>
      <c r="AH144" s="153" t="str">
        <f t="shared" si="91"/>
        <v/>
      </c>
      <c r="AJ144" s="153" t="str">
        <f t="shared" si="92"/>
        <v/>
      </c>
    </row>
    <row r="145" spans="1:37">
      <c r="A145" s="20">
        <f t="shared" si="76"/>
        <v>15</v>
      </c>
      <c r="B145" s="20" t="str">
        <f t="shared" si="77"/>
        <v/>
      </c>
      <c r="C145" s="20" t="str">
        <f t="shared" si="77"/>
        <v/>
      </c>
      <c r="D145" s="20" t="str">
        <f t="shared" si="78"/>
        <v/>
      </c>
      <c r="F145" s="164" t="str">
        <f t="shared" si="79"/>
        <v/>
      </c>
      <c r="G145" s="164" t="str">
        <f t="shared" si="80"/>
        <v/>
      </c>
      <c r="H145" s="164" t="str">
        <f t="shared" si="79"/>
        <v/>
      </c>
      <c r="I145" s="164" t="str">
        <f t="shared" si="79"/>
        <v/>
      </c>
      <c r="J145" s="20" t="str">
        <f t="shared" si="81"/>
        <v/>
      </c>
      <c r="L145" s="20" t="str">
        <f t="shared" si="82"/>
        <v/>
      </c>
      <c r="O145" s="20" t="str">
        <f t="shared" si="83"/>
        <v/>
      </c>
      <c r="Q145" s="20" t="str">
        <f t="shared" si="84"/>
        <v/>
      </c>
      <c r="T145" s="20">
        <f t="shared" si="85"/>
        <v>15</v>
      </c>
      <c r="U145" s="20" t="str">
        <f t="shared" si="86"/>
        <v/>
      </c>
      <c r="V145" s="20" t="str">
        <f t="shared" si="86"/>
        <v/>
      </c>
      <c r="W145" s="20" t="str">
        <f t="shared" si="87"/>
        <v/>
      </c>
      <c r="Y145" s="164" t="str">
        <f t="shared" si="88"/>
        <v/>
      </c>
      <c r="Z145" s="164" t="str">
        <f t="shared" si="89"/>
        <v/>
      </c>
      <c r="AA145" s="164" t="str">
        <f t="shared" si="89"/>
        <v/>
      </c>
      <c r="AB145" s="164" t="str">
        <f t="shared" si="89"/>
        <v/>
      </c>
      <c r="AC145" s="20" t="str">
        <f t="shared" si="93"/>
        <v/>
      </c>
      <c r="AE145" s="20" t="str">
        <f t="shared" si="90"/>
        <v/>
      </c>
      <c r="AH145" s="20" t="str">
        <f t="shared" si="91"/>
        <v/>
      </c>
      <c r="AJ145" s="20" t="str">
        <f t="shared" si="92"/>
        <v/>
      </c>
    </row>
    <row r="146" spans="1:37">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c r="A152" s="1458" t="s">
        <v>41</v>
      </c>
      <c r="B152" s="1458"/>
      <c r="C152" s="1458"/>
      <c r="D152" s="110"/>
      <c r="E152" s="110"/>
      <c r="F152" s="110"/>
      <c r="G152" s="110"/>
      <c r="H152" s="110"/>
      <c r="I152" s="110"/>
      <c r="J152" s="110"/>
      <c r="K152" s="110"/>
      <c r="L152" s="110"/>
      <c r="M152" s="110"/>
      <c r="N152" s="110"/>
      <c r="O152" s="110"/>
      <c r="P152" s="110"/>
      <c r="Q152" s="110"/>
      <c r="R152" s="110"/>
      <c r="T152" s="1458" t="s">
        <v>41</v>
      </c>
      <c r="U152" s="1458"/>
      <c r="V152" s="1458"/>
      <c r="W152" s="110"/>
      <c r="X152" s="110"/>
      <c r="Y152" s="110"/>
      <c r="Z152" s="110"/>
      <c r="AA152" s="110"/>
      <c r="AB152" s="110"/>
      <c r="AC152" s="110"/>
      <c r="AD152" s="110"/>
      <c r="AE152" s="110"/>
      <c r="AF152" s="110"/>
      <c r="AG152" s="110"/>
      <c r="AH152" s="110"/>
      <c r="AI152" s="110"/>
      <c r="AJ152" s="110"/>
      <c r="AK152" s="110"/>
    </row>
    <row r="153" spans="1:37">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c r="A154" s="20">
        <f t="shared" ref="A154:A173" si="94">A153+1</f>
        <v>1</v>
      </c>
      <c r="B154" s="20" t="str">
        <f t="shared" ref="B154:C173" si="95">B108</f>
        <v/>
      </c>
      <c r="C154" s="20" t="str">
        <f t="shared" si="95"/>
        <v/>
      </c>
      <c r="D154" s="20" t="str">
        <f>IF($B154="","",SUMPRODUCT(--(Lineups!G$46:G$83=$B154),--(Lineups!B$46:B$83=""),Lineups!$W$46:$W$83))</f>
        <v/>
      </c>
      <c r="F154" s="164" t="str">
        <f>IF($B154="","",SUMPRODUCT(--(Lineups!G$46:G$83=$B154),--(Lineups!B$46:B$83="X"),Lineups!$W$46:$W$83))</f>
        <v/>
      </c>
      <c r="G154" s="164" t="str">
        <f>IF($B154="","",SUMPRODUCT(--(Lineups!$K$46:$K$83=$B154),Lineups!$W$46:$W$83))</f>
        <v/>
      </c>
      <c r="H154" s="164" t="str">
        <f>IF($B154="","",SUMPRODUCT(--(Lineups!$O$46:$O$83=$B154),Lineups!$W$46:$W$83))</f>
        <v/>
      </c>
      <c r="I154" s="164" t="str">
        <f>IF($B154="","",SUMPRODUCT(--(Lineups!$S$46:$S$83=$B154),Lineups!$W$46:$W$83))</f>
        <v/>
      </c>
      <c r="J154" s="20" t="str">
        <f t="shared" ref="J154:J173" si="96">IF(B154="","",SUM(F154:I154))</f>
        <v/>
      </c>
      <c r="L154" s="20" t="str">
        <f t="shared" ref="L154:L173" si="97">IF(B154="","",SUM(D154,J154))</f>
        <v/>
      </c>
      <c r="O154" s="20" t="str">
        <f>IF($B154="","",SUMPRODUCT(--(Lineups!$C$46:$C$83=$B154),Lineups!$W$46:$W$83))</f>
        <v/>
      </c>
      <c r="Q154" s="20" t="str">
        <f t="shared" ref="Q154:Q173" si="98">IF(B154="","",SUM(L154,O154))</f>
        <v/>
      </c>
      <c r="T154" s="20">
        <f t="shared" ref="T154:T173" si="99">T153+1</f>
        <v>1</v>
      </c>
      <c r="U154" s="20" t="str">
        <f t="shared" ref="U154:V173" si="100">U108</f>
        <v/>
      </c>
      <c r="V154" s="20" t="str">
        <f t="shared" si="100"/>
        <v/>
      </c>
      <c r="W154" s="20" t="str">
        <f>IF($U154="","",SUMPRODUCT(--(Lineups!$AG$46:$AG$83=$U154),--(Lineups!$AB$46:$AB$83=""),Lineups!$AW$46:$AW$83))</f>
        <v/>
      </c>
      <c r="Y154" s="164" t="str">
        <f>IF($U154="","",SUMPRODUCT(--(Lineups!$AG$46:$AG$83=$U154),--(Lineups!$AB$46:$AB$83="X"),Lineups!$AW$46:$AW$83))</f>
        <v/>
      </c>
      <c r="Z154" s="164" t="str">
        <f>IF($U154="","",SUMPRODUCT(--(Lineups!$AK$46:$AK$83=$U154),Lineups!$AW$46:$AW$83))</f>
        <v/>
      </c>
      <c r="AA154" s="164" t="str">
        <f>IF($U154="","",SUMPRODUCT(--(Lineups!$AO$46:$AO$83=$U154),Lineups!$AW$46:$AW$83))</f>
        <v/>
      </c>
      <c r="AB154" s="164" t="str">
        <f>IF($U154="","",SUMPRODUCT(--(Lineups!$AS$46:$AS$83=$U154),Lineups!$AW$46:$AW$83))</f>
        <v/>
      </c>
      <c r="AC154" s="20">
        <f t="shared" ref="AC154:AC173" si="101">IF(U154="",0,SUM(Y154:AB154))</f>
        <v>0</v>
      </c>
      <c r="AE154" s="20" t="str">
        <f t="shared" ref="AE154:AE173" si="102">IF(U154="","",SUM(W154,AC154))</f>
        <v/>
      </c>
      <c r="AH154" s="20" t="str">
        <f>IF($U154="","",SUMPRODUCT(--(Lineups!$AC$46:$AC$83=$U154),Lineups!$AW$46:$AW$83))</f>
        <v/>
      </c>
      <c r="AJ154" s="20" t="str">
        <f t="shared" ref="AJ154:AJ173" si="103">IF(U154="","",SUM(AE154,AH154))</f>
        <v/>
      </c>
    </row>
    <row r="155" spans="1:37">
      <c r="A155" s="153">
        <f t="shared" si="94"/>
        <v>2</v>
      </c>
      <c r="B155" s="153" t="str">
        <f t="shared" si="95"/>
        <v/>
      </c>
      <c r="C155" s="153" t="str">
        <f t="shared" si="95"/>
        <v/>
      </c>
      <c r="D155" s="153" t="str">
        <f>IF($B155="","",SUMPRODUCT(--(Lineups!G$46:G$83=$B155),--(Lineups!B$46:B$83=""),Lineups!$W$46:$W$83))</f>
        <v/>
      </c>
      <c r="F155" s="164" t="str">
        <f>IF($B155="","",SUMPRODUCT(--(Lineups!G$46:G$83=$B155),--(Lineups!B$46:B$83="X"),Lineups!$W$46:$W$83))</f>
        <v/>
      </c>
      <c r="G155" s="164" t="str">
        <f>IF($B155="","",SUMPRODUCT(--(Lineups!$K$46:$K$83=$B155),Lineups!$W$46:$W$83))</f>
        <v/>
      </c>
      <c r="H155" s="164" t="str">
        <f>IF($B155="","",SUMPRODUCT(--(Lineups!$O$46:$O$83=$B155),Lineups!$W$46:$W$83))</f>
        <v/>
      </c>
      <c r="I155" s="164" t="str">
        <f>IF($B155="","",SUMPRODUCT(--(Lineups!$S$46:$S$83=$B155),Lineups!$W$46:$W$83))</f>
        <v/>
      </c>
      <c r="J155" s="153" t="str">
        <f t="shared" si="96"/>
        <v/>
      </c>
      <c r="L155" s="153" t="str">
        <f t="shared" si="97"/>
        <v/>
      </c>
      <c r="O155" s="153" t="str">
        <f>IF($B155="","",SUMPRODUCT(--(Lineups!$C$46:$C$83=$B155),Lineups!$W$46:$W$83))</f>
        <v/>
      </c>
      <c r="Q155" s="153" t="str">
        <f t="shared" si="98"/>
        <v/>
      </c>
      <c r="T155" s="153">
        <f t="shared" si="99"/>
        <v>2</v>
      </c>
      <c r="U155" s="153" t="str">
        <f t="shared" si="100"/>
        <v/>
      </c>
      <c r="V155" s="153" t="str">
        <f t="shared" si="100"/>
        <v/>
      </c>
      <c r="W155" s="153" t="str">
        <f>IF($U155="","",SUMPRODUCT(--(Lineups!$AG$46:$AG$83=$U155),--(Lineups!$AB$46:$AB$83=""),Lineups!$AW$46:$AW$83))</f>
        <v/>
      </c>
      <c r="Y155" s="164" t="str">
        <f>IF($U155="","",SUMPRODUCT(--(Lineups!$AG$46:$AG$83=$U155),--(Lineups!$AB$46:$AB$83="X"),Lineups!$AW$46:$AW$83))</f>
        <v/>
      </c>
      <c r="Z155" s="164" t="str">
        <f>IF($U155="","",SUMPRODUCT(--(Lineups!$AK$46:$AK$83=$U155),Lineups!$AW$46:$AW$83))</f>
        <v/>
      </c>
      <c r="AA155" s="164" t="str">
        <f>IF($U155="","",SUMPRODUCT(--(Lineups!$AO$46:$AO$83=$U155),Lineups!$AW$46:$AW$83))</f>
        <v/>
      </c>
      <c r="AB155" s="164" t="str">
        <f>IF($U155="","",SUMPRODUCT(--(Lineups!$AS$46:$AS$83=$U155),Lineups!$AW$46:$AW$83))</f>
        <v/>
      </c>
      <c r="AC155" s="153">
        <f t="shared" si="101"/>
        <v>0</v>
      </c>
      <c r="AE155" s="153" t="str">
        <f t="shared" si="102"/>
        <v/>
      </c>
      <c r="AH155" s="153" t="str">
        <f>IF($U155="","",SUMPRODUCT(--(Lineups!$AC$46:$AC$83=$U155),Lineups!$AW$46:$AW$83))</f>
        <v/>
      </c>
      <c r="AJ155" s="153" t="str">
        <f t="shared" si="103"/>
        <v/>
      </c>
    </row>
    <row r="156" spans="1:37">
      <c r="A156" s="20">
        <f t="shared" si="94"/>
        <v>3</v>
      </c>
      <c r="B156" s="20" t="str">
        <f t="shared" si="95"/>
        <v/>
      </c>
      <c r="C156" s="20" t="str">
        <f t="shared" si="95"/>
        <v/>
      </c>
      <c r="D156" s="20" t="str">
        <f>IF($B156="","",SUMPRODUCT(--(Lineups!G$46:G$83=$B156),--(Lineups!B$46:B$83=""),Lineups!$W$46:$W$83))</f>
        <v/>
      </c>
      <c r="F156" s="164" t="str">
        <f>IF($B156="","",SUMPRODUCT(--(Lineups!G$46:G$83=$B156),--(Lineups!B$46:B$83="X"),Lineups!$W$46:$W$83))</f>
        <v/>
      </c>
      <c r="G156" s="164" t="str">
        <f>IF($B156="","",SUMPRODUCT(--(Lineups!$K$46:$K$83=$B156),Lineups!$W$46:$W$83))</f>
        <v/>
      </c>
      <c r="H156" s="164" t="str">
        <f>IF($B156="","",SUMPRODUCT(--(Lineups!$O$46:$O$83=$B156),Lineups!$W$46:$W$83))</f>
        <v/>
      </c>
      <c r="I156" s="164" t="str">
        <f>IF($B156="","",SUMPRODUCT(--(Lineups!$S$46:$S$83=$B156),Lineups!$W$46:$W$83))</f>
        <v/>
      </c>
      <c r="J156" s="20" t="str">
        <f t="shared" si="96"/>
        <v/>
      </c>
      <c r="L156" s="20" t="str">
        <f t="shared" si="97"/>
        <v/>
      </c>
      <c r="O156" s="20" t="str">
        <f>IF($B156="","",SUMPRODUCT(--(Lineups!$C$46:$C$83=$B156),Lineups!$W$46:$W$83))</f>
        <v/>
      </c>
      <c r="Q156" s="20" t="str">
        <f t="shared" si="98"/>
        <v/>
      </c>
      <c r="T156" s="20">
        <f t="shared" si="99"/>
        <v>3</v>
      </c>
      <c r="U156" s="20" t="str">
        <f t="shared" si="100"/>
        <v/>
      </c>
      <c r="V156" s="20" t="str">
        <f t="shared" si="100"/>
        <v/>
      </c>
      <c r="W156" s="20" t="str">
        <f>IF($U156="","",SUMPRODUCT(--(Lineups!$AG$46:$AG$83=$U156),--(Lineups!$AB$46:$AB$83=""),Lineups!$AW$46:$AW$83))</f>
        <v/>
      </c>
      <c r="Y156" s="164" t="str">
        <f>IF($U156="","",SUMPRODUCT(--(Lineups!$AG$46:$AG$83=$U156),--(Lineups!$AB$46:$AB$83="X"),Lineups!$AW$46:$AW$83))</f>
        <v/>
      </c>
      <c r="Z156" s="164" t="str">
        <f>IF($U156="","",SUMPRODUCT(--(Lineups!$AK$46:$AK$83=$U156),Lineups!$AW$46:$AW$83))</f>
        <v/>
      </c>
      <c r="AA156" s="164" t="str">
        <f>IF($U156="","",SUMPRODUCT(--(Lineups!$AO$46:$AO$83=$U156),Lineups!$AW$46:$AW$83))</f>
        <v/>
      </c>
      <c r="AB156" s="164" t="str">
        <f>IF($U156="","",SUMPRODUCT(--(Lineups!$AS$46:$AS$83=$U156),Lineups!$AW$46:$AW$83))</f>
        <v/>
      </c>
      <c r="AC156" s="20">
        <f t="shared" si="101"/>
        <v>0</v>
      </c>
      <c r="AE156" s="20" t="str">
        <f t="shared" si="102"/>
        <v/>
      </c>
      <c r="AH156" s="20" t="str">
        <f>IF($U156="","",SUMPRODUCT(--(Lineups!$AC$46:$AC$83=$U156),Lineups!$AW$46:$AW$83))</f>
        <v/>
      </c>
      <c r="AJ156" s="20" t="str">
        <f t="shared" si="103"/>
        <v/>
      </c>
    </row>
    <row r="157" spans="1:37">
      <c r="A157" s="153">
        <f t="shared" si="94"/>
        <v>4</v>
      </c>
      <c r="B157" s="153" t="str">
        <f t="shared" si="95"/>
        <v/>
      </c>
      <c r="C157" s="153" t="str">
        <f t="shared" si="95"/>
        <v/>
      </c>
      <c r="D157" s="153" t="str">
        <f>IF($B157="","",SUMPRODUCT(--(Lineups!G$46:G$83=$B157),--(Lineups!B$46:B$83=""),Lineups!$W$46:$W$83))</f>
        <v/>
      </c>
      <c r="F157" s="164" t="str">
        <f>IF($B157="","",SUMPRODUCT(--(Lineups!G$46:G$83=$B157),--(Lineups!B$46:B$83="X"),Lineups!$W$46:$W$83))</f>
        <v/>
      </c>
      <c r="G157" s="164" t="str">
        <f>IF($B157="","",SUMPRODUCT(--(Lineups!$K$46:$K$83=$B157),Lineups!$W$46:$W$83))</f>
        <v/>
      </c>
      <c r="H157" s="164" t="str">
        <f>IF($B157="","",SUMPRODUCT(--(Lineups!$O$46:$O$83=$B157),Lineups!$W$46:$W$83))</f>
        <v/>
      </c>
      <c r="I157" s="164" t="str">
        <f>IF($B157="","",SUMPRODUCT(--(Lineups!$S$46:$S$83=$B157),Lineups!$W$46:$W$83))</f>
        <v/>
      </c>
      <c r="J157" s="153" t="str">
        <f t="shared" si="96"/>
        <v/>
      </c>
      <c r="L157" s="153" t="str">
        <f t="shared" si="97"/>
        <v/>
      </c>
      <c r="O157" s="153" t="str">
        <f>IF($B157="","",SUMPRODUCT(--(Lineups!$C$46:$C$83=$B157),Lineups!$W$46:$W$83))</f>
        <v/>
      </c>
      <c r="Q157" s="153" t="str">
        <f t="shared" si="98"/>
        <v/>
      </c>
      <c r="T157" s="153">
        <f t="shared" si="99"/>
        <v>4</v>
      </c>
      <c r="U157" s="153" t="str">
        <f t="shared" si="100"/>
        <v/>
      </c>
      <c r="V157" s="153" t="str">
        <f t="shared" si="100"/>
        <v/>
      </c>
      <c r="W157" s="153" t="str">
        <f>IF($U157="","",SUMPRODUCT(--(Lineups!$AG$46:$AG$83=$U157),--(Lineups!$AB$46:$AB$83=""),Lineups!$AW$46:$AW$83))</f>
        <v/>
      </c>
      <c r="Y157" s="164" t="str">
        <f>IF($U157="","",SUMPRODUCT(--(Lineups!$AG$46:$AG$83=$U157),--(Lineups!$AB$46:$AB$83="X"),Lineups!$AW$46:$AW$83))</f>
        <v/>
      </c>
      <c r="Z157" s="164" t="str">
        <f>IF($U157="","",SUMPRODUCT(--(Lineups!$AK$46:$AK$83=$U157),Lineups!$AW$46:$AW$83))</f>
        <v/>
      </c>
      <c r="AA157" s="164" t="str">
        <f>IF($U157="","",SUMPRODUCT(--(Lineups!$AO$46:$AO$83=$U157),Lineups!$AW$46:$AW$83))</f>
        <v/>
      </c>
      <c r="AB157" s="164" t="str">
        <f>IF($U157="","",SUMPRODUCT(--(Lineups!$AS$46:$AS$83=$U157),Lineups!$AW$46:$AW$83))</f>
        <v/>
      </c>
      <c r="AC157" s="153">
        <f t="shared" si="101"/>
        <v>0</v>
      </c>
      <c r="AE157" s="153" t="str">
        <f t="shared" si="102"/>
        <v/>
      </c>
      <c r="AH157" s="153" t="str">
        <f>IF($U157="","",SUMPRODUCT(--(Lineups!$AC$46:$AC$83=$U157),Lineups!$AW$46:$AW$83))</f>
        <v/>
      </c>
      <c r="AJ157" s="153" t="str">
        <f t="shared" si="103"/>
        <v/>
      </c>
    </row>
    <row r="158" spans="1:37">
      <c r="A158" s="20">
        <f t="shared" si="94"/>
        <v>5</v>
      </c>
      <c r="B158" s="20" t="str">
        <f t="shared" si="95"/>
        <v/>
      </c>
      <c r="C158" s="20" t="str">
        <f t="shared" si="95"/>
        <v/>
      </c>
      <c r="D158" s="20" t="str">
        <f>IF($B158="","",SUMPRODUCT(--(Lineups!G$46:G$83=$B158),--(Lineups!B$46:B$83=""),Lineups!$W$46:$W$83))</f>
        <v/>
      </c>
      <c r="F158" s="164" t="str">
        <f>IF($B158="","",SUMPRODUCT(--(Lineups!G$46:G$83=$B158),--(Lineups!B$46:B$83="X"),Lineups!$W$46:$W$83))</f>
        <v/>
      </c>
      <c r="G158" s="164" t="str">
        <f>IF($B158="","",SUMPRODUCT(--(Lineups!$K$46:$K$83=$B158),Lineups!$W$46:$W$83))</f>
        <v/>
      </c>
      <c r="H158" s="164" t="str">
        <f>IF($B158="","",SUMPRODUCT(--(Lineups!$O$46:$O$83=$B158),Lineups!$W$46:$W$83))</f>
        <v/>
      </c>
      <c r="I158" s="164" t="str">
        <f>IF($B158="","",SUMPRODUCT(--(Lineups!$S$46:$S$83=$B158),Lineups!$W$46:$W$83))</f>
        <v/>
      </c>
      <c r="J158" s="20" t="str">
        <f t="shared" si="96"/>
        <v/>
      </c>
      <c r="L158" s="20" t="str">
        <f t="shared" si="97"/>
        <v/>
      </c>
      <c r="O158" s="20" t="str">
        <f>IF($B158="","",SUMPRODUCT(--(Lineups!$C$46:$C$83=$B158),Lineups!$W$46:$W$83))</f>
        <v/>
      </c>
      <c r="Q158" s="20" t="str">
        <f t="shared" si="98"/>
        <v/>
      </c>
      <c r="T158" s="20">
        <f t="shared" si="99"/>
        <v>5</v>
      </c>
      <c r="U158" s="20" t="str">
        <f t="shared" si="100"/>
        <v/>
      </c>
      <c r="V158" s="20" t="str">
        <f t="shared" si="100"/>
        <v/>
      </c>
      <c r="W158" s="20" t="str">
        <f>IF($U158="","",SUMPRODUCT(--(Lineups!$AG$46:$AG$83=$U158),--(Lineups!$AB$46:$AB$83=""),Lineups!$AW$46:$AW$83))</f>
        <v/>
      </c>
      <c r="Y158" s="164" t="str">
        <f>IF($U158="","",SUMPRODUCT(--(Lineups!$AG$46:$AG$83=$U158),--(Lineups!$AB$46:$AB$83="X"),Lineups!$AW$46:$AW$83))</f>
        <v/>
      </c>
      <c r="Z158" s="164" t="str">
        <f>IF($U158="","",SUMPRODUCT(--(Lineups!$AK$46:$AK$83=$U158),Lineups!$AW$46:$AW$83))</f>
        <v/>
      </c>
      <c r="AA158" s="164" t="str">
        <f>IF($U158="","",SUMPRODUCT(--(Lineups!$AO$46:$AO$83=$U158),Lineups!$AW$46:$AW$83))</f>
        <v/>
      </c>
      <c r="AB158" s="164" t="str">
        <f>IF($U158="","",SUMPRODUCT(--(Lineups!$AS$46:$AS$83=$U158),Lineups!$AW$46:$AW$83))</f>
        <v/>
      </c>
      <c r="AC158" s="20">
        <f t="shared" si="101"/>
        <v>0</v>
      </c>
      <c r="AE158" s="20" t="str">
        <f t="shared" si="102"/>
        <v/>
      </c>
      <c r="AH158" s="20" t="str">
        <f>IF($U158="","",SUMPRODUCT(--(Lineups!$AC$46:$AC$83=$U158),Lineups!$AW$46:$AW$83))</f>
        <v/>
      </c>
      <c r="AJ158" s="20" t="str">
        <f t="shared" si="103"/>
        <v/>
      </c>
    </row>
    <row r="159" spans="1:37">
      <c r="A159" s="153">
        <f t="shared" si="94"/>
        <v>6</v>
      </c>
      <c r="B159" s="153" t="str">
        <f t="shared" si="95"/>
        <v/>
      </c>
      <c r="C159" s="153" t="str">
        <f t="shared" si="95"/>
        <v/>
      </c>
      <c r="D159" s="153" t="str">
        <f>IF($B159="","",SUMPRODUCT(--(Lineups!G$46:G$83=$B159),--(Lineups!B$46:B$83=""),Lineups!$W$46:$W$83))</f>
        <v/>
      </c>
      <c r="F159" s="164" t="str">
        <f>IF($B159="","",SUMPRODUCT(--(Lineups!G$46:G$83=$B159),--(Lineups!B$46:B$83="X"),Lineups!$W$46:$W$83))</f>
        <v/>
      </c>
      <c r="G159" s="164" t="str">
        <f>IF($B159="","",SUMPRODUCT(--(Lineups!$K$46:$K$83=$B159),Lineups!$W$46:$W$83))</f>
        <v/>
      </c>
      <c r="H159" s="164" t="str">
        <f>IF($B159="","",SUMPRODUCT(--(Lineups!$O$46:$O$83=$B159),Lineups!$W$46:$W$83))</f>
        <v/>
      </c>
      <c r="I159" s="164" t="str">
        <f>IF($B159="","",SUMPRODUCT(--(Lineups!$S$46:$S$83=$B159),Lineups!$W$46:$W$83))</f>
        <v/>
      </c>
      <c r="J159" s="153" t="str">
        <f t="shared" si="96"/>
        <v/>
      </c>
      <c r="L159" s="153" t="str">
        <f t="shared" si="97"/>
        <v/>
      </c>
      <c r="O159" s="153" t="str">
        <f>IF($B159="","",SUMPRODUCT(--(Lineups!$C$46:$C$83=$B159),Lineups!$W$46:$W$83))</f>
        <v/>
      </c>
      <c r="Q159" s="153" t="str">
        <f t="shared" si="98"/>
        <v/>
      </c>
      <c r="T159" s="153">
        <f t="shared" si="99"/>
        <v>6</v>
      </c>
      <c r="U159" s="153" t="str">
        <f t="shared" si="100"/>
        <v/>
      </c>
      <c r="V159" s="153" t="str">
        <f t="shared" si="100"/>
        <v/>
      </c>
      <c r="W159" s="153" t="str">
        <f>IF($U159="","",SUMPRODUCT(--(Lineups!$AG$46:$AG$83=$U159),--(Lineups!$AB$46:$AB$83=""),Lineups!$AW$46:$AW$83))</f>
        <v/>
      </c>
      <c r="Y159" s="164" t="str">
        <f>IF($U159="","",SUMPRODUCT(--(Lineups!$AG$46:$AG$83=$U159),--(Lineups!$AB$46:$AB$83="X"),Lineups!$AW$46:$AW$83))</f>
        <v/>
      </c>
      <c r="Z159" s="164" t="str">
        <f>IF($U159="","",SUMPRODUCT(--(Lineups!$AK$46:$AK$83=$U159),Lineups!$AW$46:$AW$83))</f>
        <v/>
      </c>
      <c r="AA159" s="164" t="str">
        <f>IF($U159="","",SUMPRODUCT(--(Lineups!$AO$46:$AO$83=$U159),Lineups!$AW$46:$AW$83))</f>
        <v/>
      </c>
      <c r="AB159" s="164" t="str">
        <f>IF($U159="","",SUMPRODUCT(--(Lineups!$AS$46:$AS$83=$U159),Lineups!$AW$46:$AW$83))</f>
        <v/>
      </c>
      <c r="AC159" s="153">
        <f t="shared" si="101"/>
        <v>0</v>
      </c>
      <c r="AE159" s="153" t="str">
        <f t="shared" si="102"/>
        <v/>
      </c>
      <c r="AH159" s="153" t="str">
        <f>IF($U159="","",SUMPRODUCT(--(Lineups!$AC$46:$AC$83=$U159),Lineups!$AW$46:$AW$83))</f>
        <v/>
      </c>
      <c r="AJ159" s="153" t="str">
        <f t="shared" si="103"/>
        <v/>
      </c>
    </row>
    <row r="160" spans="1:37">
      <c r="A160" s="20">
        <f t="shared" si="94"/>
        <v>7</v>
      </c>
      <c r="B160" s="20" t="str">
        <f t="shared" si="95"/>
        <v/>
      </c>
      <c r="C160" s="20" t="str">
        <f t="shared" si="95"/>
        <v/>
      </c>
      <c r="D160" s="20" t="str">
        <f>IF($B160="","",SUMPRODUCT(--(Lineups!G$46:G$83=$B160),--(Lineups!B$46:B$83=""),Lineups!$W$46:$W$83))</f>
        <v/>
      </c>
      <c r="F160" s="164" t="str">
        <f>IF($B160="","",SUMPRODUCT(--(Lineups!G$46:G$83=$B160),--(Lineups!B$46:B$83="X"),Lineups!$W$46:$W$83))</f>
        <v/>
      </c>
      <c r="G160" s="164" t="str">
        <f>IF($B160="","",SUMPRODUCT(--(Lineups!$K$46:$K$83=$B160),Lineups!$W$46:$W$83))</f>
        <v/>
      </c>
      <c r="H160" s="164" t="str">
        <f>IF($B160="","",SUMPRODUCT(--(Lineups!$O$46:$O$83=$B160),Lineups!$W$46:$W$83))</f>
        <v/>
      </c>
      <c r="I160" s="164" t="str">
        <f>IF($B160="","",SUMPRODUCT(--(Lineups!$S$46:$S$83=$B160),Lineups!$W$46:$W$83))</f>
        <v/>
      </c>
      <c r="J160" s="20" t="str">
        <f t="shared" si="96"/>
        <v/>
      </c>
      <c r="L160" s="20" t="str">
        <f t="shared" si="97"/>
        <v/>
      </c>
      <c r="O160" s="20" t="str">
        <f>IF($B160="","",SUMPRODUCT(--(Lineups!$C$46:$C$83=$B160),Lineups!$W$46:$W$83))</f>
        <v/>
      </c>
      <c r="Q160" s="20" t="str">
        <f t="shared" si="98"/>
        <v/>
      </c>
      <c r="T160" s="20">
        <f t="shared" si="99"/>
        <v>7</v>
      </c>
      <c r="U160" s="20" t="str">
        <f t="shared" si="100"/>
        <v/>
      </c>
      <c r="V160" s="20" t="str">
        <f t="shared" si="100"/>
        <v/>
      </c>
      <c r="W160" s="20" t="str">
        <f>IF($U160="","",SUMPRODUCT(--(Lineups!$AG$46:$AG$83=$U160),--(Lineups!$AB$46:$AB$83=""),Lineups!$AW$46:$AW$83))</f>
        <v/>
      </c>
      <c r="Y160" s="164" t="str">
        <f>IF($U160="","",SUMPRODUCT(--(Lineups!$AG$46:$AG$83=$U160),--(Lineups!$AB$46:$AB$83="X"),Lineups!$AW$46:$AW$83))</f>
        <v/>
      </c>
      <c r="Z160" s="164" t="str">
        <f>IF($U160="","",SUMPRODUCT(--(Lineups!$AK$46:$AK$83=$U160),Lineups!$AW$46:$AW$83))</f>
        <v/>
      </c>
      <c r="AA160" s="164" t="str">
        <f>IF($U160="","",SUMPRODUCT(--(Lineups!$AO$46:$AO$83=$U160),Lineups!$AW$46:$AW$83))</f>
        <v/>
      </c>
      <c r="AB160" s="164" t="str">
        <f>IF($U160="","",SUMPRODUCT(--(Lineups!$AS$46:$AS$83=$U160),Lineups!$AW$46:$AW$83))</f>
        <v/>
      </c>
      <c r="AC160" s="20">
        <f t="shared" si="101"/>
        <v>0</v>
      </c>
      <c r="AE160" s="20" t="str">
        <f t="shared" si="102"/>
        <v/>
      </c>
      <c r="AH160" s="20" t="str">
        <f>IF($U160="","",SUMPRODUCT(--(Lineups!$AC$46:$AC$83=$U160),Lineups!$AW$46:$AW$83))</f>
        <v/>
      </c>
      <c r="AJ160" s="20" t="str">
        <f t="shared" si="103"/>
        <v/>
      </c>
    </row>
    <row r="161" spans="1:37">
      <c r="A161" s="153">
        <f t="shared" si="94"/>
        <v>8</v>
      </c>
      <c r="B161" s="153" t="str">
        <f t="shared" si="95"/>
        <v/>
      </c>
      <c r="C161" s="153" t="str">
        <f t="shared" si="95"/>
        <v/>
      </c>
      <c r="D161" s="153" t="str">
        <f>IF($B161="","",SUMPRODUCT(--(Lineups!G$46:G$83=$B161),--(Lineups!B$46:B$83=""),Lineups!$W$46:$W$83))</f>
        <v/>
      </c>
      <c r="F161" s="164" t="str">
        <f>IF($B161="","",SUMPRODUCT(--(Lineups!G$46:G$83=$B161),--(Lineups!B$46:B$83="X"),Lineups!$W$46:$W$83))</f>
        <v/>
      </c>
      <c r="G161" s="164" t="str">
        <f>IF($B161="","",SUMPRODUCT(--(Lineups!$K$46:$K$83=$B161),Lineups!$W$46:$W$83))</f>
        <v/>
      </c>
      <c r="H161" s="164" t="str">
        <f>IF($B161="","",SUMPRODUCT(--(Lineups!$O$46:$O$83=$B161),Lineups!$W$46:$W$83))</f>
        <v/>
      </c>
      <c r="I161" s="164" t="str">
        <f>IF($B161="","",SUMPRODUCT(--(Lineups!$S$46:$S$83=$B161),Lineups!$W$46:$W$83))</f>
        <v/>
      </c>
      <c r="J161" s="153" t="str">
        <f t="shared" si="96"/>
        <v/>
      </c>
      <c r="L161" s="153" t="str">
        <f t="shared" si="97"/>
        <v/>
      </c>
      <c r="O161" s="153" t="str">
        <f>IF($B161="","",SUMPRODUCT(--(Lineups!$C$46:$C$83=$B161),Lineups!$W$46:$W$83))</f>
        <v/>
      </c>
      <c r="Q161" s="153" t="str">
        <f>IF(B161="","",SUM(L161,O161))</f>
        <v/>
      </c>
      <c r="T161" s="153">
        <f t="shared" si="99"/>
        <v>8</v>
      </c>
      <c r="U161" s="153" t="str">
        <f t="shared" si="100"/>
        <v/>
      </c>
      <c r="V161" s="153" t="str">
        <f t="shared" si="100"/>
        <v/>
      </c>
      <c r="W161" s="153" t="str">
        <f>IF($U161="","",SUMPRODUCT(--(Lineups!$AG$46:$AG$83=$U161),--(Lineups!$AB$46:$AB$83=""),Lineups!$AW$46:$AW$83))</f>
        <v/>
      </c>
      <c r="Y161" s="164" t="str">
        <f>IF($U161="","",SUMPRODUCT(--(Lineups!$AG$46:$AG$83=$U161),--(Lineups!$AB$46:$AB$83="X"),Lineups!$AW$46:$AW$83))</f>
        <v/>
      </c>
      <c r="Z161" s="164" t="str">
        <f>IF($U161="","",SUMPRODUCT(--(Lineups!$AK$46:$AK$83=$U161),Lineups!$AW$46:$AW$83))</f>
        <v/>
      </c>
      <c r="AA161" s="164" t="str">
        <f>IF($U161="","",SUMPRODUCT(--(Lineups!$AO$46:$AO$83=$U161),Lineups!$AW$46:$AW$83))</f>
        <v/>
      </c>
      <c r="AB161" s="164" t="str">
        <f>IF($U161="","",SUMPRODUCT(--(Lineups!$AS$46:$AS$83=$U161),Lineups!$AW$46:$AW$83))</f>
        <v/>
      </c>
      <c r="AC161" s="153">
        <f t="shared" si="101"/>
        <v>0</v>
      </c>
      <c r="AE161" s="153" t="str">
        <f t="shared" si="102"/>
        <v/>
      </c>
      <c r="AH161" s="153" t="str">
        <f>IF($U161="","",SUMPRODUCT(--(Lineups!$AC$46:$AC$83=$U161),Lineups!$AW$46:$AW$83))</f>
        <v/>
      </c>
      <c r="AJ161" s="153" t="str">
        <f t="shared" si="103"/>
        <v/>
      </c>
    </row>
    <row r="162" spans="1:37">
      <c r="A162" s="20">
        <f t="shared" si="94"/>
        <v>9</v>
      </c>
      <c r="B162" s="20" t="str">
        <f t="shared" si="95"/>
        <v/>
      </c>
      <c r="C162" s="20" t="str">
        <f t="shared" si="95"/>
        <v/>
      </c>
      <c r="D162" s="20" t="str">
        <f>IF($B162="","",SUMPRODUCT(--(Lineups!G$46:G$83=$B162),--(Lineups!B$46:B$83=""),Lineups!$W$46:$W$83))</f>
        <v/>
      </c>
      <c r="F162" s="164" t="str">
        <f>IF($B162="","",SUMPRODUCT(--(Lineups!G$46:G$83=$B162),--(Lineups!B$46:B$83="X"),Lineups!$W$46:$W$83))</f>
        <v/>
      </c>
      <c r="G162" s="164" t="str">
        <f>IF($B162="","",SUMPRODUCT(--(Lineups!$K$46:$K$83=$B162),Lineups!$W$46:$W$83))</f>
        <v/>
      </c>
      <c r="H162" s="164" t="str">
        <f>IF($B162="","",SUMPRODUCT(--(Lineups!$O$46:$O$83=$B162),Lineups!$W$46:$W$83))</f>
        <v/>
      </c>
      <c r="I162" s="164" t="str">
        <f>IF($B162="","",SUMPRODUCT(--(Lineups!$S$46:$S$83=$B162),Lineups!$W$46:$W$83))</f>
        <v/>
      </c>
      <c r="J162" s="20" t="str">
        <f t="shared" si="96"/>
        <v/>
      </c>
      <c r="L162" s="20" t="str">
        <f t="shared" si="97"/>
        <v/>
      </c>
      <c r="O162" s="20" t="str">
        <f>IF($B162="","",SUMPRODUCT(--(Lineups!$C$46:$C$83=$B162),Lineups!$W$46:$W$83))</f>
        <v/>
      </c>
      <c r="Q162" s="20" t="str">
        <f t="shared" si="98"/>
        <v/>
      </c>
      <c r="T162" s="20">
        <f t="shared" si="99"/>
        <v>9</v>
      </c>
      <c r="U162" s="20" t="str">
        <f t="shared" si="100"/>
        <v/>
      </c>
      <c r="V162" s="20" t="str">
        <f t="shared" si="100"/>
        <v/>
      </c>
      <c r="W162" s="20" t="str">
        <f>IF($U162="","",SUMPRODUCT(--(Lineups!$AG$46:$AG$83=$U162),--(Lineups!$AB$46:$AB$83=""),Lineups!$AW$46:$AW$83))</f>
        <v/>
      </c>
      <c r="Y162" s="164" t="str">
        <f>IF($U162="","",SUMPRODUCT(--(Lineups!$AG$46:$AG$83=$U162),--(Lineups!$AB$46:$AB$83="X"),Lineups!$AW$46:$AW$83))</f>
        <v/>
      </c>
      <c r="Z162" s="164" t="str">
        <f>IF($U162="","",SUMPRODUCT(--(Lineups!$AK$46:$AK$83=$U162),Lineups!$AW$46:$AW$83))</f>
        <v/>
      </c>
      <c r="AA162" s="164" t="str">
        <f>IF($U162="","",SUMPRODUCT(--(Lineups!$AO$46:$AO$83=$U162),Lineups!$AW$46:$AW$83))</f>
        <v/>
      </c>
      <c r="AB162" s="164" t="str">
        <f>IF($U162="","",SUMPRODUCT(--(Lineups!$AS$46:$AS$83=$U162),Lineups!$AW$46:$AW$83))</f>
        <v/>
      </c>
      <c r="AC162" s="20">
        <f t="shared" si="101"/>
        <v>0</v>
      </c>
      <c r="AE162" s="20" t="str">
        <f t="shared" si="102"/>
        <v/>
      </c>
      <c r="AH162" s="20" t="str">
        <f>IF($U162="","",SUMPRODUCT(--(Lineups!$AC$46:$AC$83=$U162),Lineups!$AW$46:$AW$83))</f>
        <v/>
      </c>
      <c r="AJ162" s="20" t="str">
        <f t="shared" si="103"/>
        <v/>
      </c>
    </row>
    <row r="163" spans="1:37">
      <c r="A163" s="153">
        <f t="shared" si="94"/>
        <v>10</v>
      </c>
      <c r="B163" s="153" t="str">
        <f t="shared" si="95"/>
        <v/>
      </c>
      <c r="C163" s="153" t="str">
        <f t="shared" si="95"/>
        <v/>
      </c>
      <c r="D163" s="153" t="str">
        <f>IF($B163="","",SUMPRODUCT(--(Lineups!G$46:G$83=$B163),--(Lineups!B$46:B$83=""),Lineups!$W$46:$W$83))</f>
        <v/>
      </c>
      <c r="F163" s="164" t="str">
        <f>IF($B163="","",SUMPRODUCT(--(Lineups!G$46:G$83=$B163),--(Lineups!B$46:B$83="X"),Lineups!$W$46:$W$83))</f>
        <v/>
      </c>
      <c r="G163" s="164" t="str">
        <f>IF($B163="","",SUMPRODUCT(--(Lineups!$K$46:$K$83=$B163),Lineups!$W$46:$W$83))</f>
        <v/>
      </c>
      <c r="H163" s="164" t="str">
        <f>IF($B163="","",SUMPRODUCT(--(Lineups!$O$46:$O$83=$B163),Lineups!$W$46:$W$83))</f>
        <v/>
      </c>
      <c r="I163" s="164" t="str">
        <f>IF($B163="","",SUMPRODUCT(--(Lineups!$S$46:$S$83=$B163),Lineups!$W$46:$W$83))</f>
        <v/>
      </c>
      <c r="J163" s="153" t="str">
        <f t="shared" si="96"/>
        <v/>
      </c>
      <c r="L163" s="153" t="str">
        <f t="shared" si="97"/>
        <v/>
      </c>
      <c r="O163" s="153" t="str">
        <f>IF($B163="","",SUMPRODUCT(--(Lineups!$C$46:$C$83=$B163),Lineups!$W$46:$W$83))</f>
        <v/>
      </c>
      <c r="Q163" s="153" t="str">
        <f t="shared" si="98"/>
        <v/>
      </c>
      <c r="T163" s="153">
        <f t="shared" si="99"/>
        <v>10</v>
      </c>
      <c r="U163" s="153" t="str">
        <f t="shared" si="100"/>
        <v/>
      </c>
      <c r="V163" s="153" t="str">
        <f t="shared" si="100"/>
        <v/>
      </c>
      <c r="W163" s="153" t="str">
        <f>IF($U163="","",SUMPRODUCT(--(Lineups!$AG$46:$AG$83=$U163),--(Lineups!$AB$46:$AB$83=""),Lineups!$AW$46:$AW$83))</f>
        <v/>
      </c>
      <c r="Y163" s="164" t="str">
        <f>IF($U163="","",SUMPRODUCT(--(Lineups!$AG$46:$AG$83=$U163),--(Lineups!$AB$46:$AB$83="X"),Lineups!$AW$46:$AW$83))</f>
        <v/>
      </c>
      <c r="Z163" s="164" t="str">
        <f>IF($U163="","",SUMPRODUCT(--(Lineups!$AK$46:$AK$83=$U163),Lineups!$AW$46:$AW$83))</f>
        <v/>
      </c>
      <c r="AA163" s="164" t="str">
        <f>IF($U163="","",SUMPRODUCT(--(Lineups!$AO$46:$AO$83=$U163),Lineups!$AW$46:$AW$83))</f>
        <v/>
      </c>
      <c r="AB163" s="164" t="str">
        <f>IF($U163="","",SUMPRODUCT(--(Lineups!$AS$46:$AS$83=$U163),Lineups!$AW$46:$AW$83))</f>
        <v/>
      </c>
      <c r="AC163" s="153">
        <f t="shared" si="101"/>
        <v>0</v>
      </c>
      <c r="AE163" s="153" t="str">
        <f t="shared" si="102"/>
        <v/>
      </c>
      <c r="AH163" s="153" t="str">
        <f>IF($U163="","",SUMPRODUCT(--(Lineups!$AC$46:$AC$83=$U163),Lineups!$AW$46:$AW$83))</f>
        <v/>
      </c>
      <c r="AJ163" s="153" t="str">
        <f t="shared" si="103"/>
        <v/>
      </c>
    </row>
    <row r="164" spans="1:37">
      <c r="A164" s="20">
        <f t="shared" si="94"/>
        <v>11</v>
      </c>
      <c r="B164" s="20" t="str">
        <f t="shared" si="95"/>
        <v/>
      </c>
      <c r="C164" s="20" t="str">
        <f t="shared" si="95"/>
        <v/>
      </c>
      <c r="D164" s="20" t="str">
        <f>IF($B164="","",SUMPRODUCT(--(Lineups!G$46:G$83=$B164),--(Lineups!B$46:B$83=""),Lineups!$W$46:$W$83))</f>
        <v/>
      </c>
      <c r="F164" s="164" t="str">
        <f>IF($B164="","",SUMPRODUCT(--(Lineups!G$46:G$83=$B164),--(Lineups!B$46:B$83="X"),Lineups!$W$46:$W$83))</f>
        <v/>
      </c>
      <c r="G164" s="164" t="str">
        <f>IF($B164="","",SUMPRODUCT(--(Lineups!$K$46:$K$83=$B164),Lineups!$W$46:$W$83))</f>
        <v/>
      </c>
      <c r="H164" s="164" t="str">
        <f>IF($B164="","",SUMPRODUCT(--(Lineups!$O$46:$O$83=$B164),Lineups!$W$46:$W$83))</f>
        <v/>
      </c>
      <c r="I164" s="164" t="str">
        <f>IF($B164="","",SUMPRODUCT(--(Lineups!$S$46:$S$83=$B164),Lineups!$W$46:$W$83))</f>
        <v/>
      </c>
      <c r="J164" s="20" t="str">
        <f t="shared" si="96"/>
        <v/>
      </c>
      <c r="L164" s="20" t="str">
        <f t="shared" si="97"/>
        <v/>
      </c>
      <c r="O164" s="20" t="str">
        <f>IF($B164="","",SUMPRODUCT(--(Lineups!$C$46:$C$83=$B164),Lineups!$W$46:$W$83))</f>
        <v/>
      </c>
      <c r="Q164" s="20" t="str">
        <f t="shared" si="98"/>
        <v/>
      </c>
      <c r="T164" s="20">
        <f t="shared" si="99"/>
        <v>11</v>
      </c>
      <c r="U164" s="20" t="str">
        <f t="shared" si="100"/>
        <v/>
      </c>
      <c r="V164" s="20" t="str">
        <f t="shared" si="100"/>
        <v/>
      </c>
      <c r="W164" s="20" t="str">
        <f>IF($U164="","",SUMPRODUCT(--(Lineups!$AG$46:$AG$83=$U164),--(Lineups!$AB$46:$AB$83=""),Lineups!$AW$46:$AW$83))</f>
        <v/>
      </c>
      <c r="Y164" s="164" t="str">
        <f>IF($U164="","",SUMPRODUCT(--(Lineups!$AG$46:$AG$83=$U164),--(Lineups!$AB$46:$AB$83="X"),Lineups!$AW$46:$AW$83))</f>
        <v/>
      </c>
      <c r="Z164" s="164" t="str">
        <f>IF($U164="","",SUMPRODUCT(--(Lineups!$AK$46:$AK$83=$U164),Lineups!$AW$46:$AW$83))</f>
        <v/>
      </c>
      <c r="AA164" s="164" t="str">
        <f>IF($U164="","",SUMPRODUCT(--(Lineups!$AO$46:$AO$83=$U164),Lineups!$AW$46:$AW$83))</f>
        <v/>
      </c>
      <c r="AB164" s="164" t="str">
        <f>IF($U164="","",SUMPRODUCT(--(Lineups!$AS$46:$AS$83=$U164),Lineups!$AW$46:$AW$83))</f>
        <v/>
      </c>
      <c r="AC164" s="20">
        <f t="shared" si="101"/>
        <v>0</v>
      </c>
      <c r="AE164" s="20" t="str">
        <f t="shared" si="102"/>
        <v/>
      </c>
      <c r="AH164" s="20" t="str">
        <f>IF($U164="","",SUMPRODUCT(--(Lineups!$AC$46:$AC$83=$U164),Lineups!$AW$46:$AW$83))</f>
        <v/>
      </c>
      <c r="AJ164" s="20" t="str">
        <f t="shared" si="103"/>
        <v/>
      </c>
    </row>
    <row r="165" spans="1:37">
      <c r="A165" s="153">
        <f t="shared" si="94"/>
        <v>12</v>
      </c>
      <c r="B165" s="153" t="str">
        <f t="shared" si="95"/>
        <v/>
      </c>
      <c r="C165" s="153" t="str">
        <f t="shared" si="95"/>
        <v/>
      </c>
      <c r="D165" s="153" t="str">
        <f>IF($B165="","",SUMPRODUCT(--(Lineups!G$46:G$83=$B165),--(Lineups!B$46:B$83=""),Lineups!$W$46:$W$83))</f>
        <v/>
      </c>
      <c r="F165" s="164" t="str">
        <f>IF($B165="","",SUMPRODUCT(--(Lineups!G$46:G$83=$B165),--(Lineups!B$46:B$83="X"),Lineups!$W$46:$W$83))</f>
        <v/>
      </c>
      <c r="G165" s="164" t="str">
        <f>IF($B165="","",SUMPRODUCT(--(Lineups!$K$46:$K$83=$B165),Lineups!$W$46:$W$83))</f>
        <v/>
      </c>
      <c r="H165" s="164" t="str">
        <f>IF($B165="","",SUMPRODUCT(--(Lineups!$O$46:$O$83=$B165),Lineups!$W$46:$W$83))</f>
        <v/>
      </c>
      <c r="I165" s="164" t="str">
        <f>IF($B165="","",SUMPRODUCT(--(Lineups!$S$46:$S$83=$B165),Lineups!$W$46:$W$83))</f>
        <v/>
      </c>
      <c r="J165" s="153" t="str">
        <f t="shared" si="96"/>
        <v/>
      </c>
      <c r="L165" s="153" t="str">
        <f t="shared" si="97"/>
        <v/>
      </c>
      <c r="O165" s="153" t="str">
        <f>IF($B165="","",SUMPRODUCT(--(Lineups!$C$46:$C$83=$B165),Lineups!$W$46:$W$83))</f>
        <v/>
      </c>
      <c r="Q165" s="153" t="str">
        <f t="shared" si="98"/>
        <v/>
      </c>
      <c r="T165" s="153">
        <f t="shared" si="99"/>
        <v>12</v>
      </c>
      <c r="U165" s="153" t="str">
        <f t="shared" si="100"/>
        <v/>
      </c>
      <c r="V165" s="153" t="str">
        <f t="shared" si="100"/>
        <v/>
      </c>
      <c r="W165" s="153" t="str">
        <f>IF($U165="","",SUMPRODUCT(--(Lineups!$AG$46:$AG$83=$U165),--(Lineups!$AB$46:$AB$83=""),Lineups!$AW$46:$AW$83))</f>
        <v/>
      </c>
      <c r="Y165" s="164" t="str">
        <f>IF($U165="","",SUMPRODUCT(--(Lineups!$AG$46:$AG$83=$U165),--(Lineups!$AB$46:$AB$83="X"),Lineups!$AW$46:$AW$83))</f>
        <v/>
      </c>
      <c r="Z165" s="164" t="str">
        <f>IF($U165="","",SUMPRODUCT(--(Lineups!$AK$46:$AK$83=$U165),Lineups!$AW$46:$AW$83))</f>
        <v/>
      </c>
      <c r="AA165" s="164" t="str">
        <f>IF($U165="","",SUMPRODUCT(--(Lineups!$AO$46:$AO$83=$U165),Lineups!$AW$46:$AW$83))</f>
        <v/>
      </c>
      <c r="AB165" s="164" t="str">
        <f>IF($U165="","",SUMPRODUCT(--(Lineups!$AS$46:$AS$83=$U165),Lineups!$AW$46:$AW$83))</f>
        <v/>
      </c>
      <c r="AC165" s="153">
        <f t="shared" si="101"/>
        <v>0</v>
      </c>
      <c r="AE165" s="153" t="str">
        <f t="shared" si="102"/>
        <v/>
      </c>
      <c r="AH165" s="153" t="str">
        <f>IF($U165="","",SUMPRODUCT(--(Lineups!$AC$46:$AC$83=$U165),Lineups!$AW$46:$AW$83))</f>
        <v/>
      </c>
      <c r="AJ165" s="153" t="str">
        <f t="shared" si="103"/>
        <v/>
      </c>
    </row>
    <row r="166" spans="1:37">
      <c r="A166" s="20">
        <f t="shared" si="94"/>
        <v>13</v>
      </c>
      <c r="B166" s="20" t="str">
        <f t="shared" si="95"/>
        <v/>
      </c>
      <c r="C166" s="20" t="str">
        <f t="shared" si="95"/>
        <v/>
      </c>
      <c r="D166" s="20" t="str">
        <f>IF($B166="","",SUMPRODUCT(--(Lineups!G$46:G$83=$B166),--(Lineups!B$46:B$83=""),Lineups!$W$46:$W$83))</f>
        <v/>
      </c>
      <c r="F166" s="164" t="str">
        <f>IF($B166="","",SUMPRODUCT(--(Lineups!G$46:G$83=$B166),--(Lineups!B$46:B$83="X"),Lineups!$W$46:$W$83))</f>
        <v/>
      </c>
      <c r="G166" s="164" t="str">
        <f>IF($B166="","",SUMPRODUCT(--(Lineups!$K$46:$K$83=$B166),Lineups!$W$46:$W$83))</f>
        <v/>
      </c>
      <c r="H166" s="164" t="str">
        <f>IF($B166="","",SUMPRODUCT(--(Lineups!$O$46:$O$83=$B166),Lineups!$W$46:$W$83))</f>
        <v/>
      </c>
      <c r="I166" s="164" t="str">
        <f>IF($B166="","",SUMPRODUCT(--(Lineups!$S$46:$S$83=$B166),Lineups!$W$46:$W$83))</f>
        <v/>
      </c>
      <c r="J166" s="20" t="str">
        <f t="shared" si="96"/>
        <v/>
      </c>
      <c r="L166" s="20" t="str">
        <f t="shared" si="97"/>
        <v/>
      </c>
      <c r="O166" s="20" t="str">
        <f>IF($B166="","",SUMPRODUCT(--(Lineups!$C$46:$C$83=$B166),Lineups!$W$46:$W$83))</f>
        <v/>
      </c>
      <c r="Q166" s="20" t="str">
        <f t="shared" si="98"/>
        <v/>
      </c>
      <c r="T166" s="20">
        <f t="shared" si="99"/>
        <v>13</v>
      </c>
      <c r="U166" s="20" t="str">
        <f t="shared" si="100"/>
        <v/>
      </c>
      <c r="V166" s="20" t="str">
        <f t="shared" si="100"/>
        <v/>
      </c>
      <c r="W166" s="20" t="str">
        <f>IF($U166="","",SUMPRODUCT(--(Lineups!$AG$46:$AG$83=$U166),--(Lineups!$AB$46:$AB$83=""),Lineups!$AW$46:$AW$83))</f>
        <v/>
      </c>
      <c r="Y166" s="164" t="str">
        <f>IF($U166="","",SUMPRODUCT(--(Lineups!$AG$46:$AG$83=$U166),--(Lineups!$AB$46:$AB$83="X"),Lineups!$AW$46:$AW$83))</f>
        <v/>
      </c>
      <c r="Z166" s="164" t="str">
        <f>IF($U166="","",SUMPRODUCT(--(Lineups!$AK$46:$AK$83=$U166),Lineups!$AW$46:$AW$83))</f>
        <v/>
      </c>
      <c r="AA166" s="164" t="str">
        <f>IF($U166="","",SUMPRODUCT(--(Lineups!$AO$46:$AO$83=$U166),Lineups!$AW$46:$AW$83))</f>
        <v/>
      </c>
      <c r="AB166" s="164" t="str">
        <f>IF($U166="","",SUMPRODUCT(--(Lineups!$AS$46:$AS$83=$U166),Lineups!$AW$46:$AW$83))</f>
        <v/>
      </c>
      <c r="AC166" s="20">
        <f t="shared" si="101"/>
        <v>0</v>
      </c>
      <c r="AE166" s="20" t="str">
        <f t="shared" si="102"/>
        <v/>
      </c>
      <c r="AH166" s="20" t="str">
        <f>IF($U166="","",SUMPRODUCT(--(Lineups!$AC$46:$AC$83=$U166),Lineups!$AW$46:$AW$83))</f>
        <v/>
      </c>
      <c r="AJ166" s="20" t="str">
        <f t="shared" si="103"/>
        <v/>
      </c>
    </row>
    <row r="167" spans="1:37">
      <c r="A167" s="153">
        <f t="shared" si="94"/>
        <v>14</v>
      </c>
      <c r="B167" s="153" t="str">
        <f t="shared" si="95"/>
        <v/>
      </c>
      <c r="C167" s="153" t="str">
        <f t="shared" si="95"/>
        <v/>
      </c>
      <c r="D167" s="153" t="str">
        <f>IF($B167="","",SUMPRODUCT(--(Lineups!G$46:G$83=$B167),--(Lineups!B$46:B$83=""),Lineups!$W$46:$W$83))</f>
        <v/>
      </c>
      <c r="F167" s="164" t="str">
        <f>IF($B167="","",SUMPRODUCT(--(Lineups!G$46:G$83=$B167),--(Lineups!B$46:B$83="X"),Lineups!$W$46:$W$83))</f>
        <v/>
      </c>
      <c r="G167" s="164" t="str">
        <f>IF($B167="","",SUMPRODUCT(--(Lineups!$K$46:$K$83=$B167),Lineups!$W$46:$W$83))</f>
        <v/>
      </c>
      <c r="H167" s="164" t="str">
        <f>IF($B167="","",SUMPRODUCT(--(Lineups!$O$46:$O$83=$B167),Lineups!$W$46:$W$83))</f>
        <v/>
      </c>
      <c r="I167" s="164" t="str">
        <f>IF($B167="","",SUMPRODUCT(--(Lineups!$S$46:$S$83=$B167),Lineups!$W$46:$W$83))</f>
        <v/>
      </c>
      <c r="J167" s="153" t="str">
        <f t="shared" si="96"/>
        <v/>
      </c>
      <c r="L167" s="153" t="str">
        <f t="shared" si="97"/>
        <v/>
      </c>
      <c r="O167" s="153" t="str">
        <f>IF($B167="","",SUMPRODUCT(--(Lineups!$C$46:$C$83=$B167),Lineups!$W$46:$W$83))</f>
        <v/>
      </c>
      <c r="Q167" s="153" t="str">
        <f t="shared" si="98"/>
        <v/>
      </c>
      <c r="T167" s="153">
        <f t="shared" si="99"/>
        <v>14</v>
      </c>
      <c r="U167" s="153" t="str">
        <f t="shared" si="100"/>
        <v/>
      </c>
      <c r="V167" s="153" t="str">
        <f t="shared" si="100"/>
        <v/>
      </c>
      <c r="W167" s="153" t="str">
        <f>IF($U167="","",SUMPRODUCT(--(Lineups!$AG$46:$AG$83=$U167),--(Lineups!$AB$46:$AB$83=""),Lineups!$AW$46:$AW$83))</f>
        <v/>
      </c>
      <c r="Y167" s="164" t="str">
        <f>IF($U167="","",SUMPRODUCT(--(Lineups!$AG$46:$AG$83=$U167),--(Lineups!$AB$46:$AB$83="X"),Lineups!$AW$46:$AW$83))</f>
        <v/>
      </c>
      <c r="Z167" s="164" t="str">
        <f>IF($U167="","",SUMPRODUCT(--(Lineups!$AK$46:$AK$83=$U167),Lineups!$AW$46:$AW$83))</f>
        <v/>
      </c>
      <c r="AA167" s="164" t="str">
        <f>IF($U167="","",SUMPRODUCT(--(Lineups!$AO$46:$AO$83=$U167),Lineups!$AW$46:$AW$83))</f>
        <v/>
      </c>
      <c r="AB167" s="164" t="str">
        <f>IF($U167="","",SUMPRODUCT(--(Lineups!$AS$46:$AS$83=$U167),Lineups!$AW$46:$AW$83))</f>
        <v/>
      </c>
      <c r="AC167" s="153">
        <f t="shared" si="101"/>
        <v>0</v>
      </c>
      <c r="AE167" s="153" t="str">
        <f t="shared" si="102"/>
        <v/>
      </c>
      <c r="AH167" s="153" t="str">
        <f>IF($U167="","",SUMPRODUCT(--(Lineups!$AC$46:$AC$83=$U167),Lineups!$AW$46:$AW$83))</f>
        <v/>
      </c>
      <c r="AJ167" s="153" t="str">
        <f t="shared" si="103"/>
        <v/>
      </c>
    </row>
    <row r="168" spans="1:37">
      <c r="A168" s="20">
        <f t="shared" si="94"/>
        <v>15</v>
      </c>
      <c r="B168" s="20" t="str">
        <f t="shared" si="95"/>
        <v/>
      </c>
      <c r="C168" s="20" t="str">
        <f t="shared" si="95"/>
        <v/>
      </c>
      <c r="D168" s="20" t="str">
        <f>IF($B168="","",SUMPRODUCT(--(Lineups!G$46:G$83=$B168),--(Lineups!B$46:B$83=""),Lineups!$W$46:$W$83))</f>
        <v/>
      </c>
      <c r="F168" s="164" t="str">
        <f>IF($B168="","",SUMPRODUCT(--(Lineups!G$46:G$83=$B168),--(Lineups!B$46:B$83="X"),Lineups!$W$46:$W$83))</f>
        <v/>
      </c>
      <c r="G168" s="164" t="str">
        <f>IF($B168="","",SUMPRODUCT(--(Lineups!$K$46:$K$83=$B168),Lineups!$W$46:$W$83))</f>
        <v/>
      </c>
      <c r="H168" s="164" t="str">
        <f>IF($B168="","",SUMPRODUCT(--(Lineups!$O$46:$O$83=$B168),Lineups!$W$46:$W$83))</f>
        <v/>
      </c>
      <c r="I168" s="164" t="str">
        <f>IF($B168="","",SUMPRODUCT(--(Lineups!$S$46:$S$83=$B168),Lineups!$W$46:$W$83))</f>
        <v/>
      </c>
      <c r="J168" s="20" t="str">
        <f t="shared" si="96"/>
        <v/>
      </c>
      <c r="L168" s="20" t="str">
        <f t="shared" si="97"/>
        <v/>
      </c>
      <c r="O168" s="20" t="str">
        <f>IF($B168="","",SUMPRODUCT(--(Lineups!$C$46:$C$83=$B168),Lineups!$W$46:$W$83))</f>
        <v/>
      </c>
      <c r="Q168" s="20" t="str">
        <f t="shared" si="98"/>
        <v/>
      </c>
      <c r="T168" s="20">
        <f t="shared" si="99"/>
        <v>15</v>
      </c>
      <c r="U168" s="20" t="str">
        <f t="shared" si="100"/>
        <v/>
      </c>
      <c r="V168" s="20" t="str">
        <f t="shared" si="100"/>
        <v/>
      </c>
      <c r="W168" s="20" t="str">
        <f>IF($U168="","",SUMPRODUCT(--(Lineups!$AG$46:$AG$83=$U168),--(Lineups!$AB$46:$AB$83=""),Lineups!$AW$46:$AW$83))</f>
        <v/>
      </c>
      <c r="Y168" s="164" t="str">
        <f>IF($U168="","",SUMPRODUCT(--(Lineups!$AG$46:$AG$83=$U168),--(Lineups!$AB$46:$AB$83="X"),Lineups!$AW$46:$AW$83))</f>
        <v/>
      </c>
      <c r="Z168" s="164" t="str">
        <f>IF($U168="","",SUMPRODUCT(--(Lineups!$AK$46:$AK$83=$U168),Lineups!$AW$46:$AW$83))</f>
        <v/>
      </c>
      <c r="AA168" s="164" t="str">
        <f>IF($U168="","",SUMPRODUCT(--(Lineups!$AO$46:$AO$83=$U168),Lineups!$AW$46:$AW$83))</f>
        <v/>
      </c>
      <c r="AB168" s="164" t="str">
        <f>IF($U168="","",SUMPRODUCT(--(Lineups!$AS$46:$AS$83=$U168),Lineups!$AW$46:$AW$83))</f>
        <v/>
      </c>
      <c r="AC168" s="20">
        <f t="shared" si="101"/>
        <v>0</v>
      </c>
      <c r="AE168" s="20" t="str">
        <f t="shared" si="102"/>
        <v/>
      </c>
      <c r="AH168" s="20" t="str">
        <f>IF($U168="","",SUMPRODUCT(--(Lineups!$AC$46:$AC$83=$U168),Lineups!$AW$46:$AW$83))</f>
        <v/>
      </c>
      <c r="AJ168" s="20" t="str">
        <f t="shared" si="103"/>
        <v/>
      </c>
    </row>
    <row r="169" spans="1:37">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c r="A175" s="1458" t="s">
        <v>42</v>
      </c>
      <c r="B175" s="1458"/>
      <c r="C175" s="1458"/>
      <c r="D175" s="110"/>
      <c r="E175" s="110"/>
      <c r="F175" s="110"/>
      <c r="G175" s="110"/>
      <c r="H175" s="110"/>
      <c r="I175" s="110"/>
      <c r="J175" s="110"/>
      <c r="K175" s="110"/>
      <c r="L175" s="110"/>
      <c r="M175" s="110"/>
      <c r="N175" s="110"/>
      <c r="O175" s="110"/>
      <c r="P175" s="110"/>
      <c r="Q175" s="110"/>
      <c r="R175" s="110"/>
      <c r="T175" s="1458" t="s">
        <v>42</v>
      </c>
      <c r="U175" s="1458"/>
      <c r="V175" s="1458"/>
      <c r="W175" s="110"/>
      <c r="X175" s="110"/>
      <c r="Y175" s="110"/>
      <c r="Z175" s="110"/>
      <c r="AA175" s="110"/>
      <c r="AB175" s="110"/>
      <c r="AC175" s="110"/>
      <c r="AD175" s="110"/>
      <c r="AE175" s="110"/>
      <c r="AF175" s="110"/>
      <c r="AG175" s="110"/>
      <c r="AH175" s="110"/>
      <c r="AI175" s="110"/>
      <c r="AJ175" s="110"/>
      <c r="AK175" s="110"/>
    </row>
    <row r="176" spans="1:37">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c r="A177" s="20">
        <f t="shared" ref="A177:A196" si="104">A176+1</f>
        <v>1</v>
      </c>
      <c r="B177" s="20" t="str">
        <f t="shared" ref="B177:C196" si="105">B108</f>
        <v/>
      </c>
      <c r="C177" s="20" t="str">
        <f t="shared" si="105"/>
        <v/>
      </c>
      <c r="D177" s="20" t="str">
        <f>IF($B177="","",SUMPRODUCT(--(Lineups!$G$46:$G$83=$B177),--(Lineups!$B$46:$B$83=""),Lineups!$AW$46:$AW$83)+SUMPRODUCT(--(Lineups!$A$47:$A$84="SP*"),--(Lineups!$G$46:$G$83=$B177),--(Lineups!$B$46:$B$83=""),Lineups!$AW$47:$AW$84))</f>
        <v/>
      </c>
      <c r="F177" s="164" t="str">
        <f>IF($B177="","",SUMPRODUCT(--(Lineups!$G$46:$G$83=$B177),--(Lineups!$B$46:$B$83="X"),Lineups!$AW$46:$AW$83)+SUMPRODUCT(--(Lineups!$A$47:$A$84="SP*"),--(Lineups!$G$46:$G$83=$B177),--(Lineups!$B$46:$B$83="X"),Lineups!$AW$47:$AW$84))</f>
        <v/>
      </c>
      <c r="G177" s="164" t="str">
        <f>IF($B177="","",SUMPRODUCT(--(Lineups!$K$46:$K$83=$B177),Lineups!$AW$46:$AW$83) + SUMPRODUCT(--(Lineups!$A$47:$A$84="SP*"),--(Lineups!$K$46:$K$83=$B177),Lineups!$AW$47:$AW$84))</f>
        <v/>
      </c>
      <c r="H177" s="164" t="str">
        <f>IF($B177="","",SUMPRODUCT(--(Lineups!$O$46:$O$83=$B177),Lineups!$AW$46:$AW$83)+SUMPRODUCT(--(Lineups!$A$47:$A$84="SP*"),--(Lineups!$O$46:$O$83=$B177),Lineups!$AW$47:$AW$84))</f>
        <v/>
      </c>
      <c r="I177" s="164" t="str">
        <f>IF($B177="","",SUMPRODUCT(--(Lineups!$S$46:$S$83=$B177),Lineups!$AW$46:$AW$83)+SUMPRODUCT(--(Lineups!$A$47:$A$84="SP*"),--(Lineups!$S$46:$S$83=$B177),Lineups!$AW$47:$AW$84))</f>
        <v/>
      </c>
      <c r="J177" s="20" t="str">
        <f t="shared" ref="J177:J196" si="106">IF(B177="","",SUM(F177:I177))</f>
        <v/>
      </c>
      <c r="L177" s="20" t="str">
        <f t="shared" ref="L177:L196" si="107">IF(B177="","",SUM(D177,J177))</f>
        <v/>
      </c>
      <c r="O177" s="20" t="str">
        <f>IF($B177="","",SUMPRODUCT(--(Lineups!$C$46:$C$83=$B177),Lineups!$AW$46:$AW$83) + SUMPRODUCT(--(Lineups!$A$47:$A$84="SP*"),--(Lineups!$C$46:$C$83=$B177),Lineups!$AW$47:$AW$84))</f>
        <v/>
      </c>
      <c r="Q177" s="20" t="str">
        <f t="shared" ref="Q177:Q196" si="108">IF(B177="","",SUM(L177,O177))</f>
        <v/>
      </c>
      <c r="T177" s="20">
        <f t="shared" ref="T177:T196" si="109">T176+1</f>
        <v>1</v>
      </c>
      <c r="U177" s="20" t="str">
        <f t="shared" ref="U177:V196" si="110">U108</f>
        <v/>
      </c>
      <c r="V177" s="20" t="str">
        <f t="shared" si="110"/>
        <v/>
      </c>
      <c r="W177" s="20" t="str">
        <f>IF($U177="","",SUMPRODUCT(--(Lineups!$AG$46:$AG$83=$U177),--(Lineups!$AB$46:$AB$83=""),Lineups!$W$46:$W$83)+SUMPRODUCT(--(Lineups!$AA$47:$AA$84="SP*"),--(Lineups!$AG$46:$AG$83=$U177),--(Lineups!$AB$46:$AB$83=""),Lineups!$W$47:$W$84))</f>
        <v/>
      </c>
      <c r="Y177" s="164" t="str">
        <f>IF($U177="","",SUMPRODUCT(--(Lineups!$AG$46:$AG$83=$U177),--(Lineups!$AB$46:$AB$83="X"),Lineups!$W$46:$W$83)+SUMPRODUCT(--(Lineups!$AA$47:$AA$84="SP*"),--(Lineups!$AG$46:$AG$83=$U177),--(Lineups!$AB$46:$AB$83="X"),Lineups!$W$47:$W$84))</f>
        <v/>
      </c>
      <c r="Z177" s="164" t="str">
        <f>IF(U177="","",SUMPRODUCT(--(Lineups!$AK$46:$AK$83=$U177),Lineups!$W$46:$W$83)+SUMPRODUCT(--(Lineups!$AA$47:$AA$84="SP*"),--(Lineups!$AK$46:$AK$83=$U177),Lineups!$W$47:$W$84))</f>
        <v/>
      </c>
      <c r="AA177" s="164" t="str">
        <f>IF(U177="","",SUMPRODUCT(--(Lineups!$AO$46:$AO$83=$U177),Lineups!$W$46:$W$83)+SUMPRODUCT(--(Lineups!$AA$47:$AA$84="SP*"),--(Lineups!$AO$46:$AO$83=$U177),Lineups!$W$47:$W$84))</f>
        <v/>
      </c>
      <c r="AB177" s="164" t="str">
        <f>IF(U177="","",SUMPRODUCT(--(Lineups!$AS$46:$AS$83=$U177),Lineups!$W$46:$W$83)+SUMPRODUCT(--(Lineups!$AA$47:$AA$84="SP*"),--(Lineups!$AS$46:$AS$83=$U177),Lineups!$W$47:$W$84))</f>
        <v/>
      </c>
      <c r="AC177" s="20">
        <f t="shared" ref="AC177:AC196" si="111">SUM(Y177:AB177)</f>
        <v>0</v>
      </c>
      <c r="AE177" s="20" t="str">
        <f t="shared" ref="AE177:AE196" si="112">IF(U177="","",SUM(W177,AC177))</f>
        <v/>
      </c>
      <c r="AH177" s="20" t="str">
        <f>IF($U177="","",SUMPRODUCT(--(Lineups!$AC$46:$AC$83=$U177),Lineups!$W$46:$W$83) + SUMPRODUCT(--(Lineups!$AA$47:$AA$84="SP*"),--(Lineups!$AC$46:$AC$83=$U177),Lineups!$W$47:$W$84))</f>
        <v/>
      </c>
      <c r="AJ177" s="20" t="str">
        <f t="shared" ref="AJ177:AJ196" si="113">IF(U177="","",SUM(AE177,AH177))</f>
        <v/>
      </c>
    </row>
    <row r="178" spans="1:36">
      <c r="A178" s="153">
        <f t="shared" si="104"/>
        <v>2</v>
      </c>
      <c r="B178" s="153" t="str">
        <f t="shared" si="105"/>
        <v/>
      </c>
      <c r="C178" s="153" t="str">
        <f t="shared" si="105"/>
        <v/>
      </c>
      <c r="D178" s="153" t="str">
        <f>IF($B178="","",SUMPRODUCT(--(Lineups!$G$46:$G$83=$B178),--(Lineups!$B$46:$B$83=""),Lineups!$AW$46:$AW$83)+SUMPRODUCT(--(Lineups!$A$47:$A$84="SP*"),--(Lineups!$G$46:$G$83=$B178),--(Lineups!$B$46:$B$83=""),Lineups!$AW$47:$AW$84))</f>
        <v/>
      </c>
      <c r="F178" s="164" t="str">
        <f>IF($B178="","",SUMPRODUCT(--(Lineups!$G$46:$G$83=$B178),--(Lineups!$B$46:$B$83="X"),Lineups!$AW$46:$AW$83)+SUMPRODUCT(--(Lineups!$A$47:$A$84="SP*"),--(Lineups!$G$46:$G$83=$B178),--(Lineups!$B$46:$B$83="X"),Lineups!$AW$47:$AW$84))</f>
        <v/>
      </c>
      <c r="G178" s="164" t="str">
        <f>IF($B178="","",SUMPRODUCT(--(Lineups!$K$46:$K$83=$B178),Lineups!$AW$46:$AW$83) + SUMPRODUCT(--(Lineups!$A$47:$A$84="SP*"),--(Lineups!$K$46:$K$83=$B178),Lineups!$AW$47:$AW$84))</f>
        <v/>
      </c>
      <c r="H178" s="164" t="str">
        <f>IF($B178="","",SUMPRODUCT(--(Lineups!$O$46:$O$83=$B178),Lineups!$AW$46:$AW$83)+SUMPRODUCT(--(Lineups!$A$47:$A$84="SP*"),--(Lineups!$O$46:$O$83=$B178),Lineups!$AW$47:$AW$84))</f>
        <v/>
      </c>
      <c r="I178" s="164" t="str">
        <f>IF($B178="","",SUMPRODUCT(--(Lineups!$S$46:$S$83=$B178),Lineups!$AW$46:$AW$83)+SUMPRODUCT(--(Lineups!$A$47:$A$84="SP*"),--(Lineups!$S$46:$S$83=$B178),Lineups!$AW$47:$AW$84))</f>
        <v/>
      </c>
      <c r="J178" s="153" t="str">
        <f t="shared" si="106"/>
        <v/>
      </c>
      <c r="L178" s="153" t="str">
        <f t="shared" si="107"/>
        <v/>
      </c>
      <c r="O178" s="153" t="str">
        <f>IF($B178="","",SUMPRODUCT(--(Lineups!$C$46:$C$83=$B178),Lineups!$AW$46:$AW$83) + SUMPRODUCT(--(Lineups!$A$47:$A$84="SP*"),--(Lineups!$C$46:$C$83=$B178),Lineups!$AW$47:$AW$84))</f>
        <v/>
      </c>
      <c r="Q178" s="153" t="str">
        <f t="shared" si="108"/>
        <v/>
      </c>
      <c r="T178" s="153">
        <f t="shared" si="109"/>
        <v>2</v>
      </c>
      <c r="U178" s="153" t="str">
        <f t="shared" si="110"/>
        <v/>
      </c>
      <c r="V178" s="153" t="str">
        <f t="shared" si="110"/>
        <v/>
      </c>
      <c r="W178" s="153" t="str">
        <f>IF($U178="","",SUMPRODUCT(--(Lineups!$AG$46:$AG$83=$U178),--(Lineups!$AB$46:$AB$83=""),Lineups!$W$46:$W$83)+SUMPRODUCT(--(Lineups!$AA$47:$AA$84="SP*"),--(Lineups!$AG$46:$AG$83=$U178),--(Lineups!$AB$46:$AB$83=""),Lineups!$W$47:$W$84))</f>
        <v/>
      </c>
      <c r="Y178" s="164" t="str">
        <f>IF($U178="","",SUMPRODUCT(--(Lineups!$AG$46:$AG$83=$U178),--(Lineups!$AB$46:$AB$83="X"),Lineups!$W$46:$W$83)+SUMPRODUCT(--(Lineups!$AA$47:$AA$84="SP*"),--(Lineups!$AG$46:$AG$83=$U178),--(Lineups!$AB$46:$AB$83="X"),Lineups!$W$47:$W$84))</f>
        <v/>
      </c>
      <c r="Z178" s="164" t="str">
        <f>IF(U178="","",SUMPRODUCT(--(Lineups!$AK$46:$AK$83=$U178),Lineups!$W$46:$W$83)+SUMPRODUCT(--(Lineups!$AA$47:$AA$84="SP*"),--(Lineups!$AK$46:$AK$83=$U178),Lineups!$W$47:$W$84))</f>
        <v/>
      </c>
      <c r="AA178" s="164" t="str">
        <f>IF(U178="","",SUMPRODUCT(--(Lineups!$AO$46:$AO$83=$U178),Lineups!$W$46:$W$83)+SUMPRODUCT(--(Lineups!$AA$47:$AA$84="SP*"),--(Lineups!$AO$46:$AO$83=$U178),Lineups!$W$47:$W$84))</f>
        <v/>
      </c>
      <c r="AB178" s="164" t="str">
        <f>IF(U178="","",SUMPRODUCT(--(Lineups!$AS$46:$AS$83=$U178),Lineups!$W$46:$W$83)+SUMPRODUCT(--(Lineups!$AA$47:$AA$84="SP*"),--(Lineups!$AS$46:$AS$83=$U178),Lineups!$W$47:$W$84))</f>
        <v/>
      </c>
      <c r="AC178" s="153">
        <f t="shared" si="111"/>
        <v>0</v>
      </c>
      <c r="AE178" s="153" t="str">
        <f t="shared" si="112"/>
        <v/>
      </c>
      <c r="AH178" s="153" t="str">
        <f>IF($U178="","",SUMPRODUCT(--(Lineups!$AC$46:$AC$83=$U178),Lineups!$W$46:$W$83) + SUMPRODUCT(--(Lineups!$AA$47:$AA$84="SP*"),--(Lineups!$AC$46:$AC$83=$U178),Lineups!$W$47:$W$84))</f>
        <v/>
      </c>
      <c r="AJ178" s="153" t="str">
        <f t="shared" si="113"/>
        <v/>
      </c>
    </row>
    <row r="179" spans="1:36">
      <c r="A179" s="20">
        <f t="shared" si="104"/>
        <v>3</v>
      </c>
      <c r="B179" s="20" t="str">
        <f t="shared" si="105"/>
        <v/>
      </c>
      <c r="C179" s="20" t="str">
        <f t="shared" si="105"/>
        <v/>
      </c>
      <c r="D179" s="20" t="str">
        <f>IF($B179="","",SUMPRODUCT(--(Lineups!$G$46:$G$83=$B179),--(Lineups!$B$46:$B$83=""),Lineups!$AW$46:$AW$83)+SUMPRODUCT(--(Lineups!$A$47:$A$84="SP*"),--(Lineups!$G$46:$G$83=$B179),--(Lineups!$B$46:$B$83=""),Lineups!$AW$47:$AW$84))</f>
        <v/>
      </c>
      <c r="F179" s="164" t="str">
        <f>IF($B179="","",SUMPRODUCT(--(Lineups!$G$46:$G$83=$B179),--(Lineups!$B$46:$B$83="X"),Lineups!$AW$46:$AW$83)+SUMPRODUCT(--(Lineups!$A$47:$A$84="SP*"),--(Lineups!$G$46:$G$83=$B179),--(Lineups!$B$46:$B$83="X"),Lineups!$AW$47:$AW$84))</f>
        <v/>
      </c>
      <c r="G179" s="164" t="str">
        <f>IF($B179="","",SUMPRODUCT(--(Lineups!$K$46:$K$83=$B179),Lineups!$AW$46:$AW$83) + SUMPRODUCT(--(Lineups!$A$47:$A$84="SP*"),--(Lineups!$K$46:$K$83=$B179),Lineups!$AW$47:$AW$84))</f>
        <v/>
      </c>
      <c r="H179" s="164" t="str">
        <f>IF($B179="","",SUMPRODUCT(--(Lineups!$O$46:$O$83=$B179),Lineups!$AW$46:$AW$83)+SUMPRODUCT(--(Lineups!$A$47:$A$84="SP*"),--(Lineups!$O$46:$O$83=$B179),Lineups!$AW$47:$AW$84))</f>
        <v/>
      </c>
      <c r="I179" s="164" t="str">
        <f>IF($B179="","",SUMPRODUCT(--(Lineups!$S$46:$S$83=$B179),Lineups!$AW$46:$AW$83)+SUMPRODUCT(--(Lineups!$A$47:$A$84="SP*"),--(Lineups!$S$46:$S$83=$B179),Lineups!$AW$47:$AW$84))</f>
        <v/>
      </c>
      <c r="J179" s="20" t="str">
        <f t="shared" si="106"/>
        <v/>
      </c>
      <c r="L179" s="20" t="str">
        <f t="shared" si="107"/>
        <v/>
      </c>
      <c r="O179" s="20" t="str">
        <f>IF($B179="","",SUMPRODUCT(--(Lineups!$C$46:$C$83=$B179),Lineups!$AW$46:$AW$83) + SUMPRODUCT(--(Lineups!$A$47:$A$84="SP*"),--(Lineups!$C$46:$C$83=$B179),Lineups!$AW$47:$AW$84))</f>
        <v/>
      </c>
      <c r="Q179" s="20" t="str">
        <f t="shared" si="108"/>
        <v/>
      </c>
      <c r="T179" s="20">
        <f t="shared" si="109"/>
        <v>3</v>
      </c>
      <c r="U179" s="20" t="str">
        <f t="shared" si="110"/>
        <v/>
      </c>
      <c r="V179" s="20" t="str">
        <f t="shared" si="110"/>
        <v/>
      </c>
      <c r="W179" s="20" t="str">
        <f>IF($U179="","",SUMPRODUCT(--(Lineups!$AG$46:$AG$83=$U179),--(Lineups!$AB$46:$AB$83=""),Lineups!$W$46:$W$83)+SUMPRODUCT(--(Lineups!$AA$47:$AA$84="SP*"),--(Lineups!$AG$46:$AG$83=$U179),--(Lineups!$AB$46:$AB$83=""),Lineups!$W$47:$W$84))</f>
        <v/>
      </c>
      <c r="Y179" s="164" t="str">
        <f>IF($U179="","",SUMPRODUCT(--(Lineups!$AG$46:$AG$83=$U179),--(Lineups!$AB$46:$AB$83="X"),Lineups!$W$46:$W$83)+SUMPRODUCT(--(Lineups!$AA$47:$AA$84="SP*"),--(Lineups!$AG$46:$AG$83=$U179),--(Lineups!$AB$46:$AB$83="X"),Lineups!$W$47:$W$84))</f>
        <v/>
      </c>
      <c r="Z179" s="164" t="str">
        <f>IF(U179="","",SUMPRODUCT(--(Lineups!$AK$46:$AK$83=$U179),Lineups!$W$46:$W$83)+SUMPRODUCT(--(Lineups!$AA$47:$AA$84="SP*"),--(Lineups!$AK$46:$AK$83=$U179),Lineups!$W$47:$W$84))</f>
        <v/>
      </c>
      <c r="AA179" s="164" t="str">
        <f>IF(U179="","",SUMPRODUCT(--(Lineups!$AO$46:$AO$83=$U179),Lineups!$W$46:$W$83)+SUMPRODUCT(--(Lineups!$AA$47:$AA$84="SP*"),--(Lineups!$AO$46:$AO$83=$U179),Lineups!$W$47:$W$84))</f>
        <v/>
      </c>
      <c r="AB179" s="164" t="str">
        <f>IF(U179="","",SUMPRODUCT(--(Lineups!$AS$46:$AS$83=$U179),Lineups!$W$46:$W$83)+SUMPRODUCT(--(Lineups!$AA$47:$AA$84="SP*"),--(Lineups!$AS$46:$AS$83=$U179),Lineups!$W$47:$W$84))</f>
        <v/>
      </c>
      <c r="AC179" s="20">
        <f t="shared" si="111"/>
        <v>0</v>
      </c>
      <c r="AE179" s="20" t="str">
        <f t="shared" si="112"/>
        <v/>
      </c>
      <c r="AH179" s="20" t="str">
        <f>IF($U179="","",SUMPRODUCT(--(Lineups!$AC$46:$AC$83=$U179),Lineups!$W$46:$W$83) + SUMPRODUCT(--(Lineups!$AA$47:$AA$84="SP*"),--(Lineups!$AC$46:$AC$83=$U179),Lineups!$W$47:$W$84))</f>
        <v/>
      </c>
      <c r="AJ179" s="20" t="str">
        <f t="shared" si="113"/>
        <v/>
      </c>
    </row>
    <row r="180" spans="1:36">
      <c r="A180" s="153">
        <f t="shared" si="104"/>
        <v>4</v>
      </c>
      <c r="B180" s="153" t="str">
        <f t="shared" si="105"/>
        <v/>
      </c>
      <c r="C180" s="153" t="str">
        <f t="shared" si="105"/>
        <v/>
      </c>
      <c r="D180" s="153" t="str">
        <f>IF($B180="","",SUMPRODUCT(--(Lineups!$G$46:$G$83=$B180),--(Lineups!$B$46:$B$83=""),Lineups!$AW$46:$AW$83)+SUMPRODUCT(--(Lineups!$A$47:$A$84="SP*"),--(Lineups!$G$46:$G$83=$B180),--(Lineups!$B$46:$B$83=""),Lineups!$AW$47:$AW$84))</f>
        <v/>
      </c>
      <c r="F180" s="164" t="str">
        <f>IF($B180="","",SUMPRODUCT(--(Lineups!$G$46:$G$83=$B180),--(Lineups!$B$46:$B$83="X"),Lineups!$AW$46:$AW$83)+SUMPRODUCT(--(Lineups!$A$47:$A$84="SP*"),--(Lineups!$G$46:$G$83=$B180),--(Lineups!$B$46:$B$83="X"),Lineups!$AW$47:$AW$84))</f>
        <v/>
      </c>
      <c r="G180" s="164" t="str">
        <f>IF($B180="","",SUMPRODUCT(--(Lineups!$K$46:$K$83=$B180),Lineups!$AW$46:$AW$83) + SUMPRODUCT(--(Lineups!$A$47:$A$84="SP*"),--(Lineups!$K$46:$K$83=$B180),Lineups!$AW$47:$AW$84))</f>
        <v/>
      </c>
      <c r="H180" s="164" t="str">
        <f>IF($B180="","",SUMPRODUCT(--(Lineups!$O$46:$O$83=$B180),Lineups!$AW$46:$AW$83)+SUMPRODUCT(--(Lineups!$A$47:$A$84="SP*"),--(Lineups!$O$46:$O$83=$B180),Lineups!$AW$47:$AW$84))</f>
        <v/>
      </c>
      <c r="I180" s="164" t="str">
        <f>IF($B180="","",SUMPRODUCT(--(Lineups!$S$46:$S$83=$B180),Lineups!$AW$46:$AW$83)+SUMPRODUCT(--(Lineups!$A$47:$A$84="SP*"),--(Lineups!$S$46:$S$83=$B180),Lineups!$AW$47:$AW$84))</f>
        <v/>
      </c>
      <c r="J180" s="153" t="str">
        <f t="shared" si="106"/>
        <v/>
      </c>
      <c r="L180" s="153" t="str">
        <f t="shared" si="107"/>
        <v/>
      </c>
      <c r="O180" s="153" t="str">
        <f>IF($B180="","",SUMPRODUCT(--(Lineups!$C$46:$C$83=$B180),Lineups!$AW$46:$AW$83) + SUMPRODUCT(--(Lineups!$A$47:$A$84="SP*"),--(Lineups!$C$46:$C$83=$B180),Lineups!$AW$47:$AW$84))</f>
        <v/>
      </c>
      <c r="Q180" s="153" t="str">
        <f t="shared" si="108"/>
        <v/>
      </c>
      <c r="T180" s="153">
        <f t="shared" si="109"/>
        <v>4</v>
      </c>
      <c r="U180" s="153" t="str">
        <f t="shared" si="110"/>
        <v/>
      </c>
      <c r="V180" s="153" t="str">
        <f t="shared" si="110"/>
        <v/>
      </c>
      <c r="W180" s="153" t="str">
        <f>IF($U180="","",SUMPRODUCT(--(Lineups!$AG$46:$AG$83=$U180),--(Lineups!$AB$46:$AB$83=""),Lineups!$W$46:$W$83)+SUMPRODUCT(--(Lineups!$AA$47:$AA$84="SP*"),--(Lineups!$AG$46:$AG$83=$U180),--(Lineups!$AB$46:$AB$83=""),Lineups!$W$47:$W$84))</f>
        <v/>
      </c>
      <c r="Y180" s="164" t="str">
        <f>IF($U180="","",SUMPRODUCT(--(Lineups!$AG$46:$AG$83=$U180),--(Lineups!$AB$46:$AB$83="X"),Lineups!$W$46:$W$83)+SUMPRODUCT(--(Lineups!$AA$47:$AA$84="SP*"),--(Lineups!$AG$46:$AG$83=$U180),--(Lineups!$AB$46:$AB$83="X"),Lineups!$W$47:$W$84))</f>
        <v/>
      </c>
      <c r="Z180" s="164" t="str">
        <f>IF(U180="","",SUMPRODUCT(--(Lineups!$AK$46:$AK$83=$U180),Lineups!$W$46:$W$83)+SUMPRODUCT(--(Lineups!$AA$47:$AA$84="SP*"),--(Lineups!$AK$46:$AK$83=$U180),Lineups!$W$47:$W$84))</f>
        <v/>
      </c>
      <c r="AA180" s="164" t="str">
        <f>IF(U180="","",SUMPRODUCT(--(Lineups!$AO$46:$AO$83=$U180),Lineups!$W$46:$W$83)+SUMPRODUCT(--(Lineups!$AA$47:$AA$84="SP*"),--(Lineups!$AO$46:$AO$83=$U180),Lineups!$W$47:$W$84))</f>
        <v/>
      </c>
      <c r="AB180" s="164" t="str">
        <f>IF(U180="","",SUMPRODUCT(--(Lineups!$AS$46:$AS$83=$U180),Lineups!$W$46:$W$83)+SUMPRODUCT(--(Lineups!$AA$47:$AA$84="SP*"),--(Lineups!$AS$46:$AS$83=$U180),Lineups!$W$47:$W$84))</f>
        <v/>
      </c>
      <c r="AC180" s="153">
        <f t="shared" si="111"/>
        <v>0</v>
      </c>
      <c r="AE180" s="153" t="str">
        <f t="shared" si="112"/>
        <v/>
      </c>
      <c r="AH180" s="153" t="str">
        <f>IF($U180="","",SUMPRODUCT(--(Lineups!$AC$46:$AC$83=$U180),Lineups!$W$46:$W$83) + SUMPRODUCT(--(Lineups!$AA$47:$AA$84="SP*"),--(Lineups!$AC$46:$AC$83=$U180),Lineups!$W$47:$W$84))</f>
        <v/>
      </c>
      <c r="AJ180" s="153" t="str">
        <f t="shared" si="113"/>
        <v/>
      </c>
    </row>
    <row r="181" spans="1:36">
      <c r="A181" s="20">
        <f t="shared" si="104"/>
        <v>5</v>
      </c>
      <c r="B181" s="20" t="str">
        <f t="shared" si="105"/>
        <v/>
      </c>
      <c r="C181" s="20" t="str">
        <f t="shared" si="105"/>
        <v/>
      </c>
      <c r="D181" s="20" t="str">
        <f>IF($B181="","",SUMPRODUCT(--(Lineups!$G$46:$G$83=$B181),--(Lineups!$B$46:$B$83=""),Lineups!$AW$46:$AW$83)+SUMPRODUCT(--(Lineups!$A$47:$A$84="SP*"),--(Lineups!$G$46:$G$83=$B181),--(Lineups!$B$46:$B$83=""),Lineups!$AW$47:$AW$84))</f>
        <v/>
      </c>
      <c r="F181" s="164" t="str">
        <f>IF($B181="","",SUMPRODUCT(--(Lineups!$G$46:$G$83=$B181),--(Lineups!$B$46:$B$83="X"),Lineups!$AW$46:$AW$83)+SUMPRODUCT(--(Lineups!$A$47:$A$84="SP*"),--(Lineups!$G$46:$G$83=$B181),--(Lineups!$B$46:$B$83="X"),Lineups!$AW$47:$AW$84))</f>
        <v/>
      </c>
      <c r="G181" s="164" t="str">
        <f>IF($B181="","",SUMPRODUCT(--(Lineups!$K$46:$K$83=$B181),Lineups!$AW$46:$AW$83) + SUMPRODUCT(--(Lineups!$A$47:$A$84="SP*"),--(Lineups!$K$46:$K$83=$B181),Lineups!$AW$47:$AW$84))</f>
        <v/>
      </c>
      <c r="H181" s="164" t="str">
        <f>IF($B181="","",SUMPRODUCT(--(Lineups!$O$46:$O$83=$B181),Lineups!$AW$46:$AW$83)+SUMPRODUCT(--(Lineups!$A$47:$A$84="SP*"),--(Lineups!$O$46:$O$83=$B181),Lineups!$AW$47:$AW$84))</f>
        <v/>
      </c>
      <c r="I181" s="164" t="str">
        <f>IF($B181="","",SUMPRODUCT(--(Lineups!$S$46:$S$83=$B181),Lineups!$AW$46:$AW$83)+SUMPRODUCT(--(Lineups!$A$47:$A$84="SP*"),--(Lineups!$S$46:$S$83=$B181),Lineups!$AW$47:$AW$84))</f>
        <v/>
      </c>
      <c r="J181" s="20" t="str">
        <f t="shared" si="106"/>
        <v/>
      </c>
      <c r="L181" s="20" t="str">
        <f t="shared" si="107"/>
        <v/>
      </c>
      <c r="O181" s="20" t="str">
        <f>IF($B181="","",SUMPRODUCT(--(Lineups!$C$46:$C$83=$B181),Lineups!$AW$46:$AW$83) + SUMPRODUCT(--(Lineups!$A$47:$A$84="SP*"),--(Lineups!$C$46:$C$83=$B181),Lineups!$AW$47:$AW$84))</f>
        <v/>
      </c>
      <c r="Q181" s="20" t="str">
        <f t="shared" si="108"/>
        <v/>
      </c>
      <c r="T181" s="20">
        <f t="shared" si="109"/>
        <v>5</v>
      </c>
      <c r="U181" s="20" t="str">
        <f t="shared" si="110"/>
        <v/>
      </c>
      <c r="V181" s="20" t="str">
        <f t="shared" si="110"/>
        <v/>
      </c>
      <c r="W181" s="20" t="str">
        <f>IF($U181="","",SUMPRODUCT(--(Lineups!$AG$46:$AG$83=$U181),--(Lineups!$AB$46:$AB$83=""),Lineups!$W$46:$W$83)+SUMPRODUCT(--(Lineups!$AA$47:$AA$84="SP*"),--(Lineups!$AG$46:$AG$83=$U181),--(Lineups!$AB$46:$AB$83=""),Lineups!$W$47:$W$84))</f>
        <v/>
      </c>
      <c r="Y181" s="164" t="str">
        <f>IF($U181="","",SUMPRODUCT(--(Lineups!$AG$46:$AG$83=$U181),--(Lineups!$AB$46:$AB$83="X"),Lineups!$W$46:$W$83)+SUMPRODUCT(--(Lineups!$AA$47:$AA$84="SP*"),--(Lineups!$AG$46:$AG$83=$U181),--(Lineups!$AB$46:$AB$83="X"),Lineups!$W$47:$W$84))</f>
        <v/>
      </c>
      <c r="Z181" s="164" t="str">
        <f>IF(U181="","",SUMPRODUCT(--(Lineups!$AK$46:$AK$83=$U181),Lineups!$W$46:$W$83)+SUMPRODUCT(--(Lineups!$AA$47:$AA$84="SP*"),--(Lineups!$AK$46:$AK$83=$U181),Lineups!$W$47:$W$84))</f>
        <v/>
      </c>
      <c r="AA181" s="164" t="str">
        <f>IF(U181="","",SUMPRODUCT(--(Lineups!$AO$46:$AO$83=$U181),Lineups!$W$46:$W$83)+SUMPRODUCT(--(Lineups!$AA$47:$AA$84="SP*"),--(Lineups!$AO$46:$AO$83=$U181),Lineups!$W$47:$W$84))</f>
        <v/>
      </c>
      <c r="AB181" s="164" t="str">
        <f>IF(U181="","",SUMPRODUCT(--(Lineups!$AS$46:$AS$83=$U181),Lineups!$W$46:$W$83)+SUMPRODUCT(--(Lineups!$AA$47:$AA$84="SP*"),--(Lineups!$AS$46:$AS$83=$U181),Lineups!$W$47:$W$84))</f>
        <v/>
      </c>
      <c r="AC181" s="20">
        <f t="shared" si="111"/>
        <v>0</v>
      </c>
      <c r="AE181" s="20" t="str">
        <f t="shared" si="112"/>
        <v/>
      </c>
      <c r="AH181" s="20" t="str">
        <f>IF($U181="","",SUMPRODUCT(--(Lineups!$AC$46:$AC$83=$U181),Lineups!$W$46:$W$83) + SUMPRODUCT(--(Lineups!$AA$47:$AA$84="SP*"),--(Lineups!$AC$46:$AC$83=$U181),Lineups!$W$47:$W$84))</f>
        <v/>
      </c>
      <c r="AJ181" s="20" t="str">
        <f t="shared" si="113"/>
        <v/>
      </c>
    </row>
    <row r="182" spans="1:36">
      <c r="A182" s="153">
        <f t="shared" si="104"/>
        <v>6</v>
      </c>
      <c r="B182" s="153" t="str">
        <f t="shared" si="105"/>
        <v/>
      </c>
      <c r="C182" s="153" t="str">
        <f t="shared" si="105"/>
        <v/>
      </c>
      <c r="D182" s="153" t="str">
        <f>IF($B182="","",SUMPRODUCT(--(Lineups!$G$46:$G$83=$B182),--(Lineups!$B$46:$B$83=""),Lineups!$AW$46:$AW$83)+SUMPRODUCT(--(Lineups!$A$47:$A$84="SP*"),--(Lineups!$G$46:$G$83=$B182),--(Lineups!$B$46:$B$83=""),Lineups!$AW$47:$AW$84))</f>
        <v/>
      </c>
      <c r="F182" s="164" t="str">
        <f>IF($B182="","",SUMPRODUCT(--(Lineups!$G$46:$G$83=$B182),--(Lineups!$B$46:$B$83="X"),Lineups!$AW$46:$AW$83)+SUMPRODUCT(--(Lineups!$A$47:$A$84="SP*"),--(Lineups!$G$46:$G$83=$B182),--(Lineups!$B$46:$B$83="X"),Lineups!$AW$47:$AW$84))</f>
        <v/>
      </c>
      <c r="G182" s="164" t="str">
        <f>IF($B182="","",SUMPRODUCT(--(Lineups!$K$46:$K$83=$B182),Lineups!$AW$46:$AW$83) + SUMPRODUCT(--(Lineups!$A$47:$A$84="SP*"),--(Lineups!$K$46:$K$83=$B182),Lineups!$AW$47:$AW$84))</f>
        <v/>
      </c>
      <c r="H182" s="164" t="str">
        <f>IF($B182="","",SUMPRODUCT(--(Lineups!$O$46:$O$83=$B182),Lineups!$AW$46:$AW$83)+SUMPRODUCT(--(Lineups!$A$47:$A$84="SP*"),--(Lineups!$O$46:$O$83=$B182),Lineups!$AW$47:$AW$84))</f>
        <v/>
      </c>
      <c r="I182" s="164" t="str">
        <f>IF($B182="","",SUMPRODUCT(--(Lineups!$S$46:$S$83=$B182),Lineups!$AW$46:$AW$83)+SUMPRODUCT(--(Lineups!$A$47:$A$84="SP*"),--(Lineups!$S$46:$S$83=$B182),Lineups!$AW$47:$AW$84))</f>
        <v/>
      </c>
      <c r="J182" s="153" t="str">
        <f t="shared" si="106"/>
        <v/>
      </c>
      <c r="L182" s="153" t="str">
        <f t="shared" si="107"/>
        <v/>
      </c>
      <c r="O182" s="153" t="str">
        <f>IF($B182="","",SUMPRODUCT(--(Lineups!$C$46:$C$83=$B182),Lineups!$AW$46:$AW$83) + SUMPRODUCT(--(Lineups!$A$47:$A$84="SP*"),--(Lineups!$C$46:$C$83=$B182),Lineups!$AW$47:$AW$84))</f>
        <v/>
      </c>
      <c r="Q182" s="153" t="str">
        <f t="shared" si="108"/>
        <v/>
      </c>
      <c r="T182" s="153">
        <f t="shared" si="109"/>
        <v>6</v>
      </c>
      <c r="U182" s="153" t="str">
        <f t="shared" si="110"/>
        <v/>
      </c>
      <c r="V182" s="153" t="str">
        <f t="shared" si="110"/>
        <v/>
      </c>
      <c r="W182" s="153" t="str">
        <f>IF($U182="","",SUMPRODUCT(--(Lineups!$AG$46:$AG$83=$U182),--(Lineups!$AB$46:$AB$83=""),Lineups!$W$46:$W$83)+SUMPRODUCT(--(Lineups!$AA$47:$AA$84="SP*"),--(Lineups!$AG$46:$AG$83=$U182),--(Lineups!$AB$46:$AB$83=""),Lineups!$W$47:$W$84))</f>
        <v/>
      </c>
      <c r="Y182" s="164" t="str">
        <f>IF($U182="","",SUMPRODUCT(--(Lineups!$AG$46:$AG$83=$U182),--(Lineups!$AB$46:$AB$83="X"),Lineups!$W$46:$W$83)+SUMPRODUCT(--(Lineups!$AA$47:$AA$84="SP*"),--(Lineups!$AG$46:$AG$83=$U182),--(Lineups!$AB$46:$AB$83="X"),Lineups!$W$47:$W$84))</f>
        <v/>
      </c>
      <c r="Z182" s="164" t="str">
        <f>IF(U182="","",SUMPRODUCT(--(Lineups!$AK$46:$AK$83=$U182),Lineups!$W$46:$W$83)+SUMPRODUCT(--(Lineups!$AA$47:$AA$84="SP*"),--(Lineups!$AK$46:$AK$83=$U182),Lineups!$W$47:$W$84))</f>
        <v/>
      </c>
      <c r="AA182" s="164" t="str">
        <f>IF(U182="","",SUMPRODUCT(--(Lineups!$AO$46:$AO$83=$U182),Lineups!$W$46:$W$83)+SUMPRODUCT(--(Lineups!$AA$47:$AA$84="SP*"),--(Lineups!$AO$46:$AO$83=$U182),Lineups!$W$47:$W$84))</f>
        <v/>
      </c>
      <c r="AB182" s="164" t="str">
        <f>IF(U182="","",SUMPRODUCT(--(Lineups!$AS$46:$AS$83=$U182),Lineups!$W$46:$W$83)+SUMPRODUCT(--(Lineups!$AA$47:$AA$84="SP*"),--(Lineups!$AS$46:$AS$83=$U182),Lineups!$W$47:$W$84))</f>
        <v/>
      </c>
      <c r="AC182" s="153">
        <f t="shared" si="111"/>
        <v>0</v>
      </c>
      <c r="AE182" s="153" t="str">
        <f t="shared" si="112"/>
        <v/>
      </c>
      <c r="AH182" s="153" t="str">
        <f>IF($U182="","",SUMPRODUCT(--(Lineups!$AC$46:$AC$83=$U182),Lineups!$W$46:$W$83) + SUMPRODUCT(--(Lineups!$AA$47:$AA$84="SP*"),--(Lineups!$AC$46:$AC$83=$U182),Lineups!$W$47:$W$84))</f>
        <v/>
      </c>
      <c r="AJ182" s="153" t="str">
        <f t="shared" si="113"/>
        <v/>
      </c>
    </row>
    <row r="183" spans="1:36">
      <c r="A183" s="20">
        <f t="shared" si="104"/>
        <v>7</v>
      </c>
      <c r="B183" s="20" t="str">
        <f t="shared" si="105"/>
        <v/>
      </c>
      <c r="C183" s="20" t="str">
        <f t="shared" si="105"/>
        <v/>
      </c>
      <c r="D183" s="20" t="str">
        <f>IF($B183="","",SUMPRODUCT(--(Lineups!$G$46:$G$83=$B183),--(Lineups!$B$46:$B$83=""),Lineups!$AW$46:$AW$83)+SUMPRODUCT(--(Lineups!$A$47:$A$84="SP*"),--(Lineups!$G$46:$G$83=$B183),--(Lineups!$B$46:$B$83=""),Lineups!$AW$47:$AW$84))</f>
        <v/>
      </c>
      <c r="F183" s="164" t="str">
        <f>IF($B183="","",SUMPRODUCT(--(Lineups!$G$46:$G$83=$B183),--(Lineups!$B$46:$B$83="X"),Lineups!$AW$46:$AW$83)+SUMPRODUCT(--(Lineups!$A$47:$A$84="SP*"),--(Lineups!$G$46:$G$83=$B183),--(Lineups!$B$46:$B$83="X"),Lineups!$AW$47:$AW$84))</f>
        <v/>
      </c>
      <c r="G183" s="164" t="str">
        <f>IF($B183="","",SUMPRODUCT(--(Lineups!$K$46:$K$83=$B183),Lineups!$AW$46:$AW$83) + SUMPRODUCT(--(Lineups!$A$47:$A$84="SP*"),--(Lineups!$K$46:$K$83=$B183),Lineups!$AW$47:$AW$84))</f>
        <v/>
      </c>
      <c r="H183" s="164" t="str">
        <f>IF($B183="","",SUMPRODUCT(--(Lineups!$O$46:$O$83=$B183),Lineups!$AW$46:$AW$83)+SUMPRODUCT(--(Lineups!$A$47:$A$84="SP*"),--(Lineups!$O$46:$O$83=$B183),Lineups!$AW$47:$AW$84))</f>
        <v/>
      </c>
      <c r="I183" s="164" t="str">
        <f>IF($B183="","",SUMPRODUCT(--(Lineups!$S$46:$S$83=$B183),Lineups!$AW$46:$AW$83)+SUMPRODUCT(--(Lineups!$A$47:$A$84="SP*"),--(Lineups!$S$46:$S$83=$B183),Lineups!$AW$47:$AW$84))</f>
        <v/>
      </c>
      <c r="J183" s="20" t="str">
        <f t="shared" si="106"/>
        <v/>
      </c>
      <c r="L183" s="20" t="str">
        <f t="shared" si="107"/>
        <v/>
      </c>
      <c r="O183" s="20" t="str">
        <f>IF($B183="","",SUMPRODUCT(--(Lineups!$C$46:$C$83=$B183),Lineups!$AW$46:$AW$83) + SUMPRODUCT(--(Lineups!$A$47:$A$84="SP*"),--(Lineups!$C$46:$C$83=$B183),Lineups!$AW$47:$AW$84))</f>
        <v/>
      </c>
      <c r="Q183" s="20" t="str">
        <f t="shared" si="108"/>
        <v/>
      </c>
      <c r="T183" s="20">
        <f t="shared" si="109"/>
        <v>7</v>
      </c>
      <c r="U183" s="20" t="str">
        <f t="shared" si="110"/>
        <v/>
      </c>
      <c r="V183" s="20" t="str">
        <f t="shared" si="110"/>
        <v/>
      </c>
      <c r="W183" s="20" t="str">
        <f>IF($U183="","",SUMPRODUCT(--(Lineups!$AG$46:$AG$83=$U183),--(Lineups!$AB$46:$AB$83=""),Lineups!$W$46:$W$83)+SUMPRODUCT(--(Lineups!$AA$47:$AA$84="SP*"),--(Lineups!$AG$46:$AG$83=$U183),--(Lineups!$AB$46:$AB$83=""),Lineups!$W$47:$W$84))</f>
        <v/>
      </c>
      <c r="Y183" s="164" t="str">
        <f>IF($U183="","",SUMPRODUCT(--(Lineups!$AG$46:$AG$83=$U183),--(Lineups!$AB$46:$AB$83="X"),Lineups!$W$46:$W$83)+SUMPRODUCT(--(Lineups!$AA$47:$AA$84="SP*"),--(Lineups!$AG$46:$AG$83=$U183),--(Lineups!$AB$46:$AB$83="X"),Lineups!$W$47:$W$84))</f>
        <v/>
      </c>
      <c r="Z183" s="164" t="str">
        <f>IF(U183="","",SUMPRODUCT(--(Lineups!$AK$46:$AK$83=$U183),Lineups!$W$46:$W$83)+SUMPRODUCT(--(Lineups!$AA$47:$AA$84="SP*"),--(Lineups!$AK$46:$AK$83=$U183),Lineups!$W$47:$W$84))</f>
        <v/>
      </c>
      <c r="AA183" s="164" t="str">
        <f>IF(U183="","",SUMPRODUCT(--(Lineups!$AO$46:$AO$83=$U183),Lineups!$W$46:$W$83)+SUMPRODUCT(--(Lineups!$AA$47:$AA$84="SP*"),--(Lineups!$AO$46:$AO$83=$U183),Lineups!$W$47:$W$84))</f>
        <v/>
      </c>
      <c r="AB183" s="164" t="str">
        <f>IF(U183="","",SUMPRODUCT(--(Lineups!$AS$46:$AS$83=$U183),Lineups!$W$46:$W$83)+SUMPRODUCT(--(Lineups!$AA$47:$AA$84="SP*"),--(Lineups!$AS$46:$AS$83=$U183),Lineups!$W$47:$W$84))</f>
        <v/>
      </c>
      <c r="AC183" s="20">
        <f t="shared" si="111"/>
        <v>0</v>
      </c>
      <c r="AE183" s="20" t="str">
        <f t="shared" si="112"/>
        <v/>
      </c>
      <c r="AH183" s="20" t="str">
        <f>IF($U183="","",SUMPRODUCT(--(Lineups!$AC$46:$AC$83=$U183),Lineups!$W$46:$W$83) + SUMPRODUCT(--(Lineups!$AA$47:$AA$84="SP*"),--(Lineups!$AC$46:$AC$83=$U183),Lineups!$W$47:$W$84))</f>
        <v/>
      </c>
      <c r="AJ183" s="20" t="str">
        <f t="shared" si="113"/>
        <v/>
      </c>
    </row>
    <row r="184" spans="1:36">
      <c r="A184" s="153">
        <f t="shared" si="104"/>
        <v>8</v>
      </c>
      <c r="B184" s="153" t="str">
        <f t="shared" si="105"/>
        <v/>
      </c>
      <c r="C184" s="153" t="str">
        <f t="shared" si="105"/>
        <v/>
      </c>
      <c r="D184" s="153" t="str">
        <f>IF($B184="","",SUMPRODUCT(--(Lineups!$G$46:$G$83=$B184),--(Lineups!$B$46:$B$83=""),Lineups!$AW$46:$AW$83)+SUMPRODUCT(--(Lineups!$A$47:$A$84="SP*"),--(Lineups!$G$46:$G$83=$B184),--(Lineups!$B$46:$B$83=""),Lineups!$AW$47:$AW$84))</f>
        <v/>
      </c>
      <c r="F184" s="164" t="str">
        <f>IF($B184="","",SUMPRODUCT(--(Lineups!$G$46:$G$83=$B184),--(Lineups!$B$46:$B$83="X"),Lineups!$AW$46:$AW$83)+SUMPRODUCT(--(Lineups!$A$47:$A$84="SP*"),--(Lineups!$G$46:$G$83=$B184),--(Lineups!$B$46:$B$83="X"),Lineups!$AW$47:$AW$84))</f>
        <v/>
      </c>
      <c r="G184" s="164" t="str">
        <f>IF($B184="","",SUMPRODUCT(--(Lineups!$K$46:$K$83=$B184),Lineups!$AW$46:$AW$83) + SUMPRODUCT(--(Lineups!$A$47:$A$84="SP*"),--(Lineups!$K$46:$K$83=$B184),Lineups!$AW$47:$AW$84))</f>
        <v/>
      </c>
      <c r="H184" s="164" t="str">
        <f>IF($B184="","",SUMPRODUCT(--(Lineups!$O$46:$O$83=$B184),Lineups!$AW$46:$AW$83)+SUMPRODUCT(--(Lineups!$A$47:$A$84="SP*"),--(Lineups!$O$46:$O$83=$B184),Lineups!$AW$47:$AW$84))</f>
        <v/>
      </c>
      <c r="I184" s="164" t="str">
        <f>IF($B184="","",SUMPRODUCT(--(Lineups!$S$46:$S$83=$B184),Lineups!$AW$46:$AW$83)+SUMPRODUCT(--(Lineups!$A$47:$A$84="SP*"),--(Lineups!$S$46:$S$83=$B184),Lineups!$AW$47:$AW$84))</f>
        <v/>
      </c>
      <c r="J184" s="153" t="str">
        <f t="shared" si="106"/>
        <v/>
      </c>
      <c r="L184" s="153" t="str">
        <f t="shared" si="107"/>
        <v/>
      </c>
      <c r="O184" s="153" t="str">
        <f>IF($B184="","",SUMPRODUCT(--(Lineups!$C$46:$C$83=$B184),Lineups!$AW$46:$AW$83) + SUMPRODUCT(--(Lineups!$A$47:$A$84="SP*"),--(Lineups!$C$46:$C$83=$B184),Lineups!$AW$47:$AW$84))</f>
        <v/>
      </c>
      <c r="Q184" s="153" t="str">
        <f t="shared" si="108"/>
        <v/>
      </c>
      <c r="T184" s="153">
        <f t="shared" si="109"/>
        <v>8</v>
      </c>
      <c r="U184" s="153" t="str">
        <f t="shared" si="110"/>
        <v/>
      </c>
      <c r="V184" s="153" t="str">
        <f t="shared" si="110"/>
        <v/>
      </c>
      <c r="W184" s="153" t="str">
        <f>IF($U184="","",SUMPRODUCT(--(Lineups!$AG$46:$AG$83=$U184),--(Lineups!$AB$46:$AB$83=""),Lineups!$W$46:$W$83)+SUMPRODUCT(--(Lineups!$AA$47:$AA$84="SP*"),--(Lineups!$AG$46:$AG$83=$U184),--(Lineups!$AB$46:$AB$83=""),Lineups!$W$47:$W$84))</f>
        <v/>
      </c>
      <c r="Y184" s="164" t="str">
        <f>IF($U184="","",SUMPRODUCT(--(Lineups!$AG$46:$AG$83=$U184),--(Lineups!$AB$46:$AB$83="X"),Lineups!$W$46:$W$83)+SUMPRODUCT(--(Lineups!$AA$47:$AA$84="SP*"),--(Lineups!$AG$46:$AG$83=$U184),--(Lineups!$AB$46:$AB$83="X"),Lineups!$W$47:$W$84))</f>
        <v/>
      </c>
      <c r="Z184" s="164" t="str">
        <f>IF(U184="","",SUMPRODUCT(--(Lineups!$AK$46:$AK$83=$U184),Lineups!$W$46:$W$83)+SUMPRODUCT(--(Lineups!$AA$47:$AA$84="SP*"),--(Lineups!$AK$46:$AK$83=$U184),Lineups!$W$47:$W$84))</f>
        <v/>
      </c>
      <c r="AA184" s="164" t="str">
        <f>IF(U184="","",SUMPRODUCT(--(Lineups!$AO$46:$AO$83=$U184),Lineups!$W$46:$W$83)+SUMPRODUCT(--(Lineups!$AA$47:$AA$84="SP*"),--(Lineups!$AO$46:$AO$83=$U184),Lineups!$W$47:$W$84))</f>
        <v/>
      </c>
      <c r="AB184" s="164" t="str">
        <f>IF(U184="","",SUMPRODUCT(--(Lineups!$AS$46:$AS$83=$U184),Lineups!$W$46:$W$83)+SUMPRODUCT(--(Lineups!$AA$47:$AA$84="SP*"),--(Lineups!$AS$46:$AS$83=$U184),Lineups!$W$47:$W$84))</f>
        <v/>
      </c>
      <c r="AC184" s="153">
        <f t="shared" si="111"/>
        <v>0</v>
      </c>
      <c r="AE184" s="153" t="str">
        <f t="shared" si="112"/>
        <v/>
      </c>
      <c r="AH184" s="153" t="str">
        <f>IF($U184="","",SUMPRODUCT(--(Lineups!$AC$46:$AC$83=$U184),Lineups!$W$46:$W$83) + SUMPRODUCT(--(Lineups!$AA$47:$AA$84="SP*"),--(Lineups!$AC$46:$AC$83=$U184),Lineups!$W$47:$W$84))</f>
        <v/>
      </c>
      <c r="AJ184" s="153" t="str">
        <f t="shared" si="113"/>
        <v/>
      </c>
    </row>
    <row r="185" spans="1:36">
      <c r="A185" s="20">
        <f t="shared" si="104"/>
        <v>9</v>
      </c>
      <c r="B185" s="20" t="str">
        <f t="shared" si="105"/>
        <v/>
      </c>
      <c r="C185" s="20" t="str">
        <f t="shared" si="105"/>
        <v/>
      </c>
      <c r="D185" s="20" t="str">
        <f>IF($B185="","",SUMPRODUCT(--(Lineups!$G$46:$G$83=$B185),--(Lineups!$B$46:$B$83=""),Lineups!$AW$46:$AW$83)+SUMPRODUCT(--(Lineups!$A$47:$A$84="SP*"),--(Lineups!$G$46:$G$83=$B185),--(Lineups!$B$46:$B$83=""),Lineups!$AW$47:$AW$84))</f>
        <v/>
      </c>
      <c r="F185" s="164" t="str">
        <f>IF($B185="","",SUMPRODUCT(--(Lineups!$G$46:$G$83=$B185),--(Lineups!$B$46:$B$83="X"),Lineups!$AW$46:$AW$83)+SUMPRODUCT(--(Lineups!$A$47:$A$84="SP*"),--(Lineups!$G$46:$G$83=$B185),--(Lineups!$B$46:$B$83="X"),Lineups!$AW$47:$AW$84))</f>
        <v/>
      </c>
      <c r="G185" s="164" t="str">
        <f>IF($B185="","",SUMPRODUCT(--(Lineups!$K$46:$K$83=$B185),Lineups!$AW$46:$AW$83) + SUMPRODUCT(--(Lineups!$A$47:$A$84="SP*"),--(Lineups!$K$46:$K$83=$B185),Lineups!$AW$47:$AW$84))</f>
        <v/>
      </c>
      <c r="H185" s="164" t="str">
        <f>IF($B185="","",SUMPRODUCT(--(Lineups!$O$46:$O$83=$B185),Lineups!$AW$46:$AW$83)+SUMPRODUCT(--(Lineups!$A$47:$A$84="SP*"),--(Lineups!$O$46:$O$83=$B185),Lineups!$AW$47:$AW$84))</f>
        <v/>
      </c>
      <c r="I185" s="164" t="str">
        <f>IF($B185="","",SUMPRODUCT(--(Lineups!$S$46:$S$83=$B185),Lineups!$AW$46:$AW$83)+SUMPRODUCT(--(Lineups!$A$47:$A$84="SP*"),--(Lineups!$S$46:$S$83=$B185),Lineups!$AW$47:$AW$84))</f>
        <v/>
      </c>
      <c r="J185" s="20" t="str">
        <f t="shared" si="106"/>
        <v/>
      </c>
      <c r="L185" s="20" t="str">
        <f t="shared" si="107"/>
        <v/>
      </c>
      <c r="O185" s="20" t="str">
        <f>IF($B185="","",SUMPRODUCT(--(Lineups!$C$46:$C$83=$B185),Lineups!$AW$46:$AW$83) + SUMPRODUCT(--(Lineups!$A$47:$A$84="SP*"),--(Lineups!$C$46:$C$83=$B185),Lineups!$AW$47:$AW$84))</f>
        <v/>
      </c>
      <c r="Q185" s="20" t="str">
        <f t="shared" si="108"/>
        <v/>
      </c>
      <c r="T185" s="20">
        <f t="shared" si="109"/>
        <v>9</v>
      </c>
      <c r="U185" s="20" t="str">
        <f t="shared" si="110"/>
        <v/>
      </c>
      <c r="V185" s="20" t="str">
        <f t="shared" si="110"/>
        <v/>
      </c>
      <c r="W185" s="20" t="str">
        <f>IF($U185="","",SUMPRODUCT(--(Lineups!$AG$46:$AG$83=$U185),--(Lineups!$AB$46:$AB$83=""),Lineups!$W$46:$W$83)+SUMPRODUCT(--(Lineups!$AA$47:$AA$84="SP*"),--(Lineups!$AG$46:$AG$83=$U185),--(Lineups!$AB$46:$AB$83=""),Lineups!$W$47:$W$84))</f>
        <v/>
      </c>
      <c r="Y185" s="164" t="str">
        <f>IF($U185="","",SUMPRODUCT(--(Lineups!$AG$46:$AG$83=$U185),--(Lineups!$AB$46:$AB$83="X"),Lineups!$W$46:$W$83)+SUMPRODUCT(--(Lineups!$AA$47:$AA$84="SP*"),--(Lineups!$AG$46:$AG$83=$U185),--(Lineups!$AB$46:$AB$83="X"),Lineups!$W$47:$W$84))</f>
        <v/>
      </c>
      <c r="Z185" s="164" t="str">
        <f>IF(U185="","",SUMPRODUCT(--(Lineups!$AK$46:$AK$83=$U185),Lineups!$W$46:$W$83)+SUMPRODUCT(--(Lineups!$AA$47:$AA$84="SP*"),--(Lineups!$AK$46:$AK$83=$U185),Lineups!$W$47:$W$84))</f>
        <v/>
      </c>
      <c r="AA185" s="164" t="str">
        <f>IF(U185="","",SUMPRODUCT(--(Lineups!$AO$46:$AO$83=$U185),Lineups!$W$46:$W$83)+SUMPRODUCT(--(Lineups!$AA$47:$AA$84="SP*"),--(Lineups!$AO$46:$AO$83=$U185),Lineups!$W$47:$W$84))</f>
        <v/>
      </c>
      <c r="AB185" s="164" t="str">
        <f>IF(U185="","",SUMPRODUCT(--(Lineups!$AS$46:$AS$83=$U185),Lineups!$W$46:$W$83)+SUMPRODUCT(--(Lineups!$AA$47:$AA$84="SP*"),--(Lineups!$AS$46:$AS$83=$U185),Lineups!$W$47:$W$84))</f>
        <v/>
      </c>
      <c r="AC185" s="20">
        <f t="shared" si="111"/>
        <v>0</v>
      </c>
      <c r="AE185" s="20" t="str">
        <f t="shared" si="112"/>
        <v/>
      </c>
      <c r="AH185" s="20" t="str">
        <f>IF($U185="","",SUMPRODUCT(--(Lineups!$AC$46:$AC$83=$U185),Lineups!$W$46:$W$83) + SUMPRODUCT(--(Lineups!$AA$47:$AA$84="SP*"),--(Lineups!$AC$46:$AC$83=$U185),Lineups!$W$47:$W$84))</f>
        <v/>
      </c>
      <c r="AJ185" s="20" t="str">
        <f t="shared" si="113"/>
        <v/>
      </c>
    </row>
    <row r="186" spans="1:36">
      <c r="A186" s="153">
        <f t="shared" si="104"/>
        <v>10</v>
      </c>
      <c r="B186" s="153" t="str">
        <f t="shared" si="105"/>
        <v/>
      </c>
      <c r="C186" s="153" t="str">
        <f t="shared" si="105"/>
        <v/>
      </c>
      <c r="D186" s="153" t="str">
        <f>IF($B186="","",SUMPRODUCT(--(Lineups!$G$46:$G$83=$B186),--(Lineups!$B$46:$B$83=""),Lineups!$AW$46:$AW$83)+SUMPRODUCT(--(Lineups!$A$47:$A$84="SP*"),--(Lineups!$G$46:$G$83=$B186),--(Lineups!$B$46:$B$83=""),Lineups!$AW$47:$AW$84))</f>
        <v/>
      </c>
      <c r="F186" s="164" t="str">
        <f>IF($B186="","",SUMPRODUCT(--(Lineups!$G$46:$G$83=$B186),--(Lineups!$B$46:$B$83="X"),Lineups!$AW$46:$AW$83)+SUMPRODUCT(--(Lineups!$A$47:$A$84="SP*"),--(Lineups!$G$46:$G$83=$B186),--(Lineups!$B$46:$B$83="X"),Lineups!$AW$47:$AW$84))</f>
        <v/>
      </c>
      <c r="G186" s="164" t="str">
        <f>IF($B186="","",SUMPRODUCT(--(Lineups!$K$46:$K$83=$B186),Lineups!$AW$46:$AW$83) + SUMPRODUCT(--(Lineups!$A$47:$A$84="SP*"),--(Lineups!$K$46:$K$83=$B186),Lineups!$AW$47:$AW$84))</f>
        <v/>
      </c>
      <c r="H186" s="164" t="str">
        <f>IF($B186="","",SUMPRODUCT(--(Lineups!$O$46:$O$83=$B186),Lineups!$AW$46:$AW$83)+SUMPRODUCT(--(Lineups!$A$47:$A$84="SP*"),--(Lineups!$O$46:$O$83=$B186),Lineups!$AW$47:$AW$84))</f>
        <v/>
      </c>
      <c r="I186" s="164" t="str">
        <f>IF($B186="","",SUMPRODUCT(--(Lineups!$S$46:$S$83=$B186),Lineups!$AW$46:$AW$83)+SUMPRODUCT(--(Lineups!$A$47:$A$84="SP*"),--(Lineups!$S$46:$S$83=$B186),Lineups!$AW$47:$AW$84))</f>
        <v/>
      </c>
      <c r="J186" s="153" t="str">
        <f t="shared" si="106"/>
        <v/>
      </c>
      <c r="L186" s="153" t="str">
        <f t="shared" si="107"/>
        <v/>
      </c>
      <c r="O186" s="153" t="str">
        <f>IF($B186="","",SUMPRODUCT(--(Lineups!$C$46:$C$83=$B186),Lineups!$AW$46:$AW$83) + SUMPRODUCT(--(Lineups!$A$47:$A$84="SP*"),--(Lineups!$C$46:$C$83=$B186),Lineups!$AW$47:$AW$84))</f>
        <v/>
      </c>
      <c r="Q186" s="153" t="str">
        <f t="shared" si="108"/>
        <v/>
      </c>
      <c r="T186" s="153">
        <f t="shared" si="109"/>
        <v>10</v>
      </c>
      <c r="U186" s="153" t="str">
        <f t="shared" si="110"/>
        <v/>
      </c>
      <c r="V186" s="153" t="str">
        <f t="shared" si="110"/>
        <v/>
      </c>
      <c r="W186" s="153" t="str">
        <f>IF($U186="","",SUMPRODUCT(--(Lineups!$AG$46:$AG$83=$U186),--(Lineups!$AB$46:$AB$83=""),Lineups!$W$46:$W$83)+SUMPRODUCT(--(Lineups!$AA$47:$AA$84="SP*"),--(Lineups!$AG$46:$AG$83=$U186),--(Lineups!$AB$46:$AB$83=""),Lineups!$W$47:$W$84))</f>
        <v/>
      </c>
      <c r="Y186" s="164" t="str">
        <f>IF($U186="","",SUMPRODUCT(--(Lineups!$AG$46:$AG$83=$U186),--(Lineups!$AB$46:$AB$83="X"),Lineups!$W$46:$W$83)+SUMPRODUCT(--(Lineups!$AA$47:$AA$84="SP*"),--(Lineups!$AG$46:$AG$83=$U186),--(Lineups!$AB$46:$AB$83="X"),Lineups!$W$47:$W$84))</f>
        <v/>
      </c>
      <c r="Z186" s="164" t="str">
        <f>IF(U186="","",SUMPRODUCT(--(Lineups!$AK$46:$AK$83=$U186),Lineups!$W$46:$W$83)+SUMPRODUCT(--(Lineups!$AA$47:$AA$84="SP*"),--(Lineups!$AK$46:$AK$83=$U186),Lineups!$W$47:$W$84))</f>
        <v/>
      </c>
      <c r="AA186" s="164" t="str">
        <f>IF(U186="","",SUMPRODUCT(--(Lineups!$AO$46:$AO$83=$U186),Lineups!$W$46:$W$83)+SUMPRODUCT(--(Lineups!$AA$47:$AA$84="SP*"),--(Lineups!$AO$46:$AO$83=$U186),Lineups!$W$47:$W$84))</f>
        <v/>
      </c>
      <c r="AB186" s="164" t="str">
        <f>IF(U186="","",SUMPRODUCT(--(Lineups!$AS$46:$AS$83=$U186),Lineups!$W$46:$W$83)+SUMPRODUCT(--(Lineups!$AA$47:$AA$84="SP*"),--(Lineups!$AS$46:$AS$83=$U186),Lineups!$W$47:$W$84))</f>
        <v/>
      </c>
      <c r="AC186" s="153">
        <f t="shared" si="111"/>
        <v>0</v>
      </c>
      <c r="AE186" s="153" t="str">
        <f t="shared" si="112"/>
        <v/>
      </c>
      <c r="AH186" s="153" t="str">
        <f>IF($U186="","",SUMPRODUCT(--(Lineups!$AC$46:$AC$83=$U186),Lineups!$W$46:$W$83) + SUMPRODUCT(--(Lineups!$AA$47:$AA$84="SP*"),--(Lineups!$AC$46:$AC$83=$U186),Lineups!$W$47:$W$84))</f>
        <v/>
      </c>
      <c r="AJ186" s="153" t="str">
        <f t="shared" si="113"/>
        <v/>
      </c>
    </row>
    <row r="187" spans="1:36">
      <c r="A187" s="20">
        <f t="shared" si="104"/>
        <v>11</v>
      </c>
      <c r="B187" s="20" t="str">
        <f t="shared" si="105"/>
        <v/>
      </c>
      <c r="C187" s="20" t="str">
        <f t="shared" si="105"/>
        <v/>
      </c>
      <c r="D187" s="20" t="str">
        <f>IF($B187="","",SUMPRODUCT(--(Lineups!$G$46:$G$83=$B187),--(Lineups!$B$46:$B$83=""),Lineups!$AW$46:$AW$83)+SUMPRODUCT(--(Lineups!$A$47:$A$84="SP*"),--(Lineups!$G$46:$G$83=$B187),--(Lineups!$B$46:$B$83=""),Lineups!$AW$47:$AW$84))</f>
        <v/>
      </c>
      <c r="F187" s="164" t="str">
        <f>IF($B187="","",SUMPRODUCT(--(Lineups!$G$46:$G$83=$B187),--(Lineups!$B$46:$B$83="X"),Lineups!$AW$46:$AW$83)+SUMPRODUCT(--(Lineups!$A$47:$A$84="SP*"),--(Lineups!$G$46:$G$83=$B187),--(Lineups!$B$46:$B$83="X"),Lineups!$AW$47:$AW$84))</f>
        <v/>
      </c>
      <c r="G187" s="164" t="str">
        <f>IF($B187="","",SUMPRODUCT(--(Lineups!$K$46:$K$83=$B187),Lineups!$AW$46:$AW$83) + SUMPRODUCT(--(Lineups!$A$47:$A$84="SP*"),--(Lineups!$K$46:$K$83=$B187),Lineups!$AW$47:$AW$84))</f>
        <v/>
      </c>
      <c r="H187" s="164" t="str">
        <f>IF($B187="","",SUMPRODUCT(--(Lineups!$O$46:$O$83=$B187),Lineups!$AW$46:$AW$83)+SUMPRODUCT(--(Lineups!$A$47:$A$84="SP*"),--(Lineups!$O$46:$O$83=$B187),Lineups!$AW$47:$AW$84))</f>
        <v/>
      </c>
      <c r="I187" s="164" t="str">
        <f>IF($B187="","",SUMPRODUCT(--(Lineups!$S$46:$S$83=$B187),Lineups!$AW$46:$AW$83)+SUMPRODUCT(--(Lineups!$A$47:$A$84="SP*"),--(Lineups!$S$46:$S$83=$B187),Lineups!$AW$47:$AW$84))</f>
        <v/>
      </c>
      <c r="J187" s="20" t="str">
        <f t="shared" si="106"/>
        <v/>
      </c>
      <c r="L187" s="20" t="str">
        <f t="shared" si="107"/>
        <v/>
      </c>
      <c r="O187" s="20" t="str">
        <f>IF($B187="","",SUMPRODUCT(--(Lineups!$C$46:$C$83=$B187),Lineups!$AW$46:$AW$83) + SUMPRODUCT(--(Lineups!$A$47:$A$84="SP*"),--(Lineups!$C$46:$C$83=$B187),Lineups!$AW$47:$AW$84))</f>
        <v/>
      </c>
      <c r="Q187" s="20" t="str">
        <f t="shared" si="108"/>
        <v/>
      </c>
      <c r="T187" s="20">
        <f t="shared" si="109"/>
        <v>11</v>
      </c>
      <c r="U187" s="20" t="str">
        <f t="shared" si="110"/>
        <v/>
      </c>
      <c r="V187" s="20" t="str">
        <f t="shared" si="110"/>
        <v/>
      </c>
      <c r="W187" s="20" t="str">
        <f>IF($U187="","",SUMPRODUCT(--(Lineups!$AG$46:$AG$83=$U187),--(Lineups!$AB$46:$AB$83=""),Lineups!$W$46:$W$83)+SUMPRODUCT(--(Lineups!$AA$47:$AA$84="SP*"),--(Lineups!$AG$46:$AG$83=$U187),--(Lineups!$AB$46:$AB$83=""),Lineups!$W$47:$W$84))</f>
        <v/>
      </c>
      <c r="Y187" s="164" t="str">
        <f>IF($U187="","",SUMPRODUCT(--(Lineups!$AG$46:$AG$83=$U187),--(Lineups!$AB$46:$AB$83="X"),Lineups!$W$46:$W$83)+SUMPRODUCT(--(Lineups!$AA$47:$AA$84="SP*"),--(Lineups!$AG$46:$AG$83=$U187),--(Lineups!$AB$46:$AB$83="X"),Lineups!$W$47:$W$84))</f>
        <v/>
      </c>
      <c r="Z187" s="164" t="str">
        <f>IF(U187="","",SUMPRODUCT(--(Lineups!$AK$46:$AK$83=$U187),Lineups!$W$46:$W$83)+SUMPRODUCT(--(Lineups!$AA$47:$AA$84="SP*"),--(Lineups!$AK$46:$AK$83=$U187),Lineups!$W$47:$W$84))</f>
        <v/>
      </c>
      <c r="AA187" s="164" t="str">
        <f>IF(U187="","",SUMPRODUCT(--(Lineups!$AO$46:$AO$83=$U187),Lineups!$W$46:$W$83)+SUMPRODUCT(--(Lineups!$AA$47:$AA$84="SP*"),--(Lineups!$AO$46:$AO$83=$U187),Lineups!$W$47:$W$84))</f>
        <v/>
      </c>
      <c r="AB187" s="164" t="str">
        <f>IF(U187="","",SUMPRODUCT(--(Lineups!$AS$46:$AS$83=$U187),Lineups!$W$46:$W$83)+SUMPRODUCT(--(Lineups!$AA$47:$AA$84="SP*"),--(Lineups!$AS$46:$AS$83=$U187),Lineups!$W$47:$W$84))</f>
        <v/>
      </c>
      <c r="AC187" s="20">
        <f t="shared" si="111"/>
        <v>0</v>
      </c>
      <c r="AE187" s="20" t="str">
        <f t="shared" si="112"/>
        <v/>
      </c>
      <c r="AH187" s="20" t="str">
        <f>IF($U187="","",SUMPRODUCT(--(Lineups!$AC$46:$AC$83=$U187),Lineups!$W$46:$W$83) + SUMPRODUCT(--(Lineups!$AA$47:$AA$84="SP*"),--(Lineups!$AC$46:$AC$83=$U187),Lineups!$W$47:$W$84))</f>
        <v/>
      </c>
      <c r="AJ187" s="20" t="str">
        <f t="shared" si="113"/>
        <v/>
      </c>
    </row>
    <row r="188" spans="1:36">
      <c r="A188" s="153">
        <f t="shared" si="104"/>
        <v>12</v>
      </c>
      <c r="B188" s="153" t="str">
        <f t="shared" si="105"/>
        <v/>
      </c>
      <c r="C188" s="153" t="str">
        <f t="shared" si="105"/>
        <v/>
      </c>
      <c r="D188" s="153" t="str">
        <f>IF($B188="","",SUMPRODUCT(--(Lineups!$G$46:$G$83=$B188),--(Lineups!$B$46:$B$83=""),Lineups!$AW$46:$AW$83)+SUMPRODUCT(--(Lineups!$A$47:$A$84="SP*"),--(Lineups!$G$46:$G$83=$B188),--(Lineups!$B$46:$B$83=""),Lineups!$AW$47:$AW$84))</f>
        <v/>
      </c>
      <c r="F188" s="164" t="str">
        <f>IF($B188="","",SUMPRODUCT(--(Lineups!$G$46:$G$83=$B188),--(Lineups!$B$46:$B$83="X"),Lineups!$AW$46:$AW$83)+SUMPRODUCT(--(Lineups!$A$47:$A$84="SP*"),--(Lineups!$G$46:$G$83=$B188),--(Lineups!$B$46:$B$83="X"),Lineups!$AW$47:$AW$84))</f>
        <v/>
      </c>
      <c r="G188" s="164" t="str">
        <f>IF($B188="","",SUMPRODUCT(--(Lineups!$K$46:$K$83=$B188),Lineups!$AW$46:$AW$83) + SUMPRODUCT(--(Lineups!$A$47:$A$84="SP*"),--(Lineups!$K$46:$K$83=$B188),Lineups!$AW$47:$AW$84))</f>
        <v/>
      </c>
      <c r="H188" s="164" t="str">
        <f>IF($B188="","",SUMPRODUCT(--(Lineups!$O$46:$O$83=$B188),Lineups!$AW$46:$AW$83)+SUMPRODUCT(--(Lineups!$A$47:$A$84="SP*"),--(Lineups!$O$46:$O$83=$B188),Lineups!$AW$47:$AW$84))</f>
        <v/>
      </c>
      <c r="I188" s="164" t="str">
        <f>IF($B188="","",SUMPRODUCT(--(Lineups!$S$46:$S$83=$B188),Lineups!$AW$46:$AW$83)+SUMPRODUCT(--(Lineups!$A$47:$A$84="SP*"),--(Lineups!$S$46:$S$83=$B188),Lineups!$AW$47:$AW$84))</f>
        <v/>
      </c>
      <c r="J188" s="153" t="str">
        <f t="shared" si="106"/>
        <v/>
      </c>
      <c r="L188" s="153" t="str">
        <f t="shared" si="107"/>
        <v/>
      </c>
      <c r="O188" s="153" t="str">
        <f>IF($B188="","",SUMPRODUCT(--(Lineups!$C$46:$C$83=$B188),Lineups!$AW$46:$AW$83) + SUMPRODUCT(--(Lineups!$A$47:$A$84="SP*"),--(Lineups!$C$46:$C$83=$B188),Lineups!$AW$47:$AW$84))</f>
        <v/>
      </c>
      <c r="Q188" s="153" t="str">
        <f t="shared" si="108"/>
        <v/>
      </c>
      <c r="T188" s="153">
        <f t="shared" si="109"/>
        <v>12</v>
      </c>
      <c r="U188" s="153" t="str">
        <f t="shared" si="110"/>
        <v/>
      </c>
      <c r="V188" s="153" t="str">
        <f t="shared" si="110"/>
        <v/>
      </c>
      <c r="W188" s="153" t="str">
        <f>IF($U188="","",SUMPRODUCT(--(Lineups!$AG$46:$AG$83=$U188),--(Lineups!$AB$46:$AB$83=""),Lineups!$W$46:$W$83)+SUMPRODUCT(--(Lineups!$AA$47:$AA$84="SP*"),--(Lineups!$AG$46:$AG$83=$U188),--(Lineups!$AB$46:$AB$83=""),Lineups!$W$47:$W$84))</f>
        <v/>
      </c>
      <c r="Y188" s="164" t="str">
        <f>IF($U188="","",SUMPRODUCT(--(Lineups!$AG$46:$AG$83=$U188),--(Lineups!$AB$46:$AB$83="X"),Lineups!$W$46:$W$83)+SUMPRODUCT(--(Lineups!$AA$47:$AA$84="SP*"),--(Lineups!$AG$46:$AG$83=$U188),--(Lineups!$AB$46:$AB$83="X"),Lineups!$W$47:$W$84))</f>
        <v/>
      </c>
      <c r="Z188" s="164" t="str">
        <f>IF(U188="","",SUMPRODUCT(--(Lineups!$AK$46:$AK$83=$U188),Lineups!$W$46:$W$83)+SUMPRODUCT(--(Lineups!$AA$47:$AA$84="SP*"),--(Lineups!$AK$46:$AK$83=$U188),Lineups!$W$47:$W$84))</f>
        <v/>
      </c>
      <c r="AA188" s="164" t="str">
        <f>IF(U188="","",SUMPRODUCT(--(Lineups!$AO$46:$AO$83=$U188),Lineups!$W$46:$W$83)+SUMPRODUCT(--(Lineups!$AA$47:$AA$84="SP*"),--(Lineups!$AO$46:$AO$83=$U188),Lineups!$W$47:$W$84))</f>
        <v/>
      </c>
      <c r="AB188" s="164" t="str">
        <f>IF(U188="","",SUMPRODUCT(--(Lineups!$AS$46:$AS$83=$U188),Lineups!$W$46:$W$83)+SUMPRODUCT(--(Lineups!$AA$47:$AA$84="SP*"),--(Lineups!$AS$46:$AS$83=$U188),Lineups!$W$47:$W$84))</f>
        <v/>
      </c>
      <c r="AC188" s="153">
        <f t="shared" si="111"/>
        <v>0</v>
      </c>
      <c r="AE188" s="153" t="str">
        <f t="shared" si="112"/>
        <v/>
      </c>
      <c r="AH188" s="153" t="str">
        <f>IF($U188="","",SUMPRODUCT(--(Lineups!$AC$46:$AC$83=$U188),Lineups!$W$46:$W$83) + SUMPRODUCT(--(Lineups!$AA$47:$AA$84="SP*"),--(Lineups!$AC$46:$AC$83=$U188),Lineups!$W$47:$W$84))</f>
        <v/>
      </c>
      <c r="AJ188" s="153" t="str">
        <f t="shared" si="113"/>
        <v/>
      </c>
    </row>
    <row r="189" spans="1:36">
      <c r="A189" s="20">
        <f t="shared" si="104"/>
        <v>13</v>
      </c>
      <c r="B189" s="20" t="str">
        <f t="shared" si="105"/>
        <v/>
      </c>
      <c r="C189" s="20" t="str">
        <f t="shared" si="105"/>
        <v/>
      </c>
      <c r="D189" s="20" t="str">
        <f>IF($B189="","",SUMPRODUCT(--(Lineups!$G$46:$G$83=$B189),--(Lineups!$B$46:$B$83=""),Lineups!$AW$46:$AW$83)+SUMPRODUCT(--(Lineups!$A$47:$A$84="SP*"),--(Lineups!$G$46:$G$83=$B189),--(Lineups!$B$46:$B$83=""),Lineups!$AW$47:$AW$84))</f>
        <v/>
      </c>
      <c r="F189" s="164" t="str">
        <f>IF($B189="","",SUMPRODUCT(--(Lineups!$G$46:$G$83=$B189),--(Lineups!$B$46:$B$83="X"),Lineups!$AW$46:$AW$83)+SUMPRODUCT(--(Lineups!$A$47:$A$84="SP*"),--(Lineups!$G$46:$G$83=$B189),--(Lineups!$B$46:$B$83="X"),Lineups!$AW$47:$AW$84))</f>
        <v/>
      </c>
      <c r="G189" s="164" t="str">
        <f>IF($B189="","",SUMPRODUCT(--(Lineups!$K$46:$K$83=$B189),Lineups!$AW$46:$AW$83) + SUMPRODUCT(--(Lineups!$A$47:$A$84="SP*"),--(Lineups!$K$46:$K$83=$B189),Lineups!$AW$47:$AW$84))</f>
        <v/>
      </c>
      <c r="H189" s="164" t="str">
        <f>IF($B189="","",SUMPRODUCT(--(Lineups!$O$46:$O$83=$B189),Lineups!$AW$46:$AW$83)+SUMPRODUCT(--(Lineups!$A$47:$A$84="SP*"),--(Lineups!$O$46:$O$83=$B189),Lineups!$AW$47:$AW$84))</f>
        <v/>
      </c>
      <c r="I189" s="164" t="str">
        <f>IF($B189="","",SUMPRODUCT(--(Lineups!$S$46:$S$83=$B189),Lineups!$AW$46:$AW$83)+SUMPRODUCT(--(Lineups!$A$47:$A$84="SP*"),--(Lineups!$S$46:$S$83=$B189),Lineups!$AW$47:$AW$84))</f>
        <v/>
      </c>
      <c r="J189" s="20" t="str">
        <f t="shared" si="106"/>
        <v/>
      </c>
      <c r="L189" s="20" t="str">
        <f t="shared" si="107"/>
        <v/>
      </c>
      <c r="O189" s="20" t="str">
        <f>IF($B189="","",SUMPRODUCT(--(Lineups!$C$46:$C$83=$B189),Lineups!$AW$46:$AW$83) + SUMPRODUCT(--(Lineups!$A$47:$A$84="SP*"),--(Lineups!$C$46:$C$83=$B189),Lineups!$AW$47:$AW$84))</f>
        <v/>
      </c>
      <c r="Q189" s="20" t="str">
        <f t="shared" si="108"/>
        <v/>
      </c>
      <c r="T189" s="20">
        <f t="shared" si="109"/>
        <v>13</v>
      </c>
      <c r="U189" s="20" t="str">
        <f t="shared" si="110"/>
        <v/>
      </c>
      <c r="V189" s="20" t="str">
        <f t="shared" si="110"/>
        <v/>
      </c>
      <c r="W189" s="20" t="str">
        <f>IF($U189="","",SUMPRODUCT(--(Lineups!$AG$46:$AG$83=$U189),--(Lineups!$AB$46:$AB$83=""),Lineups!$W$46:$W$83)+SUMPRODUCT(--(Lineups!$AA$47:$AA$84="SP*"),--(Lineups!$AG$46:$AG$83=$U189),--(Lineups!$AB$46:$AB$83=""),Lineups!$W$47:$W$84))</f>
        <v/>
      </c>
      <c r="Y189" s="164" t="str">
        <f>IF($U189="","",SUMPRODUCT(--(Lineups!$AG$46:$AG$83=$U189),--(Lineups!$AB$46:$AB$83="X"),Lineups!$W$46:$W$83)+SUMPRODUCT(--(Lineups!$AA$47:$AA$84="SP*"),--(Lineups!$AG$46:$AG$83=$U189),--(Lineups!$AB$46:$AB$83="X"),Lineups!$W$47:$W$84))</f>
        <v/>
      </c>
      <c r="Z189" s="164" t="str">
        <f>IF(U189="","",SUMPRODUCT(--(Lineups!$AK$46:$AK$83=$U189),Lineups!$W$46:$W$83)+SUMPRODUCT(--(Lineups!$AA$47:$AA$84="SP*"),--(Lineups!$AK$46:$AK$83=$U189),Lineups!$W$47:$W$84))</f>
        <v/>
      </c>
      <c r="AA189" s="164" t="str">
        <f>IF(U189="","",SUMPRODUCT(--(Lineups!$AO$46:$AO$83=$U189),Lineups!$W$46:$W$83)+SUMPRODUCT(--(Lineups!$AA$47:$AA$84="SP*"),--(Lineups!$AO$46:$AO$83=$U189),Lineups!$W$47:$W$84))</f>
        <v/>
      </c>
      <c r="AB189" s="164" t="str">
        <f>IF(U189="","",SUMPRODUCT(--(Lineups!$AS$46:$AS$83=$U189),Lineups!$W$46:$W$83)+SUMPRODUCT(--(Lineups!$AA$47:$AA$84="SP*"),--(Lineups!$AS$46:$AS$83=$U189),Lineups!$W$47:$W$84))</f>
        <v/>
      </c>
      <c r="AC189" s="20">
        <f t="shared" si="111"/>
        <v>0</v>
      </c>
      <c r="AE189" s="20" t="str">
        <f t="shared" si="112"/>
        <v/>
      </c>
      <c r="AH189" s="20" t="str">
        <f>IF($U189="","",SUMPRODUCT(--(Lineups!$AC$46:$AC$83=$U189),Lineups!$W$46:$W$83) + SUMPRODUCT(--(Lineups!$AA$47:$AA$84="SP*"),--(Lineups!$AC$46:$AC$83=$U189),Lineups!$W$47:$W$84))</f>
        <v/>
      </c>
      <c r="AJ189" s="20" t="str">
        <f t="shared" si="113"/>
        <v/>
      </c>
    </row>
    <row r="190" spans="1:36">
      <c r="A190" s="153">
        <f t="shared" si="104"/>
        <v>14</v>
      </c>
      <c r="B190" s="153" t="str">
        <f t="shared" si="105"/>
        <v/>
      </c>
      <c r="C190" s="153" t="str">
        <f t="shared" si="105"/>
        <v/>
      </c>
      <c r="D190" s="153" t="str">
        <f>IF($B190="","",SUMPRODUCT(--(Lineups!$G$46:$G$83=$B190),--(Lineups!$B$46:$B$83=""),Lineups!$AW$46:$AW$83)+SUMPRODUCT(--(Lineups!$A$47:$A$84="SP*"),--(Lineups!$G$46:$G$83=$B190),--(Lineups!$B$46:$B$83=""),Lineups!$AW$47:$AW$84))</f>
        <v/>
      </c>
      <c r="F190" s="164" t="str">
        <f>IF($B190="","",SUMPRODUCT(--(Lineups!$G$46:$G$83=$B190),--(Lineups!$B$46:$B$83="X"),Lineups!$AW$46:$AW$83)+SUMPRODUCT(--(Lineups!$A$47:$A$84="SP*"),--(Lineups!$G$46:$G$83=$B190),--(Lineups!$B$46:$B$83="X"),Lineups!$AW$47:$AW$84))</f>
        <v/>
      </c>
      <c r="G190" s="164" t="str">
        <f>IF($B190="","",SUMPRODUCT(--(Lineups!$K$46:$K$83=$B190),Lineups!$AW$46:$AW$83) + SUMPRODUCT(--(Lineups!$A$47:$A$84="SP*"),--(Lineups!$K$46:$K$83=$B190),Lineups!$AW$47:$AW$84))</f>
        <v/>
      </c>
      <c r="H190" s="164" t="str">
        <f>IF($B190="","",SUMPRODUCT(--(Lineups!$O$46:$O$83=$B190),Lineups!$AW$46:$AW$83)+SUMPRODUCT(--(Lineups!$A$47:$A$84="SP*"),--(Lineups!$O$46:$O$83=$B190),Lineups!$AW$47:$AW$84))</f>
        <v/>
      </c>
      <c r="I190" s="164" t="str">
        <f>IF($B190="","",SUMPRODUCT(--(Lineups!$S$46:$S$83=$B190),Lineups!$AW$46:$AW$83)+SUMPRODUCT(--(Lineups!$A$47:$A$84="SP*"),--(Lineups!$S$46:$S$83=$B190),Lineups!$AW$47:$AW$84))</f>
        <v/>
      </c>
      <c r="J190" s="153" t="str">
        <f t="shared" si="106"/>
        <v/>
      </c>
      <c r="L190" s="153" t="str">
        <f t="shared" si="107"/>
        <v/>
      </c>
      <c r="O190" s="153" t="str">
        <f>IF($B190="","",SUMPRODUCT(--(Lineups!$C$46:$C$83=$B190),Lineups!$AW$46:$AW$83) + SUMPRODUCT(--(Lineups!$A$47:$A$84="SP*"),--(Lineups!$C$46:$C$83=$B190),Lineups!$AW$47:$AW$84))</f>
        <v/>
      </c>
      <c r="Q190" s="153" t="str">
        <f t="shared" si="108"/>
        <v/>
      </c>
      <c r="T190" s="153">
        <f t="shared" si="109"/>
        <v>14</v>
      </c>
      <c r="U190" s="153" t="str">
        <f t="shared" si="110"/>
        <v/>
      </c>
      <c r="V190" s="153" t="str">
        <f t="shared" si="110"/>
        <v/>
      </c>
      <c r="W190" s="153" t="str">
        <f>IF($U190="","",SUMPRODUCT(--(Lineups!$AG$46:$AG$83=$U190),--(Lineups!$AB$46:$AB$83=""),Lineups!$W$46:$W$83)+SUMPRODUCT(--(Lineups!$AA$47:$AA$84="SP*"),--(Lineups!$AG$46:$AG$83=$U190),--(Lineups!$AB$46:$AB$83=""),Lineups!$W$47:$W$84))</f>
        <v/>
      </c>
      <c r="Y190" s="164" t="str">
        <f>IF($U190="","",SUMPRODUCT(--(Lineups!$AG$46:$AG$83=$U190),--(Lineups!$AB$46:$AB$83="X"),Lineups!$W$46:$W$83)+SUMPRODUCT(--(Lineups!$AA$47:$AA$84="SP*"),--(Lineups!$AG$46:$AG$83=$U190),--(Lineups!$AB$46:$AB$83="X"),Lineups!$W$47:$W$84))</f>
        <v/>
      </c>
      <c r="Z190" s="164" t="str">
        <f>IF(U190="","",SUMPRODUCT(--(Lineups!$AK$46:$AK$83=$U190),Lineups!$W$46:$W$83)+SUMPRODUCT(--(Lineups!$AA$47:$AA$84="SP*"),--(Lineups!$AK$46:$AK$83=$U190),Lineups!$W$47:$W$84))</f>
        <v/>
      </c>
      <c r="AA190" s="164" t="str">
        <f>IF(U190="","",SUMPRODUCT(--(Lineups!$AO$46:$AO$83=$U190),Lineups!$W$46:$W$83)+SUMPRODUCT(--(Lineups!$AA$47:$AA$84="SP*"),--(Lineups!$AO$46:$AO$83=$U190),Lineups!$W$47:$W$84))</f>
        <v/>
      </c>
      <c r="AB190" s="164" t="str">
        <f>IF(U190="","",SUMPRODUCT(--(Lineups!$AS$46:$AS$83=$U190),Lineups!$W$46:$W$83)+SUMPRODUCT(--(Lineups!$AA$47:$AA$84="SP*"),--(Lineups!$AS$46:$AS$83=$U190),Lineups!$W$47:$W$84))</f>
        <v/>
      </c>
      <c r="AC190" s="153">
        <f t="shared" si="111"/>
        <v>0</v>
      </c>
      <c r="AE190" s="153" t="str">
        <f t="shared" si="112"/>
        <v/>
      </c>
      <c r="AH190" s="153" t="str">
        <f>IF($U190="","",SUMPRODUCT(--(Lineups!$AC$46:$AC$83=$U190),Lineups!$W$46:$W$83) + SUMPRODUCT(--(Lineups!$AA$47:$AA$84="SP*"),--(Lineups!$AC$46:$AC$83=$U190),Lineups!$W$47:$W$84))</f>
        <v/>
      </c>
      <c r="AJ190" s="153" t="str">
        <f t="shared" si="113"/>
        <v/>
      </c>
    </row>
    <row r="191" spans="1:36">
      <c r="A191" s="20">
        <f t="shared" si="104"/>
        <v>15</v>
      </c>
      <c r="B191" s="20" t="str">
        <f t="shared" si="105"/>
        <v/>
      </c>
      <c r="C191" s="20" t="str">
        <f t="shared" si="105"/>
        <v/>
      </c>
      <c r="D191" s="20" t="str">
        <f>IF($B191="","",SUMPRODUCT(--(Lineups!$G$46:$G$83=$B191),--(Lineups!$B$46:$B$83=""),Lineups!$AW$46:$AW$83)+SUMPRODUCT(--(Lineups!$A$47:$A$84="SP*"),--(Lineups!$G$46:$G$83=$B191),--(Lineups!$B$46:$B$83=""),Lineups!$AW$47:$AW$84))</f>
        <v/>
      </c>
      <c r="F191" s="164" t="str">
        <f>IF($B191="","",SUMPRODUCT(--(Lineups!$G$46:$G$83=$B191),--(Lineups!$B$46:$B$83="X"),Lineups!$AW$46:$AW$83)+SUMPRODUCT(--(Lineups!$A$47:$A$84="SP*"),--(Lineups!$G$46:$G$83=$B191),--(Lineups!$B$46:$B$83="X"),Lineups!$AW$47:$AW$84))</f>
        <v/>
      </c>
      <c r="G191" s="164" t="str">
        <f>IF($B191="","",SUMPRODUCT(--(Lineups!$K$46:$K$83=$B191),Lineups!$AW$46:$AW$83) + SUMPRODUCT(--(Lineups!$A$47:$A$84="SP*"),--(Lineups!$K$46:$K$83=$B191),Lineups!$AW$47:$AW$84))</f>
        <v/>
      </c>
      <c r="H191" s="164" t="str">
        <f>IF($B191="","",SUMPRODUCT(--(Lineups!$O$46:$O$83=$B191),Lineups!$AW$46:$AW$83)+SUMPRODUCT(--(Lineups!$A$47:$A$84="SP*"),--(Lineups!$O$46:$O$83=$B191),Lineups!$AW$47:$AW$84))</f>
        <v/>
      </c>
      <c r="I191" s="164" t="str">
        <f>IF($B191="","",SUMPRODUCT(--(Lineups!$S$46:$S$83=$B191),Lineups!$AW$46:$AW$83)+SUMPRODUCT(--(Lineups!$A$47:$A$84="SP*"),--(Lineups!$S$46:$S$83=$B191),Lineups!$AW$47:$AW$84))</f>
        <v/>
      </c>
      <c r="J191" s="20" t="str">
        <f t="shared" si="106"/>
        <v/>
      </c>
      <c r="L191" s="20" t="str">
        <f t="shared" si="107"/>
        <v/>
      </c>
      <c r="O191" s="20" t="str">
        <f>IF($B191="","",SUMPRODUCT(--(Lineups!$C$46:$C$83=$B191),Lineups!$AW$46:$AW$83) + SUMPRODUCT(--(Lineups!$A$47:$A$84="SP*"),--(Lineups!$C$46:$C$83=$B191),Lineups!$AW$47:$AW$84))</f>
        <v/>
      </c>
      <c r="Q191" s="20" t="str">
        <f t="shared" si="108"/>
        <v/>
      </c>
      <c r="T191" s="20">
        <f t="shared" si="109"/>
        <v>15</v>
      </c>
      <c r="U191" s="20" t="str">
        <f t="shared" si="110"/>
        <v/>
      </c>
      <c r="V191" s="20" t="str">
        <f t="shared" si="110"/>
        <v/>
      </c>
      <c r="W191" s="20" t="str">
        <f>IF($U191="","",SUMPRODUCT(--(Lineups!$AG$46:$AG$83=$U191),--(Lineups!$AB$46:$AB$83=""),Lineups!$W$46:$W$83)+SUMPRODUCT(--(Lineups!$AA$47:$AA$84="SP*"),--(Lineups!$AG$46:$AG$83=$U191),--(Lineups!$AB$46:$AB$83=""),Lineups!$W$47:$W$84))</f>
        <v/>
      </c>
      <c r="Y191" s="164" t="str">
        <f>IF($U191="","",SUMPRODUCT(--(Lineups!$AG$46:$AG$83=$U191),--(Lineups!$AB$46:$AB$83="X"),Lineups!$W$46:$W$83)+SUMPRODUCT(--(Lineups!$AA$47:$AA$84="SP*"),--(Lineups!$AG$46:$AG$83=$U191),--(Lineups!$AB$46:$AB$83="X"),Lineups!$W$47:$W$84))</f>
        <v/>
      </c>
      <c r="Z191" s="164" t="str">
        <f>IF(U191="","",SUMPRODUCT(--(Lineups!$AK$46:$AK$83=$U191),Lineups!$W$46:$W$83)+SUMPRODUCT(--(Lineups!$AA$47:$AA$84="SP*"),--(Lineups!$AK$46:$AK$83=$U191),Lineups!$W$47:$W$84))</f>
        <v/>
      </c>
      <c r="AA191" s="164" t="str">
        <f>IF(U191="","",SUMPRODUCT(--(Lineups!$AO$46:$AO$83=$U191),Lineups!$W$46:$W$83)+SUMPRODUCT(--(Lineups!$AA$47:$AA$84="SP*"),--(Lineups!$AO$46:$AO$83=$U191),Lineups!$W$47:$W$84))</f>
        <v/>
      </c>
      <c r="AB191" s="164" t="str">
        <f>IF(U191="","",SUMPRODUCT(--(Lineups!$AS$46:$AS$83=$U191),Lineups!$W$46:$W$83)+SUMPRODUCT(--(Lineups!$AA$47:$AA$84="SP*"),--(Lineups!$AS$46:$AS$83=$U191),Lineups!$W$47:$W$84))</f>
        <v/>
      </c>
      <c r="AC191" s="20">
        <f t="shared" si="111"/>
        <v>0</v>
      </c>
      <c r="AE191" s="20" t="str">
        <f t="shared" si="112"/>
        <v/>
      </c>
      <c r="AH191" s="20" t="str">
        <f>IF($U191="","",SUMPRODUCT(--(Lineups!$AC$46:$AC$83=$U191),Lineups!$W$46:$W$83) + SUMPRODUCT(--(Lineups!$AA$47:$AA$84="SP*"),--(Lineups!$AC$46:$AC$83=$U191),Lineups!$W$47:$W$84))</f>
        <v/>
      </c>
      <c r="AJ191" s="20" t="str">
        <f t="shared" si="113"/>
        <v/>
      </c>
    </row>
    <row r="192" spans="1:36">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election activeCell="W43" sqref="W43"/>
    </sheetView>
  </sheetViews>
  <sheetFormatPr baseColWidth="10" defaultColWidth="8.83203125" defaultRowHeight="14"/>
  <cols>
    <col min="1" max="1" width="5.6640625" style="78" customWidth="1"/>
    <col min="2" max="2" width="11.5" style="78" customWidth="1"/>
    <col min="3" max="3" width="20.6640625" style="78" customWidth="1"/>
    <col min="4" max="4" width="5.6640625" style="439" customWidth="1"/>
    <col min="5" max="20" width="3.6640625" style="439" customWidth="1"/>
    <col min="21" max="22" width="5.6640625" style="439" customWidth="1"/>
    <col min="23" max="35" width="3.6640625" style="439" customWidth="1"/>
    <col min="36" max="36" width="6.6640625" style="439" customWidth="1"/>
    <col min="37" max="37" width="11.5" style="439" customWidth="1"/>
    <col min="38" max="50" width="3.6640625" style="439" customWidth="1"/>
    <col min="51" max="51" width="3.5" style="78" bestFit="1" customWidth="1"/>
    <col min="52" max="55" width="11.5" style="78" customWidth="1"/>
    <col min="56" max="67" width="3.6640625" style="78" customWidth="1"/>
    <col min="68" max="68" width="6.6640625" style="78" customWidth="1"/>
    <col min="69" max="84" width="3.6640625" style="78" customWidth="1"/>
    <col min="85" max="85" width="6.6640625" style="78" customWidth="1"/>
    <col min="86" max="86" width="11.5" style="78" customWidth="1"/>
    <col min="87" max="90" width="3.6640625" style="78" customWidth="1"/>
    <col min="91" max="266" width="11.5" style="78" customWidth="1"/>
    <col min="267" max="16384" width="8.83203125" style="78"/>
  </cols>
  <sheetData>
    <row r="1" spans="1:36" s="78" customFormat="1" ht="12.75" customHeight="1">
      <c r="A1" s="434"/>
      <c r="B1" s="434"/>
      <c r="C1" s="434"/>
      <c r="D1" s="432"/>
      <c r="E1" s="511" t="s">
        <v>329</v>
      </c>
      <c r="F1" s="512"/>
      <c r="G1" s="513"/>
      <c r="H1" s="513"/>
      <c r="I1" s="513"/>
      <c r="J1" s="435"/>
      <c r="K1" s="435"/>
      <c r="L1" s="435"/>
      <c r="M1" s="435"/>
      <c r="N1" s="435"/>
      <c r="O1" s="435"/>
      <c r="P1" s="435"/>
      <c r="Q1" s="435"/>
      <c r="R1" s="435"/>
      <c r="S1" s="435"/>
      <c r="T1" s="435"/>
      <c r="U1" s="435"/>
      <c r="V1" s="1465" t="s">
        <v>265</v>
      </c>
      <c r="W1" s="1466" t="s">
        <v>172</v>
      </c>
      <c r="X1" s="1466"/>
      <c r="Y1" s="1466"/>
      <c r="Z1" s="1466"/>
      <c r="AA1" s="1466"/>
      <c r="AB1" s="1466"/>
      <c r="AC1" s="1466"/>
      <c r="AD1" s="1466"/>
      <c r="AE1" s="1466"/>
      <c r="AF1" s="1466"/>
      <c r="AG1" s="1466"/>
      <c r="AH1" s="1466"/>
      <c r="AI1" s="1466"/>
      <c r="AJ1" s="1466"/>
    </row>
    <row r="2" spans="1:36" s="439" customFormat="1" ht="12.75" customHeight="1" thickBot="1">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475</v>
      </c>
      <c r="O2" s="436" t="s">
        <v>127</v>
      </c>
      <c r="P2" s="436" t="s">
        <v>116</v>
      </c>
      <c r="Q2" s="436" t="s">
        <v>129</v>
      </c>
      <c r="R2" s="436" t="s">
        <v>123</v>
      </c>
      <c r="S2" s="436"/>
      <c r="T2" s="436"/>
      <c r="U2" s="437" t="s">
        <v>7</v>
      </c>
      <c r="V2" s="1465"/>
      <c r="W2" s="438" t="s">
        <v>296</v>
      </c>
      <c r="X2" s="438" t="s">
        <v>130</v>
      </c>
      <c r="Y2" s="438" t="s">
        <v>121</v>
      </c>
      <c r="Z2" s="438" t="s">
        <v>113</v>
      </c>
      <c r="AA2" s="438" t="s">
        <v>124</v>
      </c>
      <c r="AB2" s="438" t="s">
        <v>118</v>
      </c>
      <c r="AC2" s="438" t="s">
        <v>119</v>
      </c>
      <c r="AD2" s="438" t="s">
        <v>115</v>
      </c>
      <c r="AE2" s="438" t="s">
        <v>126</v>
      </c>
      <c r="AF2" s="438" t="s">
        <v>117</v>
      </c>
      <c r="AG2" s="438" t="s">
        <v>475</v>
      </c>
      <c r="AH2" s="438" t="s">
        <v>127</v>
      </c>
      <c r="AI2" s="438" t="s">
        <v>129</v>
      </c>
      <c r="AJ2" s="438"/>
    </row>
    <row r="3" spans="1:36" s="78" customFormat="1">
      <c r="A3" s="1462">
        <v>1</v>
      </c>
      <c r="B3" s="1463" t="str">
        <f>IF(IGRF!B14="","",IGRF!B14)</f>
        <v/>
      </c>
      <c r="C3" s="1464" t="str">
        <f>IF(IGRF!C14="","",IGRF!C14)</f>
        <v/>
      </c>
      <c r="D3" s="439" t="s">
        <v>5</v>
      </c>
      <c r="E3" s="432" t="str">
        <f>IF($B3="","",COUNTIF(Penalties!$B4:$J4,E$2))</f>
        <v/>
      </c>
      <c r="F3" s="432" t="str">
        <f>IF($B3="","",COUNTIF(Penalties!$B4:$J4,F$2))</f>
        <v/>
      </c>
      <c r="G3" s="432" t="str">
        <f>IF($B3="","",COUNTIF(Penalties!$B4:$J4,G$2))</f>
        <v/>
      </c>
      <c r="H3" s="432" t="str">
        <f>IF($B3="","",COUNTIF(Penalties!$B4:$J4,H$2))</f>
        <v/>
      </c>
      <c r="I3" s="432" t="str">
        <f>IF($B3="","",COUNTIF(Penalties!$B4:$J4,I$2))</f>
        <v/>
      </c>
      <c r="J3" s="432" t="str">
        <f>IF($B3="","",COUNTIF(Penalties!$B4:$J4,J$2))</f>
        <v/>
      </c>
      <c r="K3" s="432" t="str">
        <f>IF($B3="","",COUNTIF(Penalties!$B4:$J4,K$2))</f>
        <v/>
      </c>
      <c r="L3" s="432" t="str">
        <f>IF($B3="","",COUNTIF(Penalties!$B4:$J4,L$2))</f>
        <v/>
      </c>
      <c r="M3" s="432" t="str">
        <f>IF($B3="","",COUNTIF(Penalties!$B4:$J4,M$2))</f>
        <v/>
      </c>
      <c r="N3" s="432" t="str">
        <f>IF($B3="","",COUNTIF(Penalties!$B4:$J4,N$2))</f>
        <v/>
      </c>
      <c r="O3" s="432" t="str">
        <f>IF($B3="","",COUNTIF(Penalties!$B4:$J4,O$2))</f>
        <v/>
      </c>
      <c r="P3" s="432" t="str">
        <f>IF($B3="","",COUNTIF(Penalties!$B4:$J4,P$2))</f>
        <v/>
      </c>
      <c r="Q3" s="432" t="str">
        <f>IF($B3="","",COUNTIF(Penalties!$B4:$J4,Q$2))</f>
        <v/>
      </c>
      <c r="R3" s="432" t="str">
        <f>IF($B3="","",COUNTIF(Penalties!$B4:$J4,R$2))</f>
        <v/>
      </c>
      <c r="S3" s="432"/>
      <c r="T3" s="432"/>
      <c r="U3" s="440" t="str">
        <f>IF(B3="","",SUM(E3:T3))</f>
        <v/>
      </c>
      <c r="V3" s="441" t="str">
        <f>IF(B3="","",SUM(E3:T3)*0.5)</f>
        <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c r="A4" s="1462"/>
      <c r="B4" s="1463"/>
      <c r="C4" s="1464"/>
      <c r="D4" s="439" t="s">
        <v>21</v>
      </c>
      <c r="E4" s="432" t="str">
        <f>IF($B3="","",COUNTIF(Penalties!$AD4:$AL4,E$2))</f>
        <v/>
      </c>
      <c r="F4" s="432" t="str">
        <f>IF($B3="","",COUNTIF(Penalties!$AD4:$AL4,F$2))</f>
        <v/>
      </c>
      <c r="G4" s="432" t="str">
        <f>IF($B3="","",COUNTIF(Penalties!$AD4:$AL4,G$2))</f>
        <v/>
      </c>
      <c r="H4" s="432" t="str">
        <f>IF($B3="","",COUNTIF(Penalties!$AD4:$AL4,H$2))</f>
        <v/>
      </c>
      <c r="I4" s="432" t="str">
        <f>IF($B3="","",COUNTIF(Penalties!$AD4:$AL4,I$2))</f>
        <v/>
      </c>
      <c r="J4" s="432" t="str">
        <f>IF($B3="","",COUNTIF(Penalties!$AD4:$AL4,J$2))</f>
        <v/>
      </c>
      <c r="K4" s="432" t="str">
        <f>IF($B3="","",COUNTIF(Penalties!$AD4:$AL4,K$2))</f>
        <v/>
      </c>
      <c r="L4" s="432" t="str">
        <f>IF($B3="","",COUNTIF(Penalties!$AD4:$AL4,L$2))</f>
        <v/>
      </c>
      <c r="M4" s="432" t="str">
        <f>IF($B3="","",COUNTIF(Penalties!$AD4:$AL4,M$2))</f>
        <v/>
      </c>
      <c r="N4" s="432" t="str">
        <f>IF($B3="","",COUNTIF(Penalties!$AD4:$AL4,N$2))</f>
        <v/>
      </c>
      <c r="O4" s="432" t="str">
        <f>IF($B3="","",COUNTIF(Penalties!$AD4:$AL4,O$2))</f>
        <v/>
      </c>
      <c r="P4" s="432" t="str">
        <f>IF($B3="","",COUNTIF(Penalties!$AD4:$AL4,P$2))</f>
        <v/>
      </c>
      <c r="Q4" s="432" t="str">
        <f>IF($B3="","",COUNTIF(Penalties!$AD4:$AL4,Q$2))</f>
        <v/>
      </c>
      <c r="R4" s="432" t="str">
        <f>IF($B3="","",COUNTIF(Penalties!$AD4:$AL4,R$2))</f>
        <v/>
      </c>
      <c r="S4" s="432"/>
      <c r="T4" s="432"/>
      <c r="U4" s="440" t="str">
        <f>IF(B3="","",SUM(E4:T4))</f>
        <v/>
      </c>
      <c r="V4" s="441" t="str">
        <f>IF(B3="","",SUM(E4:T4)*0.5)</f>
        <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c r="A5" s="1459">
        <f>A3+1</f>
        <v>2</v>
      </c>
      <c r="B5" s="1460" t="str">
        <f>IF(IGRF!B15="","",IGRF!B15)</f>
        <v/>
      </c>
      <c r="C5" s="1461" t="str">
        <f>IF(IGRF!C15="","",IGRF!C15)</f>
        <v/>
      </c>
      <c r="D5" s="433" t="s">
        <v>5</v>
      </c>
      <c r="E5" s="433" t="str">
        <f>IF($B5="","",COUNTIF(Penalties!$B6:$J6,E$2))</f>
        <v/>
      </c>
      <c r="F5" s="433" t="str">
        <f>IF($B5="","",COUNTIF(Penalties!$B6:$J6,F$2))</f>
        <v/>
      </c>
      <c r="G5" s="433" t="str">
        <f>IF($B5="","",COUNTIF(Penalties!$B6:$J6,G$2))</f>
        <v/>
      </c>
      <c r="H5" s="433" t="str">
        <f>IF($B5="","",COUNTIF(Penalties!$B6:$J6,H$2))</f>
        <v/>
      </c>
      <c r="I5" s="433" t="str">
        <f>IF($B5="","",COUNTIF(Penalties!$B6:$J6,I$2))</f>
        <v/>
      </c>
      <c r="J5" s="433" t="str">
        <f>IF($B5="","",COUNTIF(Penalties!$B6:$J6,J$2))</f>
        <v/>
      </c>
      <c r="K5" s="433" t="str">
        <f>IF($B5="","",COUNTIF(Penalties!$B6:$J6,K$2))</f>
        <v/>
      </c>
      <c r="L5" s="433" t="str">
        <f>IF($B5="","",COUNTIF(Penalties!$B6:$J6,L$2))</f>
        <v/>
      </c>
      <c r="M5" s="433" t="str">
        <f>IF($B5="","",COUNTIF(Penalties!$B6:$J6,M$2))</f>
        <v/>
      </c>
      <c r="N5" s="433" t="str">
        <f>IF($B5="","",COUNTIF(Penalties!$B6:$J6,N$2))</f>
        <v/>
      </c>
      <c r="O5" s="433" t="str">
        <f>IF($B5="","",COUNTIF(Penalties!$B6:$J6,O$2))</f>
        <v/>
      </c>
      <c r="P5" s="433" t="str">
        <f>IF($B5="","",COUNTIF(Penalties!$B6:$J6,P$2))</f>
        <v/>
      </c>
      <c r="Q5" s="433" t="str">
        <f>IF($B5="","",COUNTIF(Penalties!$B6:$J6,Q$2))</f>
        <v/>
      </c>
      <c r="R5" s="433" t="str">
        <f>IF($B5="","",COUNTIF(Penalties!$B6:$J6,R$2))</f>
        <v/>
      </c>
      <c r="S5" s="433"/>
      <c r="T5" s="433"/>
      <c r="U5" s="445" t="str">
        <f>IF(B5="","",SUM(E5:T5))</f>
        <v/>
      </c>
      <c r="V5" s="446" t="str">
        <f>IF(B5="","",SUM(E5:T5)*0.5)</f>
        <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5" thickBot="1">
      <c r="A6" s="1459"/>
      <c r="B6" s="1460"/>
      <c r="C6" s="1461"/>
      <c r="D6" s="433" t="s">
        <v>21</v>
      </c>
      <c r="E6" s="433" t="str">
        <f>IF($B5="","",COUNTIF(Penalties!$AD6:$AL6,E$2))</f>
        <v/>
      </c>
      <c r="F6" s="433" t="str">
        <f>IF($B5="","",COUNTIF(Penalties!$AD6:$AL6,F$2))</f>
        <v/>
      </c>
      <c r="G6" s="433" t="str">
        <f>IF($B5="","",COUNTIF(Penalties!$AD6:$AL6,G$2))</f>
        <v/>
      </c>
      <c r="H6" s="433" t="str">
        <f>IF($B5="","",COUNTIF(Penalties!$AD6:$AL6,H$2))</f>
        <v/>
      </c>
      <c r="I6" s="433" t="str">
        <f>IF($B5="","",COUNTIF(Penalties!$AD6:$AL6,I$2))</f>
        <v/>
      </c>
      <c r="J6" s="433" t="str">
        <f>IF($B5="","",COUNTIF(Penalties!$AD6:$AL6,J$2))</f>
        <v/>
      </c>
      <c r="K6" s="433" t="str">
        <f>IF($B5="","",COUNTIF(Penalties!$AD6:$AL6,K$2))</f>
        <v/>
      </c>
      <c r="L6" s="433" t="str">
        <f>IF($B5="","",COUNTIF(Penalties!$AD6:$AL6,L$2))</f>
        <v/>
      </c>
      <c r="M6" s="433" t="str">
        <f>IF($B5="","",COUNTIF(Penalties!$AD6:$AL6,M$2))</f>
        <v/>
      </c>
      <c r="N6" s="433" t="str">
        <f>IF($B5="","",COUNTIF(Penalties!$AD6:$AL6,N$2))</f>
        <v/>
      </c>
      <c r="O6" s="433" t="str">
        <f>IF($B5="","",COUNTIF(Penalties!$AD6:$AL6,O$2))</f>
        <v/>
      </c>
      <c r="P6" s="433" t="str">
        <f>IF($B5="","",COUNTIF(Penalties!$AD6:$AL6,P$2))</f>
        <v/>
      </c>
      <c r="Q6" s="433" t="str">
        <f>IF($B5="","",COUNTIF(Penalties!$AD6:$AL6,Q$2))</f>
        <v/>
      </c>
      <c r="R6" s="433" t="str">
        <f>IF($B5="","",COUNTIF(Penalties!$AD6:$AL6,R$2))</f>
        <v/>
      </c>
      <c r="S6" s="433"/>
      <c r="T6" s="433"/>
      <c r="U6" s="445" t="str">
        <f>IF(B5="","",SUM(E6:T6))</f>
        <v/>
      </c>
      <c r="V6" s="446" t="str">
        <f>IF(B5="","",SUM(E6:T6)*0.5)</f>
        <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c r="A7" s="1462">
        <f>A5+1</f>
        <v>3</v>
      </c>
      <c r="B7" s="1463" t="str">
        <f>IF(IGRF!B16="","",IGRF!B16)</f>
        <v/>
      </c>
      <c r="C7" s="1464" t="str">
        <f>IF(IGRF!C16="","",IGRF!C16)</f>
        <v/>
      </c>
      <c r="D7" s="439" t="s">
        <v>5</v>
      </c>
      <c r="E7" s="432" t="str">
        <f>IF($B7="","",COUNTIF(Penalties!$B8:$J8,E$2))</f>
        <v/>
      </c>
      <c r="F7" s="432" t="str">
        <f>IF($B7="","",COUNTIF(Penalties!$B8:$J8,F$2))</f>
        <v/>
      </c>
      <c r="G7" s="432" t="str">
        <f>IF($B7="","",COUNTIF(Penalties!$B8:$J8,G$2))</f>
        <v/>
      </c>
      <c r="H7" s="432" t="str">
        <f>IF($B7="","",COUNTIF(Penalties!$B8:$J8,H$2))</f>
        <v/>
      </c>
      <c r="I7" s="432" t="str">
        <f>IF($B7="","",COUNTIF(Penalties!$B8:$J8,I$2))</f>
        <v/>
      </c>
      <c r="J7" s="432" t="str">
        <f>IF($B7="","",COUNTIF(Penalties!$B8:$J8,J$2))</f>
        <v/>
      </c>
      <c r="K7" s="432" t="str">
        <f>IF($B7="","",COUNTIF(Penalties!$B8:$J8,K$2))</f>
        <v/>
      </c>
      <c r="L7" s="432" t="str">
        <f>IF($B7="","",COUNTIF(Penalties!$B8:$J8,L$2))</f>
        <v/>
      </c>
      <c r="M7" s="432" t="str">
        <f>IF($B7="","",COUNTIF(Penalties!$B8:$J8,M$2))</f>
        <v/>
      </c>
      <c r="N7" s="432" t="str">
        <f>IF($B7="","",COUNTIF(Penalties!$B8:$J8,N$2))</f>
        <v/>
      </c>
      <c r="O7" s="432" t="str">
        <f>IF($B7="","",COUNTIF(Penalties!$B8:$J8,O$2))</f>
        <v/>
      </c>
      <c r="P7" s="432" t="str">
        <f>IF($B7="","",COUNTIF(Penalties!$B8:$J8,P$2))</f>
        <v/>
      </c>
      <c r="Q7" s="432" t="str">
        <f>IF($B7="","",COUNTIF(Penalties!$B8:$J8,Q$2))</f>
        <v/>
      </c>
      <c r="R7" s="432" t="str">
        <f>IF($B7="","",COUNTIF(Penalties!$B8:$J8,R$2))</f>
        <v/>
      </c>
      <c r="S7" s="432"/>
      <c r="T7" s="432"/>
      <c r="U7" s="440" t="str">
        <f>IF(B7="","",SUM(E7:T7))</f>
        <v/>
      </c>
      <c r="V7" s="441" t="str">
        <f>IF(B7="","",SUM(E7:T7)*0.5)</f>
        <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c r="A8" s="1462"/>
      <c r="B8" s="1463"/>
      <c r="C8" s="1464"/>
      <c r="D8" s="439" t="s">
        <v>21</v>
      </c>
      <c r="E8" s="432" t="str">
        <f>IF($B7="","",COUNTIF(Penalties!$AD8:$AL8,E$2))</f>
        <v/>
      </c>
      <c r="F8" s="432" t="str">
        <f>IF($B7="","",COUNTIF(Penalties!$AD8:$AL8,F$2))</f>
        <v/>
      </c>
      <c r="G8" s="432" t="str">
        <f>IF($B7="","",COUNTIF(Penalties!$AD8:$AL8,G$2))</f>
        <v/>
      </c>
      <c r="H8" s="432" t="str">
        <f>IF($B7="","",COUNTIF(Penalties!$AD8:$AL8,H$2))</f>
        <v/>
      </c>
      <c r="I8" s="432" t="str">
        <f>IF($B7="","",COUNTIF(Penalties!$AD8:$AL8,I$2))</f>
        <v/>
      </c>
      <c r="J8" s="432" t="str">
        <f>IF($B7="","",COUNTIF(Penalties!$AD8:$AL8,J$2))</f>
        <v/>
      </c>
      <c r="K8" s="432" t="str">
        <f>IF($B7="","",COUNTIF(Penalties!$AD8:$AL8,K$2))</f>
        <v/>
      </c>
      <c r="L8" s="432" t="str">
        <f>IF($B7="","",COUNTIF(Penalties!$AD8:$AL8,L$2))</f>
        <v/>
      </c>
      <c r="M8" s="432" t="str">
        <f>IF($B7="","",COUNTIF(Penalties!$AD8:$AL8,M$2))</f>
        <v/>
      </c>
      <c r="N8" s="432" t="str">
        <f>IF($B7="","",COUNTIF(Penalties!$AD8:$AL8,N$2))</f>
        <v/>
      </c>
      <c r="O8" s="432" t="str">
        <f>IF($B7="","",COUNTIF(Penalties!$AD8:$AL8,O$2))</f>
        <v/>
      </c>
      <c r="P8" s="432" t="str">
        <f>IF($B7="","",COUNTIF(Penalties!$AD8:$AL8,P$2))</f>
        <v/>
      </c>
      <c r="Q8" s="432" t="str">
        <f>IF($B7="","",COUNTIF(Penalties!$AD8:$AL8,Q$2))</f>
        <v/>
      </c>
      <c r="R8" s="432" t="str">
        <f>IF($B7="","",COUNTIF(Penalties!$AD8:$AL8,R$2))</f>
        <v/>
      </c>
      <c r="S8" s="432"/>
      <c r="T8" s="432"/>
      <c r="U8" s="440" t="str">
        <f>IF(B7="","",SUM(E8:T8))</f>
        <v/>
      </c>
      <c r="V8" s="441" t="str">
        <f>IF(B7="","",SUM(E8:T8)*0.5)</f>
        <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c r="A9" s="1459">
        <f>A7+1</f>
        <v>4</v>
      </c>
      <c r="B9" s="1460" t="str">
        <f>IF(IGRF!B17="","",IGRF!B17)</f>
        <v/>
      </c>
      <c r="C9" s="1461" t="str">
        <f>IF(IGRF!C17="","",IGRF!C17)</f>
        <v/>
      </c>
      <c r="D9" s="433" t="s">
        <v>5</v>
      </c>
      <c r="E9" s="433" t="str">
        <f>IF($B9="","",COUNTIF(Penalties!$B10:$J10,E$2))</f>
        <v/>
      </c>
      <c r="F9" s="433" t="str">
        <f>IF($B9="","",COUNTIF(Penalties!$B10:$J10,F$2))</f>
        <v/>
      </c>
      <c r="G9" s="433" t="str">
        <f>IF($B9="","",COUNTIF(Penalties!$B10:$J10,G$2))</f>
        <v/>
      </c>
      <c r="H9" s="433" t="str">
        <f>IF($B9="","",COUNTIF(Penalties!$B10:$J10,H$2))</f>
        <v/>
      </c>
      <c r="I9" s="433" t="str">
        <f>IF($B9="","",COUNTIF(Penalties!$B10:$J10,I$2))</f>
        <v/>
      </c>
      <c r="J9" s="433" t="str">
        <f>IF($B9="","",COUNTIF(Penalties!$B10:$J10,J$2))</f>
        <v/>
      </c>
      <c r="K9" s="433" t="str">
        <f>IF($B9="","",COUNTIF(Penalties!$B10:$J10,K$2))</f>
        <v/>
      </c>
      <c r="L9" s="433" t="str">
        <f>IF($B9="","",COUNTIF(Penalties!$B10:$J10,L$2))</f>
        <v/>
      </c>
      <c r="M9" s="433" t="str">
        <f>IF($B9="","",COUNTIF(Penalties!$B10:$J10,M$2))</f>
        <v/>
      </c>
      <c r="N9" s="433" t="str">
        <f>IF($B9="","",COUNTIF(Penalties!$B10:$J10,N$2))</f>
        <v/>
      </c>
      <c r="O9" s="433" t="str">
        <f>IF($B9="","",COUNTIF(Penalties!$B10:$J10,O$2))</f>
        <v/>
      </c>
      <c r="P9" s="433" t="str">
        <f>IF($B9="","",COUNTIF(Penalties!$B10:$J10,P$2))</f>
        <v/>
      </c>
      <c r="Q9" s="433" t="str">
        <f>IF($B9="","",COUNTIF(Penalties!$B10:$J10,Q$2))</f>
        <v/>
      </c>
      <c r="R9" s="433" t="str">
        <f>IF($B9="","",COUNTIF(Penalties!$B10:$J10,R$2))</f>
        <v/>
      </c>
      <c r="S9" s="433"/>
      <c r="T9" s="433"/>
      <c r="U9" s="445" t="str">
        <f>IF(B9="","",SUM(E9:T9))</f>
        <v/>
      </c>
      <c r="V9" s="446" t="str">
        <f>IF(B9="","",SUM(E9:T9)*0.5)</f>
        <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5" thickBot="1">
      <c r="A10" s="1459"/>
      <c r="B10" s="1460"/>
      <c r="C10" s="1461"/>
      <c r="D10" s="433" t="s">
        <v>21</v>
      </c>
      <c r="E10" s="433" t="str">
        <f>IF($B9="","",COUNTIF(Penalties!$AD10:$AL10,E$2))</f>
        <v/>
      </c>
      <c r="F10" s="433" t="str">
        <f>IF($B9="","",COUNTIF(Penalties!$AD10:$AL10,F$2))</f>
        <v/>
      </c>
      <c r="G10" s="433" t="str">
        <f>IF($B9="","",COUNTIF(Penalties!$AD10:$AL10,G$2))</f>
        <v/>
      </c>
      <c r="H10" s="433" t="str">
        <f>IF($B9="","",COUNTIF(Penalties!$AD10:$AL10,H$2))</f>
        <v/>
      </c>
      <c r="I10" s="433" t="str">
        <f>IF($B9="","",COUNTIF(Penalties!$AD10:$AL10,I$2))</f>
        <v/>
      </c>
      <c r="J10" s="433" t="str">
        <f>IF($B9="","",COUNTIF(Penalties!$AD10:$AL10,J$2))</f>
        <v/>
      </c>
      <c r="K10" s="433" t="str">
        <f>IF($B9="","",COUNTIF(Penalties!$AD10:$AL10,K$2))</f>
        <v/>
      </c>
      <c r="L10" s="433" t="str">
        <f>IF($B9="","",COUNTIF(Penalties!$AD10:$AL10,L$2))</f>
        <v/>
      </c>
      <c r="M10" s="433" t="str">
        <f>IF($B9="","",COUNTIF(Penalties!$AD10:$AL10,M$2))</f>
        <v/>
      </c>
      <c r="N10" s="433" t="str">
        <f>IF($B9="","",COUNTIF(Penalties!$AD10:$AL10,N$2))</f>
        <v/>
      </c>
      <c r="O10" s="433" t="str">
        <f>IF($B9="","",COUNTIF(Penalties!$AD10:$AL10,O$2))</f>
        <v/>
      </c>
      <c r="P10" s="433" t="str">
        <f>IF($B9="","",COUNTIF(Penalties!$AD10:$AL10,P$2))</f>
        <v/>
      </c>
      <c r="Q10" s="433" t="str">
        <f>IF($B9="","",COUNTIF(Penalties!$AD10:$AL10,Q$2))</f>
        <v/>
      </c>
      <c r="R10" s="433" t="str">
        <f>IF($B9="","",COUNTIF(Penalties!$AD10:$AL10,R$2))</f>
        <v/>
      </c>
      <c r="S10" s="433"/>
      <c r="T10" s="433"/>
      <c r="U10" s="445" t="str">
        <f>IF(B9="","",SUM(E10:T10))</f>
        <v/>
      </c>
      <c r="V10" s="446" t="str">
        <f>IF(B9="","",SUM(E10:T10)*0.5)</f>
        <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c r="A11" s="1462">
        <f>A9+1</f>
        <v>5</v>
      </c>
      <c r="B11" s="1463" t="str">
        <f>IF(IGRF!B18="","",IGRF!B18)</f>
        <v/>
      </c>
      <c r="C11" s="1464" t="str">
        <f>IF(IGRF!C18="","",IGRF!C18)</f>
        <v/>
      </c>
      <c r="D11" s="439" t="s">
        <v>5</v>
      </c>
      <c r="E11" s="432" t="str">
        <f>IF($B11="","",COUNTIF(Penalties!$B12:$J12,E$2))</f>
        <v/>
      </c>
      <c r="F11" s="432" t="str">
        <f>IF($B11="","",COUNTIF(Penalties!$B12:$J12,F$2))</f>
        <v/>
      </c>
      <c r="G11" s="432" t="str">
        <f>IF($B11="","",COUNTIF(Penalties!$B12:$J12,G$2))</f>
        <v/>
      </c>
      <c r="H11" s="432" t="str">
        <f>IF($B11="","",COUNTIF(Penalties!$B12:$J12,H$2))</f>
        <v/>
      </c>
      <c r="I11" s="432" t="str">
        <f>IF($B11="","",COUNTIF(Penalties!$B12:$J12,I$2))</f>
        <v/>
      </c>
      <c r="J11" s="432" t="str">
        <f>IF($B11="","",COUNTIF(Penalties!$B12:$J12,J$2))</f>
        <v/>
      </c>
      <c r="K11" s="432" t="str">
        <f>IF($B11="","",COUNTIF(Penalties!$B12:$J12,K$2))</f>
        <v/>
      </c>
      <c r="L11" s="432" t="str">
        <f>IF($B11="","",COUNTIF(Penalties!$B12:$J12,L$2))</f>
        <v/>
      </c>
      <c r="M11" s="432" t="str">
        <f>IF($B11="","",COUNTIF(Penalties!$B12:$J12,M$2))</f>
        <v/>
      </c>
      <c r="N11" s="432" t="str">
        <f>IF($B11="","",COUNTIF(Penalties!$B12:$J12,N$2))</f>
        <v/>
      </c>
      <c r="O11" s="432" t="str">
        <f>IF($B11="","",COUNTIF(Penalties!$B12:$J12,O$2))</f>
        <v/>
      </c>
      <c r="P11" s="432" t="str">
        <f>IF($B11="","",COUNTIF(Penalties!$B12:$J12,P$2))</f>
        <v/>
      </c>
      <c r="Q11" s="432" t="str">
        <f>IF($B11="","",COUNTIF(Penalties!$B12:$J12,Q$2))</f>
        <v/>
      </c>
      <c r="R11" s="432" t="str">
        <f>IF($B11="","",COUNTIF(Penalties!$B12:$J12,R$2))</f>
        <v/>
      </c>
      <c r="S11" s="432"/>
      <c r="T11" s="432"/>
      <c r="U11" s="440" t="str">
        <f>IF(B11="","",SUM(E11:T11))</f>
        <v/>
      </c>
      <c r="V11" s="441" t="str">
        <f>IF(B11="","",SUM(E11:T11)*0.5)</f>
        <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c r="A12" s="1462"/>
      <c r="B12" s="1463"/>
      <c r="C12" s="1464"/>
      <c r="D12" s="439" t="s">
        <v>21</v>
      </c>
      <c r="E12" s="432" t="str">
        <f>IF($B11="","",COUNTIF(Penalties!$AD12:$AL12,E$2))</f>
        <v/>
      </c>
      <c r="F12" s="432" t="str">
        <f>IF($B11="","",COUNTIF(Penalties!$AD12:$AL12,F$2))</f>
        <v/>
      </c>
      <c r="G12" s="432" t="str">
        <f>IF($B11="","",COUNTIF(Penalties!$AD12:$AL12,G$2))</f>
        <v/>
      </c>
      <c r="H12" s="432" t="str">
        <f>IF($B11="","",COUNTIF(Penalties!$AD12:$AL12,H$2))</f>
        <v/>
      </c>
      <c r="I12" s="432" t="str">
        <f>IF($B11="","",COUNTIF(Penalties!$AD12:$AL12,I$2))</f>
        <v/>
      </c>
      <c r="J12" s="432" t="str">
        <f>IF($B11="","",COUNTIF(Penalties!$AD12:$AL12,J$2))</f>
        <v/>
      </c>
      <c r="K12" s="432" t="str">
        <f>IF($B11="","",COUNTIF(Penalties!$AD12:$AL12,K$2))</f>
        <v/>
      </c>
      <c r="L12" s="432" t="str">
        <f>IF($B11="","",COUNTIF(Penalties!$AD12:$AL12,L$2))</f>
        <v/>
      </c>
      <c r="M12" s="432" t="str">
        <f>IF($B11="","",COUNTIF(Penalties!$AD12:$AL12,M$2))</f>
        <v/>
      </c>
      <c r="N12" s="432" t="str">
        <f>IF($B11="","",COUNTIF(Penalties!$AD12:$AL12,N$2))</f>
        <v/>
      </c>
      <c r="O12" s="432" t="str">
        <f>IF($B11="","",COUNTIF(Penalties!$AD12:$AL12,O$2))</f>
        <v/>
      </c>
      <c r="P12" s="432" t="str">
        <f>IF($B11="","",COUNTIF(Penalties!$AD12:$AL12,P$2))</f>
        <v/>
      </c>
      <c r="Q12" s="432" t="str">
        <f>IF($B11="","",COUNTIF(Penalties!$AD12:$AL12,Q$2))</f>
        <v/>
      </c>
      <c r="R12" s="432" t="str">
        <f>IF($B11="","",COUNTIF(Penalties!$AD12:$AL12,R$2))</f>
        <v/>
      </c>
      <c r="S12" s="432"/>
      <c r="T12" s="432"/>
      <c r="U12" s="440" t="str">
        <f>IF(B11="","",SUM(E12:T12))</f>
        <v/>
      </c>
      <c r="V12" s="441" t="str">
        <f>IF(B11="","",SUM(E12:T12)*0.5)</f>
        <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c r="A13" s="1459">
        <f>A11+1</f>
        <v>6</v>
      </c>
      <c r="B13" s="1460" t="str">
        <f>IF(IGRF!B19="","",IGRF!B19)</f>
        <v/>
      </c>
      <c r="C13" s="1461" t="str">
        <f>IF(IGRF!C19="","",IGRF!C19)</f>
        <v/>
      </c>
      <c r="D13" s="433" t="s">
        <v>5</v>
      </c>
      <c r="E13" s="433" t="str">
        <f>IF($B13="","",COUNTIF(Penalties!$B14:$J14,E$2))</f>
        <v/>
      </c>
      <c r="F13" s="433" t="str">
        <f>IF($B13="","",COUNTIF(Penalties!$B14:$J14,F$2))</f>
        <v/>
      </c>
      <c r="G13" s="433" t="str">
        <f>IF($B13="","",COUNTIF(Penalties!$B14:$J14,G$2))</f>
        <v/>
      </c>
      <c r="H13" s="433" t="str">
        <f>IF($B13="","",COUNTIF(Penalties!$B14:$J14,H$2))</f>
        <v/>
      </c>
      <c r="I13" s="433" t="str">
        <f>IF($B13="","",COUNTIF(Penalties!$B14:$J14,I$2))</f>
        <v/>
      </c>
      <c r="J13" s="433" t="str">
        <f>IF($B13="","",COUNTIF(Penalties!$B14:$J14,J$2))</f>
        <v/>
      </c>
      <c r="K13" s="433" t="str">
        <f>IF($B13="","",COUNTIF(Penalties!$B14:$J14,K$2))</f>
        <v/>
      </c>
      <c r="L13" s="433" t="str">
        <f>IF($B13="","",COUNTIF(Penalties!$B14:$J14,L$2))</f>
        <v/>
      </c>
      <c r="M13" s="433" t="str">
        <f>IF($B13="","",COUNTIF(Penalties!$B14:$J14,M$2))</f>
        <v/>
      </c>
      <c r="N13" s="433" t="str">
        <f>IF($B13="","",COUNTIF(Penalties!$B14:$J14,N$2))</f>
        <v/>
      </c>
      <c r="O13" s="433" t="str">
        <f>IF($B13="","",COUNTIF(Penalties!$B14:$J14,O$2))</f>
        <v/>
      </c>
      <c r="P13" s="433" t="str">
        <f>IF($B13="","",COUNTIF(Penalties!$B14:$J14,P$2))</f>
        <v/>
      </c>
      <c r="Q13" s="433" t="str">
        <f>IF($B13="","",COUNTIF(Penalties!$B14:$J14,Q$2))</f>
        <v/>
      </c>
      <c r="R13" s="433" t="str">
        <f>IF($B13="","",COUNTIF(Penalties!$B14:$J14,R$2))</f>
        <v/>
      </c>
      <c r="S13" s="433"/>
      <c r="T13" s="433"/>
      <c r="U13" s="445" t="str">
        <f>IF(B13="","",SUM(E13:T13))</f>
        <v/>
      </c>
      <c r="V13" s="446" t="str">
        <f>IF(B13="","",SUM(E13:T13)*0.5)</f>
        <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5" thickBot="1">
      <c r="A14" s="1459"/>
      <c r="B14" s="1460"/>
      <c r="C14" s="1461"/>
      <c r="D14" s="433" t="s">
        <v>21</v>
      </c>
      <c r="E14" s="433" t="str">
        <f>IF($B13="","",COUNTIF(Penalties!$AD14:$AL14,E$2))</f>
        <v/>
      </c>
      <c r="F14" s="433" t="str">
        <f>IF($B13="","",COUNTIF(Penalties!$AD14:$AL14,F$2))</f>
        <v/>
      </c>
      <c r="G14" s="433" t="str">
        <f>IF($B13="","",COUNTIF(Penalties!$AD14:$AL14,G$2))</f>
        <v/>
      </c>
      <c r="H14" s="433" t="str">
        <f>IF($B13="","",COUNTIF(Penalties!$AD14:$AL14,H$2))</f>
        <v/>
      </c>
      <c r="I14" s="433" t="str">
        <f>IF($B13="","",COUNTIF(Penalties!$AD14:$AL14,I$2))</f>
        <v/>
      </c>
      <c r="J14" s="433" t="str">
        <f>IF($B13="","",COUNTIF(Penalties!$AD14:$AL14,J$2))</f>
        <v/>
      </c>
      <c r="K14" s="433" t="str">
        <f>IF($B13="","",COUNTIF(Penalties!$AD14:$AL14,K$2))</f>
        <v/>
      </c>
      <c r="L14" s="433" t="str">
        <f>IF($B13="","",COUNTIF(Penalties!$AD14:$AL14,L$2))</f>
        <v/>
      </c>
      <c r="M14" s="433" t="str">
        <f>IF($B13="","",COUNTIF(Penalties!$AD14:$AL14,M$2))</f>
        <v/>
      </c>
      <c r="N14" s="433" t="str">
        <f>IF($B13="","",COUNTIF(Penalties!$AD14:$AL14,N$2))</f>
        <v/>
      </c>
      <c r="O14" s="433" t="str">
        <f>IF($B13="","",COUNTIF(Penalties!$AD14:$AL14,O$2))</f>
        <v/>
      </c>
      <c r="P14" s="433" t="str">
        <f>IF($B13="","",COUNTIF(Penalties!$AD14:$AL14,P$2))</f>
        <v/>
      </c>
      <c r="Q14" s="433" t="str">
        <f>IF($B13="","",COUNTIF(Penalties!$AD14:$AL14,Q$2))</f>
        <v/>
      </c>
      <c r="R14" s="433" t="str">
        <f>IF($B13="","",COUNTIF(Penalties!$AD14:$AL14,R$2))</f>
        <v/>
      </c>
      <c r="S14" s="433"/>
      <c r="T14" s="433"/>
      <c r="U14" s="445" t="str">
        <f>IF(B13="","",SUM(E14:T14))</f>
        <v/>
      </c>
      <c r="V14" s="446" t="str">
        <f>IF(B13="","",SUM(E14:T14)*0.5)</f>
        <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c r="A15" s="1462">
        <f>A13+1</f>
        <v>7</v>
      </c>
      <c r="B15" s="1463" t="str">
        <f>IF(IGRF!B20="","",IGRF!B20)</f>
        <v/>
      </c>
      <c r="C15" s="1464" t="str">
        <f>IF(IGRF!C20="","",IGRF!C20)</f>
        <v/>
      </c>
      <c r="D15" s="439" t="s">
        <v>5</v>
      </c>
      <c r="E15" s="432" t="str">
        <f>IF($B15="","",COUNTIF(Penalties!$B16:$J16,E$2))</f>
        <v/>
      </c>
      <c r="F15" s="432" t="str">
        <f>IF($B15="","",COUNTIF(Penalties!$B16:$J16,F$2))</f>
        <v/>
      </c>
      <c r="G15" s="432" t="str">
        <f>IF($B15="","",COUNTIF(Penalties!$B16:$J16,G$2))</f>
        <v/>
      </c>
      <c r="H15" s="432" t="str">
        <f>IF($B15="","",COUNTIF(Penalties!$B16:$J16,H$2))</f>
        <v/>
      </c>
      <c r="I15" s="432" t="str">
        <f>IF($B15="","",COUNTIF(Penalties!$B16:$J16,I$2))</f>
        <v/>
      </c>
      <c r="J15" s="432" t="str">
        <f>IF($B15="","",COUNTIF(Penalties!$B16:$J16,J$2))</f>
        <v/>
      </c>
      <c r="K15" s="432" t="str">
        <f>IF($B15="","",COUNTIF(Penalties!$B16:$J16,K$2))</f>
        <v/>
      </c>
      <c r="L15" s="432" t="str">
        <f>IF($B15="","",COUNTIF(Penalties!$B16:$J16,L$2))</f>
        <v/>
      </c>
      <c r="M15" s="432" t="str">
        <f>IF($B15="","",COUNTIF(Penalties!$B16:$J16,M$2))</f>
        <v/>
      </c>
      <c r="N15" s="432" t="str">
        <f>IF($B15="","",COUNTIF(Penalties!$B16:$J16,N$2))</f>
        <v/>
      </c>
      <c r="O15" s="432" t="str">
        <f>IF($B15="","",COUNTIF(Penalties!$B16:$J16,O$2))</f>
        <v/>
      </c>
      <c r="P15" s="432" t="str">
        <f>IF($B15="","",COUNTIF(Penalties!$B16:$J16,P$2))</f>
        <v/>
      </c>
      <c r="Q15" s="432" t="str">
        <f>IF($B15="","",COUNTIF(Penalties!$B16:$J16,Q$2))</f>
        <v/>
      </c>
      <c r="R15" s="432" t="str">
        <f>IF($B15="","",COUNTIF(Penalties!$B16:$J16,R$2))</f>
        <v/>
      </c>
      <c r="S15" s="432"/>
      <c r="T15" s="432"/>
      <c r="U15" s="440" t="str">
        <f>IF(B15="","",SUM(E15:T15))</f>
        <v/>
      </c>
      <c r="V15" s="441" t="str">
        <f>IF(B15="","",SUM(E15:T15)*0.5)</f>
        <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c r="A16" s="1462"/>
      <c r="B16" s="1463"/>
      <c r="C16" s="1464"/>
      <c r="D16" s="439" t="s">
        <v>21</v>
      </c>
      <c r="E16" s="432" t="str">
        <f>IF($B15="","",COUNTIF(Penalties!$AD16:$AL16,E$2))</f>
        <v/>
      </c>
      <c r="F16" s="432" t="str">
        <f>IF($B15="","",COUNTIF(Penalties!$AD16:$AL16,F$2))</f>
        <v/>
      </c>
      <c r="G16" s="432" t="str">
        <f>IF($B15="","",COUNTIF(Penalties!$AD16:$AL16,G$2))</f>
        <v/>
      </c>
      <c r="H16" s="432" t="str">
        <f>IF($B15="","",COUNTIF(Penalties!$AD16:$AL16,H$2))</f>
        <v/>
      </c>
      <c r="I16" s="432" t="str">
        <f>IF($B15="","",COUNTIF(Penalties!$AD16:$AL16,I$2))</f>
        <v/>
      </c>
      <c r="J16" s="432" t="str">
        <f>IF($B15="","",COUNTIF(Penalties!$AD16:$AL16,J$2))</f>
        <v/>
      </c>
      <c r="K16" s="432" t="str">
        <f>IF($B15="","",COUNTIF(Penalties!$AD16:$AL16,K$2))</f>
        <v/>
      </c>
      <c r="L16" s="432" t="str">
        <f>IF($B15="","",COUNTIF(Penalties!$AD16:$AL16,L$2))</f>
        <v/>
      </c>
      <c r="M16" s="432" t="str">
        <f>IF($B15="","",COUNTIF(Penalties!$AD16:$AL16,M$2))</f>
        <v/>
      </c>
      <c r="N16" s="432" t="str">
        <f>IF($B15="","",COUNTIF(Penalties!$AD16:$AL16,N$2))</f>
        <v/>
      </c>
      <c r="O16" s="432" t="str">
        <f>IF($B15="","",COUNTIF(Penalties!$AD16:$AL16,O$2))</f>
        <v/>
      </c>
      <c r="P16" s="432" t="str">
        <f>IF($B15="","",COUNTIF(Penalties!$AD16:$AL16,P$2))</f>
        <v/>
      </c>
      <c r="Q16" s="432" t="str">
        <f>IF($B15="","",COUNTIF(Penalties!$AD16:$AL16,Q$2))</f>
        <v/>
      </c>
      <c r="R16" s="432" t="str">
        <f>IF($B15="","",COUNTIF(Penalties!$AD16:$AL16,R$2))</f>
        <v/>
      </c>
      <c r="S16" s="432"/>
      <c r="T16" s="432"/>
      <c r="U16" s="440" t="str">
        <f>IF(B15="","",SUM(E16:T16))</f>
        <v/>
      </c>
      <c r="V16" s="441" t="str">
        <f>IF(B15="","",SUM(E16:T16)*0.5)</f>
        <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c r="A17" s="1459">
        <f>A15+1</f>
        <v>8</v>
      </c>
      <c r="B17" s="1460" t="str">
        <f>IF(IGRF!B21="","",IGRF!B21)</f>
        <v/>
      </c>
      <c r="C17" s="1461" t="str">
        <f>IF(IGRF!C21="","",IGRF!C21)</f>
        <v/>
      </c>
      <c r="D17" s="433" t="s">
        <v>5</v>
      </c>
      <c r="E17" s="433" t="str">
        <f>IF($B17="","",COUNTIF(Penalties!$B18:$J18,E$2))</f>
        <v/>
      </c>
      <c r="F17" s="433" t="str">
        <f>IF($B17="","",COUNTIF(Penalties!$B18:$J18,F$2))</f>
        <v/>
      </c>
      <c r="G17" s="433" t="str">
        <f>IF($B17="","",COUNTIF(Penalties!$B18:$J18,G$2))</f>
        <v/>
      </c>
      <c r="H17" s="433" t="str">
        <f>IF($B17="","",COUNTIF(Penalties!$B18:$J18,H$2))</f>
        <v/>
      </c>
      <c r="I17" s="433" t="str">
        <f>IF($B17="","",COUNTIF(Penalties!$B18:$J18,I$2))</f>
        <v/>
      </c>
      <c r="J17" s="433" t="str">
        <f>IF($B17="","",COUNTIF(Penalties!$B18:$J18,J$2))</f>
        <v/>
      </c>
      <c r="K17" s="433" t="str">
        <f>IF($B17="","",COUNTIF(Penalties!$B18:$J18,K$2))</f>
        <v/>
      </c>
      <c r="L17" s="433" t="str">
        <f>IF($B17="","",COUNTIF(Penalties!$B18:$J18,L$2))</f>
        <v/>
      </c>
      <c r="M17" s="433" t="str">
        <f>IF($B17="","",COUNTIF(Penalties!$B18:$J18,M$2))</f>
        <v/>
      </c>
      <c r="N17" s="433" t="str">
        <f>IF($B17="","",COUNTIF(Penalties!$B18:$J18,N$2))</f>
        <v/>
      </c>
      <c r="O17" s="433" t="str">
        <f>IF($B17="","",COUNTIF(Penalties!$B18:$J18,O$2))</f>
        <v/>
      </c>
      <c r="P17" s="433" t="str">
        <f>IF($B17="","",COUNTIF(Penalties!$B18:$J18,P$2))</f>
        <v/>
      </c>
      <c r="Q17" s="433" t="str">
        <f>IF($B17="","",COUNTIF(Penalties!$B18:$J18,Q$2))</f>
        <v/>
      </c>
      <c r="R17" s="433" t="str">
        <f>IF($B17="","",COUNTIF(Penalties!$B18:$J18,R$2))</f>
        <v/>
      </c>
      <c r="S17" s="433"/>
      <c r="T17" s="433"/>
      <c r="U17" s="445" t="str">
        <f>IF(B17="","",SUM(E17:T17))</f>
        <v/>
      </c>
      <c r="V17" s="446" t="str">
        <f>IF(B17="","",SUM(E17:T17)*0.5)</f>
        <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5" thickBot="1">
      <c r="A18" s="1459"/>
      <c r="B18" s="1460"/>
      <c r="C18" s="1461"/>
      <c r="D18" s="433" t="s">
        <v>21</v>
      </c>
      <c r="E18" s="433" t="str">
        <f>IF($B17="","",COUNTIF(Penalties!$AD18:$AL18,E$2))</f>
        <v/>
      </c>
      <c r="F18" s="433" t="str">
        <f>IF($B17="","",COUNTIF(Penalties!$AD18:$AL18,F$2))</f>
        <v/>
      </c>
      <c r="G18" s="433" t="str">
        <f>IF($B17="","",COUNTIF(Penalties!$AD18:$AL18,G$2))</f>
        <v/>
      </c>
      <c r="H18" s="433" t="str">
        <f>IF($B17="","",COUNTIF(Penalties!$AD18:$AL18,H$2))</f>
        <v/>
      </c>
      <c r="I18" s="433" t="str">
        <f>IF($B17="","",COUNTIF(Penalties!$AD18:$AL18,I$2))</f>
        <v/>
      </c>
      <c r="J18" s="433" t="str">
        <f>IF($B17="","",COUNTIF(Penalties!$AD18:$AL18,J$2))</f>
        <v/>
      </c>
      <c r="K18" s="433" t="str">
        <f>IF($B17="","",COUNTIF(Penalties!$AD18:$AL18,K$2))</f>
        <v/>
      </c>
      <c r="L18" s="433" t="str">
        <f>IF($B17="","",COUNTIF(Penalties!$AD18:$AL18,L$2))</f>
        <v/>
      </c>
      <c r="M18" s="433" t="str">
        <f>IF($B17="","",COUNTIF(Penalties!$AD18:$AL18,M$2))</f>
        <v/>
      </c>
      <c r="N18" s="433" t="str">
        <f>IF($B17="","",COUNTIF(Penalties!$AD18:$AL18,N$2))</f>
        <v/>
      </c>
      <c r="O18" s="433" t="str">
        <f>IF($B17="","",COUNTIF(Penalties!$AD18:$AL18,O$2))</f>
        <v/>
      </c>
      <c r="P18" s="433" t="str">
        <f>IF($B17="","",COUNTIF(Penalties!$AD18:$AL18,P$2))</f>
        <v/>
      </c>
      <c r="Q18" s="433" t="str">
        <f>IF($B17="","",COUNTIF(Penalties!$AD18:$AL18,Q$2))</f>
        <v/>
      </c>
      <c r="R18" s="433" t="str">
        <f>IF($B17="","",COUNTIF(Penalties!$AD18:$AL18,R$2))</f>
        <v/>
      </c>
      <c r="S18" s="433"/>
      <c r="T18" s="433"/>
      <c r="U18" s="445" t="str">
        <f>IF(B17="","",SUM(E18:T18))</f>
        <v/>
      </c>
      <c r="V18" s="446" t="str">
        <f>IF(B17="","",SUM(E18:T18)*0.5)</f>
        <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c r="A19" s="1462">
        <f>A17+1</f>
        <v>9</v>
      </c>
      <c r="B19" s="1463" t="str">
        <f>IF(IGRF!B22="","",IGRF!B22)</f>
        <v/>
      </c>
      <c r="C19" s="1464" t="str">
        <f>IF(IGRF!C22="","",IGRF!C22)</f>
        <v/>
      </c>
      <c r="D19" s="439" t="s">
        <v>5</v>
      </c>
      <c r="E19" s="432" t="str">
        <f>IF($B19="","",COUNTIF(Penalties!$B20:$J20,E$2))</f>
        <v/>
      </c>
      <c r="F19" s="432" t="str">
        <f>IF($B19="","",COUNTIF(Penalties!$B20:$J20,F$2))</f>
        <v/>
      </c>
      <c r="G19" s="432" t="str">
        <f>IF($B19="","",COUNTIF(Penalties!$B20:$J20,G$2))</f>
        <v/>
      </c>
      <c r="H19" s="432" t="str">
        <f>IF($B19="","",COUNTIF(Penalties!$B20:$J20,H$2))</f>
        <v/>
      </c>
      <c r="I19" s="432" t="str">
        <f>IF($B19="","",COUNTIF(Penalties!$B20:$J20,I$2))</f>
        <v/>
      </c>
      <c r="J19" s="432" t="str">
        <f>IF($B19="","",COUNTIF(Penalties!$B20:$J20,J$2))</f>
        <v/>
      </c>
      <c r="K19" s="432" t="str">
        <f>IF($B19="","",COUNTIF(Penalties!$B20:$J20,K$2))</f>
        <v/>
      </c>
      <c r="L19" s="432" t="str">
        <f>IF($B19="","",COUNTIF(Penalties!$B20:$J20,L$2))</f>
        <v/>
      </c>
      <c r="M19" s="432" t="str">
        <f>IF($B19="","",COUNTIF(Penalties!$B20:$J20,M$2))</f>
        <v/>
      </c>
      <c r="N19" s="432" t="str">
        <f>IF($B19="","",COUNTIF(Penalties!$B20:$J20,N$2))</f>
        <v/>
      </c>
      <c r="O19" s="432" t="str">
        <f>IF($B19="","",COUNTIF(Penalties!$B20:$J20,O$2))</f>
        <v/>
      </c>
      <c r="P19" s="432" t="str">
        <f>IF($B19="","",COUNTIF(Penalties!$B20:$J20,P$2))</f>
        <v/>
      </c>
      <c r="Q19" s="432" t="str">
        <f>IF($B19="","",COUNTIF(Penalties!$B20:$J20,Q$2))</f>
        <v/>
      </c>
      <c r="R19" s="432" t="str">
        <f>IF($B19="","",COUNTIF(Penalties!$B20:$J20,R$2))</f>
        <v/>
      </c>
      <c r="S19" s="432"/>
      <c r="T19" s="432"/>
      <c r="U19" s="440" t="str">
        <f>IF(B19="","",SUM(E19:T19))</f>
        <v/>
      </c>
      <c r="V19" s="441" t="str">
        <f>IF(B19="","",SUM(E19:T19)*0.5)</f>
        <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c r="A20" s="1462"/>
      <c r="B20" s="1463"/>
      <c r="C20" s="1464"/>
      <c r="D20" s="439" t="s">
        <v>21</v>
      </c>
      <c r="E20" s="432" t="str">
        <f>IF($B19="","",COUNTIF(Penalties!$AD20:$AL20,E$2))</f>
        <v/>
      </c>
      <c r="F20" s="432" t="str">
        <f>IF($B19="","",COUNTIF(Penalties!$AD20:$AL20,F$2))</f>
        <v/>
      </c>
      <c r="G20" s="432" t="str">
        <f>IF($B19="","",COUNTIF(Penalties!$AD20:$AL20,G$2))</f>
        <v/>
      </c>
      <c r="H20" s="432" t="str">
        <f>IF($B19="","",COUNTIF(Penalties!$AD20:$AL20,H$2))</f>
        <v/>
      </c>
      <c r="I20" s="432" t="str">
        <f>IF($B19="","",COUNTIF(Penalties!$AD20:$AL20,I$2))</f>
        <v/>
      </c>
      <c r="J20" s="432" t="str">
        <f>IF($B19="","",COUNTIF(Penalties!$AD20:$AL20,J$2))</f>
        <v/>
      </c>
      <c r="K20" s="432" t="str">
        <f>IF($B19="","",COUNTIF(Penalties!$AD20:$AL20,K$2))</f>
        <v/>
      </c>
      <c r="L20" s="432" t="str">
        <f>IF($B19="","",COUNTIF(Penalties!$AD20:$AL20,L$2))</f>
        <v/>
      </c>
      <c r="M20" s="432" t="str">
        <f>IF($B19="","",COUNTIF(Penalties!$AD20:$AL20,M$2))</f>
        <v/>
      </c>
      <c r="N20" s="432" t="str">
        <f>IF($B19="","",COUNTIF(Penalties!$AD20:$AL20,N$2))</f>
        <v/>
      </c>
      <c r="O20" s="432" t="str">
        <f>IF($B19="","",COUNTIF(Penalties!$AD20:$AL20,O$2))</f>
        <v/>
      </c>
      <c r="P20" s="432" t="str">
        <f>IF($B19="","",COUNTIF(Penalties!$AD20:$AL20,P$2))</f>
        <v/>
      </c>
      <c r="Q20" s="432" t="str">
        <f>IF($B19="","",COUNTIF(Penalties!$AD20:$AL20,Q$2))</f>
        <v/>
      </c>
      <c r="R20" s="432" t="str">
        <f>IF($B19="","",COUNTIF(Penalties!$AD20:$AL20,R$2))</f>
        <v/>
      </c>
      <c r="S20" s="432"/>
      <c r="T20" s="432"/>
      <c r="U20" s="440" t="str">
        <f>IF(B19="","",SUM(E20:T20))</f>
        <v/>
      </c>
      <c r="V20" s="441" t="str">
        <f>IF(B19="","",SUM(E20:T20)*0.5)</f>
        <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c r="A21" s="1459">
        <f>A19+1</f>
        <v>10</v>
      </c>
      <c r="B21" s="1460" t="str">
        <f>IF(IGRF!B23="","",IGRF!B23)</f>
        <v/>
      </c>
      <c r="C21" s="1461" t="str">
        <f>IF(IGRF!C23="","",IGRF!C23)</f>
        <v/>
      </c>
      <c r="D21" s="433" t="s">
        <v>5</v>
      </c>
      <c r="E21" s="433" t="str">
        <f>IF($B21="","",COUNTIF(Penalties!$B22:$J22,E$2))</f>
        <v/>
      </c>
      <c r="F21" s="433" t="str">
        <f>IF($B21="","",COUNTIF(Penalties!$B22:$J22,F$2))</f>
        <v/>
      </c>
      <c r="G21" s="433" t="str">
        <f>IF($B21="","",COUNTIF(Penalties!$B22:$J22,G$2))</f>
        <v/>
      </c>
      <c r="H21" s="433" t="str">
        <f>IF($B21="","",COUNTIF(Penalties!$B22:$J22,H$2))</f>
        <v/>
      </c>
      <c r="I21" s="433" t="str">
        <f>IF($B21="","",COUNTIF(Penalties!$B22:$J22,I$2))</f>
        <v/>
      </c>
      <c r="J21" s="433" t="str">
        <f>IF($B21="","",COUNTIF(Penalties!$B22:$J22,J$2))</f>
        <v/>
      </c>
      <c r="K21" s="433" t="str">
        <f>IF($B21="","",COUNTIF(Penalties!$B22:$J22,K$2))</f>
        <v/>
      </c>
      <c r="L21" s="433" t="str">
        <f>IF($B21="","",COUNTIF(Penalties!$B22:$J22,L$2))</f>
        <v/>
      </c>
      <c r="M21" s="433" t="str">
        <f>IF($B21="","",COUNTIF(Penalties!$B22:$J22,M$2))</f>
        <v/>
      </c>
      <c r="N21" s="433" t="str">
        <f>IF($B21="","",COUNTIF(Penalties!$B22:$J22,N$2))</f>
        <v/>
      </c>
      <c r="O21" s="433" t="str">
        <f>IF($B21="","",COUNTIF(Penalties!$B22:$J22,O$2))</f>
        <v/>
      </c>
      <c r="P21" s="433" t="str">
        <f>IF($B21="","",COUNTIF(Penalties!$B22:$J22,P$2))</f>
        <v/>
      </c>
      <c r="Q21" s="433" t="str">
        <f>IF($B21="","",COUNTIF(Penalties!$B22:$J22,Q$2))</f>
        <v/>
      </c>
      <c r="R21" s="433" t="str">
        <f>IF($B21="","",COUNTIF(Penalties!$B22:$J22,R$2))</f>
        <v/>
      </c>
      <c r="S21" s="433"/>
      <c r="T21" s="433"/>
      <c r="U21" s="445" t="str">
        <f>IF(B21="","",SUM(E21:T21))</f>
        <v/>
      </c>
      <c r="V21" s="446" t="str">
        <f>IF(B21="","",SUM(E21:T21)*0.5)</f>
        <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5" thickBot="1">
      <c r="A22" s="1459"/>
      <c r="B22" s="1460"/>
      <c r="C22" s="1461"/>
      <c r="D22" s="433" t="s">
        <v>21</v>
      </c>
      <c r="E22" s="433" t="str">
        <f>IF($B21="","",COUNTIF(Penalties!$AD22:$AL22,E$2))</f>
        <v/>
      </c>
      <c r="F22" s="433" t="str">
        <f>IF($B21="","",COUNTIF(Penalties!$AD22:$AL22,F$2))</f>
        <v/>
      </c>
      <c r="G22" s="433" t="str">
        <f>IF($B21="","",COUNTIF(Penalties!$AD22:$AL22,G$2))</f>
        <v/>
      </c>
      <c r="H22" s="433" t="str">
        <f>IF($B21="","",COUNTIF(Penalties!$AD22:$AL22,H$2))</f>
        <v/>
      </c>
      <c r="I22" s="433" t="str">
        <f>IF($B21="","",COUNTIF(Penalties!$AD22:$AL22,I$2))</f>
        <v/>
      </c>
      <c r="J22" s="433" t="str">
        <f>IF($B21="","",COUNTIF(Penalties!$AD22:$AL22,J$2))</f>
        <v/>
      </c>
      <c r="K22" s="433" t="str">
        <f>IF($B21="","",COUNTIF(Penalties!$AD22:$AL22,K$2))</f>
        <v/>
      </c>
      <c r="L22" s="433" t="str">
        <f>IF($B21="","",COUNTIF(Penalties!$AD22:$AL22,L$2))</f>
        <v/>
      </c>
      <c r="M22" s="433" t="str">
        <f>IF($B21="","",COUNTIF(Penalties!$AD22:$AL22,M$2))</f>
        <v/>
      </c>
      <c r="N22" s="433" t="str">
        <f>IF($B21="","",COUNTIF(Penalties!$AD22:$AL22,N$2))</f>
        <v/>
      </c>
      <c r="O22" s="433" t="str">
        <f>IF($B21="","",COUNTIF(Penalties!$AD22:$AL22,O$2))</f>
        <v/>
      </c>
      <c r="P22" s="433" t="str">
        <f>IF($B21="","",COUNTIF(Penalties!$AD22:$AL22,P$2))</f>
        <v/>
      </c>
      <c r="Q22" s="433" t="str">
        <f>IF($B21="","",COUNTIF(Penalties!$AD22:$AL22,Q$2))</f>
        <v/>
      </c>
      <c r="R22" s="433" t="str">
        <f>IF($B21="","",COUNTIF(Penalties!$AD22:$AL22,R$2))</f>
        <v/>
      </c>
      <c r="S22" s="433"/>
      <c r="T22" s="433"/>
      <c r="U22" s="445" t="str">
        <f>IF(B21="","",SUM(E22:T22))</f>
        <v/>
      </c>
      <c r="V22" s="446" t="str">
        <f>IF(B21="","",SUM(E22:T22)*0.5)</f>
        <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c r="A23" s="1462">
        <f>A21+1</f>
        <v>11</v>
      </c>
      <c r="B23" s="1463" t="str">
        <f>IF(IGRF!B24="","",IGRF!B24)</f>
        <v/>
      </c>
      <c r="C23" s="1464" t="str">
        <f>IF(IGRF!C24="","",IGRF!C24)</f>
        <v/>
      </c>
      <c r="D23" s="439" t="s">
        <v>5</v>
      </c>
      <c r="E23" s="432" t="str">
        <f>IF($B23="","",COUNTIF(Penalties!$B24:$J24,E$2))</f>
        <v/>
      </c>
      <c r="F23" s="432" t="str">
        <f>IF($B23="","",COUNTIF(Penalties!$B24:$J24,F$2))</f>
        <v/>
      </c>
      <c r="G23" s="432" t="str">
        <f>IF($B23="","",COUNTIF(Penalties!$B24:$J24,G$2))</f>
        <v/>
      </c>
      <c r="H23" s="432" t="str">
        <f>IF($B23="","",COUNTIF(Penalties!$B24:$J24,H$2))</f>
        <v/>
      </c>
      <c r="I23" s="432" t="str">
        <f>IF($B23="","",COUNTIF(Penalties!$B24:$J24,I$2))</f>
        <v/>
      </c>
      <c r="J23" s="432" t="str">
        <f>IF($B23="","",COUNTIF(Penalties!$B24:$J24,J$2))</f>
        <v/>
      </c>
      <c r="K23" s="432" t="str">
        <f>IF($B23="","",COUNTIF(Penalties!$B24:$J24,K$2))</f>
        <v/>
      </c>
      <c r="L23" s="432" t="str">
        <f>IF($B23="","",COUNTIF(Penalties!$B24:$J24,L$2))</f>
        <v/>
      </c>
      <c r="M23" s="432" t="str">
        <f>IF($B23="","",COUNTIF(Penalties!$B24:$J24,M$2))</f>
        <v/>
      </c>
      <c r="N23" s="432" t="str">
        <f>IF($B23="","",COUNTIF(Penalties!$B24:$J24,N$2))</f>
        <v/>
      </c>
      <c r="O23" s="432" t="str">
        <f>IF($B23="","",COUNTIF(Penalties!$B24:$J24,O$2))</f>
        <v/>
      </c>
      <c r="P23" s="432" t="str">
        <f>IF($B23="","",COUNTIF(Penalties!$B24:$J24,P$2))</f>
        <v/>
      </c>
      <c r="Q23" s="432" t="str">
        <f>IF($B23="","",COUNTIF(Penalties!$B24:$J24,Q$2))</f>
        <v/>
      </c>
      <c r="R23" s="432" t="str">
        <f>IF($B23="","",COUNTIF(Penalties!$B24:$J24,R$2))</f>
        <v/>
      </c>
      <c r="S23" s="432"/>
      <c r="T23" s="432"/>
      <c r="U23" s="440" t="str">
        <f>IF(B23="","",SUM(E23:T23))</f>
        <v/>
      </c>
      <c r="V23" s="441" t="str">
        <f>IF(B23="","",SUM(E23:T23)*0.5)</f>
        <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c r="A24" s="1462"/>
      <c r="B24" s="1463"/>
      <c r="C24" s="1464"/>
      <c r="D24" s="439" t="s">
        <v>21</v>
      </c>
      <c r="E24" s="432" t="str">
        <f>IF($B23="","",COUNTIF(Penalties!$AD24:$AL24,E$2))</f>
        <v/>
      </c>
      <c r="F24" s="432" t="str">
        <f>IF($B23="","",COUNTIF(Penalties!$AD24:$AL24,F$2))</f>
        <v/>
      </c>
      <c r="G24" s="432" t="str">
        <f>IF($B23="","",COUNTIF(Penalties!$AD24:$AL24,G$2))</f>
        <v/>
      </c>
      <c r="H24" s="432" t="str">
        <f>IF($B23="","",COUNTIF(Penalties!$AD24:$AL24,H$2))</f>
        <v/>
      </c>
      <c r="I24" s="432" t="str">
        <f>IF($B23="","",COUNTIF(Penalties!$AD24:$AL24,I$2))</f>
        <v/>
      </c>
      <c r="J24" s="432" t="str">
        <f>IF($B23="","",COUNTIF(Penalties!$AD24:$AL24,J$2))</f>
        <v/>
      </c>
      <c r="K24" s="432" t="str">
        <f>IF($B23="","",COUNTIF(Penalties!$AD24:$AL24,K$2))</f>
        <v/>
      </c>
      <c r="L24" s="432" t="str">
        <f>IF($B23="","",COUNTIF(Penalties!$AD24:$AL24,L$2))</f>
        <v/>
      </c>
      <c r="M24" s="432" t="str">
        <f>IF($B23="","",COUNTIF(Penalties!$AD24:$AL24,M$2))</f>
        <v/>
      </c>
      <c r="N24" s="432" t="str">
        <f>IF($B23="","",COUNTIF(Penalties!$AD24:$AL24,N$2))</f>
        <v/>
      </c>
      <c r="O24" s="432" t="str">
        <f>IF($B23="","",COUNTIF(Penalties!$AD24:$AL24,O$2))</f>
        <v/>
      </c>
      <c r="P24" s="432" t="str">
        <f>IF($B23="","",COUNTIF(Penalties!$AD24:$AL24,P$2))</f>
        <v/>
      </c>
      <c r="Q24" s="432" t="str">
        <f>IF($B23="","",COUNTIF(Penalties!$AD24:$AL24,Q$2))</f>
        <v/>
      </c>
      <c r="R24" s="432" t="str">
        <f>IF($B23="","",COUNTIF(Penalties!$AD24:$AL24,R$2))</f>
        <v/>
      </c>
      <c r="S24" s="432"/>
      <c r="T24" s="432"/>
      <c r="U24" s="440" t="str">
        <f>IF(B23="","",SUM(E24:T24))</f>
        <v/>
      </c>
      <c r="V24" s="441" t="str">
        <f>IF(B23="","",SUM(E24:T24)*0.5)</f>
        <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c r="A25" s="1459">
        <f>A23+1</f>
        <v>12</v>
      </c>
      <c r="B25" s="1460" t="str">
        <f>IF(IGRF!B25="","",IGRF!B25)</f>
        <v/>
      </c>
      <c r="C25" s="1461" t="str">
        <f>IF(IGRF!C25="","",IGRF!C25)</f>
        <v/>
      </c>
      <c r="D25" s="433" t="s">
        <v>5</v>
      </c>
      <c r="E25" s="433" t="str">
        <f>IF($B25="","",COUNTIF(Penalties!$B26:$J26,E$2))</f>
        <v/>
      </c>
      <c r="F25" s="433" t="str">
        <f>IF($B25="","",COUNTIF(Penalties!$B26:$J26,F$2))</f>
        <v/>
      </c>
      <c r="G25" s="433" t="str">
        <f>IF($B25="","",COUNTIF(Penalties!$B26:$J26,G$2))</f>
        <v/>
      </c>
      <c r="H25" s="433" t="str">
        <f>IF($B25="","",COUNTIF(Penalties!$B26:$J26,H$2))</f>
        <v/>
      </c>
      <c r="I25" s="433" t="str">
        <f>IF($B25="","",COUNTIF(Penalties!$B26:$J26,I$2))</f>
        <v/>
      </c>
      <c r="J25" s="433" t="str">
        <f>IF($B25="","",COUNTIF(Penalties!$B26:$J26,J$2))</f>
        <v/>
      </c>
      <c r="K25" s="433" t="str">
        <f>IF($B25="","",COUNTIF(Penalties!$B26:$J26,K$2))</f>
        <v/>
      </c>
      <c r="L25" s="433" t="str">
        <f>IF($B25="","",COUNTIF(Penalties!$B26:$J26,L$2))</f>
        <v/>
      </c>
      <c r="M25" s="433" t="str">
        <f>IF($B25="","",COUNTIF(Penalties!$B26:$J26,M$2))</f>
        <v/>
      </c>
      <c r="N25" s="433" t="str">
        <f>IF($B25="","",COUNTIF(Penalties!$B26:$J26,N$2))</f>
        <v/>
      </c>
      <c r="O25" s="433" t="str">
        <f>IF($B25="","",COUNTIF(Penalties!$B26:$J26,O$2))</f>
        <v/>
      </c>
      <c r="P25" s="433" t="str">
        <f>IF($B25="","",COUNTIF(Penalties!$B26:$J26,P$2))</f>
        <v/>
      </c>
      <c r="Q25" s="433" t="str">
        <f>IF($B25="","",COUNTIF(Penalties!$B26:$J26,Q$2))</f>
        <v/>
      </c>
      <c r="R25" s="433" t="str">
        <f>IF($B25="","",COUNTIF(Penalties!$B26:$J26,R$2))</f>
        <v/>
      </c>
      <c r="S25" s="433"/>
      <c r="T25" s="433"/>
      <c r="U25" s="445" t="str">
        <f>IF(B25="","",SUM(E25:T25))</f>
        <v/>
      </c>
      <c r="V25" s="446" t="str">
        <f>IF(B25="","",SUM(E25:T25)*0.5)</f>
        <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5" thickBot="1">
      <c r="A26" s="1459"/>
      <c r="B26" s="1460"/>
      <c r="C26" s="1461"/>
      <c r="D26" s="433" t="s">
        <v>21</v>
      </c>
      <c r="E26" s="433" t="str">
        <f>IF($B25="","",COUNTIF(Penalties!$AD26:$AL26,E$2))</f>
        <v/>
      </c>
      <c r="F26" s="433" t="str">
        <f>IF($B25="","",COUNTIF(Penalties!$AD26:$AL26,F$2))</f>
        <v/>
      </c>
      <c r="G26" s="433" t="str">
        <f>IF($B25="","",COUNTIF(Penalties!$AD26:$AL26,G$2))</f>
        <v/>
      </c>
      <c r="H26" s="433" t="str">
        <f>IF($B25="","",COUNTIF(Penalties!$AD26:$AL26,H$2))</f>
        <v/>
      </c>
      <c r="I26" s="433" t="str">
        <f>IF($B25="","",COUNTIF(Penalties!$AD26:$AL26,I$2))</f>
        <v/>
      </c>
      <c r="J26" s="433" t="str">
        <f>IF($B25="","",COUNTIF(Penalties!$AD26:$AL26,J$2))</f>
        <v/>
      </c>
      <c r="K26" s="433" t="str">
        <f>IF($B25="","",COUNTIF(Penalties!$AD26:$AL26,K$2))</f>
        <v/>
      </c>
      <c r="L26" s="433" t="str">
        <f>IF($B25="","",COUNTIF(Penalties!$AD26:$AL26,L$2))</f>
        <v/>
      </c>
      <c r="M26" s="433" t="str">
        <f>IF($B25="","",COUNTIF(Penalties!$AD26:$AL26,M$2))</f>
        <v/>
      </c>
      <c r="N26" s="433" t="str">
        <f>IF($B25="","",COUNTIF(Penalties!$AD26:$AL26,N$2))</f>
        <v/>
      </c>
      <c r="O26" s="433" t="str">
        <f>IF($B25="","",COUNTIF(Penalties!$AD26:$AL26,O$2))</f>
        <v/>
      </c>
      <c r="P26" s="433" t="str">
        <f>IF($B25="","",COUNTIF(Penalties!$AD26:$AL26,P$2))</f>
        <v/>
      </c>
      <c r="Q26" s="433" t="str">
        <f>IF($B25="","",COUNTIF(Penalties!$AD26:$AL26,Q$2))</f>
        <v/>
      </c>
      <c r="R26" s="433" t="str">
        <f>IF($B25="","",COUNTIF(Penalties!$AD26:$AL26,R$2))</f>
        <v/>
      </c>
      <c r="S26" s="433"/>
      <c r="T26" s="433"/>
      <c r="U26" s="445" t="str">
        <f>IF(B25="","",SUM(E26:T26))</f>
        <v/>
      </c>
      <c r="V26" s="446" t="str">
        <f>IF(B25="","",SUM(E26:T26)*0.5)</f>
        <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c r="A27" s="1462">
        <f>A25+1</f>
        <v>13</v>
      </c>
      <c r="B27" s="1463" t="str">
        <f>IF(IGRF!B26="","",IGRF!B26)</f>
        <v/>
      </c>
      <c r="C27" s="1464" t="str">
        <f>IF(IGRF!C26="","",IGRF!C26)</f>
        <v/>
      </c>
      <c r="D27" s="439" t="s">
        <v>5</v>
      </c>
      <c r="E27" s="432" t="str">
        <f>IF($B27="","",COUNTIF(Penalties!$B28:$J28,E$2))</f>
        <v/>
      </c>
      <c r="F27" s="432" t="str">
        <f>IF($B27="","",COUNTIF(Penalties!$B28:$J28,F$2))</f>
        <v/>
      </c>
      <c r="G27" s="432" t="str">
        <f>IF($B27="","",COUNTIF(Penalties!$B28:$J28,G$2))</f>
        <v/>
      </c>
      <c r="H27" s="432" t="str">
        <f>IF($B27="","",COUNTIF(Penalties!$B28:$J28,H$2))</f>
        <v/>
      </c>
      <c r="I27" s="432" t="str">
        <f>IF($B27="","",COUNTIF(Penalties!$B28:$J28,I$2))</f>
        <v/>
      </c>
      <c r="J27" s="432" t="str">
        <f>IF($B27="","",COUNTIF(Penalties!$B28:$J28,J$2))</f>
        <v/>
      </c>
      <c r="K27" s="432" t="str">
        <f>IF($B27="","",COUNTIF(Penalties!$B28:$J28,K$2))</f>
        <v/>
      </c>
      <c r="L27" s="432" t="str">
        <f>IF($B27="","",COUNTIF(Penalties!$B28:$J28,L$2))</f>
        <v/>
      </c>
      <c r="M27" s="432" t="str">
        <f>IF($B27="","",COUNTIF(Penalties!$B28:$J28,M$2))</f>
        <v/>
      </c>
      <c r="N27" s="432" t="str">
        <f>IF($B27="","",COUNTIF(Penalties!$B28:$J28,N$2))</f>
        <v/>
      </c>
      <c r="O27" s="432" t="str">
        <f>IF($B27="","",COUNTIF(Penalties!$B28:$J28,O$2))</f>
        <v/>
      </c>
      <c r="P27" s="432" t="str">
        <f>IF($B27="","",COUNTIF(Penalties!$B28:$J28,P$2))</f>
        <v/>
      </c>
      <c r="Q27" s="432" t="str">
        <f>IF($B27="","",COUNTIF(Penalties!$B28:$J28,Q$2))</f>
        <v/>
      </c>
      <c r="R27" s="432" t="str">
        <f>IF($B27="","",COUNTIF(Penalties!$B28:$J28,R$2))</f>
        <v/>
      </c>
      <c r="S27" s="432"/>
      <c r="T27" s="432"/>
      <c r="U27" s="440" t="str">
        <f>IF(B27="","",SUM(E27:T27))</f>
        <v/>
      </c>
      <c r="V27" s="441" t="str">
        <f>IF(B27="","",SUM(E27:T27)*0.5)</f>
        <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c r="A28" s="1462"/>
      <c r="B28" s="1463"/>
      <c r="C28" s="1464"/>
      <c r="D28" s="439" t="s">
        <v>21</v>
      </c>
      <c r="E28" s="432" t="str">
        <f>IF($B27="","",COUNTIF(Penalties!$AD28:$AL28,E$2))</f>
        <v/>
      </c>
      <c r="F28" s="432" t="str">
        <f>IF($B27="","",COUNTIF(Penalties!$AD28:$AL28,F$2))</f>
        <v/>
      </c>
      <c r="G28" s="432" t="str">
        <f>IF($B27="","",COUNTIF(Penalties!$AD28:$AL28,G$2))</f>
        <v/>
      </c>
      <c r="H28" s="432" t="str">
        <f>IF($B27="","",COUNTIF(Penalties!$AD28:$AL28,H$2))</f>
        <v/>
      </c>
      <c r="I28" s="432" t="str">
        <f>IF($B27="","",COUNTIF(Penalties!$AD28:$AL28,I$2))</f>
        <v/>
      </c>
      <c r="J28" s="432" t="str">
        <f>IF($B27="","",COUNTIF(Penalties!$AD28:$AL28,J$2))</f>
        <v/>
      </c>
      <c r="K28" s="432" t="str">
        <f>IF($B27="","",COUNTIF(Penalties!$AD28:$AL28,K$2))</f>
        <v/>
      </c>
      <c r="L28" s="432" t="str">
        <f>IF($B27="","",COUNTIF(Penalties!$AD28:$AL28,L$2))</f>
        <v/>
      </c>
      <c r="M28" s="432" t="str">
        <f>IF($B27="","",COUNTIF(Penalties!$AD28:$AL28,M$2))</f>
        <v/>
      </c>
      <c r="N28" s="432" t="str">
        <f>IF($B27="","",COUNTIF(Penalties!$AD28:$AL28,N$2))</f>
        <v/>
      </c>
      <c r="O28" s="432" t="str">
        <f>IF($B27="","",COUNTIF(Penalties!$AD28:$AL28,O$2))</f>
        <v/>
      </c>
      <c r="P28" s="432" t="str">
        <f>IF($B27="","",COUNTIF(Penalties!$AD28:$AL28,P$2))</f>
        <v/>
      </c>
      <c r="Q28" s="432" t="str">
        <f>IF($B27="","",COUNTIF(Penalties!$AD28:$AL28,Q$2))</f>
        <v/>
      </c>
      <c r="R28" s="432" t="str">
        <f>IF($B27="","",COUNTIF(Penalties!$AD28:$AL28,R$2))</f>
        <v/>
      </c>
      <c r="S28" s="432"/>
      <c r="T28" s="432"/>
      <c r="U28" s="440" t="str">
        <f>IF(B27="","",SUM(E28:T28))</f>
        <v/>
      </c>
      <c r="V28" s="441" t="str">
        <f>IF(B27="","",SUM(E28:T28)*0.5)</f>
        <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c r="A29" s="1459">
        <f>A27+1</f>
        <v>14</v>
      </c>
      <c r="B29" s="1460" t="str">
        <f>IF(IGRF!B27="","",IGRF!B27)</f>
        <v/>
      </c>
      <c r="C29" s="1461" t="str">
        <f>IF(IGRF!C27="","",IGRF!C27)</f>
        <v/>
      </c>
      <c r="D29" s="433" t="s">
        <v>5</v>
      </c>
      <c r="E29" s="433" t="str">
        <f>IF($B29="","",COUNTIF(Penalties!$B30:$J30,E$2))</f>
        <v/>
      </c>
      <c r="F29" s="433" t="str">
        <f>IF($B29="","",COUNTIF(Penalties!$B30:$J30,F$2))</f>
        <v/>
      </c>
      <c r="G29" s="433" t="str">
        <f>IF($B29="","",COUNTIF(Penalties!$B30:$J30,G$2))</f>
        <v/>
      </c>
      <c r="H29" s="433" t="str">
        <f>IF($B29="","",COUNTIF(Penalties!$B30:$J30,H$2))</f>
        <v/>
      </c>
      <c r="I29" s="433" t="str">
        <f>IF($B29="","",COUNTIF(Penalties!$B30:$J30,I$2))</f>
        <v/>
      </c>
      <c r="J29" s="433" t="str">
        <f>IF($B29="","",COUNTIF(Penalties!$B30:$J30,J$2))</f>
        <v/>
      </c>
      <c r="K29" s="433" t="str">
        <f>IF($B29="","",COUNTIF(Penalties!$B30:$J30,K$2))</f>
        <v/>
      </c>
      <c r="L29" s="433" t="str">
        <f>IF($B29="","",COUNTIF(Penalties!$B30:$J30,L$2))</f>
        <v/>
      </c>
      <c r="M29" s="433" t="str">
        <f>IF($B29="","",COUNTIF(Penalties!$B30:$J30,M$2))</f>
        <v/>
      </c>
      <c r="N29" s="433" t="str">
        <f>IF($B29="","",COUNTIF(Penalties!$B30:$J30,N$2))</f>
        <v/>
      </c>
      <c r="O29" s="433" t="str">
        <f>IF($B29="","",COUNTIF(Penalties!$B30:$J30,O$2))</f>
        <v/>
      </c>
      <c r="P29" s="433" t="str">
        <f>IF($B29="","",COUNTIF(Penalties!$B30:$J30,P$2))</f>
        <v/>
      </c>
      <c r="Q29" s="433" t="str">
        <f>IF($B29="","",COUNTIF(Penalties!$B30:$J30,Q$2))</f>
        <v/>
      </c>
      <c r="R29" s="433" t="str">
        <f>IF($B29="","",COUNTIF(Penalties!$B30:$J30,R$2))</f>
        <v/>
      </c>
      <c r="S29" s="433"/>
      <c r="T29" s="433"/>
      <c r="U29" s="445" t="str">
        <f>IF(B29="","",SUM(E29:T29))</f>
        <v/>
      </c>
      <c r="V29" s="446" t="str">
        <f>IF(B29="","",SUM(E29:T29)*0.5)</f>
        <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5" thickBot="1">
      <c r="A30" s="1459"/>
      <c r="B30" s="1460"/>
      <c r="C30" s="1461"/>
      <c r="D30" s="433" t="s">
        <v>21</v>
      </c>
      <c r="E30" s="433" t="str">
        <f>IF($B29="","",COUNTIF(Penalties!$AD30:$AL30,E$2))</f>
        <v/>
      </c>
      <c r="F30" s="433" t="str">
        <f>IF($B29="","",COUNTIF(Penalties!$AD30:$AL30,F$2))</f>
        <v/>
      </c>
      <c r="G30" s="433" t="str">
        <f>IF($B29="","",COUNTIF(Penalties!$AD30:$AL30,G$2))</f>
        <v/>
      </c>
      <c r="H30" s="433" t="str">
        <f>IF($B29="","",COUNTIF(Penalties!$AD30:$AL30,H$2))</f>
        <v/>
      </c>
      <c r="I30" s="433" t="str">
        <f>IF($B29="","",COUNTIF(Penalties!$AD30:$AL30,I$2))</f>
        <v/>
      </c>
      <c r="J30" s="433" t="str">
        <f>IF($B29="","",COUNTIF(Penalties!$AD30:$AL30,J$2))</f>
        <v/>
      </c>
      <c r="K30" s="433" t="str">
        <f>IF($B29="","",COUNTIF(Penalties!$AD30:$AL30,K$2))</f>
        <v/>
      </c>
      <c r="L30" s="433" t="str">
        <f>IF($B29="","",COUNTIF(Penalties!$AD30:$AL30,L$2))</f>
        <v/>
      </c>
      <c r="M30" s="433" t="str">
        <f>IF($B29="","",COUNTIF(Penalties!$AD30:$AL30,M$2))</f>
        <v/>
      </c>
      <c r="N30" s="433" t="str">
        <f>IF($B29="","",COUNTIF(Penalties!$AD30:$AL30,N$2))</f>
        <v/>
      </c>
      <c r="O30" s="433" t="str">
        <f>IF($B29="","",COUNTIF(Penalties!$AD30:$AL30,O$2))</f>
        <v/>
      </c>
      <c r="P30" s="433" t="str">
        <f>IF($B29="","",COUNTIF(Penalties!$AD30:$AL30,P$2))</f>
        <v/>
      </c>
      <c r="Q30" s="433" t="str">
        <f>IF($B29="","",COUNTIF(Penalties!$AD30:$AL30,Q$2))</f>
        <v/>
      </c>
      <c r="R30" s="433" t="str">
        <f>IF($B29="","",COUNTIF(Penalties!$AD30:$AL30,R$2))</f>
        <v/>
      </c>
      <c r="S30" s="433"/>
      <c r="T30" s="433"/>
      <c r="U30" s="445" t="str">
        <f>IF(B29="","",SUM(E30:T30))</f>
        <v/>
      </c>
      <c r="V30" s="446" t="str">
        <f>IF(B29="","",SUM(E30:T30)*0.5)</f>
        <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c r="A31" s="1462">
        <f>A29+1</f>
        <v>15</v>
      </c>
      <c r="B31" s="1463" t="str">
        <f>IF(IGRF!B28="","",IGRF!B28)</f>
        <v/>
      </c>
      <c r="C31" s="1464" t="str">
        <f>IF(IGRF!C28="","",IGRF!C28)</f>
        <v/>
      </c>
      <c r="D31" s="439" t="s">
        <v>5</v>
      </c>
      <c r="E31" s="432" t="str">
        <f>IF($B31="","",COUNTIF(Penalties!$B32:$J32,E$2))</f>
        <v/>
      </c>
      <c r="F31" s="432" t="str">
        <f>IF($B31="","",COUNTIF(Penalties!$B32:$J32,F$2))</f>
        <v/>
      </c>
      <c r="G31" s="432" t="str">
        <f>IF($B31="","",COUNTIF(Penalties!$B32:$J32,G$2))</f>
        <v/>
      </c>
      <c r="H31" s="432" t="str">
        <f>IF($B31="","",COUNTIF(Penalties!$B32:$J32,H$2))</f>
        <v/>
      </c>
      <c r="I31" s="432" t="str">
        <f>IF($B31="","",COUNTIF(Penalties!$B32:$J32,I$2))</f>
        <v/>
      </c>
      <c r="J31" s="432" t="str">
        <f>IF($B31="","",COUNTIF(Penalties!$B32:$J32,J$2))</f>
        <v/>
      </c>
      <c r="K31" s="432" t="str">
        <f>IF($B31="","",COUNTIF(Penalties!$B32:$J32,K$2))</f>
        <v/>
      </c>
      <c r="L31" s="432" t="str">
        <f>IF($B31="","",COUNTIF(Penalties!$B32:$J32,L$2))</f>
        <v/>
      </c>
      <c r="M31" s="432" t="str">
        <f>IF($B31="","",COUNTIF(Penalties!$B32:$J32,M$2))</f>
        <v/>
      </c>
      <c r="N31" s="432" t="str">
        <f>IF($B31="","",COUNTIF(Penalties!$B32:$J32,N$2))</f>
        <v/>
      </c>
      <c r="O31" s="432" t="str">
        <f>IF($B31="","",COUNTIF(Penalties!$B32:$J32,O$2))</f>
        <v/>
      </c>
      <c r="P31" s="432" t="str">
        <f>IF($B31="","",COUNTIF(Penalties!$B32:$J32,P$2))</f>
        <v/>
      </c>
      <c r="Q31" s="432" t="str">
        <f>IF($B31="","",COUNTIF(Penalties!$B32:$J32,Q$2))</f>
        <v/>
      </c>
      <c r="R31" s="432" t="str">
        <f>IF($B31="","",COUNTIF(Penalties!$B32:$J32,R$2))</f>
        <v/>
      </c>
      <c r="S31" s="432"/>
      <c r="T31" s="432"/>
      <c r="U31" s="440" t="str">
        <f>IF(B31="","",SUM(E31:T31))</f>
        <v/>
      </c>
      <c r="V31" s="441" t="str">
        <f>IF(B31="","",SUM(E31:T31)*0.5)</f>
        <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c r="A32" s="1462"/>
      <c r="B32" s="1463"/>
      <c r="C32" s="1464"/>
      <c r="D32" s="439" t="s">
        <v>21</v>
      </c>
      <c r="E32" s="432" t="str">
        <f>IF($B31="","",COUNTIF(Penalties!$AD32:$AL32,E$2))</f>
        <v/>
      </c>
      <c r="F32" s="432" t="str">
        <f>IF($B31="","",COUNTIF(Penalties!$AD32:$AL32,F$2))</f>
        <v/>
      </c>
      <c r="G32" s="432" t="str">
        <f>IF($B31="","",COUNTIF(Penalties!$AD32:$AL32,G$2))</f>
        <v/>
      </c>
      <c r="H32" s="432" t="str">
        <f>IF($B31="","",COUNTIF(Penalties!$AD32:$AL32,H$2))</f>
        <v/>
      </c>
      <c r="I32" s="432" t="str">
        <f>IF($B31="","",COUNTIF(Penalties!$AD32:$AL32,I$2))</f>
        <v/>
      </c>
      <c r="J32" s="432" t="str">
        <f>IF($B31="","",COUNTIF(Penalties!$AD32:$AL32,J$2))</f>
        <v/>
      </c>
      <c r="K32" s="432" t="str">
        <f>IF($B31="","",COUNTIF(Penalties!$AD32:$AL32,K$2))</f>
        <v/>
      </c>
      <c r="L32" s="432" t="str">
        <f>IF($B31="","",COUNTIF(Penalties!$AD32:$AL32,L$2))</f>
        <v/>
      </c>
      <c r="M32" s="432" t="str">
        <f>IF($B31="","",COUNTIF(Penalties!$AD32:$AL32,M$2))</f>
        <v/>
      </c>
      <c r="N32" s="432" t="str">
        <f>IF($B31="","",COUNTIF(Penalties!$AD32:$AL32,N$2))</f>
        <v/>
      </c>
      <c r="O32" s="432" t="str">
        <f>IF($B31="","",COUNTIF(Penalties!$AD32:$AL32,O$2))</f>
        <v/>
      </c>
      <c r="P32" s="432" t="str">
        <f>IF($B31="","",COUNTIF(Penalties!$AD32:$AL32,P$2))</f>
        <v/>
      </c>
      <c r="Q32" s="432" t="str">
        <f>IF($B31="","",COUNTIF(Penalties!$AD32:$AL32,Q$2))</f>
        <v/>
      </c>
      <c r="R32" s="432" t="str">
        <f>IF($B31="","",COUNTIF(Penalties!$AD32:$AL32,R$2))</f>
        <v/>
      </c>
      <c r="S32" s="432"/>
      <c r="T32" s="432"/>
      <c r="U32" s="440" t="str">
        <f>IF(B31="","",SUM(E32:T32))</f>
        <v/>
      </c>
      <c r="V32" s="441" t="str">
        <f>IF(B31="","",SUM(E32:T32)*0.5)</f>
        <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c r="A33" s="1459">
        <f>A31+1</f>
        <v>16</v>
      </c>
      <c r="B33" s="1460" t="str">
        <f>IF(IGRF!B29="","",IGRF!B29)</f>
        <v/>
      </c>
      <c r="C33" s="1461"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5" thickBot="1">
      <c r="A34" s="1459"/>
      <c r="B34" s="1460"/>
      <c r="C34" s="1461"/>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c r="A35" s="1462">
        <f>A33+1</f>
        <v>17</v>
      </c>
      <c r="B35" s="1463" t="str">
        <f>IF(IGRF!B30="","",IGRF!B30)</f>
        <v/>
      </c>
      <c r="C35" s="1464"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c r="A36" s="1462"/>
      <c r="B36" s="1463"/>
      <c r="C36" s="1464"/>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c r="A37" s="1459">
        <f>A35+1</f>
        <v>18</v>
      </c>
      <c r="B37" s="1460" t="str">
        <f>IF(IGRF!B31="","",IGRF!B31)</f>
        <v/>
      </c>
      <c r="C37" s="1461"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5" thickBot="1">
      <c r="A38" s="1459"/>
      <c r="B38" s="1460"/>
      <c r="C38" s="1461"/>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c r="A39" s="1462">
        <f>A37+1</f>
        <v>19</v>
      </c>
      <c r="B39" s="1463" t="str">
        <f>IF(IGRF!B32="","",IGRF!B32)</f>
        <v/>
      </c>
      <c r="C39" s="1464"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c r="A40" s="1462"/>
      <c r="B40" s="1463"/>
      <c r="C40" s="1464"/>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c r="A41" s="1459">
        <f>A39+1</f>
        <v>20</v>
      </c>
      <c r="B41" s="1460" t="str">
        <f>IF(IGRF!B33="","",IGRF!B33)</f>
        <v/>
      </c>
      <c r="C41" s="1461"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c r="A42" s="1459"/>
      <c r="B42" s="1460"/>
      <c r="C42" s="1461"/>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c r="A43" s="1467" t="s">
        <v>297</v>
      </c>
      <c r="B43" s="1467"/>
      <c r="C43" s="1467"/>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c r="A44" s="1467"/>
      <c r="B44" s="1467"/>
      <c r="C44" s="1467"/>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c r="A45" s="1468" t="s">
        <v>297</v>
      </c>
      <c r="B45" s="1468"/>
      <c r="C45" s="1468"/>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c r="A46" s="1468"/>
      <c r="B46" s="1468"/>
      <c r="C46" s="1468"/>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c r="A47" s="1469" t="s">
        <v>6</v>
      </c>
      <c r="B47" s="1469"/>
      <c r="C47" s="1469" t="s">
        <v>26</v>
      </c>
      <c r="D47" s="453" t="s">
        <v>5</v>
      </c>
      <c r="E47" s="453">
        <f t="shared" ref="E47:AG48" si="0">SUM(E3,E5,E7,E9,E11,E13,E15,E17,E19,E21,E23,E25,E27,E29,E31,E33,E35,E37,E39,E41)</f>
        <v>0</v>
      </c>
      <c r="F47" s="453">
        <f t="shared" si="0"/>
        <v>0</v>
      </c>
      <c r="G47" s="453">
        <f t="shared" si="0"/>
        <v>0</v>
      </c>
      <c r="H47" s="453">
        <f t="shared" si="0"/>
        <v>0</v>
      </c>
      <c r="I47" s="453">
        <f t="shared" si="0"/>
        <v>0</v>
      </c>
      <c r="J47" s="453">
        <f t="shared" si="0"/>
        <v>0</v>
      </c>
      <c r="K47" s="453">
        <f t="shared" si="0"/>
        <v>0</v>
      </c>
      <c r="L47" s="453">
        <f t="shared" si="0"/>
        <v>0</v>
      </c>
      <c r="M47" s="453">
        <f t="shared" si="0"/>
        <v>0</v>
      </c>
      <c r="N47" s="453">
        <f t="shared" si="0"/>
        <v>0</v>
      </c>
      <c r="O47" s="453">
        <f t="shared" si="0"/>
        <v>0</v>
      </c>
      <c r="P47" s="453">
        <f t="shared" si="0"/>
        <v>0</v>
      </c>
      <c r="Q47" s="453">
        <f t="shared" si="0"/>
        <v>0</v>
      </c>
      <c r="R47" s="453">
        <f>SUM(R3,R5,R7,R9,R11,R13,R15,R17,R19,R21,R23,R25,R27,R29,R31,R33,R35,R37,R39,R41)</f>
        <v>0</v>
      </c>
      <c r="S47" s="453">
        <f t="shared" si="0"/>
        <v>0</v>
      </c>
      <c r="T47" s="453">
        <f t="shared" si="0"/>
        <v>0</v>
      </c>
      <c r="U47" s="437">
        <f t="shared" si="0"/>
        <v>0</v>
      </c>
      <c r="V47" s="454">
        <f t="shared" si="0"/>
        <v>0</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c r="A48" s="1469"/>
      <c r="B48" s="1469"/>
      <c r="C48" s="1469"/>
      <c r="D48" s="453" t="s">
        <v>21</v>
      </c>
      <c r="E48" s="453">
        <f t="shared" si="0"/>
        <v>0</v>
      </c>
      <c r="F48" s="453">
        <f t="shared" si="0"/>
        <v>0</v>
      </c>
      <c r="G48" s="453">
        <f t="shared" si="0"/>
        <v>0</v>
      </c>
      <c r="H48" s="453">
        <f t="shared" si="0"/>
        <v>0</v>
      </c>
      <c r="I48" s="453">
        <f t="shared" si="0"/>
        <v>0</v>
      </c>
      <c r="J48" s="453">
        <f t="shared" si="0"/>
        <v>0</v>
      </c>
      <c r="K48" s="453">
        <f t="shared" si="0"/>
        <v>0</v>
      </c>
      <c r="L48" s="453">
        <f t="shared" si="0"/>
        <v>0</v>
      </c>
      <c r="M48" s="453">
        <f t="shared" si="0"/>
        <v>0</v>
      </c>
      <c r="N48" s="453">
        <f t="shared" si="0"/>
        <v>0</v>
      </c>
      <c r="O48" s="453">
        <f t="shared" si="0"/>
        <v>0</v>
      </c>
      <c r="P48" s="453">
        <f t="shared" si="0"/>
        <v>0</v>
      </c>
      <c r="Q48" s="453">
        <f t="shared" si="0"/>
        <v>0</v>
      </c>
      <c r="R48" s="453">
        <f>SUM(R4,R6,R8,R10,R12,R14,R16,R18,R20,R22,R24,R26,R28,R30,R32,R34,R36,R38,R40,R42)</f>
        <v>0</v>
      </c>
      <c r="S48" s="453">
        <f t="shared" si="0"/>
        <v>0</v>
      </c>
      <c r="T48" s="453">
        <f t="shared" si="0"/>
        <v>0</v>
      </c>
      <c r="U48" s="437">
        <f t="shared" si="0"/>
        <v>0</v>
      </c>
      <c r="V48" s="454">
        <f t="shared" si="0"/>
        <v>0</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c r="A49" s="1469"/>
      <c r="B49" s="1469"/>
      <c r="C49" s="1469"/>
      <c r="D49" s="437" t="s">
        <v>7</v>
      </c>
      <c r="E49" s="437">
        <f t="shared" ref="E49:AI49" si="1">SUM(E47,E48)</f>
        <v>0</v>
      </c>
      <c r="F49" s="437">
        <f t="shared" si="1"/>
        <v>0</v>
      </c>
      <c r="G49" s="437">
        <f t="shared" si="1"/>
        <v>0</v>
      </c>
      <c r="H49" s="437">
        <f t="shared" si="1"/>
        <v>0</v>
      </c>
      <c r="I49" s="437">
        <f t="shared" si="1"/>
        <v>0</v>
      </c>
      <c r="J49" s="437">
        <f t="shared" si="1"/>
        <v>0</v>
      </c>
      <c r="K49" s="437">
        <f t="shared" si="1"/>
        <v>0</v>
      </c>
      <c r="L49" s="437">
        <f t="shared" si="1"/>
        <v>0</v>
      </c>
      <c r="M49" s="437">
        <f t="shared" si="1"/>
        <v>0</v>
      </c>
      <c r="N49" s="437">
        <f t="shared" si="1"/>
        <v>0</v>
      </c>
      <c r="O49" s="437">
        <f t="shared" si="1"/>
        <v>0</v>
      </c>
      <c r="P49" s="437">
        <f t="shared" si="1"/>
        <v>0</v>
      </c>
      <c r="Q49" s="437">
        <f t="shared" si="1"/>
        <v>0</v>
      </c>
      <c r="R49" s="437">
        <f>SUM(R47,R48)</f>
        <v>0</v>
      </c>
      <c r="S49" s="437">
        <f t="shared" si="1"/>
        <v>0</v>
      </c>
      <c r="T49" s="437">
        <f t="shared" si="1"/>
        <v>0</v>
      </c>
      <c r="U49" s="457">
        <f t="shared" si="1"/>
        <v>0</v>
      </c>
      <c r="V49" s="458">
        <f t="shared" si="1"/>
        <v>0</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5" thickBot="1"/>
    <row r="54" spans="1:50" ht="12.75" customHeight="1">
      <c r="A54" s="434"/>
      <c r="B54" s="434"/>
      <c r="C54" s="434"/>
      <c r="D54" s="432"/>
      <c r="E54" s="511" t="s">
        <v>329</v>
      </c>
      <c r="F54" s="512"/>
      <c r="G54" s="513"/>
      <c r="H54" s="513"/>
      <c r="I54" s="513"/>
      <c r="J54" s="435"/>
      <c r="K54" s="435"/>
      <c r="L54" s="435"/>
      <c r="M54" s="435"/>
      <c r="N54" s="435"/>
      <c r="O54" s="435"/>
      <c r="P54" s="435"/>
      <c r="Q54" s="435"/>
      <c r="R54" s="435"/>
      <c r="S54" s="435"/>
      <c r="T54" s="435"/>
      <c r="U54" s="435"/>
      <c r="V54" s="1465" t="s">
        <v>265</v>
      </c>
      <c r="W54" s="1466" t="s">
        <v>172</v>
      </c>
      <c r="X54" s="1466"/>
      <c r="Y54" s="1466"/>
      <c r="Z54" s="1466"/>
      <c r="AA54" s="1466"/>
      <c r="AB54" s="1466"/>
      <c r="AC54" s="1466"/>
      <c r="AD54" s="1466"/>
      <c r="AE54" s="1466"/>
      <c r="AF54" s="1466"/>
      <c r="AG54" s="1466"/>
      <c r="AH54" s="1466"/>
      <c r="AI54" s="1466"/>
      <c r="AJ54" s="1466"/>
      <c r="AK54" s="78"/>
      <c r="AL54" s="78"/>
      <c r="AM54" s="78"/>
      <c r="AN54" s="78"/>
      <c r="AO54" s="78"/>
      <c r="AP54" s="78"/>
      <c r="AQ54" s="78"/>
      <c r="AR54" s="78"/>
      <c r="AS54" s="78"/>
      <c r="AT54" s="78"/>
      <c r="AU54" s="78"/>
      <c r="AV54" s="78"/>
      <c r="AW54" s="78"/>
      <c r="AX54" s="78"/>
    </row>
    <row r="55" spans="1:50" ht="16" thickBot="1">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475</v>
      </c>
      <c r="O55" s="436" t="s">
        <v>127</v>
      </c>
      <c r="P55" s="436" t="s">
        <v>116</v>
      </c>
      <c r="Q55" s="436" t="s">
        <v>129</v>
      </c>
      <c r="R55" s="436" t="s">
        <v>123</v>
      </c>
      <c r="S55" s="436"/>
      <c r="T55" s="436"/>
      <c r="U55" s="437" t="s">
        <v>7</v>
      </c>
      <c r="V55" s="1465"/>
      <c r="W55" s="438" t="s">
        <v>296</v>
      </c>
      <c r="X55" s="438" t="s">
        <v>130</v>
      </c>
      <c r="Y55" s="438" t="s">
        <v>121</v>
      </c>
      <c r="Z55" s="438" t="s">
        <v>113</v>
      </c>
      <c r="AA55" s="438" t="s">
        <v>124</v>
      </c>
      <c r="AB55" s="438" t="s">
        <v>118</v>
      </c>
      <c r="AC55" s="438" t="s">
        <v>119</v>
      </c>
      <c r="AD55" s="438" t="s">
        <v>115</v>
      </c>
      <c r="AE55" s="438" t="s">
        <v>126</v>
      </c>
      <c r="AF55" s="438" t="s">
        <v>117</v>
      </c>
      <c r="AG55" s="438" t="s">
        <v>475</v>
      </c>
      <c r="AH55" s="438" t="s">
        <v>127</v>
      </c>
      <c r="AI55" s="438" t="s">
        <v>129</v>
      </c>
      <c r="AJ55" s="438"/>
      <c r="AK55" s="78"/>
      <c r="AL55" s="78"/>
      <c r="AM55" s="78"/>
      <c r="AN55" s="78"/>
      <c r="AO55" s="78"/>
      <c r="AP55" s="78"/>
      <c r="AQ55" s="78"/>
      <c r="AR55" s="78"/>
      <c r="AS55" s="78"/>
      <c r="AT55" s="78"/>
      <c r="AU55" s="78"/>
      <c r="AV55" s="78"/>
      <c r="AW55" s="78"/>
      <c r="AX55" s="78"/>
    </row>
    <row r="56" spans="1:50">
      <c r="A56" s="1462">
        <v>1</v>
      </c>
      <c r="B56" s="1463" t="str">
        <f>IF(IGRF!I14="","",IGRF!I14)</f>
        <v/>
      </c>
      <c r="C56" s="1464" t="str">
        <f>IF(IGRF!J14="","",IGRF!J14)</f>
        <v/>
      </c>
      <c r="D56" s="439" t="s">
        <v>5</v>
      </c>
      <c r="E56" s="432" t="str">
        <f>IF($B56="","",COUNTIF(Penalties!$Q4:$Y4,E$55))</f>
        <v/>
      </c>
      <c r="F56" s="432" t="str">
        <f>IF($B56="","",COUNTIF(Penalties!$Q4:$Y4,F$55))</f>
        <v/>
      </c>
      <c r="G56" s="432" t="str">
        <f>IF($B56="","",COUNTIF(Penalties!$Q4:$Y4,G$55))</f>
        <v/>
      </c>
      <c r="H56" s="432" t="str">
        <f>IF($B56="","",COUNTIF(Penalties!$Q4:$Y4,H$55))</f>
        <v/>
      </c>
      <c r="I56" s="432" t="str">
        <f>IF($B56="","",COUNTIF(Penalties!$Q4:$Y4,I$55))</f>
        <v/>
      </c>
      <c r="J56" s="432" t="str">
        <f>IF($B56="","",COUNTIF(Penalties!$Q4:$Y4,J$55))</f>
        <v/>
      </c>
      <c r="K56" s="432" t="str">
        <f>IF($B56="","",COUNTIF(Penalties!$Q4:$Y4,K$55))</f>
        <v/>
      </c>
      <c r="L56" s="432" t="str">
        <f>IF($B56="","",COUNTIF(Penalties!$Q4:$Y4,L$55))</f>
        <v/>
      </c>
      <c r="M56" s="432" t="str">
        <f>IF($B56="","",COUNTIF(Penalties!$Q4:$Y4,M$55))</f>
        <v/>
      </c>
      <c r="N56" s="432" t="str">
        <f>IF($B56="","",COUNTIF(Penalties!$Q4:$Y4,N$55))</f>
        <v/>
      </c>
      <c r="O56" s="432" t="str">
        <f>IF($B56="","",COUNTIF(Penalties!$Q4:$Y4,O$55))</f>
        <v/>
      </c>
      <c r="P56" s="432" t="str">
        <f>IF($B56="","",COUNTIF(Penalties!$Q4:$Y4,P$55))</f>
        <v/>
      </c>
      <c r="Q56" s="432" t="str">
        <f>IF($B56="","",COUNTIF(Penalties!$Q4:$Y4,Q$55))</f>
        <v/>
      </c>
      <c r="R56" s="432" t="str">
        <f>IF($B56="","",COUNTIF(Penalties!$Q4:$Y4,R$55))</f>
        <v/>
      </c>
      <c r="S56" s="432"/>
      <c r="T56" s="432"/>
      <c r="U56" s="440" t="str">
        <f>IF(B56="","",SUM(E56:T56))</f>
        <v/>
      </c>
      <c r="V56" s="441" t="str">
        <f>IF(B56="","",SUM(E56:T56)*0.5)</f>
        <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c r="A57" s="1462"/>
      <c r="B57" s="1463"/>
      <c r="C57" s="1464"/>
      <c r="D57" s="439" t="s">
        <v>21</v>
      </c>
      <c r="E57" s="432" t="str">
        <f>IF($B56="","",COUNTIF(Penalties!$AS4:$BA4,E$55))</f>
        <v/>
      </c>
      <c r="F57" s="432" t="str">
        <f>IF($B56="","",COUNTIF(Penalties!$AS4:$BA4,F$55))</f>
        <v/>
      </c>
      <c r="G57" s="432" t="str">
        <f>IF($B56="","",COUNTIF(Penalties!$AS4:$BA4,G$55))</f>
        <v/>
      </c>
      <c r="H57" s="432" t="str">
        <f>IF($B56="","",COUNTIF(Penalties!$AS4:$BA4,H$55))</f>
        <v/>
      </c>
      <c r="I57" s="432" t="str">
        <f>IF($B56="","",COUNTIF(Penalties!$AS4:$BA4,I$55))</f>
        <v/>
      </c>
      <c r="J57" s="432" t="str">
        <f>IF($B56="","",COUNTIF(Penalties!$AS4:$BA4,J$55))</f>
        <v/>
      </c>
      <c r="K57" s="432" t="str">
        <f>IF($B56="","",COUNTIF(Penalties!$AS4:$BA4,K$55))</f>
        <v/>
      </c>
      <c r="L57" s="432" t="str">
        <f>IF($B56="","",COUNTIF(Penalties!$AS4:$BA4,L$55))</f>
        <v/>
      </c>
      <c r="M57" s="432" t="str">
        <f>IF($B56="","",COUNTIF(Penalties!$AS4:$BA4,M$55))</f>
        <v/>
      </c>
      <c r="N57" s="432" t="str">
        <f>IF($B56="","",COUNTIF(Penalties!$AS4:$BA4,N$55))</f>
        <v/>
      </c>
      <c r="O57" s="432" t="str">
        <f>IF($B56="","",COUNTIF(Penalties!$AS4:$BA4,O$55))</f>
        <v/>
      </c>
      <c r="P57" s="432" t="str">
        <f>IF($B56="","",COUNTIF(Penalties!$AS4:$BA4,P$55))</f>
        <v/>
      </c>
      <c r="Q57" s="432" t="str">
        <f>IF($B56="","",COUNTIF(Penalties!$AS4:$BA4,Q$55))</f>
        <v/>
      </c>
      <c r="R57" s="432" t="str">
        <f>IF($B56="","",COUNTIF(Penalties!$AS4:$BA4,R$55))</f>
        <v/>
      </c>
      <c r="S57" s="432"/>
      <c r="T57" s="432"/>
      <c r="U57" s="440" t="str">
        <f>IF(B56="","",SUM(E57:T57))</f>
        <v/>
      </c>
      <c r="V57" s="441" t="str">
        <f>IF(B56="","",SUM(E57:T57)*0.5)</f>
        <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c r="A58" s="1459">
        <f>A56+1</f>
        <v>2</v>
      </c>
      <c r="B58" s="1460" t="str">
        <f>IF(IGRF!I15="","",IGRF!I15)</f>
        <v/>
      </c>
      <c r="C58" s="1461" t="str">
        <f>IF(IGRF!J15="","",IGRF!J15)</f>
        <v/>
      </c>
      <c r="D58" s="433" t="s">
        <v>5</v>
      </c>
      <c r="E58" s="433" t="str">
        <f>IF($B58="","",COUNTIF(Penalties!$Q6:$Y6,E$55))</f>
        <v/>
      </c>
      <c r="F58" s="433" t="str">
        <f>IF($B58="","",COUNTIF(Penalties!$Q6:$Y6,F$55))</f>
        <v/>
      </c>
      <c r="G58" s="433" t="str">
        <f>IF($B58="","",COUNTIF(Penalties!$Q6:$Y6,G$55))</f>
        <v/>
      </c>
      <c r="H58" s="433" t="str">
        <f>IF($B58="","",COUNTIF(Penalties!$Q6:$Y6,H$55))</f>
        <v/>
      </c>
      <c r="I58" s="433" t="str">
        <f>IF($B58="","",COUNTIF(Penalties!$Q6:$Y6,I$55))</f>
        <v/>
      </c>
      <c r="J58" s="433" t="str">
        <f>IF($B58="","",COUNTIF(Penalties!$Q6:$Y6,J$55))</f>
        <v/>
      </c>
      <c r="K58" s="433" t="str">
        <f>IF($B58="","",COUNTIF(Penalties!$Q6:$Y6,K$55))</f>
        <v/>
      </c>
      <c r="L58" s="433" t="str">
        <f>IF($B58="","",COUNTIF(Penalties!$Q6:$Y6,L$55))</f>
        <v/>
      </c>
      <c r="M58" s="433" t="str">
        <f>IF($B58="","",COUNTIF(Penalties!$Q6:$Y6,M$55))</f>
        <v/>
      </c>
      <c r="N58" s="433" t="str">
        <f>IF($B58="","",COUNTIF(Penalties!$Q6:$Y6,N$55))</f>
        <v/>
      </c>
      <c r="O58" s="433" t="str">
        <f>IF($B58="","",COUNTIF(Penalties!$Q6:$Y6,O$55))</f>
        <v/>
      </c>
      <c r="P58" s="433" t="str">
        <f>IF($B58="","",COUNTIF(Penalties!$Q6:$Y6,P$55))</f>
        <v/>
      </c>
      <c r="Q58" s="433" t="str">
        <f>IF($B58="","",COUNTIF(Penalties!$Q6:$Y6,Q$55))</f>
        <v/>
      </c>
      <c r="R58" s="433" t="str">
        <f>IF($B58="","",COUNTIF(Penalties!$Q6:$Y6,R$55))</f>
        <v/>
      </c>
      <c r="S58" s="433"/>
      <c r="T58" s="433"/>
      <c r="U58" s="445" t="str">
        <f>IF(B58="","",SUM(E58:T58))</f>
        <v/>
      </c>
      <c r="V58" s="446" t="str">
        <f>IF(B58="","",SUM(E58:T58)*0.5)</f>
        <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5" thickBot="1">
      <c r="A59" s="1459"/>
      <c r="B59" s="1460"/>
      <c r="C59" s="1461"/>
      <c r="D59" s="433" t="s">
        <v>21</v>
      </c>
      <c r="E59" s="433" t="str">
        <f>IF($B58="","",COUNTIF(Penalties!$AS6:$BA6,E$55))</f>
        <v/>
      </c>
      <c r="F59" s="433" t="str">
        <f>IF($B58="","",COUNTIF(Penalties!$AS6:$BA6,F$55))</f>
        <v/>
      </c>
      <c r="G59" s="433" t="str">
        <f>IF($B58="","",COUNTIF(Penalties!$AS6:$BA6,G$55))</f>
        <v/>
      </c>
      <c r="H59" s="433" t="str">
        <f>IF($B58="","",COUNTIF(Penalties!$AS6:$BA6,H$55))</f>
        <v/>
      </c>
      <c r="I59" s="433" t="str">
        <f>IF($B58="","",COUNTIF(Penalties!$AS6:$BA6,I$55))</f>
        <v/>
      </c>
      <c r="J59" s="433" t="str">
        <f>IF($B58="","",COUNTIF(Penalties!$AS6:$BA6,J$55))</f>
        <v/>
      </c>
      <c r="K59" s="433" t="str">
        <f>IF($B58="","",COUNTIF(Penalties!$AS6:$BA6,K$55))</f>
        <v/>
      </c>
      <c r="L59" s="433" t="str">
        <f>IF($B58="","",COUNTIF(Penalties!$AS6:$BA6,L$55))</f>
        <v/>
      </c>
      <c r="M59" s="433" t="str">
        <f>IF($B58="","",COUNTIF(Penalties!$AS6:$BA6,M$55))</f>
        <v/>
      </c>
      <c r="N59" s="433" t="str">
        <f>IF($B58="","",COUNTIF(Penalties!$AS6:$BA6,N$55))</f>
        <v/>
      </c>
      <c r="O59" s="433" t="str">
        <f>IF($B58="","",COUNTIF(Penalties!$AS6:$BA6,O$55))</f>
        <v/>
      </c>
      <c r="P59" s="433" t="str">
        <f>IF($B58="","",COUNTIF(Penalties!$AS6:$BA6,P$55))</f>
        <v/>
      </c>
      <c r="Q59" s="433" t="str">
        <f>IF($B58="","",COUNTIF(Penalties!$AS6:$BA6,Q$55))</f>
        <v/>
      </c>
      <c r="R59" s="433" t="str">
        <f>IF($B58="","",COUNTIF(Penalties!$AS6:$BA6,R$55))</f>
        <v/>
      </c>
      <c r="S59" s="433"/>
      <c r="T59" s="433"/>
      <c r="U59" s="445" t="str">
        <f>IF(B58="","",SUM(E59:T59))</f>
        <v/>
      </c>
      <c r="V59" s="446" t="str">
        <f>IF(B58="","",SUM(E59:T59)*0.5)</f>
        <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c r="A60" s="1462">
        <f>A58+1</f>
        <v>3</v>
      </c>
      <c r="B60" s="1463" t="str">
        <f>IF(IGRF!I16="","",IGRF!I16)</f>
        <v/>
      </c>
      <c r="C60" s="1464" t="str">
        <f>IF(IGRF!J16="","",IGRF!J16)</f>
        <v/>
      </c>
      <c r="D60" s="439" t="s">
        <v>5</v>
      </c>
      <c r="E60" s="432" t="str">
        <f>IF($B60="","",COUNTIF(Penalties!$Q8:$Y8,E$55))</f>
        <v/>
      </c>
      <c r="F60" s="432" t="str">
        <f>IF($B60="","",COUNTIF(Penalties!$Q8:$Y8,F$55))</f>
        <v/>
      </c>
      <c r="G60" s="432" t="str">
        <f>IF($B60="","",COUNTIF(Penalties!$Q8:$Y8,G$55))</f>
        <v/>
      </c>
      <c r="H60" s="432" t="str">
        <f>IF($B60="","",COUNTIF(Penalties!$Q8:$Y8,H$55))</f>
        <v/>
      </c>
      <c r="I60" s="432" t="str">
        <f>IF($B60="","",COUNTIF(Penalties!$Q8:$Y8,I$55))</f>
        <v/>
      </c>
      <c r="J60" s="432" t="str">
        <f>IF($B60="","",COUNTIF(Penalties!$Q8:$Y8,J$55))</f>
        <v/>
      </c>
      <c r="K60" s="432" t="str">
        <f>IF($B60="","",COUNTIF(Penalties!$Q8:$Y8,K$55))</f>
        <v/>
      </c>
      <c r="L60" s="432" t="str">
        <f>IF($B60="","",COUNTIF(Penalties!$Q8:$Y8,L$55))</f>
        <v/>
      </c>
      <c r="M60" s="432" t="str">
        <f>IF($B60="","",COUNTIF(Penalties!$Q8:$Y8,M$55))</f>
        <v/>
      </c>
      <c r="N60" s="432" t="str">
        <f>IF($B60="","",COUNTIF(Penalties!$Q8:$Y8,N$55))</f>
        <v/>
      </c>
      <c r="O60" s="432" t="str">
        <f>IF($B60="","",COUNTIF(Penalties!$Q8:$Y8,O$55))</f>
        <v/>
      </c>
      <c r="P60" s="432" t="str">
        <f>IF($B60="","",COUNTIF(Penalties!$Q8:$Y8,P$55))</f>
        <v/>
      </c>
      <c r="Q60" s="432" t="str">
        <f>IF($B60="","",COUNTIF(Penalties!$Q8:$Y8,Q$55))</f>
        <v/>
      </c>
      <c r="R60" s="432" t="str">
        <f>IF($B60="","",COUNTIF(Penalties!$Q8:$Y8,R$55))</f>
        <v/>
      </c>
      <c r="S60" s="432"/>
      <c r="T60" s="432"/>
      <c r="U60" s="440" t="str">
        <f>IF(B60="","",SUM(E60:T60))</f>
        <v/>
      </c>
      <c r="V60" s="441" t="str">
        <f>IF(B60="","",SUM(E60:T60)*0.5)</f>
        <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c r="A61" s="1462"/>
      <c r="B61" s="1463"/>
      <c r="C61" s="1464"/>
      <c r="D61" s="439" t="s">
        <v>21</v>
      </c>
      <c r="E61" s="432" t="str">
        <f>IF($B60="","",COUNTIF(Penalties!$AS8:$BA8,E$55))</f>
        <v/>
      </c>
      <c r="F61" s="432" t="str">
        <f>IF($B60="","",COUNTIF(Penalties!$AS8:$BA8,F$55))</f>
        <v/>
      </c>
      <c r="G61" s="432" t="str">
        <f>IF($B60="","",COUNTIF(Penalties!$AS8:$BA8,G$55))</f>
        <v/>
      </c>
      <c r="H61" s="432" t="str">
        <f>IF($B60="","",COUNTIF(Penalties!$AS8:$BA8,H$55))</f>
        <v/>
      </c>
      <c r="I61" s="432" t="str">
        <f>IF($B60="","",COUNTIF(Penalties!$AS8:$BA8,I$55))</f>
        <v/>
      </c>
      <c r="J61" s="432" t="str">
        <f>IF($B60="","",COUNTIF(Penalties!$AS8:$BA8,J$55))</f>
        <v/>
      </c>
      <c r="K61" s="432" t="str">
        <f>IF($B60="","",COUNTIF(Penalties!$AS8:$BA8,K$55))</f>
        <v/>
      </c>
      <c r="L61" s="432" t="str">
        <f>IF($B60="","",COUNTIF(Penalties!$AS8:$BA8,L$55))</f>
        <v/>
      </c>
      <c r="M61" s="432" t="str">
        <f>IF($B60="","",COUNTIF(Penalties!$AS8:$BA8,M$55))</f>
        <v/>
      </c>
      <c r="N61" s="432" t="str">
        <f>IF($B60="","",COUNTIF(Penalties!$AS8:$BA8,N$55))</f>
        <v/>
      </c>
      <c r="O61" s="432" t="str">
        <f>IF($B60="","",COUNTIF(Penalties!$AS8:$BA8,O$55))</f>
        <v/>
      </c>
      <c r="P61" s="432" t="str">
        <f>IF($B60="","",COUNTIF(Penalties!$AS8:$BA8,P$55))</f>
        <v/>
      </c>
      <c r="Q61" s="432" t="str">
        <f>IF($B60="","",COUNTIF(Penalties!$AS8:$BA8,Q$55))</f>
        <v/>
      </c>
      <c r="R61" s="432" t="str">
        <f>IF($B60="","",COUNTIF(Penalties!$AS8:$BA8,R$55))</f>
        <v/>
      </c>
      <c r="S61" s="432"/>
      <c r="T61" s="432"/>
      <c r="U61" s="440" t="str">
        <f>IF(B60="","",SUM(E61:T61))</f>
        <v/>
      </c>
      <c r="V61" s="441" t="str">
        <f>IF(B60="","",SUM(E61:T61)*0.5)</f>
        <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c r="A62" s="1459">
        <f>A60+1</f>
        <v>4</v>
      </c>
      <c r="B62" s="1460" t="str">
        <f>IF(IGRF!I17="","",IGRF!I17)</f>
        <v/>
      </c>
      <c r="C62" s="1461" t="str">
        <f>IF(IGRF!J17="","",IGRF!J17)</f>
        <v/>
      </c>
      <c r="D62" s="433" t="s">
        <v>5</v>
      </c>
      <c r="E62" s="433" t="str">
        <f>IF($B62="","",COUNTIF(Penalties!$Q10:$Y10,E$55))</f>
        <v/>
      </c>
      <c r="F62" s="433" t="str">
        <f>IF($B62="","",COUNTIF(Penalties!$Q10:$Y10,F$55))</f>
        <v/>
      </c>
      <c r="G62" s="433" t="str">
        <f>IF($B62="","",COUNTIF(Penalties!$Q10:$Y10,G$55))</f>
        <v/>
      </c>
      <c r="H62" s="433" t="str">
        <f>IF($B62="","",COUNTIF(Penalties!$Q10:$Y10,H$55))</f>
        <v/>
      </c>
      <c r="I62" s="433" t="str">
        <f>IF($B62="","",COUNTIF(Penalties!$Q10:$Y10,I$55))</f>
        <v/>
      </c>
      <c r="J62" s="433" t="str">
        <f>IF($B62="","",COUNTIF(Penalties!$Q10:$Y10,J$55))</f>
        <v/>
      </c>
      <c r="K62" s="433" t="str">
        <f>IF($B62="","",COUNTIF(Penalties!$Q10:$Y10,K$55))</f>
        <v/>
      </c>
      <c r="L62" s="433" t="str">
        <f>IF($B62="","",COUNTIF(Penalties!$Q10:$Y10,L$55))</f>
        <v/>
      </c>
      <c r="M62" s="433" t="str">
        <f>IF($B62="","",COUNTIF(Penalties!$Q10:$Y10,M$55))</f>
        <v/>
      </c>
      <c r="N62" s="433" t="str">
        <f>IF($B62="","",COUNTIF(Penalties!$Q10:$Y10,N$55))</f>
        <v/>
      </c>
      <c r="O62" s="433" t="str">
        <f>IF($B62="","",COUNTIF(Penalties!$Q10:$Y10,O$55))</f>
        <v/>
      </c>
      <c r="P62" s="433" t="str">
        <f>IF($B62="","",COUNTIF(Penalties!$Q10:$Y10,P$55))</f>
        <v/>
      </c>
      <c r="Q62" s="433" t="str">
        <f>IF($B62="","",COUNTIF(Penalties!$Q10:$Y10,Q$55))</f>
        <v/>
      </c>
      <c r="R62" s="433" t="str">
        <f>IF($B62="","",COUNTIF(Penalties!$Q10:$Y10,R$55))</f>
        <v/>
      </c>
      <c r="S62" s="433"/>
      <c r="T62" s="433"/>
      <c r="U62" s="445" t="str">
        <f>IF(B62="","",SUM(E62:T62))</f>
        <v/>
      </c>
      <c r="V62" s="446" t="str">
        <f>IF(B62="","",SUM(E62:T62)*0.5)</f>
        <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5" thickBot="1">
      <c r="A63" s="1459"/>
      <c r="B63" s="1460"/>
      <c r="C63" s="1461"/>
      <c r="D63" s="433" t="s">
        <v>21</v>
      </c>
      <c r="E63" s="433" t="str">
        <f>IF($B62="","",COUNTIF(Penalties!$AS10:$BA10,E$55))</f>
        <v/>
      </c>
      <c r="F63" s="433" t="str">
        <f>IF($B62="","",COUNTIF(Penalties!$AS10:$BA10,F$55))</f>
        <v/>
      </c>
      <c r="G63" s="433" t="str">
        <f>IF($B62="","",COUNTIF(Penalties!$AS10:$BA10,G$55))</f>
        <v/>
      </c>
      <c r="H63" s="433" t="str">
        <f>IF($B62="","",COUNTIF(Penalties!$AS10:$BA10,H$55))</f>
        <v/>
      </c>
      <c r="I63" s="433" t="str">
        <f>IF($B62="","",COUNTIF(Penalties!$AS10:$BA10,I$55))</f>
        <v/>
      </c>
      <c r="J63" s="433" t="str">
        <f>IF($B62="","",COUNTIF(Penalties!$AS10:$BA10,J$55))</f>
        <v/>
      </c>
      <c r="K63" s="433" t="str">
        <f>IF($B62="","",COUNTIF(Penalties!$AS10:$BA10,K$55))</f>
        <v/>
      </c>
      <c r="L63" s="433" t="str">
        <f>IF($B62="","",COUNTIF(Penalties!$AS10:$BA10,L$55))</f>
        <v/>
      </c>
      <c r="M63" s="433" t="str">
        <f>IF($B62="","",COUNTIF(Penalties!$AS10:$BA10,M$55))</f>
        <v/>
      </c>
      <c r="N63" s="433" t="str">
        <f>IF($B62="","",COUNTIF(Penalties!$AS10:$BA10,N$55))</f>
        <v/>
      </c>
      <c r="O63" s="433" t="str">
        <f>IF($B62="","",COUNTIF(Penalties!$AS10:$BA10,O$55))</f>
        <v/>
      </c>
      <c r="P63" s="433" t="str">
        <f>IF($B62="","",COUNTIF(Penalties!$AS10:$BA10,P$55))</f>
        <v/>
      </c>
      <c r="Q63" s="433" t="str">
        <f>IF($B62="","",COUNTIF(Penalties!$AS10:$BA10,Q$55))</f>
        <v/>
      </c>
      <c r="R63" s="433" t="str">
        <f>IF($B62="","",COUNTIF(Penalties!$AS10:$BA10,R$55))</f>
        <v/>
      </c>
      <c r="S63" s="433"/>
      <c r="T63" s="433"/>
      <c r="U63" s="445" t="str">
        <f>IF(B62="","",SUM(E63:T63))</f>
        <v/>
      </c>
      <c r="V63" s="446" t="str">
        <f>IF(B62="","",SUM(E63:T63)*0.5)</f>
        <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c r="A64" s="1462">
        <f>A62+1</f>
        <v>5</v>
      </c>
      <c r="B64" s="1463" t="str">
        <f>IF(IGRF!I18="","",IGRF!I18)</f>
        <v/>
      </c>
      <c r="C64" s="1464" t="str">
        <f>IF(IGRF!J18="","",IGRF!J18)</f>
        <v/>
      </c>
      <c r="D64" s="439" t="s">
        <v>5</v>
      </c>
      <c r="E64" s="432" t="str">
        <f>IF($B64="","",COUNTIF(Penalties!$Q12:$Y12,E$55))</f>
        <v/>
      </c>
      <c r="F64" s="432" t="str">
        <f>IF($B64="","",COUNTIF(Penalties!$Q12:$Y12,F$55))</f>
        <v/>
      </c>
      <c r="G64" s="432" t="str">
        <f>IF($B64="","",COUNTIF(Penalties!$Q12:$Y12,G$55))</f>
        <v/>
      </c>
      <c r="H64" s="432" t="str">
        <f>IF($B64="","",COUNTIF(Penalties!$Q12:$Y12,H$55))</f>
        <v/>
      </c>
      <c r="I64" s="432" t="str">
        <f>IF($B64="","",COUNTIF(Penalties!$Q12:$Y12,I$55))</f>
        <v/>
      </c>
      <c r="J64" s="432" t="str">
        <f>IF($B64="","",COUNTIF(Penalties!$Q12:$Y12,J$55))</f>
        <v/>
      </c>
      <c r="K64" s="432" t="str">
        <f>IF($B64="","",COUNTIF(Penalties!$Q12:$Y12,K$55))</f>
        <v/>
      </c>
      <c r="L64" s="432" t="str">
        <f>IF($B64="","",COUNTIF(Penalties!$Q12:$Y12,L$55))</f>
        <v/>
      </c>
      <c r="M64" s="432" t="str">
        <f>IF($B64="","",COUNTIF(Penalties!$Q12:$Y12,M$55))</f>
        <v/>
      </c>
      <c r="N64" s="432" t="str">
        <f>IF($B64="","",COUNTIF(Penalties!$Q12:$Y12,N$55))</f>
        <v/>
      </c>
      <c r="O64" s="432" t="str">
        <f>IF($B64="","",COUNTIF(Penalties!$Q12:$Y12,O$55))</f>
        <v/>
      </c>
      <c r="P64" s="432" t="str">
        <f>IF($B64="","",COUNTIF(Penalties!$Q12:$Y12,P$55))</f>
        <v/>
      </c>
      <c r="Q64" s="432" t="str">
        <f>IF($B64="","",COUNTIF(Penalties!$Q12:$Y12,Q$55))</f>
        <v/>
      </c>
      <c r="R64" s="432" t="str">
        <f>IF($B64="","",COUNTIF(Penalties!$Q12:$Y12,R$55))</f>
        <v/>
      </c>
      <c r="S64" s="432"/>
      <c r="T64" s="432"/>
      <c r="U64" s="440" t="str">
        <f>IF(B64="","",SUM(E64:T64))</f>
        <v/>
      </c>
      <c r="V64" s="441" t="str">
        <f>IF(B64="","",SUM(E64:T64)*0.5)</f>
        <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c r="A65" s="1462"/>
      <c r="B65" s="1463"/>
      <c r="C65" s="1464"/>
      <c r="D65" s="439" t="s">
        <v>21</v>
      </c>
      <c r="E65" s="432" t="str">
        <f>IF($B64="","",COUNTIF(Penalties!$AS12:$BA12,E$55))</f>
        <v/>
      </c>
      <c r="F65" s="432" t="str">
        <f>IF($B64="","",COUNTIF(Penalties!$AS12:$BA12,F$55))</f>
        <v/>
      </c>
      <c r="G65" s="432" t="str">
        <f>IF($B64="","",COUNTIF(Penalties!$AS12:$BA12,G$55))</f>
        <v/>
      </c>
      <c r="H65" s="432" t="str">
        <f>IF($B64="","",COUNTIF(Penalties!$AS12:$BA12,H$55))</f>
        <v/>
      </c>
      <c r="I65" s="432" t="str">
        <f>IF($B64="","",COUNTIF(Penalties!$AS12:$BA12,I$55))</f>
        <v/>
      </c>
      <c r="J65" s="432" t="str">
        <f>IF($B64="","",COUNTIF(Penalties!$AS12:$BA12,J$55))</f>
        <v/>
      </c>
      <c r="K65" s="432" t="str">
        <f>IF($B64="","",COUNTIF(Penalties!$AS12:$BA12,K$55))</f>
        <v/>
      </c>
      <c r="L65" s="432" t="str">
        <f>IF($B64="","",COUNTIF(Penalties!$AS12:$BA12,L$55))</f>
        <v/>
      </c>
      <c r="M65" s="432" t="str">
        <f>IF($B64="","",COUNTIF(Penalties!$AS12:$BA12,M$55))</f>
        <v/>
      </c>
      <c r="N65" s="432" t="str">
        <f>IF($B64="","",COUNTIF(Penalties!$AS12:$BA12,N$55))</f>
        <v/>
      </c>
      <c r="O65" s="432" t="str">
        <f>IF($B64="","",COUNTIF(Penalties!$AS12:$BA12,O$55))</f>
        <v/>
      </c>
      <c r="P65" s="432" t="str">
        <f>IF($B64="","",COUNTIF(Penalties!$AS12:$BA12,P$55))</f>
        <v/>
      </c>
      <c r="Q65" s="432" t="str">
        <f>IF($B64="","",COUNTIF(Penalties!$AS12:$BA12,Q$55))</f>
        <v/>
      </c>
      <c r="R65" s="432" t="str">
        <f>IF($B64="","",COUNTIF(Penalties!$AS12:$BA12,R$55))</f>
        <v/>
      </c>
      <c r="S65" s="432"/>
      <c r="T65" s="432"/>
      <c r="U65" s="440" t="str">
        <f>IF(B64="","",SUM(E65:T65))</f>
        <v/>
      </c>
      <c r="V65" s="441" t="str">
        <f>IF(B64="","",SUM(E65:T65)*0.5)</f>
        <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c r="A66" s="1459">
        <f>A64+1</f>
        <v>6</v>
      </c>
      <c r="B66" s="1460" t="str">
        <f>IF(IGRF!I19="","",IGRF!I19)</f>
        <v/>
      </c>
      <c r="C66" s="1461" t="str">
        <f>IF(IGRF!J19="","",IGRF!J19)</f>
        <v/>
      </c>
      <c r="D66" s="433" t="s">
        <v>5</v>
      </c>
      <c r="E66" s="433" t="str">
        <f>IF($B66="","",COUNTIF(Penalties!$Q14:$Y14,E$55))</f>
        <v/>
      </c>
      <c r="F66" s="433" t="str">
        <f>IF($B66="","",COUNTIF(Penalties!$Q14:$Y14,F$55))</f>
        <v/>
      </c>
      <c r="G66" s="433" t="str">
        <f>IF($B66="","",COUNTIF(Penalties!$Q14:$Y14,G$55))</f>
        <v/>
      </c>
      <c r="H66" s="433" t="str">
        <f>IF($B66="","",COUNTIF(Penalties!$Q14:$Y14,H$55))</f>
        <v/>
      </c>
      <c r="I66" s="433" t="str">
        <f>IF($B66="","",COUNTIF(Penalties!$Q14:$Y14,I$55))</f>
        <v/>
      </c>
      <c r="J66" s="433" t="str">
        <f>IF($B66="","",COUNTIF(Penalties!$Q14:$Y14,J$55))</f>
        <v/>
      </c>
      <c r="K66" s="433" t="str">
        <f>IF($B66="","",COUNTIF(Penalties!$Q14:$Y14,K$55))</f>
        <v/>
      </c>
      <c r="L66" s="433" t="str">
        <f>IF($B66="","",COUNTIF(Penalties!$Q14:$Y14,L$55))</f>
        <v/>
      </c>
      <c r="M66" s="433" t="str">
        <f>IF($B66="","",COUNTIF(Penalties!$Q14:$Y14,M$55))</f>
        <v/>
      </c>
      <c r="N66" s="433" t="str">
        <f>IF($B66="","",COUNTIF(Penalties!$Q14:$Y14,N$55))</f>
        <v/>
      </c>
      <c r="O66" s="433" t="str">
        <f>IF($B66="","",COUNTIF(Penalties!$Q14:$Y14,O$55))</f>
        <v/>
      </c>
      <c r="P66" s="433" t="str">
        <f>IF($B66="","",COUNTIF(Penalties!$Q14:$Y14,P$55))</f>
        <v/>
      </c>
      <c r="Q66" s="433" t="str">
        <f>IF($B66="","",COUNTIF(Penalties!$Q14:$Y14,Q$55))</f>
        <v/>
      </c>
      <c r="R66" s="433" t="str">
        <f>IF($B66="","",COUNTIF(Penalties!$Q14:$Y14,R$55))</f>
        <v/>
      </c>
      <c r="S66" s="433"/>
      <c r="T66" s="433"/>
      <c r="U66" s="445" t="str">
        <f>IF(B66="","",SUM(E66:T66))</f>
        <v/>
      </c>
      <c r="V66" s="446" t="str">
        <f>IF(B66="","",SUM(E66:T66)*0.5)</f>
        <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5" thickBot="1">
      <c r="A67" s="1459"/>
      <c r="B67" s="1460"/>
      <c r="C67" s="1461"/>
      <c r="D67" s="433" t="s">
        <v>21</v>
      </c>
      <c r="E67" s="433" t="str">
        <f>IF($B66="","",COUNTIF(Penalties!$AS14:$BA14,E$55))</f>
        <v/>
      </c>
      <c r="F67" s="433" t="str">
        <f>IF($B66="","",COUNTIF(Penalties!$AS14:$BA14,F$55))</f>
        <v/>
      </c>
      <c r="G67" s="433" t="str">
        <f>IF($B66="","",COUNTIF(Penalties!$AS14:$BA14,G$55))</f>
        <v/>
      </c>
      <c r="H67" s="433" t="str">
        <f>IF($B66="","",COUNTIF(Penalties!$AS14:$BA14,H$55))</f>
        <v/>
      </c>
      <c r="I67" s="433" t="str">
        <f>IF($B66="","",COUNTIF(Penalties!$AS14:$BA14,I$55))</f>
        <v/>
      </c>
      <c r="J67" s="433" t="str">
        <f>IF($B66="","",COUNTIF(Penalties!$AS14:$BA14,J$55))</f>
        <v/>
      </c>
      <c r="K67" s="433" t="str">
        <f>IF($B66="","",COUNTIF(Penalties!$AS14:$BA14,K$55))</f>
        <v/>
      </c>
      <c r="L67" s="433" t="str">
        <f>IF($B66="","",COUNTIF(Penalties!$AS14:$BA14,L$55))</f>
        <v/>
      </c>
      <c r="M67" s="433" t="str">
        <f>IF($B66="","",COUNTIF(Penalties!$AS14:$BA14,M$55))</f>
        <v/>
      </c>
      <c r="N67" s="433" t="str">
        <f>IF($B66="","",COUNTIF(Penalties!$AS14:$BA14,N$55))</f>
        <v/>
      </c>
      <c r="O67" s="433" t="str">
        <f>IF($B66="","",COUNTIF(Penalties!$AS14:$BA14,O$55))</f>
        <v/>
      </c>
      <c r="P67" s="433" t="str">
        <f>IF($B66="","",COUNTIF(Penalties!$AS14:$BA14,P$55))</f>
        <v/>
      </c>
      <c r="Q67" s="433" t="str">
        <f>IF($B66="","",COUNTIF(Penalties!$AS14:$BA14,Q$55))</f>
        <v/>
      </c>
      <c r="R67" s="433" t="str">
        <f>IF($B66="","",COUNTIF(Penalties!$AS14:$BA14,R$55))</f>
        <v/>
      </c>
      <c r="S67" s="433"/>
      <c r="T67" s="433"/>
      <c r="U67" s="445" t="str">
        <f>IF(B66="","",SUM(E67:T67))</f>
        <v/>
      </c>
      <c r="V67" s="446" t="str">
        <f>IF(B66="","",SUM(E67:T67)*0.5)</f>
        <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c r="A68" s="1462">
        <f>A66+1</f>
        <v>7</v>
      </c>
      <c r="B68" s="1463" t="str">
        <f>IF(IGRF!I20="","",IGRF!I20)</f>
        <v/>
      </c>
      <c r="C68" s="1464" t="str">
        <f>IF(IGRF!J20="","",IGRF!J20)</f>
        <v/>
      </c>
      <c r="D68" s="439" t="s">
        <v>5</v>
      </c>
      <c r="E68" s="432" t="str">
        <f>IF($B68="","",COUNTIF(Penalties!$Q16:$Y16,E$55))</f>
        <v/>
      </c>
      <c r="F68" s="432" t="str">
        <f>IF($B68="","",COUNTIF(Penalties!$Q16:$Y16,F$55))</f>
        <v/>
      </c>
      <c r="G68" s="432" t="str">
        <f>IF($B68="","",COUNTIF(Penalties!$Q16:$Y16,G$55))</f>
        <v/>
      </c>
      <c r="H68" s="432" t="str">
        <f>IF($B68="","",COUNTIF(Penalties!$Q16:$Y16,H$55))</f>
        <v/>
      </c>
      <c r="I68" s="432" t="str">
        <f>IF($B68="","",COUNTIF(Penalties!$Q16:$Y16,I$55))</f>
        <v/>
      </c>
      <c r="J68" s="432" t="str">
        <f>IF($B68="","",COUNTIF(Penalties!$Q16:$Y16,J$55))</f>
        <v/>
      </c>
      <c r="K68" s="432" t="str">
        <f>IF($B68="","",COUNTIF(Penalties!$Q16:$Y16,K$55))</f>
        <v/>
      </c>
      <c r="L68" s="432" t="str">
        <f>IF($B68="","",COUNTIF(Penalties!$Q16:$Y16,L$55))</f>
        <v/>
      </c>
      <c r="M68" s="432" t="str">
        <f>IF($B68="","",COUNTIF(Penalties!$Q16:$Y16,M$55))</f>
        <v/>
      </c>
      <c r="N68" s="432" t="str">
        <f>IF($B68="","",COUNTIF(Penalties!$Q16:$Y16,N$55))</f>
        <v/>
      </c>
      <c r="O68" s="432" t="str">
        <f>IF($B68="","",COUNTIF(Penalties!$Q16:$Y16,O$55))</f>
        <v/>
      </c>
      <c r="P68" s="432" t="str">
        <f>IF($B68="","",COUNTIF(Penalties!$Q16:$Y16,P$55))</f>
        <v/>
      </c>
      <c r="Q68" s="432" t="str">
        <f>IF($B68="","",COUNTIF(Penalties!$Q16:$Y16,Q$55))</f>
        <v/>
      </c>
      <c r="R68" s="432" t="str">
        <f>IF($B68="","",COUNTIF(Penalties!$Q16:$Y16,R$55))</f>
        <v/>
      </c>
      <c r="S68" s="432"/>
      <c r="T68" s="432"/>
      <c r="U68" s="440" t="str">
        <f>IF(B68="","",SUM(E68:T68))</f>
        <v/>
      </c>
      <c r="V68" s="441" t="str">
        <f>IF(B68="","",SUM(E68:T68)*0.5)</f>
        <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c r="A69" s="1462"/>
      <c r="B69" s="1463"/>
      <c r="C69" s="1464"/>
      <c r="D69" s="439" t="s">
        <v>21</v>
      </c>
      <c r="E69" s="432" t="str">
        <f>IF($B68="","",COUNTIF(Penalties!$AS16:$BA16,E$55))</f>
        <v/>
      </c>
      <c r="F69" s="432" t="str">
        <f>IF($B68="","",COUNTIF(Penalties!$AS16:$BA16,F$55))</f>
        <v/>
      </c>
      <c r="G69" s="432" t="str">
        <f>IF($B68="","",COUNTIF(Penalties!$AS16:$BA16,G$55))</f>
        <v/>
      </c>
      <c r="H69" s="432" t="str">
        <f>IF($B68="","",COUNTIF(Penalties!$AS16:$BA16,H$55))</f>
        <v/>
      </c>
      <c r="I69" s="432" t="str">
        <f>IF($B68="","",COUNTIF(Penalties!$AS16:$BA16,I$55))</f>
        <v/>
      </c>
      <c r="J69" s="432" t="str">
        <f>IF($B68="","",COUNTIF(Penalties!$AS16:$BA16,J$55))</f>
        <v/>
      </c>
      <c r="K69" s="432" t="str">
        <f>IF($B68="","",COUNTIF(Penalties!$AS16:$BA16,K$55))</f>
        <v/>
      </c>
      <c r="L69" s="432" t="str">
        <f>IF($B68="","",COUNTIF(Penalties!$AS16:$BA16,L$55))</f>
        <v/>
      </c>
      <c r="M69" s="432" t="str">
        <f>IF($B68="","",COUNTIF(Penalties!$AS16:$BA16,M$55))</f>
        <v/>
      </c>
      <c r="N69" s="432" t="str">
        <f>IF($B68="","",COUNTIF(Penalties!$AS16:$BA16,N$55))</f>
        <v/>
      </c>
      <c r="O69" s="432" t="str">
        <f>IF($B68="","",COUNTIF(Penalties!$AS16:$BA16,O$55))</f>
        <v/>
      </c>
      <c r="P69" s="432" t="str">
        <f>IF($B68="","",COUNTIF(Penalties!$AS16:$BA16,P$55))</f>
        <v/>
      </c>
      <c r="Q69" s="432" t="str">
        <f>IF($B68="","",COUNTIF(Penalties!$AS16:$BA16,Q$55))</f>
        <v/>
      </c>
      <c r="R69" s="432" t="str">
        <f>IF($B68="","",COUNTIF(Penalties!$AS16:$BA16,R$55))</f>
        <v/>
      </c>
      <c r="S69" s="432"/>
      <c r="T69" s="432"/>
      <c r="U69" s="440" t="str">
        <f>IF(B68="","",SUM(E69:T69))</f>
        <v/>
      </c>
      <c r="V69" s="441" t="str">
        <f>IF(B68="","",SUM(E69:T69)*0.5)</f>
        <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c r="A70" s="1459">
        <f>A68+1</f>
        <v>8</v>
      </c>
      <c r="B70" s="1460" t="str">
        <f>IF(IGRF!I21="","",IGRF!I21)</f>
        <v/>
      </c>
      <c r="C70" s="1461" t="str">
        <f>IF(IGRF!J21="","",IGRF!J21)</f>
        <v/>
      </c>
      <c r="D70" s="433" t="s">
        <v>5</v>
      </c>
      <c r="E70" s="433" t="str">
        <f>IF($B70="","",COUNTIF(Penalties!$Q18:$Y18,E$55))</f>
        <v/>
      </c>
      <c r="F70" s="433" t="str">
        <f>IF($B70="","",COUNTIF(Penalties!$Q18:$Y18,F$55))</f>
        <v/>
      </c>
      <c r="G70" s="433" t="str">
        <f>IF($B70="","",COUNTIF(Penalties!$Q18:$Y18,G$55))</f>
        <v/>
      </c>
      <c r="H70" s="433" t="str">
        <f>IF($B70="","",COUNTIF(Penalties!$Q18:$Y18,H$55))</f>
        <v/>
      </c>
      <c r="I70" s="433" t="str">
        <f>IF($B70="","",COUNTIF(Penalties!$Q18:$Y18,I$55))</f>
        <v/>
      </c>
      <c r="J70" s="433" t="str">
        <f>IF($B70="","",COUNTIF(Penalties!$Q18:$Y18,J$55))</f>
        <v/>
      </c>
      <c r="K70" s="433" t="str">
        <f>IF($B70="","",COUNTIF(Penalties!$Q18:$Y18,K$55))</f>
        <v/>
      </c>
      <c r="L70" s="433" t="str">
        <f>IF($B70="","",COUNTIF(Penalties!$Q18:$Y18,L$55))</f>
        <v/>
      </c>
      <c r="M70" s="433" t="str">
        <f>IF($B70="","",COUNTIF(Penalties!$Q18:$Y18,M$55))</f>
        <v/>
      </c>
      <c r="N70" s="433" t="str">
        <f>IF($B70="","",COUNTIF(Penalties!$Q18:$Y18,N$55))</f>
        <v/>
      </c>
      <c r="O70" s="433" t="str">
        <f>IF($B70="","",COUNTIF(Penalties!$Q18:$Y18,O$55))</f>
        <v/>
      </c>
      <c r="P70" s="433" t="str">
        <f>IF($B70="","",COUNTIF(Penalties!$Q18:$Y18,P$55))</f>
        <v/>
      </c>
      <c r="Q70" s="433" t="str">
        <f>IF($B70="","",COUNTIF(Penalties!$Q18:$Y18,Q$55))</f>
        <v/>
      </c>
      <c r="R70" s="433" t="str">
        <f>IF($B70="","",COUNTIF(Penalties!$Q18:$Y18,R$55))</f>
        <v/>
      </c>
      <c r="S70" s="433"/>
      <c r="T70" s="433"/>
      <c r="U70" s="445" t="str">
        <f>IF(B70="","",SUM(E70:T70))</f>
        <v/>
      </c>
      <c r="V70" s="446" t="str">
        <f>IF(B70="","",SUM(E70:T70)*0.5)</f>
        <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5" thickBot="1">
      <c r="A71" s="1459"/>
      <c r="B71" s="1460"/>
      <c r="C71" s="1461"/>
      <c r="D71" s="433" t="s">
        <v>21</v>
      </c>
      <c r="E71" s="433" t="str">
        <f>IF($B70="","",COUNTIF(Penalties!$AS18:$BA18,E$55))</f>
        <v/>
      </c>
      <c r="F71" s="433" t="str">
        <f>IF($B70="","",COUNTIF(Penalties!$AS18:$BA18,F$55))</f>
        <v/>
      </c>
      <c r="G71" s="433" t="str">
        <f>IF($B70="","",COUNTIF(Penalties!$AS18:$BA18,G$55))</f>
        <v/>
      </c>
      <c r="H71" s="433" t="str">
        <f>IF($B70="","",COUNTIF(Penalties!$AS18:$BA18,H$55))</f>
        <v/>
      </c>
      <c r="I71" s="433" t="str">
        <f>IF($B70="","",COUNTIF(Penalties!$AS18:$BA18,I$55))</f>
        <v/>
      </c>
      <c r="J71" s="433" t="str">
        <f>IF($B70="","",COUNTIF(Penalties!$AS18:$BA18,J$55))</f>
        <v/>
      </c>
      <c r="K71" s="433" t="str">
        <f>IF($B70="","",COUNTIF(Penalties!$AS18:$BA18,K$55))</f>
        <v/>
      </c>
      <c r="L71" s="433" t="str">
        <f>IF($B70="","",COUNTIF(Penalties!$AS18:$BA18,L$55))</f>
        <v/>
      </c>
      <c r="M71" s="433" t="str">
        <f>IF($B70="","",COUNTIF(Penalties!$AS18:$BA18,M$55))</f>
        <v/>
      </c>
      <c r="N71" s="433" t="str">
        <f>IF($B70="","",COUNTIF(Penalties!$AS18:$BA18,N$55))</f>
        <v/>
      </c>
      <c r="O71" s="433" t="str">
        <f>IF($B70="","",COUNTIF(Penalties!$AS18:$BA18,O$55))</f>
        <v/>
      </c>
      <c r="P71" s="433" t="str">
        <f>IF($B70="","",COUNTIF(Penalties!$AS18:$BA18,P$55))</f>
        <v/>
      </c>
      <c r="Q71" s="433" t="str">
        <f>IF($B70="","",COUNTIF(Penalties!$AS18:$BA18,Q$55))</f>
        <v/>
      </c>
      <c r="R71" s="433" t="str">
        <f>IF($B70="","",COUNTIF(Penalties!$AS18:$BA18,R$55))</f>
        <v/>
      </c>
      <c r="S71" s="433"/>
      <c r="T71" s="433"/>
      <c r="U71" s="445" t="str">
        <f>IF(B70="","",SUM(E71:T71))</f>
        <v/>
      </c>
      <c r="V71" s="446" t="str">
        <f>IF(B70="","",SUM(E71:T71)*0.5)</f>
        <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c r="A72" s="1462">
        <f>A70+1</f>
        <v>9</v>
      </c>
      <c r="B72" s="1463" t="str">
        <f>IF(IGRF!I22="","",IGRF!I22)</f>
        <v/>
      </c>
      <c r="C72" s="1464" t="str">
        <f>IF(IGRF!J22="","",IGRF!J22)</f>
        <v/>
      </c>
      <c r="D72" s="439" t="s">
        <v>5</v>
      </c>
      <c r="E72" s="432" t="str">
        <f>IF($B72="","",COUNTIF(Penalties!$Q20:$Y20,E$55))</f>
        <v/>
      </c>
      <c r="F72" s="432" t="str">
        <f>IF($B72="","",COUNTIF(Penalties!$Q20:$Y20,F$55))</f>
        <v/>
      </c>
      <c r="G72" s="432" t="str">
        <f>IF($B72="","",COUNTIF(Penalties!$Q20:$Y20,G$55))</f>
        <v/>
      </c>
      <c r="H72" s="432" t="str">
        <f>IF($B72="","",COUNTIF(Penalties!$Q20:$Y20,H$55))</f>
        <v/>
      </c>
      <c r="I72" s="432" t="str">
        <f>IF($B72="","",COUNTIF(Penalties!$Q20:$Y20,I$55))</f>
        <v/>
      </c>
      <c r="J72" s="432" t="str">
        <f>IF($B72="","",COUNTIF(Penalties!$Q20:$Y20,J$55))</f>
        <v/>
      </c>
      <c r="K72" s="432" t="str">
        <f>IF($B72="","",COUNTIF(Penalties!$Q20:$Y20,K$55))</f>
        <v/>
      </c>
      <c r="L72" s="432" t="str">
        <f>IF($B72="","",COUNTIF(Penalties!$Q20:$Y20,L$55))</f>
        <v/>
      </c>
      <c r="M72" s="432" t="str">
        <f>IF($B72="","",COUNTIF(Penalties!$Q20:$Y20,M$55))</f>
        <v/>
      </c>
      <c r="N72" s="432" t="str">
        <f>IF($B72="","",COUNTIF(Penalties!$Q20:$Y20,N$55))</f>
        <v/>
      </c>
      <c r="O72" s="432" t="str">
        <f>IF($B72="","",COUNTIF(Penalties!$Q20:$Y20,O$55))</f>
        <v/>
      </c>
      <c r="P72" s="432" t="str">
        <f>IF($B72="","",COUNTIF(Penalties!$Q20:$Y20,P$55))</f>
        <v/>
      </c>
      <c r="Q72" s="432" t="str">
        <f>IF($B72="","",COUNTIF(Penalties!$Q20:$Y20,Q$55))</f>
        <v/>
      </c>
      <c r="R72" s="432" t="str">
        <f>IF($B72="","",COUNTIF(Penalties!$Q20:$Y20,R$55))</f>
        <v/>
      </c>
      <c r="S72" s="432"/>
      <c r="T72" s="432"/>
      <c r="U72" s="440" t="str">
        <f>IF(B72="","",SUM(E72:T72))</f>
        <v/>
      </c>
      <c r="V72" s="441" t="str">
        <f>IF(B72="","",SUM(E72:T72)*0.5)</f>
        <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c r="A73" s="1462"/>
      <c r="B73" s="1463"/>
      <c r="C73" s="1464"/>
      <c r="D73" s="439" t="s">
        <v>21</v>
      </c>
      <c r="E73" s="432" t="str">
        <f>IF($B72="","",COUNTIF(Penalties!$AS20:$BA20,E$55))</f>
        <v/>
      </c>
      <c r="F73" s="432" t="str">
        <f>IF($B72="","",COUNTIF(Penalties!$AS20:$BA20,F$55))</f>
        <v/>
      </c>
      <c r="G73" s="432" t="str">
        <f>IF($B72="","",COUNTIF(Penalties!$AS20:$BA20,G$55))</f>
        <v/>
      </c>
      <c r="H73" s="432" t="str">
        <f>IF($B72="","",COUNTIF(Penalties!$AS20:$BA20,H$55))</f>
        <v/>
      </c>
      <c r="I73" s="432" t="str">
        <f>IF($B72="","",COUNTIF(Penalties!$AS20:$BA20,I$55))</f>
        <v/>
      </c>
      <c r="J73" s="432" t="str">
        <f>IF($B72="","",COUNTIF(Penalties!$AS20:$BA20,J$55))</f>
        <v/>
      </c>
      <c r="K73" s="432" t="str">
        <f>IF($B72="","",COUNTIF(Penalties!$AS20:$BA20,K$55))</f>
        <v/>
      </c>
      <c r="L73" s="432" t="str">
        <f>IF($B72="","",COUNTIF(Penalties!$AS20:$BA20,L$55))</f>
        <v/>
      </c>
      <c r="M73" s="432" t="str">
        <f>IF($B72="","",COUNTIF(Penalties!$AS20:$BA20,M$55))</f>
        <v/>
      </c>
      <c r="N73" s="432" t="str">
        <f>IF($B72="","",COUNTIF(Penalties!$AS20:$BA20,N$55))</f>
        <v/>
      </c>
      <c r="O73" s="432" t="str">
        <f>IF($B72="","",COUNTIF(Penalties!$AS20:$BA20,O$55))</f>
        <v/>
      </c>
      <c r="P73" s="432" t="str">
        <f>IF($B72="","",COUNTIF(Penalties!$AS20:$BA20,P$55))</f>
        <v/>
      </c>
      <c r="Q73" s="432" t="str">
        <f>IF($B72="","",COUNTIF(Penalties!$AS20:$BA20,Q$55))</f>
        <v/>
      </c>
      <c r="R73" s="432" t="str">
        <f>IF($B72="","",COUNTIF(Penalties!$AS20:$BA20,R$55))</f>
        <v/>
      </c>
      <c r="S73" s="432"/>
      <c r="T73" s="432"/>
      <c r="U73" s="440" t="str">
        <f>IF(B72="","",SUM(E73:T73))</f>
        <v/>
      </c>
      <c r="V73" s="441" t="str">
        <f>IF(B72="","",SUM(E73:T73)*0.5)</f>
        <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c r="A74" s="1459">
        <f>A72+1</f>
        <v>10</v>
      </c>
      <c r="B74" s="1460" t="str">
        <f>IF(IGRF!I23="","",IGRF!I23)</f>
        <v/>
      </c>
      <c r="C74" s="1461" t="str">
        <f>IF(IGRF!J23="","",IGRF!J23)</f>
        <v/>
      </c>
      <c r="D74" s="433" t="s">
        <v>5</v>
      </c>
      <c r="E74" s="433" t="str">
        <f>IF($B74="","",COUNTIF(Penalties!$Q22:$Y22,E$55))</f>
        <v/>
      </c>
      <c r="F74" s="433" t="str">
        <f>IF($B74="","",COUNTIF(Penalties!$Q22:$Y22,F$55))</f>
        <v/>
      </c>
      <c r="G74" s="433" t="str">
        <f>IF($B74="","",COUNTIF(Penalties!$Q22:$Y22,G$55))</f>
        <v/>
      </c>
      <c r="H74" s="433" t="str">
        <f>IF($B74="","",COUNTIF(Penalties!$Q22:$Y22,H$55))</f>
        <v/>
      </c>
      <c r="I74" s="433" t="str">
        <f>IF($B74="","",COUNTIF(Penalties!$Q22:$Y22,I$55))</f>
        <v/>
      </c>
      <c r="J74" s="433" t="str">
        <f>IF($B74="","",COUNTIF(Penalties!$Q22:$Y22,J$55))</f>
        <v/>
      </c>
      <c r="K74" s="433" t="str">
        <f>IF($B74="","",COUNTIF(Penalties!$Q22:$Y22,K$55))</f>
        <v/>
      </c>
      <c r="L74" s="433" t="str">
        <f>IF($B74="","",COUNTIF(Penalties!$Q22:$Y22,L$55))</f>
        <v/>
      </c>
      <c r="M74" s="433" t="str">
        <f>IF($B74="","",COUNTIF(Penalties!$Q22:$Y22,M$55))</f>
        <v/>
      </c>
      <c r="N74" s="433" t="str">
        <f>IF($B74="","",COUNTIF(Penalties!$Q22:$Y22,N$55))</f>
        <v/>
      </c>
      <c r="O74" s="433" t="str">
        <f>IF($B74="","",COUNTIF(Penalties!$Q22:$Y22,O$55))</f>
        <v/>
      </c>
      <c r="P74" s="433" t="str">
        <f>IF($B74="","",COUNTIF(Penalties!$Q22:$Y22,P$55))</f>
        <v/>
      </c>
      <c r="Q74" s="433" t="str">
        <f>IF($B74="","",COUNTIF(Penalties!$Q22:$Y22,Q$55))</f>
        <v/>
      </c>
      <c r="R74" s="433" t="str">
        <f>IF($B74="","",COUNTIF(Penalties!$Q22:$Y22,R$55))</f>
        <v/>
      </c>
      <c r="S74" s="433"/>
      <c r="T74" s="433"/>
      <c r="U74" s="445" t="str">
        <f>IF(B74="","",SUM(E74:T74))</f>
        <v/>
      </c>
      <c r="V74" s="446" t="str">
        <f>IF(B74="","",SUM(E74:T74)*0.5)</f>
        <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5" thickBot="1">
      <c r="A75" s="1459"/>
      <c r="B75" s="1460"/>
      <c r="C75" s="1461"/>
      <c r="D75" s="433" t="s">
        <v>21</v>
      </c>
      <c r="E75" s="433" t="str">
        <f>IF($B74="","",COUNTIF(Penalties!$AS22:$BA22,E$55))</f>
        <v/>
      </c>
      <c r="F75" s="433" t="str">
        <f>IF($B74="","",COUNTIF(Penalties!$AS22:$BA22,F$55))</f>
        <v/>
      </c>
      <c r="G75" s="433" t="str">
        <f>IF($B74="","",COUNTIF(Penalties!$AS22:$BA22,G$55))</f>
        <v/>
      </c>
      <c r="H75" s="433" t="str">
        <f>IF($B74="","",COUNTIF(Penalties!$AS22:$BA22,H$55))</f>
        <v/>
      </c>
      <c r="I75" s="433" t="str">
        <f>IF($B74="","",COUNTIF(Penalties!$AS22:$BA22,I$55))</f>
        <v/>
      </c>
      <c r="J75" s="433" t="str">
        <f>IF($B74="","",COUNTIF(Penalties!$AS22:$BA22,J$55))</f>
        <v/>
      </c>
      <c r="K75" s="433" t="str">
        <f>IF($B74="","",COUNTIF(Penalties!$AS22:$BA22,K$55))</f>
        <v/>
      </c>
      <c r="L75" s="433" t="str">
        <f>IF($B74="","",COUNTIF(Penalties!$AS22:$BA22,L$55))</f>
        <v/>
      </c>
      <c r="M75" s="433" t="str">
        <f>IF($B74="","",COUNTIF(Penalties!$AS22:$BA22,M$55))</f>
        <v/>
      </c>
      <c r="N75" s="433" t="str">
        <f>IF($B74="","",COUNTIF(Penalties!$AS22:$BA22,N$55))</f>
        <v/>
      </c>
      <c r="O75" s="433" t="str">
        <f>IF($B74="","",COUNTIF(Penalties!$AS22:$BA22,O$55))</f>
        <v/>
      </c>
      <c r="P75" s="433" t="str">
        <f>IF($B74="","",COUNTIF(Penalties!$AS22:$BA22,P$55))</f>
        <v/>
      </c>
      <c r="Q75" s="433" t="str">
        <f>IF($B74="","",COUNTIF(Penalties!$AS22:$BA22,Q$55))</f>
        <v/>
      </c>
      <c r="R75" s="433" t="str">
        <f>IF($B74="","",COUNTIF(Penalties!$AS22:$BA22,R$55))</f>
        <v/>
      </c>
      <c r="S75" s="433"/>
      <c r="T75" s="433"/>
      <c r="U75" s="445" t="str">
        <f>IF(B74="","",SUM(E75:T75))</f>
        <v/>
      </c>
      <c r="V75" s="446" t="str">
        <f>IF(B74="","",SUM(E75:T75)*0.5)</f>
        <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c r="A76" s="1462">
        <f>A74+1</f>
        <v>11</v>
      </c>
      <c r="B76" s="1463" t="str">
        <f>IF(IGRF!I24="","",IGRF!I24)</f>
        <v/>
      </c>
      <c r="C76" s="1464" t="str">
        <f>IF(IGRF!J24="","",IGRF!J24)</f>
        <v/>
      </c>
      <c r="D76" s="439" t="s">
        <v>5</v>
      </c>
      <c r="E76" s="432" t="str">
        <f>IF($B76="","",COUNTIF(Penalties!$Q24:$Y24,E$55))</f>
        <v/>
      </c>
      <c r="F76" s="432" t="str">
        <f>IF($B76="","",COUNTIF(Penalties!$Q24:$Y24,F$55))</f>
        <v/>
      </c>
      <c r="G76" s="432" t="str">
        <f>IF($B76="","",COUNTIF(Penalties!$Q24:$Y24,G$55))</f>
        <v/>
      </c>
      <c r="H76" s="432" t="str">
        <f>IF($B76="","",COUNTIF(Penalties!$Q24:$Y24,H$55))</f>
        <v/>
      </c>
      <c r="I76" s="432" t="str">
        <f>IF($B76="","",COUNTIF(Penalties!$Q24:$Y24,I$55))</f>
        <v/>
      </c>
      <c r="J76" s="432" t="str">
        <f>IF($B76="","",COUNTIF(Penalties!$Q24:$Y24,J$55))</f>
        <v/>
      </c>
      <c r="K76" s="432" t="str">
        <f>IF($B76="","",COUNTIF(Penalties!$Q24:$Y24,K$55))</f>
        <v/>
      </c>
      <c r="L76" s="432" t="str">
        <f>IF($B76="","",COUNTIF(Penalties!$Q24:$Y24,L$55))</f>
        <v/>
      </c>
      <c r="M76" s="432" t="str">
        <f>IF($B76="","",COUNTIF(Penalties!$Q24:$Y24,M$55))</f>
        <v/>
      </c>
      <c r="N76" s="432" t="str">
        <f>IF($B76="","",COUNTIF(Penalties!$Q24:$Y24,N$55))</f>
        <v/>
      </c>
      <c r="O76" s="432" t="str">
        <f>IF($B76="","",COUNTIF(Penalties!$Q24:$Y24,O$55))</f>
        <v/>
      </c>
      <c r="P76" s="432" t="str">
        <f>IF($B76="","",COUNTIF(Penalties!$Q24:$Y24,P$55))</f>
        <v/>
      </c>
      <c r="Q76" s="432" t="str">
        <f>IF($B76="","",COUNTIF(Penalties!$Q24:$Y24,Q$55))</f>
        <v/>
      </c>
      <c r="R76" s="432" t="str">
        <f>IF($B76="","",COUNTIF(Penalties!$Q24:$Y24,R$55))</f>
        <v/>
      </c>
      <c r="S76" s="432"/>
      <c r="T76" s="432"/>
      <c r="U76" s="440" t="str">
        <f>IF(B76="","",SUM(E76:T76))</f>
        <v/>
      </c>
      <c r="V76" s="441" t="str">
        <f>IF(B76="","",SUM(E76:T76)*0.5)</f>
        <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c r="A77" s="1462"/>
      <c r="B77" s="1463"/>
      <c r="C77" s="1464"/>
      <c r="D77" s="439" t="s">
        <v>21</v>
      </c>
      <c r="E77" s="432" t="str">
        <f>IF($B76="","",COUNTIF(Penalties!$AS24:$BA24,E$55))</f>
        <v/>
      </c>
      <c r="F77" s="432" t="str">
        <f>IF($B76="","",COUNTIF(Penalties!$AS24:$BA24,F$55))</f>
        <v/>
      </c>
      <c r="G77" s="432" t="str">
        <f>IF($B76="","",COUNTIF(Penalties!$AS24:$BA24,G$55))</f>
        <v/>
      </c>
      <c r="H77" s="432" t="str">
        <f>IF($B76="","",COUNTIF(Penalties!$AS24:$BA24,H$55))</f>
        <v/>
      </c>
      <c r="I77" s="432" t="str">
        <f>IF($B76="","",COUNTIF(Penalties!$AS24:$BA24,I$55))</f>
        <v/>
      </c>
      <c r="J77" s="432" t="str">
        <f>IF($B76="","",COUNTIF(Penalties!$AS24:$BA24,J$55))</f>
        <v/>
      </c>
      <c r="K77" s="432" t="str">
        <f>IF($B76="","",COUNTIF(Penalties!$AS24:$BA24,K$55))</f>
        <v/>
      </c>
      <c r="L77" s="432" t="str">
        <f>IF($B76="","",COUNTIF(Penalties!$AS24:$BA24,L$55))</f>
        <v/>
      </c>
      <c r="M77" s="432" t="str">
        <f>IF($B76="","",COUNTIF(Penalties!$AS24:$BA24,M$55))</f>
        <v/>
      </c>
      <c r="N77" s="432" t="str">
        <f>IF($B76="","",COUNTIF(Penalties!$AS24:$BA24,N$55))</f>
        <v/>
      </c>
      <c r="O77" s="432" t="str">
        <f>IF($B76="","",COUNTIF(Penalties!$AS24:$BA24,O$55))</f>
        <v/>
      </c>
      <c r="P77" s="432" t="str">
        <f>IF($B76="","",COUNTIF(Penalties!$AS24:$BA24,P$55))</f>
        <v/>
      </c>
      <c r="Q77" s="432" t="str">
        <f>IF($B76="","",COUNTIF(Penalties!$AS24:$BA24,Q$55))</f>
        <v/>
      </c>
      <c r="R77" s="432" t="str">
        <f>IF($B76="","",COUNTIF(Penalties!$AS24:$BA24,R$55))</f>
        <v/>
      </c>
      <c r="S77" s="432"/>
      <c r="T77" s="432"/>
      <c r="U77" s="440" t="str">
        <f>IF(B76="","",SUM(E77:T77))</f>
        <v/>
      </c>
      <c r="V77" s="441" t="str">
        <f>IF(B76="","",SUM(E77:T77)*0.5)</f>
        <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c r="A78" s="1459">
        <f>A76+1</f>
        <v>12</v>
      </c>
      <c r="B78" s="1460" t="str">
        <f>IF(IGRF!I25="","",IGRF!I25)</f>
        <v/>
      </c>
      <c r="C78" s="1461" t="str">
        <f>IF(IGRF!J25="","",IGRF!J25)</f>
        <v/>
      </c>
      <c r="D78" s="433" t="s">
        <v>5</v>
      </c>
      <c r="E78" s="433" t="str">
        <f>IF($B78="","",COUNTIF(Penalties!$Q26:$Y26,E$55))</f>
        <v/>
      </c>
      <c r="F78" s="433" t="str">
        <f>IF($B78="","",COUNTIF(Penalties!$Q26:$Y26,F$55))</f>
        <v/>
      </c>
      <c r="G78" s="433" t="str">
        <f>IF($B78="","",COUNTIF(Penalties!$Q26:$Y26,G$55))</f>
        <v/>
      </c>
      <c r="H78" s="433" t="str">
        <f>IF($B78="","",COUNTIF(Penalties!$Q26:$Y26,H$55))</f>
        <v/>
      </c>
      <c r="I78" s="433" t="str">
        <f>IF($B78="","",COUNTIF(Penalties!$Q26:$Y26,I$55))</f>
        <v/>
      </c>
      <c r="J78" s="433" t="str">
        <f>IF($B78="","",COUNTIF(Penalties!$Q26:$Y26,J$55))</f>
        <v/>
      </c>
      <c r="K78" s="433" t="str">
        <f>IF($B78="","",COUNTIF(Penalties!$Q26:$Y26,K$55))</f>
        <v/>
      </c>
      <c r="L78" s="433" t="str">
        <f>IF($B78="","",COUNTIF(Penalties!$Q26:$Y26,L$55))</f>
        <v/>
      </c>
      <c r="M78" s="433" t="str">
        <f>IF($B78="","",COUNTIF(Penalties!$Q26:$Y26,M$55))</f>
        <v/>
      </c>
      <c r="N78" s="433" t="str">
        <f>IF($B78="","",COUNTIF(Penalties!$Q26:$Y26,N$55))</f>
        <v/>
      </c>
      <c r="O78" s="433" t="str">
        <f>IF($B78="","",COUNTIF(Penalties!$Q26:$Y26,O$55))</f>
        <v/>
      </c>
      <c r="P78" s="433" t="str">
        <f>IF($B78="","",COUNTIF(Penalties!$Q26:$Y26,P$55))</f>
        <v/>
      </c>
      <c r="Q78" s="433" t="str">
        <f>IF($B78="","",COUNTIF(Penalties!$Q26:$Y26,Q$55))</f>
        <v/>
      </c>
      <c r="R78" s="433" t="str">
        <f>IF($B78="","",COUNTIF(Penalties!$Q26:$Y26,R$55))</f>
        <v/>
      </c>
      <c r="S78" s="433"/>
      <c r="T78" s="433"/>
      <c r="U78" s="445" t="str">
        <f>IF(B78="","",SUM(E78:T78))</f>
        <v/>
      </c>
      <c r="V78" s="446" t="str">
        <f>IF(B78="","",SUM(E78:T78)*0.5)</f>
        <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5" thickBot="1">
      <c r="A79" s="1459"/>
      <c r="B79" s="1460"/>
      <c r="C79" s="1461"/>
      <c r="D79" s="433" t="s">
        <v>21</v>
      </c>
      <c r="E79" s="433" t="str">
        <f>IF($B78="","",COUNTIF(Penalties!$AS26:$BA26,E$55))</f>
        <v/>
      </c>
      <c r="F79" s="433" t="str">
        <f>IF($B78="","",COUNTIF(Penalties!$AS26:$BA26,F$55))</f>
        <v/>
      </c>
      <c r="G79" s="433" t="str">
        <f>IF($B78="","",COUNTIF(Penalties!$AS26:$BA26,G$55))</f>
        <v/>
      </c>
      <c r="H79" s="433" t="str">
        <f>IF($B78="","",COUNTIF(Penalties!$AS26:$BA26,H$55))</f>
        <v/>
      </c>
      <c r="I79" s="433" t="str">
        <f>IF($B78="","",COUNTIF(Penalties!$AS26:$BA26,I$55))</f>
        <v/>
      </c>
      <c r="J79" s="433" t="str">
        <f>IF($B78="","",COUNTIF(Penalties!$AS26:$BA26,J$55))</f>
        <v/>
      </c>
      <c r="K79" s="433" t="str">
        <f>IF($B78="","",COUNTIF(Penalties!$AS26:$BA26,K$55))</f>
        <v/>
      </c>
      <c r="L79" s="433" t="str">
        <f>IF($B78="","",COUNTIF(Penalties!$AS26:$BA26,L$55))</f>
        <v/>
      </c>
      <c r="M79" s="433" t="str">
        <f>IF($B78="","",COUNTIF(Penalties!$AS26:$BA26,M$55))</f>
        <v/>
      </c>
      <c r="N79" s="433" t="str">
        <f>IF($B78="","",COUNTIF(Penalties!$AS26:$BA26,N$55))</f>
        <v/>
      </c>
      <c r="O79" s="433" t="str">
        <f>IF($B78="","",COUNTIF(Penalties!$AS26:$BA26,O$55))</f>
        <v/>
      </c>
      <c r="P79" s="433" t="str">
        <f>IF($B78="","",COUNTIF(Penalties!$AS26:$BA26,P$55))</f>
        <v/>
      </c>
      <c r="Q79" s="433" t="str">
        <f>IF($B78="","",COUNTIF(Penalties!$AS26:$BA26,Q$55))</f>
        <v/>
      </c>
      <c r="R79" s="433" t="str">
        <f>IF($B78="","",COUNTIF(Penalties!$AS26:$BA26,R$55))</f>
        <v/>
      </c>
      <c r="S79" s="433"/>
      <c r="T79" s="433"/>
      <c r="U79" s="445" t="str">
        <f>IF(B78="","",SUM(E79:T79))</f>
        <v/>
      </c>
      <c r="V79" s="446" t="str">
        <f>IF(B78="","",SUM(E79:T79)*0.5)</f>
        <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c r="A80" s="1462">
        <f>A78+1</f>
        <v>13</v>
      </c>
      <c r="B80" s="1463" t="str">
        <f>IF(IGRF!I26="","",IGRF!I26)</f>
        <v/>
      </c>
      <c r="C80" s="1464" t="str">
        <f>IF(IGRF!J26="","",IGRF!J26)</f>
        <v/>
      </c>
      <c r="D80" s="439" t="s">
        <v>5</v>
      </c>
      <c r="E80" s="432" t="str">
        <f>IF($B80="","",COUNTIF(Penalties!$Q28:$Y28,E$55))</f>
        <v/>
      </c>
      <c r="F80" s="432" t="str">
        <f>IF($B80="","",COUNTIF(Penalties!$Q28:$Y28,F$55))</f>
        <v/>
      </c>
      <c r="G80" s="432" t="str">
        <f>IF($B80="","",COUNTIF(Penalties!$Q28:$Y28,G$55))</f>
        <v/>
      </c>
      <c r="H80" s="432" t="str">
        <f>IF($B80="","",COUNTIF(Penalties!$Q28:$Y28,H$55))</f>
        <v/>
      </c>
      <c r="I80" s="432" t="str">
        <f>IF($B80="","",COUNTIF(Penalties!$Q28:$Y28,I$55))</f>
        <v/>
      </c>
      <c r="J80" s="432" t="str">
        <f>IF($B80="","",COUNTIF(Penalties!$Q28:$Y28,J$55))</f>
        <v/>
      </c>
      <c r="K80" s="432" t="str">
        <f>IF($B80="","",COUNTIF(Penalties!$Q28:$Y28,K$55))</f>
        <v/>
      </c>
      <c r="L80" s="432" t="str">
        <f>IF($B80="","",COUNTIF(Penalties!$Q28:$Y28,L$55))</f>
        <v/>
      </c>
      <c r="M80" s="432" t="str">
        <f>IF($B80="","",COUNTIF(Penalties!$Q28:$Y28,M$55))</f>
        <v/>
      </c>
      <c r="N80" s="432" t="str">
        <f>IF($B80="","",COUNTIF(Penalties!$Q28:$Y28,N$55))</f>
        <v/>
      </c>
      <c r="O80" s="432" t="str">
        <f>IF($B80="","",COUNTIF(Penalties!$Q28:$Y28,O$55))</f>
        <v/>
      </c>
      <c r="P80" s="432" t="str">
        <f>IF($B80="","",COUNTIF(Penalties!$Q28:$Y28,P$55))</f>
        <v/>
      </c>
      <c r="Q80" s="432" t="str">
        <f>IF($B80="","",COUNTIF(Penalties!$Q28:$Y28,Q$55))</f>
        <v/>
      </c>
      <c r="R80" s="432" t="str">
        <f>IF($B80="","",COUNTIF(Penalties!$Q28:$Y28,R$55))</f>
        <v/>
      </c>
      <c r="S80" s="432"/>
      <c r="T80" s="432"/>
      <c r="U80" s="440" t="str">
        <f>IF(B80="","",SUM(E80:T80))</f>
        <v/>
      </c>
      <c r="V80" s="441" t="str">
        <f>IF(B80="","",SUM(E80:T80)*0.5)</f>
        <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c r="A81" s="1462"/>
      <c r="B81" s="1463"/>
      <c r="C81" s="1464"/>
      <c r="D81" s="439" t="s">
        <v>21</v>
      </c>
      <c r="E81" s="432" t="str">
        <f>IF($B80="","",COUNTIF(Penalties!$AS28:$BA28,E$55))</f>
        <v/>
      </c>
      <c r="F81" s="432" t="str">
        <f>IF($B80="","",COUNTIF(Penalties!$AS28:$BA28,F$55))</f>
        <v/>
      </c>
      <c r="G81" s="432" t="str">
        <f>IF($B80="","",COUNTIF(Penalties!$AS28:$BA28,G$55))</f>
        <v/>
      </c>
      <c r="H81" s="432" t="str">
        <f>IF($B80="","",COUNTIF(Penalties!$AS28:$BA28,H$55))</f>
        <v/>
      </c>
      <c r="I81" s="432" t="str">
        <f>IF($B80="","",COUNTIF(Penalties!$AS28:$BA28,I$55))</f>
        <v/>
      </c>
      <c r="J81" s="432" t="str">
        <f>IF($B80="","",COUNTIF(Penalties!$AS28:$BA28,J$55))</f>
        <v/>
      </c>
      <c r="K81" s="432" t="str">
        <f>IF($B80="","",COUNTIF(Penalties!$AS28:$BA28,K$55))</f>
        <v/>
      </c>
      <c r="L81" s="432" t="str">
        <f>IF($B80="","",COUNTIF(Penalties!$AS28:$BA28,L$55))</f>
        <v/>
      </c>
      <c r="M81" s="432" t="str">
        <f>IF($B80="","",COUNTIF(Penalties!$AS28:$BA28,M$55))</f>
        <v/>
      </c>
      <c r="N81" s="432" t="str">
        <f>IF($B80="","",COUNTIF(Penalties!$AS28:$BA28,N$55))</f>
        <v/>
      </c>
      <c r="O81" s="432" t="str">
        <f>IF($B80="","",COUNTIF(Penalties!$AS28:$BA28,O$55))</f>
        <v/>
      </c>
      <c r="P81" s="432" t="str">
        <f>IF($B80="","",COUNTIF(Penalties!$AS28:$BA28,P$55))</f>
        <v/>
      </c>
      <c r="Q81" s="432" t="str">
        <f>IF($B80="","",COUNTIF(Penalties!$AS28:$BA28,Q$55))</f>
        <v/>
      </c>
      <c r="R81" s="432" t="str">
        <f>IF($B80="","",COUNTIF(Penalties!$AS28:$BA28,R$55))</f>
        <v/>
      </c>
      <c r="S81" s="432"/>
      <c r="T81" s="432"/>
      <c r="U81" s="440" t="str">
        <f>IF(B80="","",SUM(E81:T81))</f>
        <v/>
      </c>
      <c r="V81" s="441" t="str">
        <f>IF(B80="","",SUM(E81:T81)*0.5)</f>
        <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c r="A82" s="1459">
        <f>A80+1</f>
        <v>14</v>
      </c>
      <c r="B82" s="1460" t="str">
        <f>IF(IGRF!I27="","",IGRF!I27)</f>
        <v/>
      </c>
      <c r="C82" s="1461" t="str">
        <f>IF(IGRF!J27="","",IGRF!J27)</f>
        <v/>
      </c>
      <c r="D82" s="433" t="s">
        <v>5</v>
      </c>
      <c r="E82" s="433" t="str">
        <f>IF($B82="","",COUNTIF(Penalties!$Q30:$Y30,E$55))</f>
        <v/>
      </c>
      <c r="F82" s="433" t="str">
        <f>IF($B82="","",COUNTIF(Penalties!$Q30:$Y30,F$55))</f>
        <v/>
      </c>
      <c r="G82" s="433" t="str">
        <f>IF($B82="","",COUNTIF(Penalties!$Q30:$Y30,G$55))</f>
        <v/>
      </c>
      <c r="H82" s="433" t="str">
        <f>IF($B82="","",COUNTIF(Penalties!$Q30:$Y30,H$55))</f>
        <v/>
      </c>
      <c r="I82" s="433" t="str">
        <f>IF($B82="","",COUNTIF(Penalties!$Q30:$Y30,I$55))</f>
        <v/>
      </c>
      <c r="J82" s="433" t="str">
        <f>IF($B82="","",COUNTIF(Penalties!$Q30:$Y30,J$55))</f>
        <v/>
      </c>
      <c r="K82" s="433" t="str">
        <f>IF($B82="","",COUNTIF(Penalties!$Q30:$Y30,K$55))</f>
        <v/>
      </c>
      <c r="L82" s="433" t="str">
        <f>IF($B82="","",COUNTIF(Penalties!$Q30:$Y30,L$55))</f>
        <v/>
      </c>
      <c r="M82" s="433" t="str">
        <f>IF($B82="","",COUNTIF(Penalties!$Q30:$Y30,M$55))</f>
        <v/>
      </c>
      <c r="N82" s="433" t="str">
        <f>IF($B82="","",COUNTIF(Penalties!$Q30:$Y30,N$55))</f>
        <v/>
      </c>
      <c r="O82" s="433" t="str">
        <f>IF($B82="","",COUNTIF(Penalties!$Q30:$Y30,O$55))</f>
        <v/>
      </c>
      <c r="P82" s="433" t="str">
        <f>IF($B82="","",COUNTIF(Penalties!$Q30:$Y30,P$55))</f>
        <v/>
      </c>
      <c r="Q82" s="433" t="str">
        <f>IF($B82="","",COUNTIF(Penalties!$Q30:$Y30,Q$55))</f>
        <v/>
      </c>
      <c r="R82" s="433" t="str">
        <f>IF($B82="","",COUNTIF(Penalties!$Q30:$Y30,R$55))</f>
        <v/>
      </c>
      <c r="S82" s="433"/>
      <c r="T82" s="433"/>
      <c r="U82" s="445" t="str">
        <f>IF(B82="","",SUM(E82:T82))</f>
        <v/>
      </c>
      <c r="V82" s="446" t="str">
        <f>IF(B82="","",SUM(E82:T82)*0.5)</f>
        <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5" thickBot="1">
      <c r="A83" s="1459"/>
      <c r="B83" s="1460"/>
      <c r="C83" s="1461"/>
      <c r="D83" s="433" t="s">
        <v>21</v>
      </c>
      <c r="E83" s="433" t="str">
        <f>IF($B82="","",COUNTIF(Penalties!$AS30:$BA30,E$55))</f>
        <v/>
      </c>
      <c r="F83" s="433" t="str">
        <f>IF($B82="","",COUNTIF(Penalties!$AS30:$BA30,F$55))</f>
        <v/>
      </c>
      <c r="G83" s="433" t="str">
        <f>IF($B82="","",COUNTIF(Penalties!$AS30:$BA30,G$55))</f>
        <v/>
      </c>
      <c r="H83" s="433" t="str">
        <f>IF($B82="","",COUNTIF(Penalties!$AS30:$BA30,H$55))</f>
        <v/>
      </c>
      <c r="I83" s="433" t="str">
        <f>IF($B82="","",COUNTIF(Penalties!$AS30:$BA30,I$55))</f>
        <v/>
      </c>
      <c r="J83" s="433" t="str">
        <f>IF($B82="","",COUNTIF(Penalties!$AS30:$BA30,J$55))</f>
        <v/>
      </c>
      <c r="K83" s="433" t="str">
        <f>IF($B82="","",COUNTIF(Penalties!$AS30:$BA30,K$55))</f>
        <v/>
      </c>
      <c r="L83" s="433" t="str">
        <f>IF($B82="","",COUNTIF(Penalties!$AS30:$BA30,L$55))</f>
        <v/>
      </c>
      <c r="M83" s="433" t="str">
        <f>IF($B82="","",COUNTIF(Penalties!$AS30:$BA30,M$55))</f>
        <v/>
      </c>
      <c r="N83" s="433" t="str">
        <f>IF($B82="","",COUNTIF(Penalties!$AS30:$BA30,N$55))</f>
        <v/>
      </c>
      <c r="O83" s="433" t="str">
        <f>IF($B82="","",COUNTIF(Penalties!$AS30:$BA30,O$55))</f>
        <v/>
      </c>
      <c r="P83" s="433" t="str">
        <f>IF($B82="","",COUNTIF(Penalties!$AS30:$BA30,P$55))</f>
        <v/>
      </c>
      <c r="Q83" s="433" t="str">
        <f>IF($B82="","",COUNTIF(Penalties!$AS30:$BA30,Q$55))</f>
        <v/>
      </c>
      <c r="R83" s="433" t="str">
        <f>IF($B82="","",COUNTIF(Penalties!$AS30:$BA30,R$55))</f>
        <v/>
      </c>
      <c r="S83" s="433"/>
      <c r="T83" s="433"/>
      <c r="U83" s="445" t="str">
        <f>IF(B82="","",SUM(E83:T83))</f>
        <v/>
      </c>
      <c r="V83" s="446" t="str">
        <f>IF(B82="","",SUM(E83:T83)*0.5)</f>
        <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c r="A84" s="1462">
        <f>A82+1</f>
        <v>15</v>
      </c>
      <c r="B84" s="1463" t="str">
        <f>IF(IGRF!I28="","",IGRF!I28)</f>
        <v/>
      </c>
      <c r="C84" s="1464" t="str">
        <f>IF(IGRF!J28="","",IGRF!J28)</f>
        <v/>
      </c>
      <c r="D84" s="439" t="s">
        <v>5</v>
      </c>
      <c r="E84" s="432" t="str">
        <f>IF($B84="","",COUNTIF(Penalties!$Q32:$Y32,E$55))</f>
        <v/>
      </c>
      <c r="F84" s="432" t="str">
        <f>IF($B84="","",COUNTIF(Penalties!$Q32:$Y32,F$55))</f>
        <v/>
      </c>
      <c r="G84" s="432" t="str">
        <f>IF($B84="","",COUNTIF(Penalties!$Q32:$Y32,G$55))</f>
        <v/>
      </c>
      <c r="H84" s="432" t="str">
        <f>IF($B84="","",COUNTIF(Penalties!$Q32:$Y32,H$55))</f>
        <v/>
      </c>
      <c r="I84" s="432" t="str">
        <f>IF($B84="","",COUNTIF(Penalties!$Q32:$Y32,I$55))</f>
        <v/>
      </c>
      <c r="J84" s="432" t="str">
        <f>IF($B84="","",COUNTIF(Penalties!$Q32:$Y32,J$55))</f>
        <v/>
      </c>
      <c r="K84" s="432" t="str">
        <f>IF($B84="","",COUNTIF(Penalties!$Q32:$Y32,K$55))</f>
        <v/>
      </c>
      <c r="L84" s="432" t="str">
        <f>IF($B84="","",COUNTIF(Penalties!$Q32:$Y32,L$55))</f>
        <v/>
      </c>
      <c r="M84" s="432" t="str">
        <f>IF($B84="","",COUNTIF(Penalties!$Q32:$Y32,M$55))</f>
        <v/>
      </c>
      <c r="N84" s="432" t="str">
        <f>IF($B84="","",COUNTIF(Penalties!$Q32:$Y32,N$55))</f>
        <v/>
      </c>
      <c r="O84" s="432" t="str">
        <f>IF($B84="","",COUNTIF(Penalties!$Q32:$Y32,O$55))</f>
        <v/>
      </c>
      <c r="P84" s="432" t="str">
        <f>IF($B84="","",COUNTIF(Penalties!$Q32:$Y32,P$55))</f>
        <v/>
      </c>
      <c r="Q84" s="432" t="str">
        <f>IF($B84="","",COUNTIF(Penalties!$Q32:$Y32,Q$55))</f>
        <v/>
      </c>
      <c r="R84" s="432" t="str">
        <f>IF($B84="","",COUNTIF(Penalties!$Q32:$Y32,R$55))</f>
        <v/>
      </c>
      <c r="S84" s="432"/>
      <c r="T84" s="432"/>
      <c r="U84" s="440" t="str">
        <f>IF(B84="","",SUM(E84:T84))</f>
        <v/>
      </c>
      <c r="V84" s="441" t="str">
        <f>IF(B84="","",SUM(E84:T84)*0.5)</f>
        <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c r="A85" s="1462"/>
      <c r="B85" s="1463"/>
      <c r="C85" s="1464"/>
      <c r="D85" s="439" t="s">
        <v>21</v>
      </c>
      <c r="E85" s="432" t="str">
        <f>IF($B84="","",COUNTIF(Penalties!$AS32:$BA32,E$55))</f>
        <v/>
      </c>
      <c r="F85" s="432" t="str">
        <f>IF($B84="","",COUNTIF(Penalties!$AS32:$BA32,F$55))</f>
        <v/>
      </c>
      <c r="G85" s="432" t="str">
        <f>IF($B84="","",COUNTIF(Penalties!$AS32:$BA32,G$55))</f>
        <v/>
      </c>
      <c r="H85" s="432" t="str">
        <f>IF($B84="","",COUNTIF(Penalties!$AS32:$BA32,H$55))</f>
        <v/>
      </c>
      <c r="I85" s="432" t="str">
        <f>IF($B84="","",COUNTIF(Penalties!$AS32:$BA32,I$55))</f>
        <v/>
      </c>
      <c r="J85" s="432" t="str">
        <f>IF($B84="","",COUNTIF(Penalties!$AS32:$BA32,J$55))</f>
        <v/>
      </c>
      <c r="K85" s="432" t="str">
        <f>IF($B84="","",COUNTIF(Penalties!$AS32:$BA32,K$55))</f>
        <v/>
      </c>
      <c r="L85" s="432" t="str">
        <f>IF($B84="","",COUNTIF(Penalties!$AS32:$BA32,L$55))</f>
        <v/>
      </c>
      <c r="M85" s="432" t="str">
        <f>IF($B84="","",COUNTIF(Penalties!$AS32:$BA32,M$55))</f>
        <v/>
      </c>
      <c r="N85" s="432" t="str">
        <f>IF($B84="","",COUNTIF(Penalties!$AS32:$BA32,N$55))</f>
        <v/>
      </c>
      <c r="O85" s="432" t="str">
        <f>IF($B84="","",COUNTIF(Penalties!$AS32:$BA32,O$55))</f>
        <v/>
      </c>
      <c r="P85" s="432" t="str">
        <f>IF($B84="","",COUNTIF(Penalties!$AS32:$BA32,P$55))</f>
        <v/>
      </c>
      <c r="Q85" s="432" t="str">
        <f>IF($B84="","",COUNTIF(Penalties!$AS32:$BA32,Q$55))</f>
        <v/>
      </c>
      <c r="R85" s="432" t="str">
        <f>IF($B84="","",COUNTIF(Penalties!$AS32:$BA32,R$55))</f>
        <v/>
      </c>
      <c r="S85" s="432"/>
      <c r="T85" s="432"/>
      <c r="U85" s="440" t="str">
        <f>IF(B84="","",SUM(E85:T85))</f>
        <v/>
      </c>
      <c r="V85" s="441" t="str">
        <f>IF(B84="","",SUM(E85:T85)*0.5)</f>
        <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c r="A86" s="1459">
        <f>A84+1</f>
        <v>16</v>
      </c>
      <c r="B86" s="1460" t="str">
        <f>IF(IGRF!I29="","",IGRF!I29)</f>
        <v/>
      </c>
      <c r="C86" s="1461"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5" thickBot="1">
      <c r="A87" s="1459"/>
      <c r="B87" s="1460"/>
      <c r="C87" s="1461"/>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c r="A88" s="1462">
        <f>A86+1</f>
        <v>17</v>
      </c>
      <c r="B88" s="1463" t="str">
        <f>IF(IGRF!I30="","",IGRF!I30)</f>
        <v/>
      </c>
      <c r="C88" s="1464"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c r="A89" s="1462"/>
      <c r="B89" s="1463"/>
      <c r="C89" s="1464"/>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c r="A90" s="1459">
        <f>A88+1</f>
        <v>18</v>
      </c>
      <c r="B90" s="1460" t="str">
        <f>IF(IGRF!I31="","",IGRF!I31)</f>
        <v/>
      </c>
      <c r="C90" s="1461"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5" thickBot="1">
      <c r="A91" s="1459"/>
      <c r="B91" s="1460"/>
      <c r="C91" s="1461"/>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c r="A92" s="1462">
        <f>A90+1</f>
        <v>19</v>
      </c>
      <c r="B92" s="1463" t="str">
        <f>IF(IGRF!I32="","",IGRF!I32)</f>
        <v/>
      </c>
      <c r="C92" s="1464"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c r="A93" s="1462"/>
      <c r="B93" s="1463"/>
      <c r="C93" s="1464"/>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c r="A94" s="1459">
        <f>A92+1</f>
        <v>20</v>
      </c>
      <c r="B94" s="1460" t="str">
        <f>IF(IGRF!I33="","",IGRF!I33)</f>
        <v/>
      </c>
      <c r="C94" s="1461"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5" thickBot="1">
      <c r="A95" s="1459"/>
      <c r="B95" s="1460"/>
      <c r="C95" s="1461"/>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c r="A96" s="1467" t="s">
        <v>297</v>
      </c>
      <c r="B96" s="1467"/>
      <c r="C96" s="1467"/>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c r="A97" s="1467"/>
      <c r="B97" s="1467"/>
      <c r="C97" s="1467"/>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c r="A98" s="1468" t="s">
        <v>297</v>
      </c>
      <c r="B98" s="1468"/>
      <c r="C98" s="1468"/>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5" thickBot="1">
      <c r="A99" s="1468"/>
      <c r="B99" s="1468"/>
      <c r="C99" s="1468"/>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c r="A100" s="1469" t="s">
        <v>8</v>
      </c>
      <c r="B100" s="1469"/>
      <c r="C100" s="1469" t="s">
        <v>26</v>
      </c>
      <c r="D100" s="453" t="s">
        <v>5</v>
      </c>
      <c r="E100" s="453">
        <f t="shared" ref="E100:AG101" si="2">SUM(E56,E58,E60,E62,E64,E66,E68,E70,E72,E74,E76,E78,E80,E82,E84,E86,E88,E90,E92,E94)</f>
        <v>0</v>
      </c>
      <c r="F100" s="453">
        <f t="shared" si="2"/>
        <v>0</v>
      </c>
      <c r="G100" s="453">
        <f t="shared" si="2"/>
        <v>0</v>
      </c>
      <c r="H100" s="453">
        <f t="shared" si="2"/>
        <v>0</v>
      </c>
      <c r="I100" s="453">
        <f t="shared" si="2"/>
        <v>0</v>
      </c>
      <c r="J100" s="453">
        <f t="shared" si="2"/>
        <v>0</v>
      </c>
      <c r="K100" s="453">
        <f t="shared" si="2"/>
        <v>0</v>
      </c>
      <c r="L100" s="453">
        <f t="shared" si="2"/>
        <v>0</v>
      </c>
      <c r="M100" s="453">
        <f t="shared" si="2"/>
        <v>0</v>
      </c>
      <c r="N100" s="453">
        <f t="shared" si="2"/>
        <v>0</v>
      </c>
      <c r="O100" s="453">
        <f t="shared" si="2"/>
        <v>0</v>
      </c>
      <c r="P100" s="453">
        <f t="shared" si="2"/>
        <v>0</v>
      </c>
      <c r="Q100" s="453">
        <f t="shared" si="2"/>
        <v>0</v>
      </c>
      <c r="R100" s="453">
        <f>SUM(R56,R58,R60,R62,R64,R66,R68,R70,R72,R74,R76,R78,R80,R82,R84,R86,R88,R90,R92,R94)</f>
        <v>0</v>
      </c>
      <c r="S100" s="453">
        <f t="shared" si="2"/>
        <v>0</v>
      </c>
      <c r="T100" s="453">
        <f t="shared" si="2"/>
        <v>0</v>
      </c>
      <c r="U100" s="437">
        <f t="shared" si="2"/>
        <v>0</v>
      </c>
      <c r="V100" s="454">
        <f t="shared" si="2"/>
        <v>0</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c r="A101" s="1469"/>
      <c r="B101" s="1469"/>
      <c r="C101" s="1469"/>
      <c r="D101" s="453" t="s">
        <v>21</v>
      </c>
      <c r="E101" s="453">
        <f t="shared" si="2"/>
        <v>0</v>
      </c>
      <c r="F101" s="453">
        <f t="shared" si="2"/>
        <v>0</v>
      </c>
      <c r="G101" s="453">
        <f t="shared" si="2"/>
        <v>0</v>
      </c>
      <c r="H101" s="453">
        <f t="shared" si="2"/>
        <v>0</v>
      </c>
      <c r="I101" s="453">
        <f t="shared" si="2"/>
        <v>0</v>
      </c>
      <c r="J101" s="453">
        <f t="shared" si="2"/>
        <v>0</v>
      </c>
      <c r="K101" s="453">
        <f t="shared" si="2"/>
        <v>0</v>
      </c>
      <c r="L101" s="453">
        <f t="shared" si="2"/>
        <v>0</v>
      </c>
      <c r="M101" s="453">
        <f t="shared" si="2"/>
        <v>0</v>
      </c>
      <c r="N101" s="453">
        <f t="shared" si="2"/>
        <v>0</v>
      </c>
      <c r="O101" s="453">
        <f t="shared" si="2"/>
        <v>0</v>
      </c>
      <c r="P101" s="453">
        <f t="shared" si="2"/>
        <v>0</v>
      </c>
      <c r="Q101" s="453">
        <f t="shared" si="2"/>
        <v>0</v>
      </c>
      <c r="R101" s="453">
        <f>SUM(R57,R59,R61,R63,R65,R67,R69,R71,R73,R75,R77,R79,R81,R83,R85,R87,R89,R91,R93,R95)</f>
        <v>0</v>
      </c>
      <c r="S101" s="453">
        <f t="shared" si="2"/>
        <v>0</v>
      </c>
      <c r="T101" s="453">
        <f t="shared" si="2"/>
        <v>0</v>
      </c>
      <c r="U101" s="437">
        <f t="shared" si="2"/>
        <v>0</v>
      </c>
      <c r="V101" s="454">
        <f t="shared" si="2"/>
        <v>0</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c r="A102" s="1469"/>
      <c r="B102" s="1469"/>
      <c r="C102" s="1469"/>
      <c r="D102" s="437" t="s">
        <v>7</v>
      </c>
      <c r="E102" s="437">
        <f t="shared" ref="E102:AI102" si="3">SUM(E100,E101)</f>
        <v>0</v>
      </c>
      <c r="F102" s="437">
        <f t="shared" si="3"/>
        <v>0</v>
      </c>
      <c r="G102" s="437">
        <f t="shared" si="3"/>
        <v>0</v>
      </c>
      <c r="H102" s="437">
        <f t="shared" si="3"/>
        <v>0</v>
      </c>
      <c r="I102" s="437">
        <f t="shared" si="3"/>
        <v>0</v>
      </c>
      <c r="J102" s="437">
        <f t="shared" si="3"/>
        <v>0</v>
      </c>
      <c r="K102" s="437">
        <f t="shared" si="3"/>
        <v>0</v>
      </c>
      <c r="L102" s="437">
        <f t="shared" si="3"/>
        <v>0</v>
      </c>
      <c r="M102" s="437">
        <f t="shared" si="3"/>
        <v>0</v>
      </c>
      <c r="N102" s="437">
        <f t="shared" si="3"/>
        <v>0</v>
      </c>
      <c r="O102" s="437">
        <f t="shared" si="3"/>
        <v>0</v>
      </c>
      <c r="P102" s="437">
        <f t="shared" si="3"/>
        <v>0</v>
      </c>
      <c r="Q102" s="437">
        <f t="shared" si="3"/>
        <v>0</v>
      </c>
      <c r="R102" s="437">
        <f>SUM(R100,R101)</f>
        <v>0</v>
      </c>
      <c r="S102" s="437">
        <f t="shared" si="3"/>
        <v>0</v>
      </c>
      <c r="T102" s="437">
        <f t="shared" si="3"/>
        <v>0</v>
      </c>
      <c r="U102" s="457">
        <f t="shared" si="3"/>
        <v>0</v>
      </c>
      <c r="V102" s="458">
        <f t="shared" si="3"/>
        <v>0</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zoomScaleNormal="100" zoomScaleSheetLayoutView="100" workbookViewId="0">
      <selection activeCell="A57" sqref="A57:M57"/>
    </sheetView>
  </sheetViews>
  <sheetFormatPr baseColWidth="10" defaultColWidth="8.83203125" defaultRowHeight="14"/>
  <cols>
    <col min="1" max="1" width="12.6640625" style="662" customWidth="1"/>
    <col min="2" max="3" width="11.6640625" style="662" customWidth="1"/>
    <col min="4" max="4" width="9.5" style="662" customWidth="1"/>
    <col min="5" max="5" width="9.5" style="662" hidden="1" customWidth="1"/>
    <col min="6" max="6" width="5.6640625" style="662" customWidth="1"/>
    <col min="7" max="7" width="4.6640625" style="662" customWidth="1"/>
    <col min="8" max="8" width="8.6640625" style="662" customWidth="1"/>
    <col min="9" max="10" width="11.6640625" style="662" customWidth="1"/>
    <col min="11" max="11" width="9.5" style="662" customWidth="1"/>
    <col min="12" max="12" width="4.5" style="662" customWidth="1"/>
    <col min="13" max="13" width="6.1640625" style="662" customWidth="1"/>
    <col min="14" max="14" width="8.83203125" style="661" customWidth="1"/>
    <col min="15" max="15" width="11" style="661" customWidth="1"/>
    <col min="16" max="180" width="8.83203125" style="661" customWidth="1"/>
    <col min="181" max="257" width="11.5" style="662" customWidth="1"/>
    <col min="258" max="16384" width="8.83203125" style="662"/>
  </cols>
  <sheetData>
    <row r="1" spans="1:257" s="659" customFormat="1" ht="18.5" customHeight="1" thickBot="1">
      <c r="A1" s="1069" t="s">
        <v>315</v>
      </c>
      <c r="B1" s="1070"/>
      <c r="C1" s="1070"/>
      <c r="D1" s="1070"/>
      <c r="E1" s="1070"/>
      <c r="F1" s="1070"/>
      <c r="G1" s="1070"/>
      <c r="H1" s="1070"/>
      <c r="I1" s="1070"/>
      <c r="J1" s="1070"/>
      <c r="K1" s="1070"/>
      <c r="L1" s="1070"/>
      <c r="M1" s="1071"/>
      <c r="FY1" s="660"/>
      <c r="FZ1" s="660"/>
      <c r="GA1" s="660"/>
      <c r="GB1" s="660"/>
      <c r="GC1" s="660"/>
      <c r="GD1" s="660"/>
      <c r="GE1" s="660"/>
      <c r="GF1" s="660"/>
      <c r="GG1" s="660"/>
      <c r="GH1" s="660"/>
      <c r="GI1" s="660"/>
      <c r="GJ1" s="660"/>
      <c r="GK1" s="660"/>
      <c r="GL1" s="660"/>
      <c r="GM1" s="660"/>
      <c r="GN1" s="660"/>
      <c r="GO1" s="660"/>
      <c r="GP1" s="660"/>
      <c r="GQ1" s="660"/>
      <c r="GR1" s="660"/>
      <c r="GS1" s="660"/>
      <c r="GT1" s="660"/>
      <c r="GU1" s="660"/>
      <c r="GV1" s="660"/>
      <c r="GW1" s="660"/>
      <c r="GX1" s="660"/>
      <c r="GY1" s="660"/>
      <c r="GZ1" s="660"/>
      <c r="HA1" s="660"/>
      <c r="HB1" s="660"/>
      <c r="HC1" s="660"/>
      <c r="HD1" s="660"/>
      <c r="HE1" s="660"/>
      <c r="HF1" s="660"/>
      <c r="HG1" s="660"/>
      <c r="HH1" s="660"/>
      <c r="HI1" s="660"/>
      <c r="HJ1" s="660"/>
      <c r="HK1" s="660"/>
      <c r="HL1" s="660"/>
      <c r="HM1" s="660"/>
      <c r="HN1" s="660"/>
      <c r="HO1" s="660"/>
      <c r="HP1" s="660"/>
      <c r="HQ1" s="660"/>
      <c r="HR1" s="660"/>
      <c r="HS1" s="660"/>
      <c r="HT1" s="660"/>
      <c r="HU1" s="660"/>
      <c r="HV1" s="660"/>
      <c r="HW1" s="660"/>
      <c r="HX1" s="660"/>
      <c r="HY1" s="660"/>
      <c r="HZ1" s="660"/>
      <c r="IA1" s="660"/>
      <c r="IB1" s="660"/>
      <c r="IC1" s="660"/>
      <c r="ID1" s="660"/>
      <c r="IE1" s="660"/>
      <c r="IF1" s="660"/>
      <c r="IG1" s="660"/>
      <c r="IH1" s="660"/>
      <c r="II1" s="660"/>
      <c r="IJ1" s="660"/>
      <c r="IK1" s="660"/>
      <c r="IL1" s="660"/>
      <c r="IM1" s="660"/>
      <c r="IN1" s="660"/>
      <c r="IO1" s="660"/>
      <c r="IP1" s="660"/>
      <c r="IQ1" s="660"/>
      <c r="IR1" s="660"/>
      <c r="IS1" s="660"/>
      <c r="IT1" s="660"/>
      <c r="IU1" s="660"/>
      <c r="IV1" s="660"/>
      <c r="IW1" s="660"/>
    </row>
    <row r="2" spans="1:257" ht="12.75" customHeight="1" thickBot="1">
      <c r="A2" s="1010" t="s">
        <v>286</v>
      </c>
      <c r="B2" s="1011"/>
      <c r="C2" s="1011"/>
      <c r="D2" s="1011"/>
      <c r="E2" s="1011"/>
      <c r="F2" s="1011"/>
      <c r="G2" s="1011"/>
      <c r="H2" s="1011"/>
      <c r="I2" s="1012"/>
      <c r="J2" s="1012"/>
      <c r="K2" s="1012"/>
      <c r="L2" s="1011"/>
      <c r="M2" s="1013"/>
    </row>
    <row r="3" spans="1:257" ht="14.25" customHeight="1" thickBot="1">
      <c r="A3" s="1014" t="s">
        <v>133</v>
      </c>
      <c r="B3" s="1016"/>
      <c r="C3" s="1016"/>
      <c r="D3" s="1016"/>
      <c r="E3" s="1016"/>
      <c r="F3" s="1016"/>
      <c r="G3" s="1016"/>
      <c r="H3" s="1017"/>
      <c r="I3" s="1018"/>
      <c r="J3" s="1018"/>
      <c r="K3" s="663"/>
      <c r="L3" s="1019"/>
      <c r="M3" s="1020"/>
    </row>
    <row r="4" spans="1:257" s="665" customFormat="1" ht="12.75" customHeight="1" thickBot="1">
      <c r="A4" s="1015"/>
      <c r="B4" s="1021" t="s">
        <v>381</v>
      </c>
      <c r="C4" s="1021"/>
      <c r="D4" s="1021"/>
      <c r="E4" s="1022"/>
      <c r="F4" s="1021"/>
      <c r="G4" s="1021"/>
      <c r="H4" s="1021"/>
      <c r="I4" s="1023" t="s">
        <v>382</v>
      </c>
      <c r="J4" s="1023"/>
      <c r="K4" s="664" t="s">
        <v>134</v>
      </c>
      <c r="L4" s="1024" t="s">
        <v>363</v>
      </c>
      <c r="M4" s="1025"/>
      <c r="FY4" s="666"/>
      <c r="FZ4" s="666"/>
      <c r="GA4" s="666"/>
      <c r="GB4" s="666"/>
      <c r="GC4" s="666"/>
      <c r="GD4" s="666"/>
      <c r="GE4" s="666"/>
      <c r="GF4" s="666"/>
      <c r="GG4" s="666"/>
      <c r="GH4" s="666"/>
      <c r="GI4" s="666"/>
      <c r="GJ4" s="666"/>
      <c r="GK4" s="666"/>
      <c r="GL4" s="666"/>
      <c r="GM4" s="666"/>
      <c r="GN4" s="666"/>
      <c r="GO4" s="666"/>
      <c r="GP4" s="666"/>
      <c r="GQ4" s="666"/>
      <c r="GR4" s="666"/>
      <c r="GS4" s="666"/>
      <c r="GT4" s="666"/>
      <c r="GU4" s="666"/>
      <c r="GV4" s="666"/>
      <c r="GW4" s="666"/>
      <c r="GX4" s="666"/>
      <c r="GY4" s="666"/>
      <c r="GZ4" s="666"/>
      <c r="HA4" s="666"/>
      <c r="HB4" s="666"/>
      <c r="HC4" s="666"/>
      <c r="HD4" s="666"/>
      <c r="HE4" s="666"/>
      <c r="HF4" s="666"/>
      <c r="HG4" s="666"/>
      <c r="HH4" s="666"/>
      <c r="HI4" s="666"/>
      <c r="HJ4" s="666"/>
      <c r="HK4" s="666"/>
      <c r="HL4" s="666"/>
      <c r="HM4" s="666"/>
      <c r="HN4" s="666"/>
      <c r="HO4" s="666"/>
      <c r="HP4" s="666"/>
      <c r="HQ4" s="666"/>
      <c r="HR4" s="666"/>
      <c r="HS4" s="666"/>
      <c r="HT4" s="666"/>
      <c r="HU4" s="666"/>
      <c r="HV4" s="666"/>
      <c r="HW4" s="666"/>
      <c r="HX4" s="666"/>
      <c r="HY4" s="666"/>
      <c r="HZ4" s="666"/>
      <c r="IA4" s="666"/>
      <c r="IB4" s="666"/>
      <c r="IC4" s="666"/>
      <c r="ID4" s="666"/>
      <c r="IE4" s="666"/>
      <c r="IF4" s="666"/>
      <c r="IG4" s="666"/>
      <c r="IH4" s="666"/>
      <c r="II4" s="666"/>
      <c r="IJ4" s="666"/>
      <c r="IK4" s="666"/>
      <c r="IL4" s="666"/>
      <c r="IM4" s="666"/>
      <c r="IN4" s="666"/>
      <c r="IO4" s="666"/>
      <c r="IP4" s="666"/>
      <c r="IQ4" s="666"/>
      <c r="IR4" s="666"/>
      <c r="IS4" s="666"/>
      <c r="IT4" s="666"/>
      <c r="IU4" s="666"/>
      <c r="IV4" s="666"/>
      <c r="IW4" s="666"/>
    </row>
    <row r="5" spans="1:257" s="665" customFormat="1" ht="12.75" customHeight="1">
      <c r="A5" s="1042" t="s">
        <v>364</v>
      </c>
      <c r="B5" s="1031"/>
      <c r="C5" s="1032"/>
      <c r="D5" s="1032"/>
      <c r="E5" s="1032"/>
      <c r="F5" s="1032"/>
      <c r="G5" s="1032"/>
      <c r="H5" s="1032"/>
      <c r="I5" s="1033"/>
      <c r="J5" s="1034"/>
      <c r="K5" s="1034"/>
      <c r="L5" s="1034"/>
      <c r="M5" s="1035"/>
      <c r="FY5" s="666"/>
      <c r="FZ5" s="666"/>
      <c r="GA5" s="666"/>
      <c r="GB5" s="666"/>
      <c r="GC5" s="666"/>
      <c r="GD5" s="666"/>
      <c r="GE5" s="666"/>
      <c r="GF5" s="666"/>
      <c r="GG5" s="666"/>
      <c r="GH5" s="666"/>
      <c r="GI5" s="666"/>
      <c r="GJ5" s="666"/>
      <c r="GK5" s="666"/>
      <c r="GL5" s="666"/>
      <c r="GM5" s="666"/>
      <c r="GN5" s="666"/>
      <c r="GO5" s="666"/>
      <c r="GP5" s="666"/>
      <c r="GQ5" s="666"/>
      <c r="GR5" s="666"/>
      <c r="GS5" s="666"/>
      <c r="GT5" s="666"/>
      <c r="GU5" s="666"/>
      <c r="GV5" s="666"/>
      <c r="GW5" s="666"/>
      <c r="GX5" s="666"/>
      <c r="GY5" s="666"/>
      <c r="GZ5" s="666"/>
      <c r="HA5" s="666"/>
      <c r="HB5" s="666"/>
      <c r="HC5" s="666"/>
      <c r="HD5" s="666"/>
      <c r="HE5" s="666"/>
      <c r="HF5" s="666"/>
      <c r="HG5" s="666"/>
      <c r="HH5" s="666"/>
      <c r="HI5" s="666"/>
      <c r="HJ5" s="666"/>
      <c r="HK5" s="666"/>
      <c r="HL5" s="666"/>
      <c r="HM5" s="666"/>
      <c r="HN5" s="666"/>
      <c r="HO5" s="666"/>
      <c r="HP5" s="666"/>
      <c r="HQ5" s="666"/>
      <c r="HR5" s="666"/>
      <c r="HS5" s="666"/>
      <c r="HT5" s="666"/>
      <c r="HU5" s="666"/>
      <c r="HV5" s="666"/>
      <c r="HW5" s="666"/>
      <c r="HX5" s="666"/>
      <c r="HY5" s="666"/>
      <c r="HZ5" s="666"/>
      <c r="IA5" s="666"/>
      <c r="IB5" s="666"/>
      <c r="IC5" s="666"/>
      <c r="ID5" s="666"/>
      <c r="IE5" s="666"/>
      <c r="IF5" s="666"/>
      <c r="IG5" s="666"/>
      <c r="IH5" s="666"/>
      <c r="II5" s="666"/>
      <c r="IJ5" s="666"/>
      <c r="IK5" s="666"/>
      <c r="IL5" s="666"/>
      <c r="IM5" s="666"/>
      <c r="IN5" s="666"/>
      <c r="IO5" s="666"/>
      <c r="IP5" s="666"/>
      <c r="IQ5" s="666"/>
      <c r="IR5" s="666"/>
      <c r="IS5" s="666"/>
      <c r="IT5" s="666"/>
      <c r="IU5" s="666"/>
      <c r="IV5" s="666"/>
      <c r="IW5" s="666"/>
    </row>
    <row r="6" spans="1:257" s="665" customFormat="1" ht="12.75" customHeight="1" thickBot="1">
      <c r="A6" s="1043"/>
      <c r="B6" s="1039" t="s">
        <v>380</v>
      </c>
      <c r="C6" s="1040"/>
      <c r="D6" s="1040"/>
      <c r="E6" s="1041"/>
      <c r="F6" s="1040"/>
      <c r="G6" s="1040"/>
      <c r="H6" s="1040"/>
      <c r="I6" s="1036" t="s">
        <v>383</v>
      </c>
      <c r="J6" s="1037"/>
      <c r="K6" s="1037"/>
      <c r="L6" s="1037"/>
      <c r="M6" s="1038"/>
      <c r="FY6" s="666"/>
      <c r="FZ6" s="666"/>
      <c r="GA6" s="666"/>
      <c r="GB6" s="666"/>
      <c r="GC6" s="666"/>
      <c r="GD6" s="666"/>
      <c r="GE6" s="666"/>
      <c r="GF6" s="666"/>
      <c r="GG6" s="666"/>
      <c r="GH6" s="666"/>
      <c r="GI6" s="666"/>
      <c r="GJ6" s="666"/>
      <c r="GK6" s="666"/>
      <c r="GL6" s="666"/>
      <c r="GM6" s="666"/>
      <c r="GN6" s="666"/>
      <c r="GO6" s="666"/>
      <c r="GP6" s="666"/>
      <c r="GQ6" s="666"/>
      <c r="GR6" s="666"/>
      <c r="GS6" s="666"/>
      <c r="GT6" s="666"/>
      <c r="GU6" s="666"/>
      <c r="GV6" s="666"/>
      <c r="GW6" s="666"/>
      <c r="GX6" s="666"/>
      <c r="GY6" s="666"/>
      <c r="GZ6" s="666"/>
      <c r="HA6" s="666"/>
      <c r="HB6" s="666"/>
      <c r="HC6" s="666"/>
      <c r="HD6" s="666"/>
      <c r="HE6" s="666"/>
      <c r="HF6" s="666"/>
      <c r="HG6" s="666"/>
      <c r="HH6" s="666"/>
      <c r="HI6" s="666"/>
      <c r="HJ6" s="666"/>
      <c r="HK6" s="666"/>
      <c r="HL6" s="666"/>
      <c r="HM6" s="666"/>
      <c r="HN6" s="666"/>
      <c r="HO6" s="666"/>
      <c r="HP6" s="666"/>
      <c r="HQ6" s="666"/>
      <c r="HR6" s="666"/>
      <c r="HS6" s="666"/>
      <c r="HT6" s="666"/>
      <c r="HU6" s="666"/>
      <c r="HV6" s="666"/>
      <c r="HW6" s="666"/>
      <c r="HX6" s="666"/>
      <c r="HY6" s="666"/>
      <c r="HZ6" s="666"/>
      <c r="IA6" s="666"/>
      <c r="IB6" s="666"/>
      <c r="IC6" s="666"/>
      <c r="ID6" s="666"/>
      <c r="IE6" s="666"/>
      <c r="IF6" s="666"/>
      <c r="IG6" s="666"/>
      <c r="IH6" s="666"/>
      <c r="II6" s="666"/>
      <c r="IJ6" s="666"/>
      <c r="IK6" s="666"/>
      <c r="IL6" s="666"/>
      <c r="IM6" s="666"/>
      <c r="IN6" s="666"/>
      <c r="IO6" s="666"/>
      <c r="IP6" s="666"/>
      <c r="IQ6" s="666"/>
      <c r="IR6" s="666"/>
      <c r="IS6" s="666"/>
      <c r="IT6" s="666"/>
      <c r="IU6" s="666"/>
      <c r="IV6" s="666"/>
      <c r="IW6" s="666"/>
    </row>
    <row r="7" spans="1:257" s="669" customFormat="1" ht="14.25" customHeight="1" thickBot="1">
      <c r="A7" s="667" t="s">
        <v>135</v>
      </c>
      <c r="B7" s="1026"/>
      <c r="C7" s="1026"/>
      <c r="D7" s="1026"/>
      <c r="E7" s="1026"/>
      <c r="F7" s="1026"/>
      <c r="G7" s="1027" t="s">
        <v>136</v>
      </c>
      <c r="H7" s="1027"/>
      <c r="I7" s="1028"/>
      <c r="J7" s="1028"/>
      <c r="K7" s="668" t="s">
        <v>366</v>
      </c>
      <c r="L7" s="1029" t="s">
        <v>367</v>
      </c>
      <c r="M7" s="1030"/>
      <c r="FY7" s="670"/>
      <c r="FZ7" s="670"/>
      <c r="GA7" s="670"/>
      <c r="GB7" s="670"/>
      <c r="GC7" s="670"/>
      <c r="GD7" s="670"/>
      <c r="GE7" s="670"/>
      <c r="GF7" s="670"/>
      <c r="GG7" s="670"/>
      <c r="GH7" s="670"/>
      <c r="GI7" s="670"/>
      <c r="GJ7" s="670"/>
      <c r="GK7" s="670"/>
      <c r="GL7" s="670"/>
      <c r="GM7" s="670"/>
      <c r="GN7" s="670"/>
      <c r="GO7" s="670"/>
      <c r="GP7" s="670"/>
      <c r="GQ7" s="670"/>
      <c r="GR7" s="670"/>
      <c r="GS7" s="670"/>
      <c r="GT7" s="670"/>
      <c r="GU7" s="670"/>
      <c r="GV7" s="670"/>
      <c r="GW7" s="670"/>
      <c r="GX7" s="670"/>
      <c r="GY7" s="670"/>
      <c r="GZ7" s="670"/>
      <c r="HA7" s="670"/>
      <c r="HB7" s="670"/>
      <c r="HC7" s="670"/>
      <c r="HD7" s="670"/>
      <c r="HE7" s="670"/>
      <c r="HF7" s="670"/>
      <c r="HG7" s="670"/>
      <c r="HH7" s="670"/>
      <c r="HI7" s="670"/>
      <c r="HJ7" s="670"/>
      <c r="HK7" s="670"/>
      <c r="HL7" s="670"/>
      <c r="HM7" s="670"/>
      <c r="HN7" s="670"/>
      <c r="HO7" s="670"/>
      <c r="HP7" s="670"/>
      <c r="HQ7" s="670"/>
      <c r="HR7" s="670"/>
      <c r="HS7" s="670"/>
      <c r="HT7" s="670"/>
      <c r="HU7" s="670"/>
      <c r="HV7" s="670"/>
      <c r="HW7" s="670"/>
      <c r="HX7" s="670"/>
      <c r="HY7" s="670"/>
      <c r="HZ7" s="670"/>
      <c r="IA7" s="670"/>
      <c r="IB7" s="670"/>
      <c r="IC7" s="670"/>
      <c r="ID7" s="670"/>
      <c r="IE7" s="670"/>
      <c r="IF7" s="670"/>
      <c r="IG7" s="670"/>
      <c r="IH7" s="670"/>
      <c r="II7" s="670"/>
      <c r="IJ7" s="670"/>
      <c r="IK7" s="670"/>
      <c r="IL7" s="670"/>
      <c r="IM7" s="670"/>
      <c r="IN7" s="670"/>
      <c r="IO7" s="670"/>
      <c r="IP7" s="670"/>
      <c r="IQ7" s="670"/>
      <c r="IR7" s="670"/>
      <c r="IS7" s="670"/>
      <c r="IT7" s="670"/>
      <c r="IU7" s="670"/>
      <c r="IV7" s="670"/>
      <c r="IW7" s="670"/>
    </row>
    <row r="8" spans="1:257" ht="15" thickBot="1">
      <c r="A8" s="973" t="s">
        <v>372</v>
      </c>
      <c r="B8" s="974"/>
      <c r="C8" s="974"/>
      <c r="D8" s="974"/>
      <c r="E8" s="975"/>
      <c r="F8" s="974"/>
      <c r="G8" s="976"/>
      <c r="H8" s="976"/>
      <c r="I8" s="976"/>
      <c r="J8" s="976"/>
      <c r="K8" s="976"/>
      <c r="L8" s="976"/>
      <c r="M8" s="977"/>
    </row>
    <row r="9" spans="1:257" ht="13.5" customHeight="1">
      <c r="A9" s="978" t="s">
        <v>137</v>
      </c>
      <c r="B9" s="979"/>
      <c r="C9" s="979"/>
      <c r="D9" s="979"/>
      <c r="E9" s="980"/>
      <c r="F9" s="980"/>
      <c r="G9" s="981" t="s">
        <v>138</v>
      </c>
      <c r="H9" s="982"/>
      <c r="I9" s="982"/>
      <c r="J9" s="982"/>
      <c r="K9" s="982"/>
      <c r="L9" s="982"/>
      <c r="M9" s="983"/>
    </row>
    <row r="10" spans="1:257" ht="17" customHeight="1">
      <c r="A10" s="671" t="s">
        <v>139</v>
      </c>
      <c r="B10" s="984"/>
      <c r="C10" s="985"/>
      <c r="D10" s="985"/>
      <c r="E10" s="986"/>
      <c r="F10" s="987"/>
      <c r="G10" s="988" t="s">
        <v>139</v>
      </c>
      <c r="H10" s="989"/>
      <c r="I10" s="990"/>
      <c r="J10" s="991"/>
      <c r="K10" s="991"/>
      <c r="L10" s="991"/>
      <c r="M10" s="992"/>
    </row>
    <row r="11" spans="1:257" ht="17" customHeight="1">
      <c r="A11" s="672" t="s">
        <v>140</v>
      </c>
      <c r="B11" s="984"/>
      <c r="C11" s="985"/>
      <c r="D11" s="985"/>
      <c r="E11" s="986"/>
      <c r="F11" s="987"/>
      <c r="G11" s="988" t="s">
        <v>140</v>
      </c>
      <c r="H11" s="989"/>
      <c r="I11" s="990"/>
      <c r="J11" s="991"/>
      <c r="K11" s="991"/>
      <c r="L11" s="991"/>
      <c r="M11" s="992"/>
    </row>
    <row r="12" spans="1:257" ht="17" customHeight="1">
      <c r="A12" s="673" t="s">
        <v>365</v>
      </c>
      <c r="B12" s="1000"/>
      <c r="C12" s="1001"/>
      <c r="D12" s="1001"/>
      <c r="E12" s="1002"/>
      <c r="F12" s="1003"/>
      <c r="G12" s="1004" t="s">
        <v>365</v>
      </c>
      <c r="H12" s="1005"/>
      <c r="I12" s="990"/>
      <c r="J12" s="991"/>
      <c r="K12" s="991"/>
      <c r="L12" s="991"/>
      <c r="M12" s="992"/>
    </row>
    <row r="13" spans="1:257" ht="17" customHeight="1">
      <c r="A13" s="674" t="s">
        <v>141</v>
      </c>
      <c r="B13" s="675" t="s">
        <v>378</v>
      </c>
      <c r="C13" s="993" t="s">
        <v>379</v>
      </c>
      <c r="D13" s="993"/>
      <c r="E13" s="994"/>
      <c r="F13" s="995"/>
      <c r="G13" s="996" t="s">
        <v>141</v>
      </c>
      <c r="H13" s="997"/>
      <c r="I13" s="676" t="s">
        <v>378</v>
      </c>
      <c r="J13" s="998" t="s">
        <v>379</v>
      </c>
      <c r="K13" s="998"/>
      <c r="L13" s="998"/>
      <c r="M13" s="999"/>
    </row>
    <row r="14" spans="1:257" ht="17" customHeight="1">
      <c r="A14" s="677">
        <v>1</v>
      </c>
      <c r="B14" s="756"/>
      <c r="C14" s="678"/>
      <c r="D14" s="679"/>
      <c r="E14" s="680"/>
      <c r="F14" s="681"/>
      <c r="G14" s="1006">
        <v>1</v>
      </c>
      <c r="H14" s="1007"/>
      <c r="I14" s="786"/>
      <c r="J14" s="682"/>
      <c r="K14" s="683"/>
      <c r="L14" s="683"/>
      <c r="M14" s="684"/>
    </row>
    <row r="15" spans="1:257" ht="17" customHeight="1">
      <c r="A15" s="677">
        <v>2</v>
      </c>
      <c r="B15" s="756"/>
      <c r="C15" s="678"/>
      <c r="D15" s="679"/>
      <c r="E15" s="680"/>
      <c r="F15" s="681"/>
      <c r="G15" s="1006">
        <v>2</v>
      </c>
      <c r="H15" s="1007"/>
      <c r="I15" s="787"/>
      <c r="J15" s="682"/>
      <c r="K15" s="683"/>
      <c r="L15" s="683"/>
      <c r="M15" s="684"/>
    </row>
    <row r="16" spans="1:257" ht="17" customHeight="1">
      <c r="A16" s="677">
        <v>3</v>
      </c>
      <c r="B16" s="756"/>
      <c r="C16" s="678"/>
      <c r="D16" s="679"/>
      <c r="E16" s="680"/>
      <c r="F16" s="681"/>
      <c r="G16" s="1008">
        <v>3</v>
      </c>
      <c r="H16" s="1009"/>
      <c r="I16" s="786"/>
      <c r="J16" s="682"/>
      <c r="K16" s="683"/>
      <c r="L16" s="683"/>
      <c r="M16" s="684"/>
    </row>
    <row r="17" spans="1:18" ht="17" customHeight="1">
      <c r="A17" s="677">
        <v>4</v>
      </c>
      <c r="B17" s="756"/>
      <c r="C17" s="678"/>
      <c r="D17" s="679"/>
      <c r="E17" s="680"/>
      <c r="F17" s="681"/>
      <c r="G17" s="1008">
        <v>4</v>
      </c>
      <c r="H17" s="1009"/>
      <c r="I17" s="787"/>
      <c r="J17" s="682"/>
      <c r="K17" s="683"/>
      <c r="L17" s="683"/>
      <c r="M17" s="684"/>
    </row>
    <row r="18" spans="1:18" ht="17" customHeight="1">
      <c r="A18" s="677">
        <v>5</v>
      </c>
      <c r="B18" s="756"/>
      <c r="C18" s="678"/>
      <c r="D18" s="679"/>
      <c r="E18" s="680"/>
      <c r="F18" s="681"/>
      <c r="G18" s="1008">
        <v>5</v>
      </c>
      <c r="H18" s="1009"/>
      <c r="I18" s="786"/>
      <c r="J18" s="682"/>
      <c r="K18" s="683"/>
      <c r="L18" s="683"/>
      <c r="M18" s="684"/>
    </row>
    <row r="19" spans="1:18" ht="17" customHeight="1">
      <c r="A19" s="677">
        <v>6</v>
      </c>
      <c r="B19" s="756"/>
      <c r="C19" s="678"/>
      <c r="D19" s="679"/>
      <c r="E19" s="680"/>
      <c r="F19" s="681"/>
      <c r="G19" s="1008">
        <v>6</v>
      </c>
      <c r="H19" s="1009"/>
      <c r="I19" s="787"/>
      <c r="J19" s="682"/>
      <c r="K19" s="683"/>
      <c r="L19" s="683"/>
      <c r="M19" s="684"/>
      <c r="O19" s="685"/>
      <c r="P19" s="685"/>
      <c r="Q19" s="685"/>
      <c r="R19" s="685"/>
    </row>
    <row r="20" spans="1:18" ht="17" customHeight="1">
      <c r="A20" s="677">
        <v>7</v>
      </c>
      <c r="B20" s="756"/>
      <c r="C20" s="678"/>
      <c r="D20" s="679"/>
      <c r="E20" s="680"/>
      <c r="F20" s="681"/>
      <c r="G20" s="1008">
        <v>7</v>
      </c>
      <c r="H20" s="1009"/>
      <c r="I20" s="786"/>
      <c r="J20" s="682"/>
      <c r="K20" s="683"/>
      <c r="L20" s="683"/>
      <c r="M20" s="684"/>
    </row>
    <row r="21" spans="1:18" ht="17" customHeight="1">
      <c r="A21" s="677">
        <v>8</v>
      </c>
      <c r="B21" s="756"/>
      <c r="C21" s="678"/>
      <c r="D21" s="679"/>
      <c r="E21" s="680"/>
      <c r="F21" s="681"/>
      <c r="G21" s="1008">
        <v>8</v>
      </c>
      <c r="H21" s="1009"/>
      <c r="I21" s="787"/>
      <c r="J21" s="682"/>
      <c r="K21" s="683"/>
      <c r="L21" s="683"/>
      <c r="M21" s="684"/>
    </row>
    <row r="22" spans="1:18" ht="17" customHeight="1">
      <c r="A22" s="677">
        <v>9</v>
      </c>
      <c r="B22" s="756"/>
      <c r="C22" s="678"/>
      <c r="D22" s="679"/>
      <c r="E22" s="680"/>
      <c r="F22" s="681"/>
      <c r="G22" s="1008">
        <v>9</v>
      </c>
      <c r="H22" s="1009"/>
      <c r="I22" s="786"/>
      <c r="J22" s="682"/>
      <c r="K22" s="683"/>
      <c r="L22" s="683"/>
      <c r="M22" s="684"/>
    </row>
    <row r="23" spans="1:18" ht="17" customHeight="1">
      <c r="A23" s="677">
        <v>10</v>
      </c>
      <c r="B23" s="756"/>
      <c r="C23" s="678"/>
      <c r="D23" s="679"/>
      <c r="E23" s="680"/>
      <c r="F23" s="681"/>
      <c r="G23" s="1008">
        <v>10</v>
      </c>
      <c r="H23" s="1009"/>
      <c r="I23" s="787"/>
      <c r="J23" s="682"/>
      <c r="K23" s="683"/>
      <c r="L23" s="683"/>
      <c r="M23" s="684"/>
    </row>
    <row r="24" spans="1:18" ht="17" customHeight="1">
      <c r="A24" s="677">
        <v>11</v>
      </c>
      <c r="B24" s="756"/>
      <c r="C24" s="678"/>
      <c r="D24" s="679"/>
      <c r="E24" s="680"/>
      <c r="F24" s="681"/>
      <c r="G24" s="1008">
        <v>11</v>
      </c>
      <c r="H24" s="1009"/>
      <c r="I24" s="786"/>
      <c r="J24" s="682"/>
      <c r="K24" s="683"/>
      <c r="L24" s="683"/>
      <c r="M24" s="684"/>
    </row>
    <row r="25" spans="1:18" ht="17" customHeight="1">
      <c r="A25" s="677">
        <v>12</v>
      </c>
      <c r="B25" s="756"/>
      <c r="C25" s="678"/>
      <c r="D25" s="679"/>
      <c r="E25" s="680"/>
      <c r="F25" s="681"/>
      <c r="G25" s="1008">
        <v>12</v>
      </c>
      <c r="H25" s="1009"/>
      <c r="I25" s="787"/>
      <c r="J25" s="682"/>
      <c r="K25" s="683"/>
      <c r="L25" s="683"/>
      <c r="M25" s="684"/>
    </row>
    <row r="26" spans="1:18" ht="17" customHeight="1">
      <c r="A26" s="677">
        <v>13</v>
      </c>
      <c r="B26" s="756"/>
      <c r="C26" s="678"/>
      <c r="D26" s="679"/>
      <c r="E26" s="680"/>
      <c r="F26" s="681"/>
      <c r="G26" s="1008">
        <v>13</v>
      </c>
      <c r="H26" s="1009"/>
      <c r="I26" s="786"/>
      <c r="J26" s="682"/>
      <c r="K26" s="683"/>
      <c r="L26" s="683"/>
      <c r="M26" s="684"/>
    </row>
    <row r="27" spans="1:18" ht="17" customHeight="1">
      <c r="A27" s="686">
        <v>14</v>
      </c>
      <c r="B27" s="756"/>
      <c r="C27" s="678"/>
      <c r="D27" s="679"/>
      <c r="E27" s="680"/>
      <c r="F27" s="681"/>
      <c r="G27" s="1044">
        <v>14</v>
      </c>
      <c r="H27" s="1045"/>
      <c r="I27" s="787"/>
      <c r="J27" s="682"/>
      <c r="K27" s="683"/>
      <c r="L27" s="683"/>
      <c r="M27" s="684"/>
      <c r="O27" s="685"/>
      <c r="P27" s="685"/>
      <c r="Q27" s="685"/>
      <c r="R27" s="685"/>
    </row>
    <row r="28" spans="1:18" ht="17" customHeight="1">
      <c r="A28" s="677">
        <v>15</v>
      </c>
      <c r="B28" s="756"/>
      <c r="C28" s="678"/>
      <c r="D28" s="679"/>
      <c r="E28" s="680"/>
      <c r="F28" s="681"/>
      <c r="G28" s="1008">
        <v>15</v>
      </c>
      <c r="H28" s="1009"/>
      <c r="I28" s="786"/>
      <c r="J28" s="682"/>
      <c r="K28" s="683"/>
      <c r="L28" s="683"/>
      <c r="M28" s="684"/>
    </row>
    <row r="29" spans="1:18" ht="17" customHeight="1">
      <c r="A29" s="677">
        <v>16</v>
      </c>
      <c r="B29" s="756"/>
      <c r="C29" s="678"/>
      <c r="D29" s="679"/>
      <c r="E29" s="680"/>
      <c r="F29" s="681"/>
      <c r="G29" s="1008">
        <v>16</v>
      </c>
      <c r="H29" s="1009"/>
      <c r="I29" s="787"/>
      <c r="J29" s="682"/>
      <c r="K29" s="687"/>
      <c r="L29" s="687"/>
      <c r="M29" s="688"/>
    </row>
    <row r="30" spans="1:18" ht="17" customHeight="1">
      <c r="A30" s="689">
        <v>17</v>
      </c>
      <c r="B30" s="756"/>
      <c r="C30" s="678"/>
      <c r="D30" s="690"/>
      <c r="E30" s="691"/>
      <c r="F30" s="692"/>
      <c r="G30" s="1079">
        <v>17</v>
      </c>
      <c r="H30" s="1079"/>
      <c r="I30" s="786"/>
      <c r="J30" s="682"/>
      <c r="K30" s="690"/>
      <c r="L30" s="690"/>
      <c r="M30" s="693"/>
    </row>
    <row r="31" spans="1:18" ht="17" customHeight="1">
      <c r="A31" s="677">
        <v>18</v>
      </c>
      <c r="B31" s="756"/>
      <c r="C31" s="678"/>
      <c r="D31" s="694"/>
      <c r="E31" s="695"/>
      <c r="F31" s="696"/>
      <c r="G31" s="1009">
        <v>18</v>
      </c>
      <c r="H31" s="1009"/>
      <c r="I31" s="787"/>
      <c r="J31" s="682"/>
      <c r="K31" s="694"/>
      <c r="L31" s="694"/>
      <c r="M31" s="697"/>
    </row>
    <row r="32" spans="1:18" ht="17" customHeight="1">
      <c r="A32" s="677">
        <v>19</v>
      </c>
      <c r="B32" s="756"/>
      <c r="C32" s="678"/>
      <c r="D32" s="698"/>
      <c r="E32" s="699"/>
      <c r="F32" s="700"/>
      <c r="G32" s="1009">
        <v>19</v>
      </c>
      <c r="H32" s="1009"/>
      <c r="I32" s="786"/>
      <c r="J32" s="682"/>
      <c r="K32" s="698"/>
      <c r="L32" s="698"/>
      <c r="M32" s="701"/>
    </row>
    <row r="33" spans="1:257" ht="17" customHeight="1" thickBot="1">
      <c r="A33" s="686">
        <v>20</v>
      </c>
      <c r="B33" s="756"/>
      <c r="C33" s="678"/>
      <c r="D33" s="702"/>
      <c r="E33" s="703"/>
      <c r="F33" s="704"/>
      <c r="G33" s="1045">
        <v>20</v>
      </c>
      <c r="H33" s="1045"/>
      <c r="I33" s="787"/>
      <c r="J33" s="682"/>
      <c r="K33" s="702"/>
      <c r="L33" s="702"/>
      <c r="M33" s="705"/>
      <c r="O33" s="685"/>
      <c r="P33" s="685"/>
      <c r="Q33" s="685"/>
      <c r="R33" s="685"/>
    </row>
    <row r="34" spans="1:257" ht="15" thickBot="1">
      <c r="A34" s="963" t="s">
        <v>357</v>
      </c>
      <c r="B34" s="964"/>
      <c r="C34" s="964"/>
      <c r="D34" s="964"/>
      <c r="E34" s="965"/>
      <c r="F34" s="964"/>
      <c r="G34" s="964"/>
      <c r="H34" s="964"/>
      <c r="I34" s="964"/>
      <c r="J34" s="964"/>
      <c r="K34" s="964"/>
      <c r="L34" s="964"/>
      <c r="M34" s="966"/>
    </row>
    <row r="35" spans="1:257" ht="15" customHeight="1">
      <c r="A35" s="1050" t="s">
        <v>143</v>
      </c>
      <c r="B35" s="1051"/>
      <c r="C35" s="1051"/>
      <c r="D35" s="1051"/>
      <c r="E35" s="1051"/>
      <c r="F35" s="1051"/>
      <c r="G35" s="1052"/>
      <c r="H35" s="1050" t="s">
        <v>144</v>
      </c>
      <c r="I35" s="1051"/>
      <c r="J35" s="1051"/>
      <c r="K35" s="1051"/>
      <c r="L35" s="1051"/>
      <c r="M35" s="1052"/>
    </row>
    <row r="36" spans="1:257" ht="15" customHeight="1">
      <c r="A36" s="706" t="s">
        <v>145</v>
      </c>
      <c r="B36" s="707" t="s">
        <v>377</v>
      </c>
      <c r="C36" s="708" t="str">
        <f>IF(COUNT(Score!A4:A41)=0,"",Score!R42)</f>
        <v/>
      </c>
      <c r="D36" s="709" t="s">
        <v>164</v>
      </c>
      <c r="E36" s="710"/>
      <c r="F36" s="1053" t="str">
        <f>IF(COUNT(Score!A4:A41)=0,"",Penalties!L44)</f>
        <v/>
      </c>
      <c r="G36" s="1054"/>
      <c r="H36" s="706" t="s">
        <v>145</v>
      </c>
      <c r="I36" s="707" t="s">
        <v>377</v>
      </c>
      <c r="J36" s="708" t="str">
        <f>IF(COUNT(Score!T4:T41)=0,"",Score!AK42)</f>
        <v/>
      </c>
      <c r="K36" s="709" t="s">
        <v>164</v>
      </c>
      <c r="L36" s="1053" t="str">
        <f>IF(COUNT(Score!T4:T41)=0,"",Penalties!AA44)</f>
        <v/>
      </c>
      <c r="M36" s="1054"/>
    </row>
    <row r="37" spans="1:257" ht="15" customHeight="1">
      <c r="A37" s="706" t="s">
        <v>147</v>
      </c>
      <c r="B37" s="707" t="s">
        <v>377</v>
      </c>
      <c r="C37" s="708" t="str">
        <f>IF(COUNT(Score!A46:A83)=0,"",Score!R84-C36)</f>
        <v/>
      </c>
      <c r="D37" s="709" t="s">
        <v>164</v>
      </c>
      <c r="E37" s="710"/>
      <c r="F37" s="1053" t="str">
        <f>IF(COUNT(Score!A46:A83)=0,"",Penalties!AN44)</f>
        <v/>
      </c>
      <c r="G37" s="1054"/>
      <c r="H37" s="706" t="s">
        <v>147</v>
      </c>
      <c r="I37" s="707" t="s">
        <v>377</v>
      </c>
      <c r="J37" s="708" t="str">
        <f>IF(COUNT(Score!T46:T83)=0,"",Score!AK84-J36)</f>
        <v/>
      </c>
      <c r="K37" s="709" t="s">
        <v>164</v>
      </c>
      <c r="L37" s="1053" t="str">
        <f>IF(COUNT(Score!T46:T83)=0,"",Penalties!BC44)</f>
        <v/>
      </c>
      <c r="M37" s="1054"/>
    </row>
    <row r="38" spans="1:257" ht="15" customHeight="1" thickBot="1">
      <c r="A38" s="1046" t="s">
        <v>149</v>
      </c>
      <c r="B38" s="1047"/>
      <c r="C38" s="711" t="str">
        <f>IF(COUNT(Score!A4:A41)=0,"",SUM(C36:C37))</f>
        <v/>
      </c>
      <c r="D38" s="712" t="s">
        <v>148</v>
      </c>
      <c r="E38" s="713"/>
      <c r="F38" s="1055" t="str">
        <f>IF(COUNT(Score!A4:A41)=0,"",SUM(F36:F37))</f>
        <v/>
      </c>
      <c r="G38" s="1056"/>
      <c r="H38" s="1048" t="s">
        <v>149</v>
      </c>
      <c r="I38" s="1049"/>
      <c r="J38" s="711" t="str">
        <f>IF(COUNT(Score!T4:T41)=0,"",SUM(J36:J37))</f>
        <v/>
      </c>
      <c r="K38" s="712" t="s">
        <v>148</v>
      </c>
      <c r="L38" s="1055" t="str">
        <f>IF(COUNT(Score!T4:T41)=0,"",SUM(L36:L37))</f>
        <v/>
      </c>
      <c r="M38" s="1056"/>
    </row>
    <row r="39" spans="1:257" ht="15" customHeight="1" thickBot="1">
      <c r="A39" s="714" t="s">
        <v>384</v>
      </c>
      <c r="B39" s="715"/>
      <c r="C39" s="716"/>
      <c r="D39" s="717"/>
      <c r="E39" s="718"/>
      <c r="F39" s="972" t="s">
        <v>388</v>
      </c>
      <c r="G39" s="970"/>
      <c r="H39" s="970"/>
      <c r="I39" s="969"/>
      <c r="J39" s="970"/>
      <c r="K39" s="970"/>
      <c r="L39" s="970"/>
      <c r="M39" s="971"/>
    </row>
    <row r="40" spans="1:257" s="685" customFormat="1" ht="17" customHeight="1">
      <c r="A40" s="959" t="s">
        <v>371</v>
      </c>
      <c r="B40" s="960"/>
      <c r="C40" s="961" t="s">
        <v>375</v>
      </c>
      <c r="D40" s="962"/>
      <c r="E40" s="719"/>
      <c r="F40" s="720"/>
      <c r="G40" s="720"/>
      <c r="H40" s="720"/>
      <c r="I40" s="720"/>
      <c r="J40" s="720"/>
      <c r="K40" s="720"/>
      <c r="L40" s="720"/>
      <c r="M40" s="721"/>
      <c r="O40" s="661"/>
      <c r="P40" s="661"/>
      <c r="Q40" s="661"/>
      <c r="R40" s="661"/>
      <c r="FY40" s="722"/>
      <c r="FZ40" s="722"/>
      <c r="GA40" s="722"/>
      <c r="GB40" s="722"/>
      <c r="GC40" s="722"/>
      <c r="GD40" s="722"/>
      <c r="GE40" s="722"/>
      <c r="GF40" s="722"/>
      <c r="GG40" s="722"/>
      <c r="GH40" s="722"/>
      <c r="GI40" s="722"/>
      <c r="GJ40" s="722"/>
      <c r="GK40" s="722"/>
      <c r="GL40" s="722"/>
      <c r="GM40" s="722"/>
      <c r="GN40" s="722"/>
      <c r="GO40" s="722"/>
      <c r="GP40" s="722"/>
      <c r="GQ40" s="722"/>
      <c r="GR40" s="722"/>
      <c r="GS40" s="722"/>
      <c r="GT40" s="722"/>
      <c r="GU40" s="722"/>
      <c r="GV40" s="722"/>
      <c r="GW40" s="722"/>
      <c r="GX40" s="722"/>
      <c r="GY40" s="722"/>
      <c r="GZ40" s="722"/>
      <c r="HA40" s="722"/>
      <c r="HB40" s="722"/>
      <c r="HC40" s="722"/>
      <c r="HD40" s="722"/>
      <c r="HE40" s="722"/>
      <c r="HF40" s="722"/>
      <c r="HG40" s="722"/>
      <c r="HH40" s="722"/>
      <c r="HI40" s="722"/>
      <c r="HJ40" s="722"/>
      <c r="HK40" s="722"/>
      <c r="HL40" s="722"/>
      <c r="HM40" s="722"/>
      <c r="HN40" s="722"/>
      <c r="HO40" s="722"/>
      <c r="HP40" s="722"/>
      <c r="HQ40" s="722"/>
      <c r="HR40" s="722"/>
      <c r="HS40" s="722"/>
      <c r="HT40" s="722"/>
      <c r="HU40" s="722"/>
      <c r="HV40" s="722"/>
      <c r="HW40" s="722"/>
      <c r="HX40" s="722"/>
      <c r="HY40" s="722"/>
      <c r="HZ40" s="722"/>
      <c r="IA40" s="722"/>
      <c r="IB40" s="722"/>
      <c r="IC40" s="722"/>
      <c r="ID40" s="722"/>
      <c r="IE40" s="722"/>
      <c r="IF40" s="722"/>
      <c r="IG40" s="722"/>
      <c r="IH40" s="722"/>
      <c r="II40" s="722"/>
      <c r="IJ40" s="722"/>
      <c r="IK40" s="722"/>
      <c r="IL40" s="722"/>
      <c r="IM40" s="722"/>
      <c r="IN40" s="722"/>
      <c r="IO40" s="722"/>
      <c r="IP40" s="722"/>
      <c r="IQ40" s="722"/>
      <c r="IR40" s="722"/>
      <c r="IS40" s="722"/>
      <c r="IT40" s="722"/>
      <c r="IU40" s="722"/>
      <c r="IV40" s="722"/>
      <c r="IW40" s="722"/>
    </row>
    <row r="41" spans="1:257">
      <c r="A41" s="951" t="s">
        <v>387</v>
      </c>
      <c r="B41" s="952"/>
      <c r="C41" s="952"/>
      <c r="D41" s="952"/>
      <c r="E41" s="952"/>
      <c r="F41" s="952"/>
      <c r="G41" s="952"/>
      <c r="H41" s="952"/>
      <c r="I41" s="952"/>
      <c r="J41" s="952"/>
      <c r="K41" s="723" t="s">
        <v>366</v>
      </c>
      <c r="L41" s="967" t="s">
        <v>367</v>
      </c>
      <c r="M41" s="968"/>
    </row>
    <row r="42" spans="1:257" ht="15" customHeight="1">
      <c r="A42" s="953"/>
      <c r="B42" s="954"/>
      <c r="C42" s="954"/>
      <c r="D42" s="954"/>
      <c r="E42" s="955"/>
      <c r="F42" s="954"/>
      <c r="G42" s="954"/>
      <c r="H42" s="954"/>
      <c r="I42" s="954"/>
      <c r="J42" s="954"/>
      <c r="K42" s="724"/>
      <c r="L42" s="724"/>
      <c r="M42" s="725"/>
    </row>
    <row r="43" spans="1:257" ht="15" customHeight="1">
      <c r="A43" s="951" t="s">
        <v>387</v>
      </c>
      <c r="B43" s="952"/>
      <c r="C43" s="952"/>
      <c r="D43" s="952"/>
      <c r="E43" s="952"/>
      <c r="F43" s="952"/>
      <c r="G43" s="952"/>
      <c r="H43" s="952"/>
      <c r="I43" s="952"/>
      <c r="J43" s="952"/>
      <c r="K43" s="723" t="s">
        <v>366</v>
      </c>
      <c r="L43" s="967" t="s">
        <v>367</v>
      </c>
      <c r="M43" s="968"/>
    </row>
    <row r="44" spans="1:257" ht="15" customHeight="1">
      <c r="A44" s="953"/>
      <c r="B44" s="954"/>
      <c r="C44" s="954"/>
      <c r="D44" s="954"/>
      <c r="E44" s="955"/>
      <c r="F44" s="954"/>
      <c r="G44" s="954"/>
      <c r="H44" s="954"/>
      <c r="I44" s="954"/>
      <c r="J44" s="954"/>
      <c r="K44" s="724"/>
      <c r="L44" s="724"/>
      <c r="M44" s="725"/>
    </row>
    <row r="45" spans="1:257" ht="15" customHeight="1">
      <c r="A45" s="951" t="s">
        <v>387</v>
      </c>
      <c r="B45" s="952"/>
      <c r="C45" s="952"/>
      <c r="D45" s="952"/>
      <c r="E45" s="952"/>
      <c r="F45" s="952"/>
      <c r="G45" s="952"/>
      <c r="H45" s="952"/>
      <c r="I45" s="952"/>
      <c r="J45" s="952"/>
      <c r="K45" s="723" t="s">
        <v>366</v>
      </c>
      <c r="L45" s="967" t="s">
        <v>367</v>
      </c>
      <c r="M45" s="968"/>
      <c r="FP45" s="662"/>
      <c r="FQ45" s="662"/>
      <c r="FR45" s="662"/>
      <c r="FS45" s="662"/>
      <c r="FT45" s="662"/>
      <c r="FU45" s="662"/>
      <c r="FV45" s="662"/>
      <c r="FW45" s="662"/>
      <c r="FX45" s="662"/>
    </row>
    <row r="46" spans="1:257" ht="15" customHeight="1" thickBot="1">
      <c r="A46" s="956"/>
      <c r="B46" s="957"/>
      <c r="C46" s="957"/>
      <c r="D46" s="957"/>
      <c r="E46" s="958"/>
      <c r="F46" s="957"/>
      <c r="G46" s="957"/>
      <c r="H46" s="957"/>
      <c r="I46" s="957"/>
      <c r="J46" s="957"/>
      <c r="K46" s="726"/>
      <c r="L46" s="726"/>
      <c r="M46" s="727"/>
      <c r="FP46" s="662"/>
      <c r="FQ46" s="662"/>
      <c r="FR46" s="662"/>
      <c r="FS46" s="662"/>
      <c r="FT46" s="662"/>
      <c r="FU46" s="662"/>
      <c r="FV46" s="662"/>
      <c r="FW46" s="662"/>
      <c r="FX46" s="662"/>
    </row>
    <row r="47" spans="1:257" s="685" customFormat="1" ht="12" customHeight="1" thickBot="1">
      <c r="A47" s="1072" t="s">
        <v>358</v>
      </c>
      <c r="B47" s="1073"/>
      <c r="C47" s="1073"/>
      <c r="D47" s="1073"/>
      <c r="E47" s="1073"/>
      <c r="F47" s="1073"/>
      <c r="G47" s="1073"/>
      <c r="H47" s="1073"/>
      <c r="I47" s="1073"/>
      <c r="J47" s="1073"/>
      <c r="K47" s="1073"/>
      <c r="L47" s="1073"/>
      <c r="M47" s="1074"/>
      <c r="O47" s="661"/>
      <c r="P47" s="661"/>
      <c r="Q47" s="661"/>
      <c r="R47" s="661"/>
      <c r="FY47" s="722"/>
      <c r="FZ47" s="722"/>
      <c r="GA47" s="722"/>
      <c r="GB47" s="722"/>
      <c r="GC47" s="722"/>
      <c r="GD47" s="722"/>
      <c r="GE47" s="722"/>
      <c r="GF47" s="722"/>
      <c r="GG47" s="722"/>
      <c r="GH47" s="722"/>
      <c r="GI47" s="722"/>
      <c r="GJ47" s="722"/>
      <c r="GK47" s="722"/>
      <c r="GL47" s="722"/>
      <c r="GM47" s="722"/>
      <c r="GN47" s="722"/>
      <c r="GO47" s="722"/>
      <c r="GP47" s="722"/>
      <c r="GQ47" s="722"/>
      <c r="GR47" s="722"/>
      <c r="GS47" s="722"/>
      <c r="GT47" s="722"/>
      <c r="GU47" s="722"/>
      <c r="GV47" s="722"/>
      <c r="GW47" s="722"/>
      <c r="GX47" s="722"/>
      <c r="GY47" s="722"/>
      <c r="GZ47" s="722"/>
      <c r="HA47" s="722"/>
      <c r="HB47" s="722"/>
      <c r="HC47" s="722"/>
      <c r="HD47" s="722"/>
      <c r="HE47" s="722"/>
      <c r="HF47" s="722"/>
      <c r="HG47" s="722"/>
      <c r="HH47" s="722"/>
      <c r="HI47" s="722"/>
      <c r="HJ47" s="722"/>
      <c r="HK47" s="722"/>
      <c r="HL47" s="722"/>
      <c r="HM47" s="722"/>
      <c r="HN47" s="722"/>
      <c r="HO47" s="722"/>
      <c r="HP47" s="722"/>
      <c r="HQ47" s="722"/>
      <c r="HR47" s="722"/>
      <c r="HS47" s="722"/>
      <c r="HT47" s="722"/>
      <c r="HU47" s="722"/>
      <c r="HV47" s="722"/>
      <c r="HW47" s="722"/>
      <c r="HX47" s="722"/>
      <c r="HY47" s="722"/>
      <c r="HZ47" s="722"/>
      <c r="IA47" s="722"/>
      <c r="IB47" s="722"/>
      <c r="IC47" s="722"/>
      <c r="ID47" s="722"/>
      <c r="IE47" s="722"/>
      <c r="IF47" s="722"/>
      <c r="IG47" s="722"/>
      <c r="IH47" s="722"/>
      <c r="II47" s="722"/>
      <c r="IJ47" s="722"/>
      <c r="IK47" s="722"/>
      <c r="IL47" s="722"/>
      <c r="IM47" s="722"/>
      <c r="IN47" s="722"/>
      <c r="IO47" s="722"/>
      <c r="IP47" s="722"/>
      <c r="IQ47" s="722"/>
      <c r="IR47" s="722"/>
      <c r="IS47" s="722"/>
      <c r="IT47" s="722"/>
      <c r="IU47" s="722"/>
      <c r="IV47" s="722"/>
      <c r="IW47" s="722"/>
    </row>
    <row r="48" spans="1:257" ht="12" customHeight="1">
      <c r="A48" s="1075" t="s">
        <v>150</v>
      </c>
      <c r="B48" s="1076"/>
      <c r="C48" s="1076"/>
      <c r="D48" s="1076"/>
      <c r="E48" s="1076"/>
      <c r="F48" s="1076"/>
      <c r="G48" s="1077" t="s">
        <v>151</v>
      </c>
      <c r="H48" s="1077"/>
      <c r="I48" s="1077"/>
      <c r="J48" s="1077"/>
      <c r="K48" s="1077"/>
      <c r="L48" s="1077"/>
      <c r="M48" s="1078"/>
    </row>
    <row r="49" spans="1:180">
      <c r="A49" s="674" t="s">
        <v>152</v>
      </c>
      <c r="B49" s="985"/>
      <c r="C49" s="985"/>
      <c r="D49" s="985"/>
      <c r="E49" s="1066"/>
      <c r="F49" s="985"/>
      <c r="G49" s="1067" t="s">
        <v>152</v>
      </c>
      <c r="H49" s="1067"/>
      <c r="I49" s="985"/>
      <c r="J49" s="985"/>
      <c r="K49" s="985"/>
      <c r="L49" s="985"/>
      <c r="M49" s="1068"/>
    </row>
    <row r="50" spans="1:180">
      <c r="A50" s="674" t="s">
        <v>153</v>
      </c>
      <c r="B50" s="985"/>
      <c r="C50" s="985"/>
      <c r="D50" s="985"/>
      <c r="E50" s="1066"/>
      <c r="F50" s="985"/>
      <c r="G50" s="1067" t="s">
        <v>153</v>
      </c>
      <c r="H50" s="1067"/>
      <c r="I50" s="985"/>
      <c r="J50" s="985"/>
      <c r="K50" s="985"/>
      <c r="L50" s="985"/>
      <c r="M50" s="1068"/>
    </row>
    <row r="51" spans="1:180" ht="18" customHeight="1" thickBot="1">
      <c r="A51" s="728" t="s">
        <v>154</v>
      </c>
      <c r="B51" s="1057"/>
      <c r="C51" s="1057"/>
      <c r="D51" s="1057"/>
      <c r="E51" s="1058"/>
      <c r="F51" s="1057"/>
      <c r="G51" s="1059" t="s">
        <v>154</v>
      </c>
      <c r="H51" s="1059"/>
      <c r="I51" s="1057"/>
      <c r="J51" s="1057"/>
      <c r="K51" s="1057"/>
      <c r="L51" s="1057"/>
      <c r="M51" s="1060"/>
    </row>
    <row r="52" spans="1:180" ht="12" customHeight="1">
      <c r="A52" s="1061" t="s">
        <v>155</v>
      </c>
      <c r="B52" s="1062"/>
      <c r="C52" s="1062"/>
      <c r="D52" s="1062"/>
      <c r="E52" s="1063"/>
      <c r="F52" s="1062"/>
      <c r="G52" s="1064" t="s">
        <v>446</v>
      </c>
      <c r="H52" s="1064"/>
      <c r="I52" s="1064"/>
      <c r="J52" s="1064"/>
      <c r="K52" s="1064"/>
      <c r="L52" s="1064"/>
      <c r="M52" s="1065"/>
    </row>
    <row r="53" spans="1:180">
      <c r="A53" s="674" t="s">
        <v>152</v>
      </c>
      <c r="B53" s="985" t="str">
        <f>IF(ISBLANK(C80), "", C80)</f>
        <v/>
      </c>
      <c r="C53" s="985"/>
      <c r="D53" s="985"/>
      <c r="E53" s="1066"/>
      <c r="F53" s="985"/>
      <c r="G53" s="1067" t="s">
        <v>152</v>
      </c>
      <c r="H53" s="1067"/>
      <c r="I53" s="985" t="str">
        <f>IF(ISBLANK(C60), "", C60)</f>
        <v/>
      </c>
      <c r="J53" s="985"/>
      <c r="K53" s="985"/>
      <c r="L53" s="985"/>
      <c r="M53" s="1068"/>
    </row>
    <row r="54" spans="1:180">
      <c r="A54" s="674" t="s">
        <v>153</v>
      </c>
      <c r="B54" s="985"/>
      <c r="C54" s="985"/>
      <c r="D54" s="985"/>
      <c r="E54" s="1066"/>
      <c r="F54" s="985"/>
      <c r="G54" s="1067" t="s">
        <v>153</v>
      </c>
      <c r="H54" s="1067"/>
      <c r="I54" s="985"/>
      <c r="J54" s="985"/>
      <c r="K54" s="985"/>
      <c r="L54" s="985"/>
      <c r="M54" s="1068"/>
    </row>
    <row r="55" spans="1:180" ht="18" customHeight="1" thickBot="1">
      <c r="A55" s="728" t="s">
        <v>154</v>
      </c>
      <c r="B55" s="1057"/>
      <c r="C55" s="1057"/>
      <c r="D55" s="1057"/>
      <c r="E55" s="1058"/>
      <c r="F55" s="1057"/>
      <c r="G55" s="1059" t="s">
        <v>154</v>
      </c>
      <c r="H55" s="1059"/>
      <c r="I55" s="1057"/>
      <c r="J55" s="1057"/>
      <c r="K55" s="1057"/>
      <c r="L55" s="1057"/>
      <c r="M55" s="1060"/>
    </row>
    <row r="56" spans="1:180" ht="33.75" customHeight="1">
      <c r="A56" s="1505" t="s">
        <v>586</v>
      </c>
      <c r="B56" s="1086"/>
      <c r="C56" s="1086"/>
      <c r="D56" s="1086"/>
      <c r="E56" s="1087"/>
      <c r="F56" s="1086"/>
      <c r="G56" s="1086"/>
      <c r="H56" s="1086"/>
      <c r="I56" s="1086"/>
      <c r="J56" s="1086"/>
      <c r="K56" s="1086"/>
      <c r="L56" s="1086"/>
      <c r="M56" s="1088"/>
    </row>
    <row r="57" spans="1:180" ht="15" customHeight="1" thickBot="1">
      <c r="A57" s="1080" t="s">
        <v>583</v>
      </c>
      <c r="B57" s="1081"/>
      <c r="C57" s="1081"/>
      <c r="D57" s="1081"/>
      <c r="E57" s="1082"/>
      <c r="F57" s="1081"/>
      <c r="G57" s="1081"/>
      <c r="H57" s="1081"/>
      <c r="I57" s="1081"/>
      <c r="J57" s="1081"/>
      <c r="K57" s="1081"/>
      <c r="L57" s="1081"/>
      <c r="M57" s="1083"/>
      <c r="FU57" s="662"/>
      <c r="FV57" s="662"/>
      <c r="FW57" s="662"/>
      <c r="FX57" s="662"/>
    </row>
    <row r="58" spans="1:180" ht="18.5" customHeight="1">
      <c r="A58" s="1089" t="s">
        <v>385</v>
      </c>
      <c r="B58" s="1090"/>
      <c r="C58" s="1090"/>
      <c r="D58" s="1090"/>
      <c r="E58" s="1090"/>
      <c r="F58" s="1090"/>
      <c r="G58" s="1090"/>
      <c r="H58" s="1090"/>
      <c r="I58" s="1090"/>
      <c r="J58" s="1090"/>
      <c r="K58" s="1090"/>
      <c r="L58" s="1090"/>
      <c r="M58" s="1091"/>
    </row>
    <row r="59" spans="1:180">
      <c r="A59" s="1097" t="s">
        <v>447</v>
      </c>
      <c r="B59" s="1098"/>
      <c r="C59" s="994" t="s">
        <v>376</v>
      </c>
      <c r="D59" s="1099"/>
      <c r="E59" s="1099"/>
      <c r="F59" s="1099"/>
      <c r="G59" s="1099"/>
      <c r="H59" s="994" t="s">
        <v>374</v>
      </c>
      <c r="I59" s="1099"/>
      <c r="J59" s="1098"/>
      <c r="K59" s="1092" t="s">
        <v>373</v>
      </c>
      <c r="L59" s="1092"/>
      <c r="M59" s="1093"/>
    </row>
    <row r="60" spans="1:180">
      <c r="A60" s="789" t="s">
        <v>471</v>
      </c>
      <c r="B60" s="790"/>
      <c r="C60" s="922"/>
      <c r="D60" s="729"/>
      <c r="E60" s="729"/>
      <c r="F60" s="729"/>
      <c r="G60" s="729"/>
      <c r="H60" s="730"/>
      <c r="I60" s="729"/>
      <c r="J60" s="731"/>
      <c r="K60" s="730"/>
      <c r="L60" s="729"/>
      <c r="M60" s="732"/>
    </row>
    <row r="61" spans="1:180">
      <c r="A61" s="788" t="s">
        <v>181</v>
      </c>
      <c r="B61" s="791"/>
      <c r="C61" s="734"/>
      <c r="D61" s="733"/>
      <c r="E61" s="733"/>
      <c r="F61" s="733"/>
      <c r="G61" s="733"/>
      <c r="H61" s="734"/>
      <c r="I61" s="733"/>
      <c r="J61" s="735"/>
      <c r="K61" s="734"/>
      <c r="L61" s="733"/>
      <c r="M61" s="736"/>
    </row>
    <row r="62" spans="1:180">
      <c r="A62" s="792" t="s">
        <v>449</v>
      </c>
      <c r="B62" s="793"/>
      <c r="C62" s="738"/>
      <c r="D62" s="739"/>
      <c r="E62" s="739"/>
      <c r="F62" s="737"/>
      <c r="G62" s="729"/>
      <c r="H62" s="730"/>
      <c r="I62" s="729"/>
      <c r="J62" s="731"/>
      <c r="K62" s="730"/>
      <c r="L62" s="729"/>
      <c r="M62" s="732"/>
    </row>
    <row r="63" spans="1:180">
      <c r="A63" s="794" t="s">
        <v>450</v>
      </c>
      <c r="B63" s="795"/>
      <c r="C63" s="734"/>
      <c r="D63" s="741"/>
      <c r="E63" s="741"/>
      <c r="F63" s="740"/>
      <c r="G63" s="733"/>
      <c r="H63" s="734"/>
      <c r="I63" s="733"/>
      <c r="J63" s="735"/>
      <c r="K63" s="734"/>
      <c r="L63" s="733"/>
      <c r="M63" s="736"/>
    </row>
    <row r="64" spans="1:180">
      <c r="A64" s="792" t="s">
        <v>368</v>
      </c>
      <c r="B64" s="793"/>
      <c r="C64" s="738"/>
      <c r="D64" s="737"/>
      <c r="E64" s="737"/>
      <c r="F64" s="737"/>
      <c r="G64" s="729"/>
      <c r="H64" s="730"/>
      <c r="I64" s="729"/>
      <c r="J64" s="731"/>
      <c r="K64" s="730"/>
      <c r="L64" s="729"/>
      <c r="M64" s="732"/>
    </row>
    <row r="65" spans="1:13">
      <c r="A65" s="788" t="s">
        <v>180</v>
      </c>
      <c r="B65" s="791"/>
      <c r="C65" s="734"/>
      <c r="D65" s="733"/>
      <c r="E65" s="733"/>
      <c r="F65" s="733"/>
      <c r="G65" s="733"/>
      <c r="H65" s="734"/>
      <c r="I65" s="733"/>
      <c r="J65" s="735"/>
      <c r="K65" s="734"/>
      <c r="L65" s="733"/>
      <c r="M65" s="736"/>
    </row>
    <row r="66" spans="1:13">
      <c r="A66" s="789" t="s">
        <v>180</v>
      </c>
      <c r="B66" s="790"/>
      <c r="C66" s="738"/>
      <c r="D66" s="742"/>
      <c r="E66" s="742"/>
      <c r="F66" s="729"/>
      <c r="G66" s="729"/>
      <c r="H66" s="730"/>
      <c r="I66" s="729"/>
      <c r="J66" s="731"/>
      <c r="K66" s="730"/>
      <c r="L66" s="729"/>
      <c r="M66" s="732"/>
    </row>
    <row r="67" spans="1:13">
      <c r="A67" s="788" t="s">
        <v>509</v>
      </c>
      <c r="B67" s="791"/>
      <c r="C67" s="734"/>
      <c r="D67" s="733"/>
      <c r="E67" s="733"/>
      <c r="F67" s="733"/>
      <c r="G67" s="733"/>
      <c r="H67" s="734"/>
      <c r="I67" s="733"/>
      <c r="J67" s="735"/>
      <c r="K67" s="734"/>
      <c r="L67" s="733"/>
      <c r="M67" s="736"/>
    </row>
    <row r="68" spans="1:13">
      <c r="A68" s="789" t="s">
        <v>369</v>
      </c>
      <c r="B68" s="790"/>
      <c r="C68" s="738"/>
      <c r="D68" s="742"/>
      <c r="E68" s="742"/>
      <c r="F68" s="729"/>
      <c r="G68" s="729"/>
      <c r="H68" s="730"/>
      <c r="I68" s="729"/>
      <c r="J68" s="731"/>
      <c r="K68" s="730"/>
      <c r="L68" s="729"/>
      <c r="M68" s="732"/>
    </row>
    <row r="69" spans="1:13">
      <c r="A69" s="788" t="s">
        <v>184</v>
      </c>
      <c r="B69" s="791"/>
      <c r="C69" s="734"/>
      <c r="D69" s="733"/>
      <c r="E69" s="733"/>
      <c r="F69" s="733"/>
      <c r="G69" s="733"/>
      <c r="H69" s="734"/>
      <c r="I69" s="733"/>
      <c r="J69" s="735"/>
      <c r="K69" s="734"/>
      <c r="L69" s="733"/>
      <c r="M69" s="736"/>
    </row>
    <row r="70" spans="1:13">
      <c r="A70" s="789" t="s">
        <v>184</v>
      </c>
      <c r="B70" s="790"/>
      <c r="C70" s="738"/>
      <c r="D70" s="729"/>
      <c r="E70" s="729"/>
      <c r="F70" s="729"/>
      <c r="G70" s="729"/>
      <c r="H70" s="730"/>
      <c r="I70" s="729"/>
      <c r="J70" s="731"/>
      <c r="K70" s="730"/>
      <c r="L70" s="729"/>
      <c r="M70" s="732"/>
    </row>
    <row r="71" spans="1:13">
      <c r="A71" s="788" t="s">
        <v>182</v>
      </c>
      <c r="B71" s="791"/>
      <c r="C71" s="734"/>
      <c r="D71" s="743"/>
      <c r="E71" s="743"/>
      <c r="F71" s="733"/>
      <c r="G71" s="733"/>
      <c r="H71" s="734"/>
      <c r="I71" s="733"/>
      <c r="J71" s="735"/>
      <c r="K71" s="734"/>
      <c r="L71" s="733"/>
      <c r="M71" s="736"/>
    </row>
    <row r="72" spans="1:13">
      <c r="A72" s="789" t="s">
        <v>182</v>
      </c>
      <c r="B72" s="790"/>
      <c r="C72" s="738"/>
      <c r="D72" s="742"/>
      <c r="E72" s="742"/>
      <c r="F72" s="729"/>
      <c r="G72" s="729"/>
      <c r="H72" s="730"/>
      <c r="I72" s="729"/>
      <c r="J72" s="731"/>
      <c r="K72" s="730"/>
      <c r="L72" s="729"/>
      <c r="M72" s="732"/>
    </row>
    <row r="73" spans="1:13">
      <c r="A73" s="788" t="s">
        <v>370</v>
      </c>
      <c r="B73" s="791"/>
      <c r="C73" s="734"/>
      <c r="D73" s="743"/>
      <c r="E73" s="743"/>
      <c r="F73" s="733"/>
      <c r="G73" s="733"/>
      <c r="H73" s="734"/>
      <c r="I73" s="733"/>
      <c r="J73" s="735"/>
      <c r="K73" s="734"/>
      <c r="L73" s="733"/>
      <c r="M73" s="736"/>
    </row>
    <row r="74" spans="1:13">
      <c r="A74" s="789" t="s">
        <v>185</v>
      </c>
      <c r="B74" s="790"/>
      <c r="C74" s="738"/>
      <c r="D74" s="742"/>
      <c r="E74" s="742"/>
      <c r="F74" s="729"/>
      <c r="G74" s="729"/>
      <c r="H74" s="730"/>
      <c r="I74" s="729"/>
      <c r="J74" s="731"/>
      <c r="K74" s="730"/>
      <c r="L74" s="729"/>
      <c r="M74" s="732"/>
    </row>
    <row r="75" spans="1:13">
      <c r="A75" s="788"/>
      <c r="B75" s="791"/>
      <c r="C75" s="734"/>
      <c r="D75" s="733"/>
      <c r="E75" s="733"/>
      <c r="F75" s="733"/>
      <c r="G75" s="733"/>
      <c r="H75" s="734"/>
      <c r="I75" s="733"/>
      <c r="J75" s="735"/>
      <c r="K75" s="734"/>
      <c r="L75" s="733"/>
      <c r="M75" s="736"/>
    </row>
    <row r="76" spans="1:13">
      <c r="A76" s="792"/>
      <c r="B76" s="790"/>
      <c r="C76" s="730"/>
      <c r="D76" s="729"/>
      <c r="E76" s="729"/>
      <c r="F76" s="729"/>
      <c r="G76" s="729"/>
      <c r="H76" s="730"/>
      <c r="I76" s="729"/>
      <c r="J76" s="731"/>
      <c r="K76" s="730"/>
      <c r="L76" s="729"/>
      <c r="M76" s="732"/>
    </row>
    <row r="77" spans="1:13">
      <c r="A77" s="788"/>
      <c r="B77" s="791"/>
      <c r="C77" s="734"/>
      <c r="D77" s="733"/>
      <c r="E77" s="733"/>
      <c r="F77" s="733"/>
      <c r="G77" s="733"/>
      <c r="H77" s="734"/>
      <c r="I77" s="733"/>
      <c r="J77" s="735"/>
      <c r="K77" s="734"/>
      <c r="L77" s="733"/>
      <c r="M77" s="736"/>
    </row>
    <row r="78" spans="1:13">
      <c r="A78" s="792"/>
      <c r="B78" s="790"/>
      <c r="C78" s="730"/>
      <c r="D78" s="729"/>
      <c r="E78" s="729"/>
      <c r="F78" s="729"/>
      <c r="G78" s="729"/>
      <c r="H78" s="730"/>
      <c r="I78" s="729"/>
      <c r="J78" s="731"/>
      <c r="K78" s="730"/>
      <c r="L78" s="729"/>
      <c r="M78" s="732"/>
    </row>
    <row r="79" spans="1:13">
      <c r="A79" s="788"/>
      <c r="B79" s="791"/>
      <c r="C79" s="734"/>
      <c r="D79" s="733"/>
      <c r="E79" s="733"/>
      <c r="F79" s="733"/>
      <c r="G79" s="733"/>
      <c r="H79" s="734"/>
      <c r="I79" s="733"/>
      <c r="J79" s="735"/>
      <c r="K79" s="734"/>
      <c r="L79" s="733"/>
      <c r="M79" s="736"/>
    </row>
    <row r="80" spans="1:13">
      <c r="A80" s="789" t="s">
        <v>155</v>
      </c>
      <c r="B80" s="790"/>
      <c r="C80" s="922"/>
      <c r="D80" s="729"/>
      <c r="E80" s="729"/>
      <c r="F80" s="729"/>
      <c r="G80" s="729"/>
      <c r="H80" s="730"/>
      <c r="I80" s="729"/>
      <c r="J80" s="731"/>
      <c r="K80" s="730"/>
      <c r="L80" s="729"/>
      <c r="M80" s="732"/>
    </row>
    <row r="81" spans="1:13">
      <c r="A81" s="788" t="s">
        <v>359</v>
      </c>
      <c r="B81" s="791"/>
      <c r="C81" s="734"/>
      <c r="D81" s="743"/>
      <c r="E81" s="743"/>
      <c r="F81" s="733"/>
      <c r="G81" s="733"/>
      <c r="H81" s="734"/>
      <c r="I81" s="733"/>
      <c r="J81" s="735"/>
      <c r="K81" s="734"/>
      <c r="L81" s="733"/>
      <c r="M81" s="736"/>
    </row>
    <row r="82" spans="1:13">
      <c r="A82" s="789" t="s">
        <v>360</v>
      </c>
      <c r="B82" s="790"/>
      <c r="C82" s="730"/>
      <c r="D82" s="729"/>
      <c r="E82" s="729"/>
      <c r="F82" s="729"/>
      <c r="G82" s="729"/>
      <c r="H82" s="730"/>
      <c r="I82" s="729"/>
      <c r="J82" s="731"/>
      <c r="K82" s="730"/>
      <c r="L82" s="729"/>
      <c r="M82" s="732"/>
    </row>
    <row r="83" spans="1:13">
      <c r="A83" s="788" t="s">
        <v>360</v>
      </c>
      <c r="B83" s="791"/>
      <c r="C83" s="734"/>
      <c r="D83" s="733"/>
      <c r="E83" s="733"/>
      <c r="F83" s="733"/>
      <c r="G83" s="733"/>
      <c r="H83" s="734"/>
      <c r="I83" s="733"/>
      <c r="J83" s="735"/>
      <c r="K83" s="734"/>
      <c r="L83" s="733"/>
      <c r="M83" s="736"/>
    </row>
    <row r="84" spans="1:13">
      <c r="A84" s="789" t="s">
        <v>361</v>
      </c>
      <c r="B84" s="790"/>
      <c r="C84" s="730"/>
      <c r="D84" s="742"/>
      <c r="E84" s="742"/>
      <c r="F84" s="729"/>
      <c r="G84" s="729"/>
      <c r="H84" s="730"/>
      <c r="I84" s="729"/>
      <c r="J84" s="731"/>
      <c r="K84" s="730"/>
      <c r="L84" s="729"/>
      <c r="M84" s="732"/>
    </row>
    <row r="85" spans="1:13">
      <c r="A85" s="788" t="s">
        <v>361</v>
      </c>
      <c r="B85" s="791"/>
      <c r="C85" s="734"/>
      <c r="D85" s="743"/>
      <c r="E85" s="743"/>
      <c r="F85" s="733"/>
      <c r="G85" s="733"/>
      <c r="H85" s="734"/>
      <c r="I85" s="733"/>
      <c r="J85" s="735"/>
      <c r="K85" s="734"/>
      <c r="L85" s="733"/>
      <c r="M85" s="736"/>
    </row>
    <row r="86" spans="1:13">
      <c r="A86" s="789" t="s">
        <v>361</v>
      </c>
      <c r="B86" s="790"/>
      <c r="C86" s="730"/>
      <c r="D86" s="742"/>
      <c r="E86" s="742"/>
      <c r="F86" s="729"/>
      <c r="G86" s="729"/>
      <c r="H86" s="730"/>
      <c r="I86" s="729"/>
      <c r="J86" s="731"/>
      <c r="K86" s="730"/>
      <c r="L86" s="729"/>
      <c r="M86" s="732"/>
    </row>
    <row r="87" spans="1:13" ht="15" thickBot="1">
      <c r="A87" s="796" t="s">
        <v>362</v>
      </c>
      <c r="B87" s="797"/>
      <c r="C87" s="734"/>
      <c r="D87" s="745"/>
      <c r="E87" s="746"/>
      <c r="F87" s="744"/>
      <c r="G87" s="744"/>
      <c r="H87" s="734"/>
      <c r="I87" s="747"/>
      <c r="J87" s="748"/>
      <c r="K87" s="749"/>
      <c r="L87" s="744"/>
      <c r="M87" s="750"/>
    </row>
    <row r="88" spans="1:13" ht="15" thickBot="1">
      <c r="A88" s="1094" t="s">
        <v>511</v>
      </c>
      <c r="B88" s="1095"/>
      <c r="C88" s="1095"/>
      <c r="D88" s="1095"/>
      <c r="E88" s="1095"/>
      <c r="F88" s="1095"/>
      <c r="G88" s="1095"/>
      <c r="H88" s="1095"/>
      <c r="I88" s="1095"/>
      <c r="J88" s="1095"/>
      <c r="K88" s="1095"/>
      <c r="L88" s="1095"/>
      <c r="M88" s="1096"/>
    </row>
    <row r="89" spans="1:13" ht="39" customHeight="1">
      <c r="A89" s="1085" t="str">
        <f>A56</f>
        <v>For Sanctioned games only: The host team follows the timeline and process for submitting required sanctioning data described in the WFTDA Sanctioning policy The current WFTDA Sanctioning policy may be found at https://wftda.org/sanctioning-policy</v>
      </c>
      <c r="B89" s="1085"/>
      <c r="C89" s="1085"/>
      <c r="D89" s="1085"/>
      <c r="E89" s="1085"/>
      <c r="F89" s="1085"/>
      <c r="G89" s="1085"/>
      <c r="H89" s="1085"/>
      <c r="I89" s="1085"/>
      <c r="J89" s="1085"/>
      <c r="K89" s="1085"/>
      <c r="L89" s="1085"/>
      <c r="M89" s="1085"/>
    </row>
    <row r="90" spans="1:13" ht="15" customHeight="1">
      <c r="A90" s="1084" t="str">
        <f>A57</f>
        <v>IGRF Rev. 190101 © 2019 Women's Flat Track Derby Association (WFTDA)</v>
      </c>
      <c r="B90" s="1084"/>
      <c r="C90" s="1084"/>
      <c r="D90" s="1084"/>
      <c r="E90" s="1084"/>
      <c r="F90" s="1084"/>
      <c r="G90" s="1084"/>
      <c r="H90" s="1084"/>
      <c r="I90" s="1084"/>
      <c r="J90" s="1084"/>
      <c r="K90" s="1084"/>
      <c r="L90" s="1084"/>
      <c r="M90" s="1084"/>
    </row>
    <row r="91" spans="1:13">
      <c r="A91" s="661"/>
      <c r="B91" s="661"/>
      <c r="C91" s="661"/>
      <c r="D91" s="661"/>
      <c r="E91" s="661"/>
      <c r="F91" s="661"/>
      <c r="G91" s="661"/>
      <c r="H91" s="661"/>
      <c r="I91" s="661"/>
      <c r="J91" s="661"/>
      <c r="K91" s="661"/>
      <c r="L91" s="661"/>
      <c r="M91" s="661"/>
    </row>
    <row r="92" spans="1:13">
      <c r="A92" s="661"/>
      <c r="B92" s="661"/>
      <c r="C92" s="661"/>
      <c r="D92" s="661"/>
      <c r="E92" s="661"/>
      <c r="F92" s="661"/>
      <c r="G92" s="661"/>
      <c r="H92" s="661"/>
      <c r="I92" s="661"/>
      <c r="J92" s="661"/>
      <c r="K92" s="661"/>
      <c r="L92" s="661"/>
      <c r="M92" s="661"/>
    </row>
    <row r="93" spans="1:13">
      <c r="A93" s="661"/>
      <c r="B93" s="661"/>
      <c r="C93" s="661"/>
      <c r="D93" s="661"/>
      <c r="E93" s="661"/>
      <c r="F93" s="661"/>
      <c r="G93" s="661"/>
      <c r="H93" s="661"/>
      <c r="I93" s="661"/>
      <c r="J93" s="661"/>
      <c r="K93" s="661"/>
      <c r="L93" s="661"/>
      <c r="M93" s="661"/>
    </row>
    <row r="94" spans="1:13">
      <c r="A94" s="661"/>
      <c r="B94" s="661"/>
      <c r="C94" s="661"/>
      <c r="D94" s="661"/>
      <c r="E94" s="661"/>
      <c r="F94" s="661"/>
      <c r="G94" s="661"/>
      <c r="H94" s="661"/>
      <c r="I94" s="661"/>
      <c r="J94" s="661"/>
      <c r="K94" s="661"/>
      <c r="L94" s="661"/>
      <c r="M94" s="661"/>
    </row>
    <row r="95" spans="1:13">
      <c r="A95" s="661"/>
      <c r="B95" s="661"/>
      <c r="C95" s="661"/>
      <c r="D95" s="661"/>
      <c r="E95" s="661"/>
      <c r="F95" s="661"/>
      <c r="G95" s="661"/>
      <c r="H95" s="661"/>
      <c r="I95" s="661"/>
      <c r="J95" s="661"/>
      <c r="K95" s="661"/>
      <c r="L95" s="661"/>
      <c r="M95" s="661"/>
    </row>
    <row r="96" spans="1:13">
      <c r="A96" s="661"/>
      <c r="B96" s="661"/>
      <c r="C96" s="661"/>
      <c r="D96" s="661"/>
      <c r="E96" s="661"/>
      <c r="F96" s="661"/>
      <c r="G96" s="661"/>
      <c r="H96" s="661"/>
      <c r="I96" s="661"/>
      <c r="J96" s="661"/>
      <c r="K96" s="661"/>
      <c r="L96" s="661"/>
      <c r="M96" s="661"/>
    </row>
    <row r="97" spans="1:13">
      <c r="A97" s="661"/>
      <c r="B97" s="661"/>
      <c r="C97" s="661"/>
      <c r="D97" s="661"/>
      <c r="E97" s="661"/>
      <c r="F97" s="661"/>
      <c r="G97" s="661"/>
      <c r="H97" s="661"/>
      <c r="I97" s="661"/>
      <c r="J97" s="661"/>
      <c r="K97" s="661"/>
      <c r="L97" s="661"/>
      <c r="M97" s="661"/>
    </row>
    <row r="98" spans="1:13">
      <c r="A98" s="661"/>
      <c r="B98" s="661"/>
      <c r="C98" s="661"/>
      <c r="D98" s="661"/>
      <c r="E98" s="661"/>
      <c r="F98" s="661"/>
      <c r="G98" s="661"/>
      <c r="H98" s="661"/>
      <c r="I98" s="661"/>
      <c r="J98" s="661"/>
      <c r="K98" s="661"/>
      <c r="L98" s="661"/>
      <c r="M98" s="661"/>
    </row>
    <row r="99" spans="1:13">
      <c r="A99" s="661"/>
      <c r="B99" s="661"/>
      <c r="C99" s="661"/>
      <c r="D99" s="661"/>
      <c r="E99" s="661"/>
      <c r="F99" s="661"/>
      <c r="G99" s="661"/>
      <c r="H99" s="661"/>
      <c r="I99" s="661"/>
      <c r="J99" s="661"/>
      <c r="K99" s="661"/>
      <c r="L99" s="661"/>
      <c r="M99" s="661"/>
    </row>
    <row r="100" spans="1:13">
      <c r="A100" s="661"/>
      <c r="B100" s="661"/>
      <c r="C100" s="661"/>
      <c r="D100" s="661"/>
      <c r="E100" s="661"/>
      <c r="F100" s="661"/>
      <c r="G100" s="661"/>
      <c r="H100" s="661"/>
      <c r="I100" s="661"/>
      <c r="J100" s="661"/>
      <c r="K100" s="661"/>
      <c r="L100" s="661"/>
      <c r="M100" s="661"/>
    </row>
    <row r="101" spans="1:13">
      <c r="A101" s="661"/>
      <c r="B101" s="661"/>
      <c r="C101" s="661"/>
      <c r="D101" s="661"/>
      <c r="E101" s="661"/>
      <c r="F101" s="661"/>
      <c r="G101" s="661"/>
      <c r="H101" s="661"/>
      <c r="I101" s="661"/>
      <c r="J101" s="661"/>
      <c r="K101" s="661"/>
      <c r="L101" s="661"/>
      <c r="M101" s="661"/>
    </row>
    <row r="102" spans="1:13">
      <c r="A102" s="661"/>
      <c r="B102" s="661"/>
      <c r="C102" s="661"/>
      <c r="D102" s="661"/>
      <c r="E102" s="661"/>
      <c r="F102" s="661"/>
      <c r="G102" s="661"/>
      <c r="H102" s="661"/>
      <c r="I102" s="661"/>
      <c r="J102" s="661"/>
      <c r="K102" s="661"/>
      <c r="L102" s="661"/>
      <c r="M102" s="661"/>
    </row>
    <row r="103" spans="1:13">
      <c r="A103" s="661"/>
      <c r="B103" s="661"/>
      <c r="C103" s="661"/>
      <c r="D103" s="661"/>
      <c r="E103" s="661"/>
      <c r="F103" s="661"/>
      <c r="G103" s="661"/>
      <c r="H103" s="661"/>
      <c r="I103" s="661"/>
      <c r="J103" s="661"/>
      <c r="K103" s="661"/>
      <c r="L103" s="661"/>
      <c r="M103" s="661"/>
    </row>
    <row r="104" spans="1:13">
      <c r="A104" s="661"/>
      <c r="B104" s="661"/>
      <c r="C104" s="661"/>
      <c r="D104" s="661"/>
      <c r="E104" s="661"/>
      <c r="F104" s="661"/>
      <c r="G104" s="661"/>
      <c r="H104" s="661"/>
      <c r="I104" s="661"/>
      <c r="J104" s="661"/>
      <c r="K104" s="661"/>
      <c r="L104" s="661"/>
      <c r="M104" s="661"/>
    </row>
    <row r="105" spans="1:13">
      <c r="A105" s="661"/>
      <c r="B105" s="661"/>
      <c r="C105" s="661"/>
      <c r="D105" s="661"/>
      <c r="E105" s="661"/>
      <c r="F105" s="661"/>
      <c r="G105" s="661"/>
      <c r="H105" s="661"/>
      <c r="I105" s="661"/>
      <c r="J105" s="661"/>
      <c r="K105" s="661"/>
      <c r="L105" s="661"/>
      <c r="M105" s="661"/>
    </row>
    <row r="106" spans="1:13">
      <c r="A106" s="661"/>
      <c r="B106" s="661"/>
      <c r="C106" s="661"/>
      <c r="D106" s="661"/>
      <c r="E106" s="661"/>
      <c r="F106" s="661"/>
      <c r="G106" s="661"/>
      <c r="H106" s="661"/>
      <c r="I106" s="661"/>
      <c r="J106" s="661"/>
      <c r="K106" s="661"/>
      <c r="L106" s="661"/>
      <c r="M106" s="661"/>
    </row>
    <row r="107" spans="1:13">
      <c r="A107" s="661"/>
      <c r="B107" s="661"/>
      <c r="C107" s="661"/>
      <c r="D107" s="661"/>
      <c r="E107" s="661"/>
      <c r="F107" s="661"/>
      <c r="G107" s="661"/>
      <c r="H107" s="661"/>
      <c r="I107" s="661"/>
      <c r="J107" s="661"/>
      <c r="K107" s="661"/>
      <c r="L107" s="661"/>
      <c r="M107" s="661"/>
    </row>
    <row r="108" spans="1:13">
      <c r="A108" s="661"/>
      <c r="B108" s="661"/>
      <c r="C108" s="661"/>
      <c r="D108" s="661"/>
      <c r="E108" s="661"/>
      <c r="F108" s="661"/>
      <c r="G108" s="661"/>
      <c r="H108" s="661"/>
      <c r="I108" s="661"/>
      <c r="J108" s="661"/>
      <c r="K108" s="661"/>
      <c r="L108" s="661"/>
      <c r="M108" s="661"/>
    </row>
    <row r="109" spans="1:13">
      <c r="A109" s="661"/>
      <c r="B109" s="661"/>
      <c r="C109" s="661"/>
      <c r="D109" s="661"/>
      <c r="E109" s="661"/>
      <c r="F109" s="661"/>
      <c r="G109" s="661"/>
      <c r="H109" s="661"/>
      <c r="I109" s="661"/>
      <c r="J109" s="661"/>
      <c r="K109" s="661"/>
      <c r="L109" s="661"/>
      <c r="M109" s="661"/>
    </row>
    <row r="110" spans="1:13">
      <c r="A110" s="661"/>
      <c r="B110" s="661"/>
      <c r="C110" s="661"/>
      <c r="D110" s="661"/>
      <c r="E110" s="661"/>
      <c r="F110" s="661"/>
      <c r="G110" s="661"/>
      <c r="H110" s="661"/>
      <c r="I110" s="661"/>
      <c r="J110" s="661"/>
      <c r="K110" s="661"/>
      <c r="L110" s="661"/>
      <c r="M110" s="661"/>
    </row>
    <row r="111" spans="1:13">
      <c r="A111" s="661"/>
      <c r="B111" s="661"/>
      <c r="C111" s="661"/>
      <c r="D111" s="661"/>
      <c r="E111" s="661"/>
      <c r="F111" s="661"/>
      <c r="G111" s="661"/>
      <c r="H111" s="661"/>
      <c r="I111" s="661"/>
      <c r="J111" s="661"/>
      <c r="K111" s="661"/>
      <c r="L111" s="661"/>
      <c r="M111" s="661"/>
    </row>
    <row r="112" spans="1:13">
      <c r="A112" s="661"/>
      <c r="B112" s="661"/>
      <c r="C112" s="661"/>
      <c r="D112" s="661"/>
      <c r="E112" s="661"/>
      <c r="F112" s="661"/>
      <c r="G112" s="661"/>
      <c r="H112" s="661"/>
      <c r="I112" s="661"/>
      <c r="J112" s="661"/>
      <c r="K112" s="661"/>
      <c r="L112" s="661"/>
      <c r="M112" s="661"/>
    </row>
    <row r="113" spans="1:13">
      <c r="A113" s="661"/>
      <c r="B113" s="661"/>
      <c r="C113" s="661"/>
      <c r="D113" s="661"/>
      <c r="E113" s="661"/>
      <c r="F113" s="661"/>
      <c r="G113" s="661"/>
      <c r="H113" s="661"/>
      <c r="I113" s="661"/>
      <c r="J113" s="661"/>
      <c r="K113" s="661"/>
      <c r="L113" s="661"/>
      <c r="M113" s="661"/>
    </row>
    <row r="114" spans="1:13">
      <c r="A114" s="661"/>
      <c r="B114" s="661"/>
      <c r="C114" s="661"/>
      <c r="D114" s="661"/>
      <c r="E114" s="661"/>
      <c r="F114" s="661"/>
      <c r="G114" s="661"/>
      <c r="H114" s="661"/>
      <c r="I114" s="661"/>
      <c r="J114" s="661"/>
      <c r="K114" s="661"/>
      <c r="L114" s="661"/>
      <c r="M114" s="661"/>
    </row>
    <row r="115" spans="1:13">
      <c r="A115" s="661"/>
      <c r="B115" s="661"/>
      <c r="C115" s="661"/>
      <c r="D115" s="661"/>
      <c r="E115" s="661"/>
      <c r="F115" s="661"/>
      <c r="G115" s="661"/>
      <c r="H115" s="661"/>
      <c r="I115" s="661"/>
      <c r="J115" s="661"/>
      <c r="K115" s="661"/>
      <c r="L115" s="661"/>
      <c r="M115" s="661"/>
    </row>
    <row r="116" spans="1:13">
      <c r="A116" s="661"/>
      <c r="B116" s="661"/>
      <c r="C116" s="661"/>
      <c r="D116" s="661"/>
      <c r="E116" s="661"/>
      <c r="F116" s="661"/>
      <c r="G116" s="661"/>
      <c r="H116" s="661"/>
      <c r="I116" s="661"/>
      <c r="J116" s="661"/>
      <c r="K116" s="661"/>
      <c r="L116" s="661"/>
      <c r="M116" s="661"/>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baseColWidth="10" defaultColWidth="8.83203125" defaultRowHeight="14"/>
  <cols>
    <col min="1" max="238" width="11.5" style="56" customWidth="1"/>
    <col min="239" max="16384" width="8.83203125" style="56"/>
  </cols>
  <sheetData>
    <row r="1" spans="1:31">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c r="A3" s="103">
        <v>1</v>
      </c>
      <c r="B3" s="56" t="str">
        <f>IF(ISNA(MATCH($A3,Score!A$4:A$41,0)),"",MATCH($A3,Score!A$4:A$41,0)+ROW(Score!A$3))</f>
        <v/>
      </c>
      <c r="C3" s="104" t="str">
        <f t="shared" ref="C3:D22" ca="1" si="0">IF($B3="","",INDIRECT(ADDRESS($B3,C$1,1,,"Score")))</f>
        <v/>
      </c>
      <c r="D3" s="56" t="str">
        <f t="shared" ca="1" si="0"/>
        <v/>
      </c>
      <c r="E3" s="103" t="str">
        <f>IF(B3="","",SUM(D3,D4))</f>
        <v/>
      </c>
      <c r="F3" s="103" t="str">
        <f>IF(B3="","",E3-U3)</f>
        <v/>
      </c>
      <c r="G3" s="179" t="str">
        <f ca="1">IF($B3="","",IF(ISBLANK(INDIRECT(ADDRESS($B3,G$1,1,,"Score"))),"",1))</f>
        <v/>
      </c>
      <c r="H3" s="179" t="str">
        <f ca="1">IF($B3="","",IF(ISBLANK(INDIRECT(ADDRESS($B3,H$1,1,,"Score"))),"",1))</f>
        <v/>
      </c>
      <c r="I3" s="169" t="str">
        <f ca="1">IF(H3=1,F3,"")</f>
        <v/>
      </c>
      <c r="J3" s="179" t="str">
        <f t="shared" ref="J3:L22" ca="1" si="1">IF($B3="","",IF(ISBLANK(INDIRECT(ADDRESS($B3,J$1,1,,"Score"))),"",1))</f>
        <v/>
      </c>
      <c r="K3" s="179" t="str">
        <f t="shared" ca="1" si="1"/>
        <v/>
      </c>
      <c r="L3" s="179" t="str">
        <f t="shared" ca="1" si="1"/>
        <v/>
      </c>
      <c r="M3" s="56" t="str">
        <f t="shared" ref="M3:M22" ca="1" si="2">IF($B3="","",INDIRECT(ADDRESS($B3,M$1,1,,"Score")))</f>
        <v/>
      </c>
      <c r="N3" s="105" t="str">
        <f ca="1">IF(ISNA(MATCH($A3,'Game Clock'!A$11:A$48,0)),"",INDIRECT(ADDRESS(MATCH($A3,'Game Clock'!A$11:A$48,0)+ROW('Game Clock'!A$10),N$1,1,,"Game Clock")))</f>
        <v/>
      </c>
      <c r="O3" s="105" t="str">
        <f ca="1">IF(OR(N3="",N3=0),"",60*E3/N3)</f>
        <v/>
      </c>
      <c r="Q3" s="151">
        <v>1</v>
      </c>
      <c r="R3" s="149" t="str">
        <f>IF(ISNA(MATCH($Q3,Score!T$4:T$41,0)),"",MATCH($Q3,Score!T$4:T$41,0)++ROW(Score!T$3))</f>
        <v/>
      </c>
      <c r="S3" s="150" t="str">
        <f t="shared" ref="S3:T22" ca="1" si="3">IF($R3="","",INDIRECT(ADDRESS($R3,S$1,1,,"Score")))</f>
        <v/>
      </c>
      <c r="T3" s="149" t="str">
        <f t="shared" ca="1" si="3"/>
        <v/>
      </c>
      <c r="U3" s="151" t="str">
        <f>IF(R3="","",SUM(T3,T4))</f>
        <v/>
      </c>
      <c r="V3" s="151" t="str">
        <f>IF(R3="","",U3-E3)</f>
        <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t="str">
        <f t="shared" ref="AC3:AC22" ca="1" si="5">IF($R3="","",INDIRECT(ADDRESS($R3,AC$1,1,,"Score")))</f>
        <v/>
      </c>
      <c r="AD3" s="105" t="str">
        <f ca="1">N3</f>
        <v/>
      </c>
      <c r="AE3" s="105" t="str">
        <f ca="1">IF(OR(AD3="",AD3=0),"",60*U3/AD3)</f>
        <v/>
      </c>
    </row>
    <row r="4" spans="1:31">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c r="A5" s="170">
        <f>A3+1</f>
        <v>2</v>
      </c>
      <c r="B5" s="171" t="str">
        <f>IF(ISNA(MATCH($A5,Score!A$4:A$41,0)),"",MATCH($A5,Score!A$4:A$41,0)+ROW(Score!A$3))</f>
        <v/>
      </c>
      <c r="C5" s="172" t="str">
        <f t="shared" ca="1" si="0"/>
        <v/>
      </c>
      <c r="D5" s="171" t="str">
        <f t="shared" ca="1" si="0"/>
        <v/>
      </c>
      <c r="E5" s="170" t="str">
        <f>IF(B5="","",SUM(D5,D6))</f>
        <v/>
      </c>
      <c r="F5" s="170" t="str">
        <f>IF(B5="","",E5-U5)</f>
        <v/>
      </c>
      <c r="G5" s="173" t="str">
        <f ca="1">IF($B5="","",IF(ISBLANK(INDIRECT(ADDRESS($B5,G$1,1,,"Score"))),"",1))</f>
        <v/>
      </c>
      <c r="H5" s="173" t="str">
        <f ca="1">IF($B5="","",IF(ISBLANK(INDIRECT(ADDRESS($B5,H$1,1,,"Score"))),"",1))</f>
        <v/>
      </c>
      <c r="I5" s="175" t="str">
        <f ca="1">IF(H5=1,F5,"")</f>
        <v/>
      </c>
      <c r="J5" s="173" t="str">
        <f t="shared" ca="1" si="1"/>
        <v/>
      </c>
      <c r="K5" s="173" t="str">
        <f t="shared" ca="1" si="1"/>
        <v/>
      </c>
      <c r="L5" s="173" t="str">
        <f t="shared" ca="1" si="1"/>
        <v/>
      </c>
      <c r="M5" s="171" t="str">
        <f t="shared" ca="1" si="2"/>
        <v/>
      </c>
      <c r="N5" s="105" t="str">
        <f ca="1">IF(ISNA(MATCH($A5,'Game Clock'!A$11:A$48,0)),"",INDIRECT(ADDRESS(MATCH($A5,'Game Clock'!A$11:A$48,0)+ROW('Game Clock'!A$10),N$1,1,,"Game Clock")))</f>
        <v/>
      </c>
      <c r="O5" s="170" t="str">
        <f ca="1">IF(OR(N5="",N5=0),"",60*E5/N5)</f>
        <v/>
      </c>
      <c r="Q5" s="170">
        <f>Q3+1</f>
        <v>2</v>
      </c>
      <c r="R5" s="171" t="str">
        <f>IF(ISNA(MATCH($Q5,Score!T$4:T$41,0)),"",MATCH($Q5,Score!T$4:T$41,0)++ROW(Score!T$3))</f>
        <v/>
      </c>
      <c r="S5" s="172" t="str">
        <f t="shared" ca="1" si="3"/>
        <v/>
      </c>
      <c r="T5" s="171" t="str">
        <f t="shared" ca="1" si="3"/>
        <v/>
      </c>
      <c r="U5" s="170" t="str">
        <f>IF(R5="","",SUM(T5,T6))</f>
        <v/>
      </c>
      <c r="V5" s="170" t="str">
        <f>IF(R5="","",U5-E5)</f>
        <v/>
      </c>
      <c r="W5" s="173" t="str">
        <f ca="1">IF($R5="","",IF(ISBLANK(INDIRECT(ADDRESS($R5,W$1,1,,"Score"))),"",1))</f>
        <v/>
      </c>
      <c r="X5" s="173" t="str">
        <f ca="1">IF($R5="","",IF(ISBLANK(INDIRECT(ADDRESS($R5,X$1,1,,"Score"))),"",1))</f>
        <v/>
      </c>
      <c r="Y5" s="175" t="str">
        <f ca="1">IF(X5=1,V5,"")</f>
        <v/>
      </c>
      <c r="Z5" s="173" t="str">
        <f t="shared" ca="1" si="4"/>
        <v/>
      </c>
      <c r="AA5" s="173" t="str">
        <f t="shared" ca="1" si="4"/>
        <v/>
      </c>
      <c r="AB5" s="173" t="str">
        <f t="shared" ca="1" si="4"/>
        <v/>
      </c>
      <c r="AC5" s="171" t="str">
        <f t="shared" ca="1" si="5"/>
        <v/>
      </c>
      <c r="AD5" s="170" t="str">
        <f ca="1">N5</f>
        <v/>
      </c>
      <c r="AE5" s="170" t="str">
        <f ca="1">IF(OR(AD5="",AD5=0),"",60*U5/AD5)</f>
        <v/>
      </c>
    </row>
    <row r="6" spans="1:31">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c r="A7" s="151">
        <f>A5+1</f>
        <v>3</v>
      </c>
      <c r="B7" s="149" t="str">
        <f>IF(ISNA(MATCH($A7,Score!A$4:A$41,0)),"",MATCH($A7,Score!A$4:A$41,0)+ROW(Score!A$3))</f>
        <v/>
      </c>
      <c r="C7" s="150" t="str">
        <f t="shared" ca="1" si="0"/>
        <v/>
      </c>
      <c r="D7" s="149" t="str">
        <f t="shared" ca="1" si="0"/>
        <v/>
      </c>
      <c r="E7" s="151" t="str">
        <f>IF(B7="","",SUM(D7,D8))</f>
        <v/>
      </c>
      <c r="F7" s="151" t="str">
        <f>IF(B7="","",E7-U7)</f>
        <v/>
      </c>
      <c r="G7" s="179" t="str">
        <f ca="1">IF($B7="","",IF(ISBLANK(INDIRECT(ADDRESS($B7,G$1,1,,"Score"))),"",1))</f>
        <v/>
      </c>
      <c r="H7" s="179" t="str">
        <f ca="1">IF($B7="","",IF(ISBLANK(INDIRECT(ADDRESS($B7,H$1,1,,"Score"))),"",1))</f>
        <v/>
      </c>
      <c r="I7" s="169" t="str">
        <f ca="1">IF(H7=1,F7,"")</f>
        <v/>
      </c>
      <c r="J7" s="179" t="str">
        <f t="shared" ca="1" si="1"/>
        <v/>
      </c>
      <c r="K7" s="179" t="str">
        <f t="shared" ca="1" si="1"/>
        <v/>
      </c>
      <c r="L7" s="179" t="str">
        <f t="shared" ca="1" si="1"/>
        <v/>
      </c>
      <c r="M7" s="149" t="str">
        <f t="shared" ca="1" si="2"/>
        <v/>
      </c>
      <c r="N7" s="105" t="str">
        <f ca="1">IF(ISNA(MATCH($A7,'Game Clock'!A$11:A$48,0)),"",INDIRECT(ADDRESS(MATCH($A7,'Game Clock'!A$11:A$48,0)+ROW('Game Clock'!A$10),N$1,1,,"Game Clock")))</f>
        <v/>
      </c>
      <c r="O7" s="105" t="str">
        <f ca="1">IF(OR(N7="",N7=0),"",60*E7/N7)</f>
        <v/>
      </c>
      <c r="Q7" s="151">
        <f>Q5+1</f>
        <v>3</v>
      </c>
      <c r="R7" s="149" t="str">
        <f>IF(ISNA(MATCH($Q7,Score!T$4:T$41,0)),"",MATCH($Q7,Score!T$4:T$41,0)++ROW(Score!T$3))</f>
        <v/>
      </c>
      <c r="S7" s="150" t="str">
        <f t="shared" ca="1" si="3"/>
        <v/>
      </c>
      <c r="T7" s="149" t="str">
        <f t="shared" ca="1" si="3"/>
        <v/>
      </c>
      <c r="U7" s="151" t="str">
        <f>IF(R7="","",SUM(T7,T8))</f>
        <v/>
      </c>
      <c r="V7" s="151" t="str">
        <f>IF(R7="","",U7-E7)</f>
        <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t="str">
        <f t="shared" ca="1" si="5"/>
        <v/>
      </c>
      <c r="AD7" s="105" t="str">
        <f ca="1">N7</f>
        <v/>
      </c>
      <c r="AE7" s="105" t="str">
        <f ca="1">IF(OR(AD7="",AD7=0),"",60*U7/AD7)</f>
        <v/>
      </c>
    </row>
    <row r="8" spans="1:31">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c r="A9" s="170">
        <f>A7+1</f>
        <v>4</v>
      </c>
      <c r="B9" s="171" t="str">
        <f>IF(ISNA(MATCH($A9,Score!A$4:A$41,0)),"",MATCH($A9,Score!A$4:A$41,0)+ROW(Score!A$3))</f>
        <v/>
      </c>
      <c r="C9" s="172" t="str">
        <f t="shared" ca="1" si="0"/>
        <v/>
      </c>
      <c r="D9" s="171" t="str">
        <f t="shared" ca="1" si="0"/>
        <v/>
      </c>
      <c r="E9" s="170" t="str">
        <f>IF(B9="","",SUM(D9,D10))</f>
        <v/>
      </c>
      <c r="F9" s="170" t="str">
        <f>IF(B9="","",E9-U9)</f>
        <v/>
      </c>
      <c r="G9" s="173" t="str">
        <f ca="1">IF($B9="","",IF(ISBLANK(INDIRECT(ADDRESS($B9,G$1,1,,"Score"))),"",1))</f>
        <v/>
      </c>
      <c r="H9" s="173" t="str">
        <f ca="1">IF($B9="","",IF(ISBLANK(INDIRECT(ADDRESS($B9,H$1,1,,"Score"))),"",1))</f>
        <v/>
      </c>
      <c r="I9" s="175" t="str">
        <f ca="1">IF(H9=1,F9,"")</f>
        <v/>
      </c>
      <c r="J9" s="173" t="str">
        <f t="shared" ca="1" si="1"/>
        <v/>
      </c>
      <c r="K9" s="173" t="str">
        <f t="shared" ca="1" si="1"/>
        <v/>
      </c>
      <c r="L9" s="173" t="str">
        <f t="shared" ca="1" si="1"/>
        <v/>
      </c>
      <c r="M9" s="171" t="str">
        <f t="shared" ca="1" si="2"/>
        <v/>
      </c>
      <c r="N9" s="105" t="str">
        <f ca="1">IF(ISNA(MATCH($A9,'Game Clock'!A$11:A$48,0)),"",INDIRECT(ADDRESS(MATCH($A9,'Game Clock'!A$11:A$48,0)+ROW('Game Clock'!A$10),N$1,1,,"Game Clock")))</f>
        <v/>
      </c>
      <c r="O9" s="170" t="str">
        <f ca="1">IF(OR(N9="",N9=0),"",60*E9/N9)</f>
        <v/>
      </c>
      <c r="Q9" s="170">
        <f>Q7+1</f>
        <v>4</v>
      </c>
      <c r="R9" s="171" t="str">
        <f>IF(ISNA(MATCH($Q9,Score!T$4:T$41,0)),"",MATCH($Q9,Score!T$4:T$41,0)++ROW(Score!T$3))</f>
        <v/>
      </c>
      <c r="S9" s="172" t="str">
        <f t="shared" ca="1" si="3"/>
        <v/>
      </c>
      <c r="T9" s="171" t="str">
        <f t="shared" ca="1" si="3"/>
        <v/>
      </c>
      <c r="U9" s="170" t="str">
        <f>IF(R9="","",SUM(T9,T10))</f>
        <v/>
      </c>
      <c r="V9" s="170" t="str">
        <f>IF(R9="","",U9-E9)</f>
        <v/>
      </c>
      <c r="W9" s="173" t="str">
        <f ca="1">IF($R9="","",IF(ISBLANK(INDIRECT(ADDRESS($R9,W$1,1,,"Score"))),"",1))</f>
        <v/>
      </c>
      <c r="X9" s="173" t="str">
        <f ca="1">IF($R9="","",IF(ISBLANK(INDIRECT(ADDRESS($R9,X$1,1,,"Score"))),"",1))</f>
        <v/>
      </c>
      <c r="Y9" s="175" t="str">
        <f ca="1">IF(X9=1,V9,"")</f>
        <v/>
      </c>
      <c r="Z9" s="173" t="str">
        <f t="shared" ca="1" si="4"/>
        <v/>
      </c>
      <c r="AA9" s="173" t="str">
        <f t="shared" ca="1" si="4"/>
        <v/>
      </c>
      <c r="AB9" s="173" t="str">
        <f t="shared" ca="1" si="4"/>
        <v/>
      </c>
      <c r="AC9" s="171" t="str">
        <f t="shared" ca="1" si="5"/>
        <v/>
      </c>
      <c r="AD9" s="170" t="str">
        <f ca="1">N9</f>
        <v/>
      </c>
      <c r="AE9" s="170" t="str">
        <f ca="1">IF(OR(AD9="",AD9=0),"",60*U9/AD9)</f>
        <v/>
      </c>
    </row>
    <row r="10" spans="1:31">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c r="A11" s="151">
        <f>A9+1</f>
        <v>5</v>
      </c>
      <c r="B11" s="149" t="str">
        <f>IF(ISNA(MATCH($A11,Score!A$4:A$41,0)),"",MATCH($A11,Score!A$4:A$41,0)+ROW(Score!A$3))</f>
        <v/>
      </c>
      <c r="C11" s="150" t="str">
        <f t="shared" ca="1" si="0"/>
        <v/>
      </c>
      <c r="D11" s="149" t="str">
        <f t="shared" ca="1" si="0"/>
        <v/>
      </c>
      <c r="E11" s="151" t="str">
        <f>IF(B11="","",SUM(D11,D12))</f>
        <v/>
      </c>
      <c r="F11" s="151" t="str">
        <f>IF(B11="","",E11-U11)</f>
        <v/>
      </c>
      <c r="G11" s="179" t="str">
        <f ca="1">IF($B11="","",IF(ISBLANK(INDIRECT(ADDRESS($B11,G$1,1,,"Score"))),"",1))</f>
        <v/>
      </c>
      <c r="H11" s="179" t="str">
        <f ca="1">IF($B11="","",IF(ISBLANK(INDIRECT(ADDRESS($B11,H$1,1,,"Score"))),"",1))</f>
        <v/>
      </c>
      <c r="I11" s="169" t="str">
        <f ca="1">IF(H11=1,F11,"")</f>
        <v/>
      </c>
      <c r="J11" s="179" t="str">
        <f t="shared" ca="1" si="1"/>
        <v/>
      </c>
      <c r="K11" s="179" t="str">
        <f t="shared" ca="1" si="1"/>
        <v/>
      </c>
      <c r="L11" s="179" t="str">
        <f t="shared" ca="1" si="1"/>
        <v/>
      </c>
      <c r="M11" s="149" t="str">
        <f t="shared" ca="1" si="2"/>
        <v/>
      </c>
      <c r="N11" s="105" t="str">
        <f ca="1">IF(ISNA(MATCH($A11,'Game Clock'!A$11:A$48,0)),"",INDIRECT(ADDRESS(MATCH($A11,'Game Clock'!A$11:A$48,0)+ROW('Game Clock'!A$10),N$1,1,,"Game Clock")))</f>
        <v/>
      </c>
      <c r="O11" s="105" t="str">
        <f ca="1">IF(OR(N11="",N11=0),"",60*E11/N11)</f>
        <v/>
      </c>
      <c r="Q11" s="151">
        <f>Q9+1</f>
        <v>5</v>
      </c>
      <c r="R11" s="149" t="str">
        <f>IF(ISNA(MATCH($Q11,Score!T$4:T$41,0)),"",MATCH($Q11,Score!T$4:T$41,0)++ROW(Score!T$3))</f>
        <v/>
      </c>
      <c r="S11" s="150" t="str">
        <f t="shared" ca="1" si="3"/>
        <v/>
      </c>
      <c r="T11" s="149" t="str">
        <f t="shared" ca="1" si="3"/>
        <v/>
      </c>
      <c r="U11" s="151" t="str">
        <f>IF(R11="","",SUM(T11,T12))</f>
        <v/>
      </c>
      <c r="V11" s="151" t="str">
        <f>IF(R11="","",U11-E11)</f>
        <v/>
      </c>
      <c r="W11" s="179" t="str">
        <f ca="1">IF($R11="","",IF(ISBLANK(INDIRECT(ADDRESS($R11,W$1,1,,"Score"))),"",1))</f>
        <v/>
      </c>
      <c r="X11" s="179" t="str">
        <f ca="1">IF($R11="","",IF(ISBLANK(INDIRECT(ADDRESS($R11,X$1,1,,"Score"))),"",1))</f>
        <v/>
      </c>
      <c r="Y11" s="169" t="str">
        <f ca="1">IF(X11=1,V11,"")</f>
        <v/>
      </c>
      <c r="Z11" s="179" t="str">
        <f t="shared" ca="1" si="4"/>
        <v/>
      </c>
      <c r="AA11" s="179" t="str">
        <f t="shared" ca="1" si="4"/>
        <v/>
      </c>
      <c r="AB11" s="179" t="str">
        <f t="shared" ca="1" si="4"/>
        <v/>
      </c>
      <c r="AC11" s="149" t="str">
        <f t="shared" ca="1" si="5"/>
        <v/>
      </c>
      <c r="AD11" s="105" t="str">
        <f ca="1">N11</f>
        <v/>
      </c>
      <c r="AE11" s="105" t="str">
        <f ca="1">IF(OR(AD11="",AD11=0),"",60*U11/AD11)</f>
        <v/>
      </c>
    </row>
    <row r="12" spans="1:31">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c r="A13" s="170">
        <f>A11+1</f>
        <v>6</v>
      </c>
      <c r="B13" s="171" t="str">
        <f>IF(ISNA(MATCH($A13,Score!A$4:A$41,0)),"",MATCH($A13,Score!A$4:A$41,0)+ROW(Score!A$3))</f>
        <v/>
      </c>
      <c r="C13" s="172" t="str">
        <f t="shared" ca="1" si="0"/>
        <v/>
      </c>
      <c r="D13" s="171" t="str">
        <f t="shared" ca="1" si="0"/>
        <v/>
      </c>
      <c r="E13" s="170" t="str">
        <f>IF(B13="","",SUM(D13,D14))</f>
        <v/>
      </c>
      <c r="F13" s="170" t="str">
        <f>IF(B13="","",E13-U13)</f>
        <v/>
      </c>
      <c r="G13" s="173" t="str">
        <f ca="1">IF($B13="","",IF(ISBLANK(INDIRECT(ADDRESS($B13,G$1,1,,"Score"))),"",1))</f>
        <v/>
      </c>
      <c r="H13" s="173" t="str">
        <f ca="1">IF($B13="","",IF(ISBLANK(INDIRECT(ADDRESS($B13,H$1,1,,"Score"))),"",1))</f>
        <v/>
      </c>
      <c r="I13" s="175" t="str">
        <f ca="1">IF(H13=1,F13,"")</f>
        <v/>
      </c>
      <c r="J13" s="173" t="str">
        <f t="shared" ca="1" si="1"/>
        <v/>
      </c>
      <c r="K13" s="173" t="str">
        <f t="shared" ca="1" si="1"/>
        <v/>
      </c>
      <c r="L13" s="173" t="str">
        <f t="shared" ca="1" si="1"/>
        <v/>
      </c>
      <c r="M13" s="171" t="str">
        <f t="shared" ca="1" si="2"/>
        <v/>
      </c>
      <c r="N13" s="105" t="str">
        <f ca="1">IF(ISNA(MATCH($A13,'Game Clock'!A$11:A$48,0)),"",INDIRECT(ADDRESS(MATCH($A13,'Game Clock'!A$11:A$48,0)+ROW('Game Clock'!A$10),N$1,1,,"Game Clock")))</f>
        <v/>
      </c>
      <c r="O13" s="170" t="str">
        <f ca="1">IF(OR(N13="",N13=0),"",60*E13/N13)</f>
        <v/>
      </c>
      <c r="Q13" s="170">
        <f>Q11+1</f>
        <v>6</v>
      </c>
      <c r="R13" s="171" t="str">
        <f>IF(ISNA(MATCH($Q13,Score!T$4:T$41,0)),"",MATCH($Q13,Score!T$4:T$41,0)++ROW(Score!T$3))</f>
        <v/>
      </c>
      <c r="S13" s="172" t="str">
        <f t="shared" ca="1" si="3"/>
        <v/>
      </c>
      <c r="T13" s="171" t="str">
        <f t="shared" ca="1" si="3"/>
        <v/>
      </c>
      <c r="U13" s="170" t="str">
        <f>IF(R13="","",SUM(T13,T14))</f>
        <v/>
      </c>
      <c r="V13" s="170" t="str">
        <f>IF(R13="","",U13-E13)</f>
        <v/>
      </c>
      <c r="W13" s="173" t="str">
        <f ca="1">IF($R13="","",IF(ISBLANK(INDIRECT(ADDRESS($R13,W$1,1,,"Score"))),"",1))</f>
        <v/>
      </c>
      <c r="X13" s="173" t="str">
        <f ca="1">IF($R13="","",IF(ISBLANK(INDIRECT(ADDRESS($R13,X$1,1,,"Score"))),"",1))</f>
        <v/>
      </c>
      <c r="Y13" s="175" t="str">
        <f ca="1">IF(X13=1,V13,"")</f>
        <v/>
      </c>
      <c r="Z13" s="173" t="str">
        <f t="shared" ca="1" si="4"/>
        <v/>
      </c>
      <c r="AA13" s="173" t="str">
        <f t="shared" ca="1" si="4"/>
        <v/>
      </c>
      <c r="AB13" s="173" t="str">
        <f t="shared" ca="1" si="4"/>
        <v/>
      </c>
      <c r="AC13" s="171" t="str">
        <f t="shared" ca="1" si="5"/>
        <v/>
      </c>
      <c r="AD13" s="170" t="str">
        <f ca="1">N13</f>
        <v/>
      </c>
      <c r="AE13" s="170" t="str">
        <f ca="1">IF(OR(AD13="",AD13=0),"",60*U13/AD13)</f>
        <v/>
      </c>
    </row>
    <row r="14" spans="1:31">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c r="A15" s="151">
        <f>A13+1</f>
        <v>7</v>
      </c>
      <c r="B15" s="149" t="str">
        <f>IF(ISNA(MATCH($A15,Score!A$4:A$41,0)),"",MATCH($A15,Score!A$4:A$41,0)+ROW(Score!A$3))</f>
        <v/>
      </c>
      <c r="C15" s="150" t="str">
        <f t="shared" ca="1" si="0"/>
        <v/>
      </c>
      <c r="D15" s="149" t="str">
        <f t="shared" ca="1" si="0"/>
        <v/>
      </c>
      <c r="E15" s="151" t="str">
        <f>IF(B15="","",SUM(D15,D16))</f>
        <v/>
      </c>
      <c r="F15" s="151" t="str">
        <f>IF(B15="","",E15-U15)</f>
        <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t="str">
        <f t="shared" ca="1" si="2"/>
        <v/>
      </c>
      <c r="N15" s="105" t="str">
        <f ca="1">IF(ISNA(MATCH($A15,'Game Clock'!A$11:A$48,0)),"",INDIRECT(ADDRESS(MATCH($A15,'Game Clock'!A$11:A$48,0)+ROW('Game Clock'!A$10),N$1,1,,"Game Clock")))</f>
        <v/>
      </c>
      <c r="O15" s="105" t="str">
        <f ca="1">IF(OR(N15="",N15=0),"",60*E15/N15)</f>
        <v/>
      </c>
      <c r="Q15" s="151">
        <f>Q13+1</f>
        <v>7</v>
      </c>
      <c r="R15" s="149" t="str">
        <f>IF(ISNA(MATCH($Q15,Score!T$4:T$41,0)),"",MATCH($Q15,Score!T$4:T$41,0)++ROW(Score!T$3))</f>
        <v/>
      </c>
      <c r="S15" s="150" t="str">
        <f t="shared" ca="1" si="3"/>
        <v/>
      </c>
      <c r="T15" s="149" t="str">
        <f t="shared" ca="1" si="3"/>
        <v/>
      </c>
      <c r="U15" s="151" t="str">
        <f>IF(R15="","",SUM(T15,T16))</f>
        <v/>
      </c>
      <c r="V15" s="151" t="str">
        <f>IF(R15="","",U15-E15)</f>
        <v/>
      </c>
      <c r="W15" s="179" t="str">
        <f ca="1">IF($R15="","",IF(ISBLANK(INDIRECT(ADDRESS($R15,W$1,1,,"Score"))),"",1))</f>
        <v/>
      </c>
      <c r="X15" s="179" t="str">
        <f ca="1">IF($R15="","",IF(ISBLANK(INDIRECT(ADDRESS($R15,X$1,1,,"Score"))),"",1))</f>
        <v/>
      </c>
      <c r="Y15" s="169" t="str">
        <f ca="1">IF(X15=1,V15,"")</f>
        <v/>
      </c>
      <c r="Z15" s="179" t="str">
        <f t="shared" ca="1" si="4"/>
        <v/>
      </c>
      <c r="AA15" s="179" t="str">
        <f t="shared" ca="1" si="4"/>
        <v/>
      </c>
      <c r="AB15" s="179" t="str">
        <f t="shared" ca="1" si="4"/>
        <v/>
      </c>
      <c r="AC15" s="149" t="str">
        <f t="shared" ca="1" si="5"/>
        <v/>
      </c>
      <c r="AD15" s="105" t="str">
        <f ca="1">N15</f>
        <v/>
      </c>
      <c r="AE15" s="105" t="str">
        <f ca="1">IF(OR(AD15="",AD15=0),"",60*U15/AD15)</f>
        <v/>
      </c>
    </row>
    <row r="16" spans="1:31">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c r="A17" s="170">
        <f>A15+1</f>
        <v>8</v>
      </c>
      <c r="B17" s="171" t="str">
        <f>IF(ISNA(MATCH($A17,Score!A$4:A$41,0)),"",MATCH($A17,Score!A$4:A$41,0)+ROW(Score!A$3))</f>
        <v/>
      </c>
      <c r="C17" s="172" t="str">
        <f t="shared" ca="1" si="0"/>
        <v/>
      </c>
      <c r="D17" s="171" t="str">
        <f t="shared" ca="1" si="0"/>
        <v/>
      </c>
      <c r="E17" s="170" t="str">
        <f>IF(B17="","",SUM(D17,D18))</f>
        <v/>
      </c>
      <c r="F17" s="170" t="str">
        <f>IF(B17="","",E17-U17)</f>
        <v/>
      </c>
      <c r="G17" s="173" t="str">
        <f ca="1">IF($B17="","",IF(ISBLANK(INDIRECT(ADDRESS($B17,G$1,1,,"Score"))),"",1))</f>
        <v/>
      </c>
      <c r="H17" s="173" t="str">
        <f ca="1">IF($B17="","",IF(ISBLANK(INDIRECT(ADDRESS($B17,H$1,1,,"Score"))),"",1))</f>
        <v/>
      </c>
      <c r="I17" s="175" t="str">
        <f ca="1">IF(H17=1,F17,"")</f>
        <v/>
      </c>
      <c r="J17" s="173" t="str">
        <f t="shared" ca="1" si="1"/>
        <v/>
      </c>
      <c r="K17" s="173" t="str">
        <f t="shared" ca="1" si="1"/>
        <v/>
      </c>
      <c r="L17" s="173" t="str">
        <f t="shared" ca="1" si="1"/>
        <v/>
      </c>
      <c r="M17" s="171" t="str">
        <f t="shared" ca="1" si="2"/>
        <v/>
      </c>
      <c r="N17" s="105" t="str">
        <f ca="1">IF(ISNA(MATCH($A17,'Game Clock'!A$11:A$48,0)),"",INDIRECT(ADDRESS(MATCH($A17,'Game Clock'!A$11:A$48,0)+ROW('Game Clock'!A$10),N$1,1,,"Game Clock")))</f>
        <v/>
      </c>
      <c r="O17" s="170" t="str">
        <f ca="1">IF(OR(N17="",N17=0),"",60*E17/N17)</f>
        <v/>
      </c>
      <c r="Q17" s="170">
        <f>Q15+1</f>
        <v>8</v>
      </c>
      <c r="R17" s="171" t="str">
        <f>IF(ISNA(MATCH($Q17,Score!T$4:T$41,0)),"",MATCH($Q17,Score!T$4:T$41,0)++ROW(Score!T$3))</f>
        <v/>
      </c>
      <c r="S17" s="172" t="str">
        <f t="shared" ca="1" si="3"/>
        <v/>
      </c>
      <c r="T17" s="171" t="str">
        <f t="shared" ca="1" si="3"/>
        <v/>
      </c>
      <c r="U17" s="170" t="str">
        <f>IF(R17="","",SUM(T17,T18))</f>
        <v/>
      </c>
      <c r="V17" s="170" t="str">
        <f>IF(R17="","",U17-E17)</f>
        <v/>
      </c>
      <c r="W17" s="173" t="str">
        <f ca="1">IF($R17="","",IF(ISBLANK(INDIRECT(ADDRESS($R17,W$1,1,,"Score"))),"",1))</f>
        <v/>
      </c>
      <c r="X17" s="173" t="str">
        <f ca="1">IF($R17="","",IF(ISBLANK(INDIRECT(ADDRESS($R17,X$1,1,,"Score"))),"",1))</f>
        <v/>
      </c>
      <c r="Y17" s="175" t="str">
        <f ca="1">IF(X17=1,V17,"")</f>
        <v/>
      </c>
      <c r="Z17" s="173" t="str">
        <f t="shared" ca="1" si="4"/>
        <v/>
      </c>
      <c r="AA17" s="173" t="str">
        <f t="shared" ca="1" si="4"/>
        <v/>
      </c>
      <c r="AB17" s="173" t="str">
        <f t="shared" ca="1" si="4"/>
        <v/>
      </c>
      <c r="AC17" s="171" t="str">
        <f t="shared" ca="1" si="5"/>
        <v/>
      </c>
      <c r="AD17" s="170" t="str">
        <f ca="1">N17</f>
        <v/>
      </c>
      <c r="AE17" s="170" t="str">
        <f ca="1">IF(OR(AD17="",AD17=0),"",60*U17/AD17)</f>
        <v/>
      </c>
    </row>
    <row r="18" spans="1:31">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c r="A19" s="151">
        <f>A17+1</f>
        <v>9</v>
      </c>
      <c r="B19" s="149" t="str">
        <f>IF(ISNA(MATCH($A19,Score!A$4:A$41,0)),"",MATCH($A19,Score!A$4:A$41,0)+ROW(Score!A$3))</f>
        <v/>
      </c>
      <c r="C19" s="150" t="str">
        <f t="shared" ca="1" si="0"/>
        <v/>
      </c>
      <c r="D19" s="149" t="str">
        <f t="shared" ca="1" si="0"/>
        <v/>
      </c>
      <c r="E19" s="151" t="str">
        <f>IF(B19="","",SUM(D19,D20))</f>
        <v/>
      </c>
      <c r="F19" s="151" t="str">
        <f>IF(B19="","",E19-U19)</f>
        <v/>
      </c>
      <c r="G19" s="179" t="str">
        <f ca="1">IF($B19="","",IF(ISBLANK(INDIRECT(ADDRESS($B19,G$1,1,,"Score"))),"",1))</f>
        <v/>
      </c>
      <c r="H19" s="179" t="str">
        <f ca="1">IF($B19="","",IF(ISBLANK(INDIRECT(ADDRESS($B19,H$1,1,,"Score"))),"",1))</f>
        <v/>
      </c>
      <c r="I19" s="169" t="str">
        <f ca="1">IF(H19=1,F19,"")</f>
        <v/>
      </c>
      <c r="J19" s="179" t="str">
        <f t="shared" ca="1" si="1"/>
        <v/>
      </c>
      <c r="K19" s="179" t="str">
        <f t="shared" ca="1" si="1"/>
        <v/>
      </c>
      <c r="L19" s="179" t="str">
        <f t="shared" ca="1" si="1"/>
        <v/>
      </c>
      <c r="M19" s="149" t="str">
        <f t="shared" ca="1" si="2"/>
        <v/>
      </c>
      <c r="N19" s="105" t="str">
        <f ca="1">IF(ISNA(MATCH($A19,'Game Clock'!A$11:A$48,0)),"",INDIRECT(ADDRESS(MATCH($A19,'Game Clock'!A$11:A$48,0)+ROW('Game Clock'!A$10),N$1,1,,"Game Clock")))</f>
        <v/>
      </c>
      <c r="O19" s="105" t="str">
        <f ca="1">IF(OR(N19="",N19=0),"",60*E19/N19)</f>
        <v/>
      </c>
      <c r="Q19" s="151">
        <f>Q17+1</f>
        <v>9</v>
      </c>
      <c r="R19" s="149" t="str">
        <f>IF(ISNA(MATCH($Q19,Score!T$4:T$41,0)),"",MATCH($Q19,Score!T$4:T$41,0)++ROW(Score!T$3))</f>
        <v/>
      </c>
      <c r="S19" s="150" t="str">
        <f t="shared" ca="1" si="3"/>
        <v/>
      </c>
      <c r="T19" s="149" t="str">
        <f t="shared" ca="1" si="3"/>
        <v/>
      </c>
      <c r="U19" s="151" t="str">
        <f>IF(R19="","",SUM(T19,T20))</f>
        <v/>
      </c>
      <c r="V19" s="151" t="str">
        <f>IF(R19="","",U19-E19)</f>
        <v/>
      </c>
      <c r="W19" s="179" t="str">
        <f ca="1">IF($R19="","",IF(ISBLANK(INDIRECT(ADDRESS($R19,W$1,1,,"Score"))),"",1))</f>
        <v/>
      </c>
      <c r="X19" s="179" t="str">
        <f ca="1">IF($R19="","",IF(ISBLANK(INDIRECT(ADDRESS($R19,X$1,1,,"Score"))),"",1))</f>
        <v/>
      </c>
      <c r="Y19" s="169" t="str">
        <f ca="1">IF(X19=1,V19,"")</f>
        <v/>
      </c>
      <c r="Z19" s="179" t="str">
        <f t="shared" ca="1" si="4"/>
        <v/>
      </c>
      <c r="AA19" s="179" t="str">
        <f t="shared" ca="1" si="4"/>
        <v/>
      </c>
      <c r="AB19" s="179" t="str">
        <f t="shared" ca="1" si="4"/>
        <v/>
      </c>
      <c r="AC19" s="149" t="str">
        <f t="shared" ca="1" si="5"/>
        <v/>
      </c>
      <c r="AD19" s="105" t="str">
        <f ca="1">N19</f>
        <v/>
      </c>
      <c r="AE19" s="105" t="str">
        <f ca="1">IF(OR(AD19="",AD19=0),"",60*U19/AD19)</f>
        <v/>
      </c>
    </row>
    <row r="20" spans="1:31">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c r="A21" s="170">
        <f>A19+1</f>
        <v>10</v>
      </c>
      <c r="B21" s="171" t="str">
        <f>IF(ISNA(MATCH($A21,Score!A$4:A$41,0)),"",MATCH($A21,Score!A$4:A$41,0)+ROW(Score!A$3))</f>
        <v/>
      </c>
      <c r="C21" s="172" t="str">
        <f t="shared" ca="1" si="0"/>
        <v/>
      </c>
      <c r="D21" s="171" t="str">
        <f t="shared" ca="1" si="0"/>
        <v/>
      </c>
      <c r="E21" s="170" t="str">
        <f>IF(B21="","",SUM(D21,D22))</f>
        <v/>
      </c>
      <c r="F21" s="170" t="str">
        <f>IF(B21="","",E21-U21)</f>
        <v/>
      </c>
      <c r="G21" s="173" t="str">
        <f ca="1">IF($B21="","",IF(ISBLANK(INDIRECT(ADDRESS($B21,G$1,1,,"Score"))),"",1))</f>
        <v/>
      </c>
      <c r="H21" s="173" t="str">
        <f ca="1">IF($B21="","",IF(ISBLANK(INDIRECT(ADDRESS($B21,H$1,1,,"Score"))),"",1))</f>
        <v/>
      </c>
      <c r="I21" s="175" t="str">
        <f ca="1">IF(H21=1,F21,"")</f>
        <v/>
      </c>
      <c r="J21" s="173" t="str">
        <f t="shared" ca="1" si="1"/>
        <v/>
      </c>
      <c r="K21" s="173" t="str">
        <f t="shared" ca="1" si="1"/>
        <v/>
      </c>
      <c r="L21" s="173" t="str">
        <f t="shared" ca="1" si="1"/>
        <v/>
      </c>
      <c r="M21" s="171" t="str">
        <f t="shared" ca="1" si="2"/>
        <v/>
      </c>
      <c r="N21" s="105" t="str">
        <f ca="1">IF(ISNA(MATCH($A21,'Game Clock'!A$11:A$48,0)),"",INDIRECT(ADDRESS(MATCH($A21,'Game Clock'!A$11:A$48,0)+ROW('Game Clock'!A$10),N$1,1,,"Game Clock")))</f>
        <v/>
      </c>
      <c r="O21" s="170" t="str">
        <f ca="1">IF(OR(N21="",N21=0),"",60*E21/N21)</f>
        <v/>
      </c>
      <c r="Q21" s="170">
        <f>Q19+1</f>
        <v>10</v>
      </c>
      <c r="R21" s="171" t="str">
        <f>IF(ISNA(MATCH($Q21,Score!T$4:T$41,0)),"",MATCH($Q21,Score!T$4:T$41,0)++ROW(Score!T$3))</f>
        <v/>
      </c>
      <c r="S21" s="172" t="str">
        <f t="shared" ca="1" si="3"/>
        <v/>
      </c>
      <c r="T21" s="171" t="str">
        <f t="shared" ca="1" si="3"/>
        <v/>
      </c>
      <c r="U21" s="170" t="str">
        <f>IF(R21="","",SUM(T21,T22))</f>
        <v/>
      </c>
      <c r="V21" s="170" t="str">
        <f>IF(R21="","",U21-E21)</f>
        <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t="str">
        <f t="shared" ca="1" si="5"/>
        <v/>
      </c>
      <c r="AD21" s="170" t="str">
        <f ca="1">N21</f>
        <v/>
      </c>
      <c r="AE21" s="170" t="str">
        <f ca="1">IF(OR(AD21="",AD21=0),"",60*U21/AD21)</f>
        <v/>
      </c>
    </row>
    <row r="22" spans="1:31">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c r="A23" s="151">
        <f>A21+1</f>
        <v>11</v>
      </c>
      <c r="B23" s="149" t="str">
        <f>IF(ISNA(MATCH($A23,Score!A$4:A$41,0)),"",MATCH($A23,Score!A$4:A$41,0)+ROW(Score!A$3))</f>
        <v/>
      </c>
      <c r="C23" s="150" t="str">
        <f t="shared" ref="C23:D42" ca="1" si="6">IF($B23="","",INDIRECT(ADDRESS($B23,C$1,1,,"Score")))</f>
        <v/>
      </c>
      <c r="D23" s="149" t="str">
        <f t="shared" ca="1" si="6"/>
        <v/>
      </c>
      <c r="E23" s="151" t="str">
        <f>IF(B23="","",SUM(D23,D24))</f>
        <v/>
      </c>
      <c r="F23" s="151" t="str">
        <f>IF(B23="","",E23-U23)</f>
        <v/>
      </c>
      <c r="G23" s="179" t="str">
        <f ca="1">IF($B23="","",IF(ISBLANK(INDIRECT(ADDRESS($B23,G$1,1,,"Score"))),"",1))</f>
        <v/>
      </c>
      <c r="H23" s="179" t="str">
        <f ca="1">IF($B23="","",IF(ISBLANK(INDIRECT(ADDRESS($B23,H$1,1,,"Score"))),"",1))</f>
        <v/>
      </c>
      <c r="I23" s="169" t="str">
        <f ca="1">IF(H23=1,F23,"")</f>
        <v/>
      </c>
      <c r="J23" s="179" t="str">
        <f t="shared" ref="J23:L42" ca="1" si="7">IF($B23="","",IF(ISBLANK(INDIRECT(ADDRESS($B23,J$1,1,,"Score"))),"",1))</f>
        <v/>
      </c>
      <c r="K23" s="179" t="str">
        <f t="shared" ca="1" si="7"/>
        <v/>
      </c>
      <c r="L23" s="179" t="str">
        <f t="shared" ca="1" si="7"/>
        <v/>
      </c>
      <c r="M23" s="149" t="str">
        <f t="shared" ref="M23:M42" ca="1" si="8">IF($B23="","",INDIRECT(ADDRESS($B23,M$1,1,,"Score")))</f>
        <v/>
      </c>
      <c r="N23" s="105" t="str">
        <f ca="1">IF(ISNA(MATCH($A23,'Game Clock'!A$11:A$48,0)),"",INDIRECT(ADDRESS(MATCH($A23,'Game Clock'!A$11:A$48,0)+ROW('Game Clock'!A$10),N$1,1,,"Game Clock")))</f>
        <v/>
      </c>
      <c r="O23" s="105" t="str">
        <f ca="1">IF(OR(N23="",N23=0),"",60*E23/N23)</f>
        <v/>
      </c>
      <c r="Q23" s="151">
        <f>Q21+1</f>
        <v>11</v>
      </c>
      <c r="R23" s="149" t="str">
        <f>IF(ISNA(MATCH($Q23,Score!T$4:T$41,0)),"",MATCH($Q23,Score!T$4:T$41,0)++ROW(Score!T$3))</f>
        <v/>
      </c>
      <c r="S23" s="150" t="str">
        <f t="shared" ref="S23:T42" ca="1" si="9">IF($R23="","",INDIRECT(ADDRESS($R23,S$1,1,,"Score")))</f>
        <v/>
      </c>
      <c r="T23" s="149" t="str">
        <f t="shared" ca="1" si="9"/>
        <v/>
      </c>
      <c r="U23" s="151" t="str">
        <f>IF(R23="","",SUM(T23,T24))</f>
        <v/>
      </c>
      <c r="V23" s="151" t="str">
        <f>IF(R23="","",U23-E23)</f>
        <v/>
      </c>
      <c r="W23" s="179" t="str">
        <f ca="1">IF($R23="","",IF(ISBLANK(INDIRECT(ADDRESS($R23,W$1,1,,"Score"))),"",1))</f>
        <v/>
      </c>
      <c r="X23" s="179" t="str">
        <f ca="1">IF($R23="","",IF(ISBLANK(INDIRECT(ADDRESS($R23,X$1,1,,"Score"))),"",1))</f>
        <v/>
      </c>
      <c r="Y23" s="169" t="str">
        <f ca="1">IF(X23=1,V23,"")</f>
        <v/>
      </c>
      <c r="Z23" s="179" t="str">
        <f t="shared" ref="Z23:AB42" ca="1" si="10">IF($R23="","",IF(ISBLANK(INDIRECT(ADDRESS($R23,Z$1,1,,"Score"))),"",1))</f>
        <v/>
      </c>
      <c r="AA23" s="179" t="str">
        <f t="shared" ca="1" si="10"/>
        <v/>
      </c>
      <c r="AB23" s="179" t="str">
        <f t="shared" ca="1" si="10"/>
        <v/>
      </c>
      <c r="AC23" s="149" t="str">
        <f t="shared" ref="AC23:AC42" ca="1" si="11">IF($R23="","",INDIRECT(ADDRESS($R23,AC$1,1,,"Score")))</f>
        <v/>
      </c>
      <c r="AD23" s="105" t="str">
        <f ca="1">N23</f>
        <v/>
      </c>
      <c r="AE23" s="105" t="str">
        <f ca="1">IF(OR(AD23="",AD23=0),"",60*U23/AD23)</f>
        <v/>
      </c>
    </row>
    <row r="24" spans="1:31">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c r="A25" s="170">
        <f>A23+1</f>
        <v>12</v>
      </c>
      <c r="B25" s="171" t="str">
        <f>IF(ISNA(MATCH($A25,Score!A$4:A$41,0)),"",MATCH($A25,Score!A$4:A$41,0)+ROW(Score!A$3))</f>
        <v/>
      </c>
      <c r="C25" s="172" t="str">
        <f t="shared" ca="1" si="6"/>
        <v/>
      </c>
      <c r="D25" s="171" t="str">
        <f t="shared" ca="1" si="6"/>
        <v/>
      </c>
      <c r="E25" s="170" t="str">
        <f>IF(B25="","",SUM(D25,D26))</f>
        <v/>
      </c>
      <c r="F25" s="170" t="str">
        <f>IF(B25="","",E25-U25)</f>
        <v/>
      </c>
      <c r="G25" s="173" t="str">
        <f ca="1">IF($B25="","",IF(ISBLANK(INDIRECT(ADDRESS($B25,G$1,1,,"Score"))),"",1))</f>
        <v/>
      </c>
      <c r="H25" s="173" t="str">
        <f ca="1">IF($B25="","",IF(ISBLANK(INDIRECT(ADDRESS($B25,H$1,1,,"Score"))),"",1))</f>
        <v/>
      </c>
      <c r="I25" s="175" t="str">
        <f ca="1">IF(H25=1,F25,"")</f>
        <v/>
      </c>
      <c r="J25" s="173" t="str">
        <f t="shared" ca="1" si="7"/>
        <v/>
      </c>
      <c r="K25" s="173" t="str">
        <f t="shared" ca="1" si="7"/>
        <v/>
      </c>
      <c r="L25" s="173" t="str">
        <f t="shared" ca="1" si="7"/>
        <v/>
      </c>
      <c r="M25" s="171" t="str">
        <f t="shared" ca="1" si="8"/>
        <v/>
      </c>
      <c r="N25" s="105" t="str">
        <f ca="1">IF(ISNA(MATCH($A25,'Game Clock'!A$11:A$48,0)),"",INDIRECT(ADDRESS(MATCH($A25,'Game Clock'!A$11:A$48,0)+ROW('Game Clock'!A$10),N$1,1,,"Game Clock")))</f>
        <v/>
      </c>
      <c r="O25" s="170" t="str">
        <f ca="1">IF(OR(N25="",N25=0),"",60*E25/N25)</f>
        <v/>
      </c>
      <c r="Q25" s="170">
        <f>Q23+1</f>
        <v>12</v>
      </c>
      <c r="R25" s="171" t="str">
        <f>IF(ISNA(MATCH($Q25,Score!T$4:T$41,0)),"",MATCH($Q25,Score!T$4:T$41,0)++ROW(Score!T$3))</f>
        <v/>
      </c>
      <c r="S25" s="172" t="str">
        <f t="shared" ca="1" si="9"/>
        <v/>
      </c>
      <c r="T25" s="171" t="str">
        <f t="shared" ca="1" si="9"/>
        <v/>
      </c>
      <c r="U25" s="170" t="str">
        <f>IF(R25="","",SUM(T25,T26))</f>
        <v/>
      </c>
      <c r="V25" s="170" t="str">
        <f>IF(R25="","",U25-E25)</f>
        <v/>
      </c>
      <c r="W25" s="173" t="str">
        <f ca="1">IF($R25="","",IF(ISBLANK(INDIRECT(ADDRESS($R25,W$1,1,,"Score"))),"",1))</f>
        <v/>
      </c>
      <c r="X25" s="173" t="str">
        <f ca="1">IF($R25="","",IF(ISBLANK(INDIRECT(ADDRESS($R25,X$1,1,,"Score"))),"",1))</f>
        <v/>
      </c>
      <c r="Y25" s="175" t="str">
        <f ca="1">IF(X25=1,V25,"")</f>
        <v/>
      </c>
      <c r="Z25" s="173" t="str">
        <f t="shared" ca="1" si="10"/>
        <v/>
      </c>
      <c r="AA25" s="173" t="str">
        <f t="shared" ca="1" si="10"/>
        <v/>
      </c>
      <c r="AB25" s="173" t="str">
        <f t="shared" ca="1" si="10"/>
        <v/>
      </c>
      <c r="AC25" s="171" t="str">
        <f t="shared" ca="1" si="11"/>
        <v/>
      </c>
      <c r="AD25" s="170" t="str">
        <f ca="1">N25</f>
        <v/>
      </c>
      <c r="AE25" s="170" t="str">
        <f ca="1">IF(OR(AD25="",AD25=0),"",60*U25/AD25)</f>
        <v/>
      </c>
    </row>
    <row r="26" spans="1:31">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c r="A27" s="151">
        <f>A25+1</f>
        <v>13</v>
      </c>
      <c r="B27" s="149" t="str">
        <f>IF(ISNA(MATCH($A27,Score!A$4:A$41,0)),"",MATCH($A27,Score!A$4:A$41,0)+ROW(Score!A$3))</f>
        <v/>
      </c>
      <c r="C27" s="150" t="str">
        <f t="shared" ca="1" si="6"/>
        <v/>
      </c>
      <c r="D27" s="149" t="str">
        <f t="shared" ca="1" si="6"/>
        <v/>
      </c>
      <c r="E27" s="151" t="str">
        <f>IF(B27="","",SUM(D27,D28))</f>
        <v/>
      </c>
      <c r="F27" s="151" t="str">
        <f>IF(B27="","",E27-U27)</f>
        <v/>
      </c>
      <c r="G27" s="179" t="str">
        <f ca="1">IF($B27="","",IF(ISBLANK(INDIRECT(ADDRESS($B27,G$1,1,,"Score"))),"",1))</f>
        <v/>
      </c>
      <c r="H27" s="179" t="str">
        <f ca="1">IF($B27="","",IF(ISBLANK(INDIRECT(ADDRESS($B27,H$1,1,,"Score"))),"",1))</f>
        <v/>
      </c>
      <c r="I27" s="169" t="str">
        <f ca="1">IF(H27=1,F27,"")</f>
        <v/>
      </c>
      <c r="J27" s="179" t="str">
        <f t="shared" ca="1" si="7"/>
        <v/>
      </c>
      <c r="K27" s="179" t="str">
        <f t="shared" ca="1" si="7"/>
        <v/>
      </c>
      <c r="L27" s="179" t="str">
        <f t="shared" ca="1" si="7"/>
        <v/>
      </c>
      <c r="M27" s="149" t="str">
        <f t="shared" ca="1" si="8"/>
        <v/>
      </c>
      <c r="N27" s="105" t="str">
        <f ca="1">IF(ISNA(MATCH($A27,'Game Clock'!A$11:A$48,0)),"",INDIRECT(ADDRESS(MATCH($A27,'Game Clock'!A$11:A$48,0)+ROW('Game Clock'!A$10),N$1,1,,"Game Clock")))</f>
        <v/>
      </c>
      <c r="O27" s="105" t="str">
        <f ca="1">IF(OR(N27="",N27=0),"",60*E27/N27)</f>
        <v/>
      </c>
      <c r="Q27" s="151">
        <f>Q25+1</f>
        <v>13</v>
      </c>
      <c r="R27" s="149" t="str">
        <f>IF(ISNA(MATCH($Q27,Score!T$4:T$41,0)),"",MATCH($Q27,Score!T$4:T$41,0)++ROW(Score!T$3))</f>
        <v/>
      </c>
      <c r="S27" s="150" t="str">
        <f t="shared" ca="1" si="9"/>
        <v/>
      </c>
      <c r="T27" s="149" t="str">
        <f t="shared" ca="1" si="9"/>
        <v/>
      </c>
      <c r="U27" s="151" t="str">
        <f>IF(R27="","",SUM(T27,T28))</f>
        <v/>
      </c>
      <c r="V27" s="151" t="str">
        <f>IF(R27="","",U27-E27)</f>
        <v/>
      </c>
      <c r="W27" s="179" t="str">
        <f ca="1">IF($R27="","",IF(ISBLANK(INDIRECT(ADDRESS($R27,W$1,1,,"Score"))),"",1))</f>
        <v/>
      </c>
      <c r="X27" s="179" t="str">
        <f ca="1">IF($R27="","",IF(ISBLANK(INDIRECT(ADDRESS($R27,X$1,1,,"Score"))),"",1))</f>
        <v/>
      </c>
      <c r="Y27" s="169" t="str">
        <f ca="1">IF(X27=1,V27,"")</f>
        <v/>
      </c>
      <c r="Z27" s="179" t="str">
        <f t="shared" ca="1" si="10"/>
        <v/>
      </c>
      <c r="AA27" s="179" t="str">
        <f t="shared" ca="1" si="10"/>
        <v/>
      </c>
      <c r="AB27" s="179" t="str">
        <f t="shared" ca="1" si="10"/>
        <v/>
      </c>
      <c r="AC27" s="149" t="str">
        <f t="shared" ca="1" si="11"/>
        <v/>
      </c>
      <c r="AD27" s="105" t="str">
        <f ca="1">N27</f>
        <v/>
      </c>
      <c r="AE27" s="105" t="str">
        <f ca="1">IF(OR(AD27="",AD27=0),"",60*U27/AD27)</f>
        <v/>
      </c>
    </row>
    <row r="28" spans="1:31">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c r="A29" s="170">
        <f>A27+1</f>
        <v>14</v>
      </c>
      <c r="B29" s="171" t="str">
        <f>IF(ISNA(MATCH($A29,Score!A$4:A$41,0)),"",MATCH($A29,Score!A$4:A$41,0)+ROW(Score!A$3))</f>
        <v/>
      </c>
      <c r="C29" s="172" t="str">
        <f t="shared" ca="1" si="6"/>
        <v/>
      </c>
      <c r="D29" s="171" t="str">
        <f t="shared" ca="1" si="6"/>
        <v/>
      </c>
      <c r="E29" s="170" t="str">
        <f>IF(B29="","",SUM(D29,D30))</f>
        <v/>
      </c>
      <c r="F29" s="170" t="str">
        <f>IF(B29="","",E29-U29)</f>
        <v/>
      </c>
      <c r="G29" s="173" t="str">
        <f ca="1">IF($B29="","",IF(ISBLANK(INDIRECT(ADDRESS($B29,G$1,1,,"Score"))),"",1))</f>
        <v/>
      </c>
      <c r="H29" s="173" t="str">
        <f ca="1">IF($B29="","",IF(ISBLANK(INDIRECT(ADDRESS($B29,H$1,1,,"Score"))),"",1))</f>
        <v/>
      </c>
      <c r="I29" s="175" t="str">
        <f ca="1">IF(H29=1,F29,"")</f>
        <v/>
      </c>
      <c r="J29" s="173" t="str">
        <f t="shared" ca="1" si="7"/>
        <v/>
      </c>
      <c r="K29" s="173" t="str">
        <f t="shared" ca="1" si="7"/>
        <v/>
      </c>
      <c r="L29" s="173" t="str">
        <f t="shared" ca="1" si="7"/>
        <v/>
      </c>
      <c r="M29" s="171" t="str">
        <f t="shared" ca="1" si="8"/>
        <v/>
      </c>
      <c r="N29" s="105" t="str">
        <f ca="1">IF(ISNA(MATCH($A29,'Game Clock'!A$11:A$48,0)),"",INDIRECT(ADDRESS(MATCH($A29,'Game Clock'!A$11:A$48,0)+ROW('Game Clock'!A$10),N$1,1,,"Game Clock")))</f>
        <v/>
      </c>
      <c r="O29" s="170" t="str">
        <f ca="1">IF(OR(N29="",N29=0),"",60*E29/N29)</f>
        <v/>
      </c>
      <c r="Q29" s="170">
        <f>Q27+1</f>
        <v>14</v>
      </c>
      <c r="R29" s="171" t="str">
        <f>IF(ISNA(MATCH($Q29,Score!T$4:T$41,0)),"",MATCH($Q29,Score!T$4:T$41,0)++ROW(Score!T$3))</f>
        <v/>
      </c>
      <c r="S29" s="172" t="str">
        <f t="shared" ca="1" si="9"/>
        <v/>
      </c>
      <c r="T29" s="171" t="str">
        <f t="shared" ca="1" si="9"/>
        <v/>
      </c>
      <c r="U29" s="170" t="str">
        <f>IF(R29="","",SUM(T29,T30))</f>
        <v/>
      </c>
      <c r="V29" s="170" t="str">
        <f>IF(R29="","",U29-E29)</f>
        <v/>
      </c>
      <c r="W29" s="173" t="str">
        <f ca="1">IF($R29="","",IF(ISBLANK(INDIRECT(ADDRESS($R29,W$1,1,,"Score"))),"",1))</f>
        <v/>
      </c>
      <c r="X29" s="173" t="str">
        <f ca="1">IF($R29="","",IF(ISBLANK(INDIRECT(ADDRESS($R29,X$1,1,,"Score"))),"",1))</f>
        <v/>
      </c>
      <c r="Y29" s="175" t="str">
        <f ca="1">IF(X29=1,V29,"")</f>
        <v/>
      </c>
      <c r="Z29" s="173" t="str">
        <f t="shared" ca="1" si="10"/>
        <v/>
      </c>
      <c r="AA29" s="173" t="str">
        <f t="shared" ca="1" si="10"/>
        <v/>
      </c>
      <c r="AB29" s="173" t="str">
        <f t="shared" ca="1" si="10"/>
        <v/>
      </c>
      <c r="AC29" s="171" t="str">
        <f t="shared" ca="1" si="11"/>
        <v/>
      </c>
      <c r="AD29" s="170" t="str">
        <f ca="1">N29</f>
        <v/>
      </c>
      <c r="AE29" s="170" t="str">
        <f ca="1">IF(OR(AD29="",AD29=0),"",60*U29/AD29)</f>
        <v/>
      </c>
    </row>
    <row r="30" spans="1:31">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c r="A31" s="151">
        <f>A29+1</f>
        <v>15</v>
      </c>
      <c r="B31" s="149" t="str">
        <f>IF(ISNA(MATCH($A31,Score!A$4:A$41,0)),"",MATCH($A31,Score!A$4:A$41,0)+ROW(Score!A$3))</f>
        <v/>
      </c>
      <c r="C31" s="150" t="str">
        <f t="shared" ca="1" si="6"/>
        <v/>
      </c>
      <c r="D31" s="149" t="str">
        <f t="shared" ca="1" si="6"/>
        <v/>
      </c>
      <c r="E31" s="151" t="str">
        <f>IF(B31="","",SUM(D31,D32))</f>
        <v/>
      </c>
      <c r="F31" s="151" t="str">
        <f>IF(B31="","",E31-U31)</f>
        <v/>
      </c>
      <c r="G31" s="179" t="str">
        <f ca="1">IF($B31="","",IF(ISBLANK(INDIRECT(ADDRESS($B31,G$1,1,,"Score"))),"",1))</f>
        <v/>
      </c>
      <c r="H31" s="179" t="str">
        <f ca="1">IF($B31="","",IF(ISBLANK(INDIRECT(ADDRESS($B31,H$1,1,,"Score"))),"",1))</f>
        <v/>
      </c>
      <c r="I31" s="169" t="str">
        <f ca="1">IF(H31=1,F31,"")</f>
        <v/>
      </c>
      <c r="J31" s="179" t="str">
        <f t="shared" ca="1" si="7"/>
        <v/>
      </c>
      <c r="K31" s="179" t="str">
        <f t="shared" ca="1" si="7"/>
        <v/>
      </c>
      <c r="L31" s="179" t="str">
        <f t="shared" ca="1" si="7"/>
        <v/>
      </c>
      <c r="M31" s="149" t="str">
        <f t="shared" ca="1" si="8"/>
        <v/>
      </c>
      <c r="N31" s="105" t="str">
        <f ca="1">IF(ISNA(MATCH($A31,'Game Clock'!A$11:A$48,0)),"",INDIRECT(ADDRESS(MATCH($A31,'Game Clock'!A$11:A$48,0)+ROW('Game Clock'!A$10),N$1,1,,"Game Clock")))</f>
        <v/>
      </c>
      <c r="O31" s="105" t="str">
        <f ca="1">IF(OR(N31="",N31=0),"",60*E31/N31)</f>
        <v/>
      </c>
      <c r="Q31" s="151">
        <f>Q29+1</f>
        <v>15</v>
      </c>
      <c r="R31" s="149" t="str">
        <f>IF(ISNA(MATCH($Q31,Score!T$4:T$41,0)),"",MATCH($Q31,Score!T$4:T$41,0)++ROW(Score!T$3))</f>
        <v/>
      </c>
      <c r="S31" s="150" t="str">
        <f t="shared" ca="1" si="9"/>
        <v/>
      </c>
      <c r="T31" s="149" t="str">
        <f t="shared" ca="1" si="9"/>
        <v/>
      </c>
      <c r="U31" s="151" t="str">
        <f>IF(R31="","",SUM(T31,T32))</f>
        <v/>
      </c>
      <c r="V31" s="151" t="str">
        <f>IF(R31="","",U31-E31)</f>
        <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t="str">
        <f t="shared" ca="1" si="11"/>
        <v/>
      </c>
      <c r="AD31" s="105" t="str">
        <f ca="1">N31</f>
        <v/>
      </c>
      <c r="AE31" s="105" t="str">
        <f ca="1">IF(OR(AD31="",AD31=0),"",60*U31/AD31)</f>
        <v/>
      </c>
    </row>
    <row r="32" spans="1:31">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c r="A33" s="170">
        <f>A31+1</f>
        <v>16</v>
      </c>
      <c r="B33" s="171" t="str">
        <f>IF(ISNA(MATCH($A33,Score!A$4:A$41,0)),"",MATCH($A33,Score!A$4:A$41,0)+ROW(Score!A$3))</f>
        <v/>
      </c>
      <c r="C33" s="172" t="str">
        <f t="shared" ca="1" si="6"/>
        <v/>
      </c>
      <c r="D33" s="171" t="str">
        <f t="shared" ca="1" si="6"/>
        <v/>
      </c>
      <c r="E33" s="170" t="str">
        <f>IF(B33="","",SUM(D33,D34))</f>
        <v/>
      </c>
      <c r="F33" s="170" t="str">
        <f>IF(B33="","",E33-U33)</f>
        <v/>
      </c>
      <c r="G33" s="173" t="str">
        <f ca="1">IF($B33="","",IF(ISBLANK(INDIRECT(ADDRESS($B33,G$1,1,,"Score"))),"",1))</f>
        <v/>
      </c>
      <c r="H33" s="173" t="str">
        <f ca="1">IF($B33="","",IF(ISBLANK(INDIRECT(ADDRESS($B33,H$1,1,,"Score"))),"",1))</f>
        <v/>
      </c>
      <c r="I33" s="175" t="str">
        <f ca="1">IF(H33=1,F33,"")</f>
        <v/>
      </c>
      <c r="J33" s="173" t="str">
        <f t="shared" ca="1" si="7"/>
        <v/>
      </c>
      <c r="K33" s="173" t="str">
        <f t="shared" ca="1" si="7"/>
        <v/>
      </c>
      <c r="L33" s="173" t="str">
        <f t="shared" ca="1" si="7"/>
        <v/>
      </c>
      <c r="M33" s="171" t="str">
        <f t="shared" ca="1" si="8"/>
        <v/>
      </c>
      <c r="N33" s="105" t="str">
        <f ca="1">IF(ISNA(MATCH($A33,'Game Clock'!A$11:A$48,0)),"",INDIRECT(ADDRESS(MATCH($A33,'Game Clock'!A$11:A$48,0)+ROW('Game Clock'!A$10),N$1,1,,"Game Clock")))</f>
        <v/>
      </c>
      <c r="O33" s="170" t="str">
        <f ca="1">IF(OR(N33="",N33=0),"",60*E33/N33)</f>
        <v/>
      </c>
      <c r="Q33" s="170">
        <f>Q31+1</f>
        <v>16</v>
      </c>
      <c r="R33" s="171" t="str">
        <f>IF(ISNA(MATCH($Q33,Score!T$4:T$41,0)),"",MATCH($Q33,Score!T$4:T$41,0)++ROW(Score!T$3))</f>
        <v/>
      </c>
      <c r="S33" s="172" t="str">
        <f t="shared" ca="1" si="9"/>
        <v/>
      </c>
      <c r="T33" s="171" t="str">
        <f t="shared" ca="1" si="9"/>
        <v/>
      </c>
      <c r="U33" s="170" t="str">
        <f>IF(R33="","",SUM(T33,T34))</f>
        <v/>
      </c>
      <c r="V33" s="170" t="str">
        <f>IF(R33="","",U33-E33)</f>
        <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t="str">
        <f t="shared" ca="1" si="11"/>
        <v/>
      </c>
      <c r="AD33" s="170" t="str">
        <f ca="1">N33</f>
        <v/>
      </c>
      <c r="AE33" s="170" t="str">
        <f ca="1">IF(OR(AD33="",AD33=0),"",60*U33/AD33)</f>
        <v/>
      </c>
    </row>
    <row r="34" spans="1:31">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c r="A35" s="151">
        <f>A33+1</f>
        <v>17</v>
      </c>
      <c r="B35" s="149" t="str">
        <f>IF(ISNA(MATCH($A35,Score!A$4:A$41,0)),"",MATCH($A35,Score!A$4:A$41,0)+ROW(Score!A$3))</f>
        <v/>
      </c>
      <c r="C35" s="150" t="str">
        <f t="shared" ca="1" si="6"/>
        <v/>
      </c>
      <c r="D35" s="149" t="str">
        <f t="shared" ca="1" si="6"/>
        <v/>
      </c>
      <c r="E35" s="151" t="str">
        <f>IF(B35="","",SUM(D35,D36))</f>
        <v/>
      </c>
      <c r="F35" s="151" t="str">
        <f>IF(B35="","",E35-U35)</f>
        <v/>
      </c>
      <c r="G35" s="179" t="str">
        <f ca="1">IF($B35="","",IF(ISBLANK(INDIRECT(ADDRESS($B35,G$1,1,,"Score"))),"",1))</f>
        <v/>
      </c>
      <c r="H35" s="179" t="str">
        <f ca="1">IF($B35="","",IF(ISBLANK(INDIRECT(ADDRESS($B35,H$1,1,,"Score"))),"",1))</f>
        <v/>
      </c>
      <c r="I35" s="169" t="str">
        <f ca="1">IF(H35=1,F35,"")</f>
        <v/>
      </c>
      <c r="J35" s="179" t="str">
        <f t="shared" ca="1" si="7"/>
        <v/>
      </c>
      <c r="K35" s="179" t="str">
        <f t="shared" ca="1" si="7"/>
        <v/>
      </c>
      <c r="L35" s="179" t="str">
        <f t="shared" ca="1" si="7"/>
        <v/>
      </c>
      <c r="M35" s="149" t="str">
        <f t="shared" ca="1" si="8"/>
        <v/>
      </c>
      <c r="N35" s="105" t="str">
        <f ca="1">IF(ISNA(MATCH($A35,'Game Clock'!A$11:A$48,0)),"",INDIRECT(ADDRESS(MATCH($A35,'Game Clock'!A$11:A$48,0)+ROW('Game Clock'!A$10),N$1,1,,"Game Clock")))</f>
        <v/>
      </c>
      <c r="O35" s="105" t="str">
        <f ca="1">IF(OR(N35="",N35=0),"",60*E35/N35)</f>
        <v/>
      </c>
      <c r="Q35" s="151">
        <f>Q33+1</f>
        <v>17</v>
      </c>
      <c r="R35" s="149" t="str">
        <f>IF(ISNA(MATCH($Q35,Score!T$4:T$41,0)),"",MATCH($Q35,Score!T$4:T$41,0)++ROW(Score!T$3))</f>
        <v/>
      </c>
      <c r="S35" s="150" t="str">
        <f t="shared" ca="1" si="9"/>
        <v/>
      </c>
      <c r="T35" s="149" t="str">
        <f t="shared" ca="1" si="9"/>
        <v/>
      </c>
      <c r="U35" s="151" t="str">
        <f>IF(R35="","",SUM(T35,T36))</f>
        <v/>
      </c>
      <c r="V35" s="151" t="str">
        <f>IF(R35="","",U35-E35)</f>
        <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t="str">
        <f t="shared" ca="1" si="11"/>
        <v/>
      </c>
      <c r="AD35" s="105" t="str">
        <f ca="1">N35</f>
        <v/>
      </c>
      <c r="AE35" s="105" t="str">
        <f ca="1">IF(OR(AD35="",AD35=0),"",60*U35/AD35)</f>
        <v/>
      </c>
    </row>
    <row r="36" spans="1:31">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c r="A37" s="170">
        <f>A35+1</f>
        <v>18</v>
      </c>
      <c r="B37" s="171" t="str">
        <f>IF(ISNA(MATCH($A37,Score!A$4:A$41,0)),"",MATCH($A37,Score!A$4:A$41,0)+ROW(Score!A$3))</f>
        <v/>
      </c>
      <c r="C37" s="172" t="str">
        <f t="shared" ca="1" si="6"/>
        <v/>
      </c>
      <c r="D37" s="171" t="str">
        <f t="shared" ca="1" si="6"/>
        <v/>
      </c>
      <c r="E37" s="170" t="str">
        <f>IF(B37="","",SUM(D37,D38))</f>
        <v/>
      </c>
      <c r="F37" s="170" t="str">
        <f>IF(B37="","",E37-U37)</f>
        <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t="str">
        <f t="shared" ca="1" si="8"/>
        <v/>
      </c>
      <c r="N37" s="105" t="str">
        <f ca="1">IF(ISNA(MATCH($A37,'Game Clock'!A$11:A$48,0)),"",INDIRECT(ADDRESS(MATCH($A37,'Game Clock'!A$11:A$48,0)+ROW('Game Clock'!A$10),N$1,1,,"Game Clock")))</f>
        <v/>
      </c>
      <c r="O37" s="170" t="str">
        <f ca="1">IF(OR(N37="",N37=0),"",60*E37/N37)</f>
        <v/>
      </c>
      <c r="Q37" s="170">
        <f>Q35+1</f>
        <v>18</v>
      </c>
      <c r="R37" s="171" t="str">
        <f>IF(ISNA(MATCH($Q37,Score!T$4:T$41,0)),"",MATCH($Q37,Score!T$4:T$41,0)++ROW(Score!T$3))</f>
        <v/>
      </c>
      <c r="S37" s="172" t="str">
        <f t="shared" ca="1" si="9"/>
        <v/>
      </c>
      <c r="T37" s="171" t="str">
        <f t="shared" ca="1" si="9"/>
        <v/>
      </c>
      <c r="U37" s="170" t="str">
        <f>IF(R37="","",SUM(T37,T38))</f>
        <v/>
      </c>
      <c r="V37" s="170" t="str">
        <f>IF(R37="","",U37-E37)</f>
        <v/>
      </c>
      <c r="W37" s="173" t="str">
        <f ca="1">IF($R37="","",IF(ISBLANK(INDIRECT(ADDRESS($R37,W$1,1,,"Score"))),"",1))</f>
        <v/>
      </c>
      <c r="X37" s="173" t="str">
        <f ca="1">IF($R37="","",IF(ISBLANK(INDIRECT(ADDRESS($R37,X$1,1,,"Score"))),"",1))</f>
        <v/>
      </c>
      <c r="Y37" s="175" t="str">
        <f ca="1">IF(X37=1,V37,"")</f>
        <v/>
      </c>
      <c r="Z37" s="173" t="str">
        <f t="shared" ca="1" si="10"/>
        <v/>
      </c>
      <c r="AA37" s="173" t="str">
        <f t="shared" ca="1" si="10"/>
        <v/>
      </c>
      <c r="AB37" s="173" t="str">
        <f t="shared" ca="1" si="10"/>
        <v/>
      </c>
      <c r="AC37" s="171" t="str">
        <f t="shared" ca="1" si="11"/>
        <v/>
      </c>
      <c r="AD37" s="170" t="str">
        <f ca="1">N37</f>
        <v/>
      </c>
      <c r="AE37" s="170" t="str">
        <f ca="1">IF(OR(AD37="",AD37=0),"",60*U37/AD37)</f>
        <v/>
      </c>
    </row>
    <row r="38" spans="1:31">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c r="A39" s="151">
        <f>A37+1</f>
        <v>19</v>
      </c>
      <c r="B39" s="149" t="str">
        <f>IF(ISNA(MATCH($A39,Score!A$4:A$41,0)),"",MATCH($A39,Score!A$4:A$41,0)+ROW(Score!A$3))</f>
        <v/>
      </c>
      <c r="C39" s="150" t="str">
        <f t="shared" ca="1" si="6"/>
        <v/>
      </c>
      <c r="D39" s="149" t="str">
        <f t="shared" ca="1" si="6"/>
        <v/>
      </c>
      <c r="E39" s="151" t="str">
        <f>IF(B39="","",SUM(D39,D40))</f>
        <v/>
      </c>
      <c r="F39" s="151" t="str">
        <f>IF(B39="","",E39-U39)</f>
        <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t="str">
        <f t="shared" ca="1" si="8"/>
        <v/>
      </c>
      <c r="N39" s="105" t="str">
        <f ca="1">IF(ISNA(MATCH($A39,'Game Clock'!A$11:A$48,0)),"",INDIRECT(ADDRESS(MATCH($A39,'Game Clock'!A$11:A$48,0)+ROW('Game Clock'!A$10),N$1,1,,"Game Clock")))</f>
        <v/>
      </c>
      <c r="O39" s="105" t="str">
        <f ca="1">IF(OR(N39="",N39=0),"",60*E39/N39)</f>
        <v/>
      </c>
      <c r="Q39" s="151">
        <f>Q37+1</f>
        <v>19</v>
      </c>
      <c r="R39" s="149" t="str">
        <f>IF(ISNA(MATCH($Q39,Score!T$4:T$41,0)),"",MATCH($Q39,Score!T$4:T$41,0)++ROW(Score!T$3))</f>
        <v/>
      </c>
      <c r="S39" s="150" t="str">
        <f t="shared" ca="1" si="9"/>
        <v/>
      </c>
      <c r="T39" s="149" t="str">
        <f t="shared" ca="1" si="9"/>
        <v/>
      </c>
      <c r="U39" s="151" t="str">
        <f>IF(R39="","",SUM(T39,T40))</f>
        <v/>
      </c>
      <c r="V39" s="151" t="str">
        <f>IF(R39="","",U39-E39)</f>
        <v/>
      </c>
      <c r="W39" s="179" t="str">
        <f ca="1">IF($R39="","",IF(ISBLANK(INDIRECT(ADDRESS($R39,W$1,1,,"Score"))),"",1))</f>
        <v/>
      </c>
      <c r="X39" s="179" t="str">
        <f ca="1">IF($R39="","",IF(ISBLANK(INDIRECT(ADDRESS($R39,X$1,1,,"Score"))),"",1))</f>
        <v/>
      </c>
      <c r="Y39" s="169" t="str">
        <f ca="1">IF(X39=1,V39,"")</f>
        <v/>
      </c>
      <c r="Z39" s="179" t="str">
        <f t="shared" ca="1" si="10"/>
        <v/>
      </c>
      <c r="AA39" s="179" t="str">
        <f t="shared" ca="1" si="10"/>
        <v/>
      </c>
      <c r="AB39" s="179" t="str">
        <f t="shared" ca="1" si="10"/>
        <v/>
      </c>
      <c r="AC39" s="149" t="str">
        <f t="shared" ca="1" si="11"/>
        <v/>
      </c>
      <c r="AD39" s="105" t="str">
        <f ca="1">N39</f>
        <v/>
      </c>
      <c r="AE39" s="105" t="str">
        <f ca="1">IF(OR(AD39="",AD39=0),"",60*U39/AD39)</f>
        <v/>
      </c>
    </row>
    <row r="40" spans="1:31">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c r="A41" s="170">
        <f>A39+1</f>
        <v>20</v>
      </c>
      <c r="B41" s="171" t="str">
        <f>IF(ISNA(MATCH($A41,Score!A$4:A$41,0)),"",MATCH($A41,Score!A$4:A$41,0)+ROW(Score!A$3))</f>
        <v/>
      </c>
      <c r="C41" s="172" t="str">
        <f t="shared" ca="1" si="6"/>
        <v/>
      </c>
      <c r="D41" s="171" t="str">
        <f t="shared" ca="1" si="6"/>
        <v/>
      </c>
      <c r="E41" s="170" t="str">
        <f>IF(B41="","",SUM(D41,D42))</f>
        <v/>
      </c>
      <c r="F41" s="170" t="str">
        <f>IF(B41="","",E41-U41)</f>
        <v/>
      </c>
      <c r="G41" s="173" t="str">
        <f ca="1">IF($B41="","",IF(ISBLANK(INDIRECT(ADDRESS($B41,G$1,1,,"Score"))),"",1))</f>
        <v/>
      </c>
      <c r="H41" s="173" t="str">
        <f ca="1">IF($B41="","",IF(ISBLANK(INDIRECT(ADDRESS($B41,H$1,1,,"Score"))),"",1))</f>
        <v/>
      </c>
      <c r="I41" s="175" t="str">
        <f ca="1">IF(H41=1,F41,"")</f>
        <v/>
      </c>
      <c r="J41" s="173" t="str">
        <f t="shared" ca="1" si="7"/>
        <v/>
      </c>
      <c r="K41" s="173" t="str">
        <f t="shared" ca="1" si="7"/>
        <v/>
      </c>
      <c r="L41" s="173" t="str">
        <f t="shared" ca="1" si="7"/>
        <v/>
      </c>
      <c r="M41" s="171" t="str">
        <f t="shared" ca="1" si="8"/>
        <v/>
      </c>
      <c r="N41" s="105" t="str">
        <f ca="1">IF(ISNA(MATCH($A41,'Game Clock'!A$11:A$48,0)),"",INDIRECT(ADDRESS(MATCH($A41,'Game Clock'!A$11:A$48,0)+ROW('Game Clock'!A$10),N$1,1,,"Game Clock")))</f>
        <v/>
      </c>
      <c r="O41" s="170" t="str">
        <f ca="1">IF(OR(N41="",N41=0),"",60*E41/N41)</f>
        <v/>
      </c>
      <c r="Q41" s="170">
        <f>Q39+1</f>
        <v>20</v>
      </c>
      <c r="R41" s="171" t="str">
        <f>IF(ISNA(MATCH($Q41,Score!T$4:T$41,0)),"",MATCH($Q41,Score!T$4:T$41,0)++ROW(Score!T$3))</f>
        <v/>
      </c>
      <c r="S41" s="172" t="str">
        <f t="shared" ca="1" si="9"/>
        <v/>
      </c>
      <c r="T41" s="171" t="str">
        <f t="shared" ca="1" si="9"/>
        <v/>
      </c>
      <c r="U41" s="170" t="str">
        <f>IF(R41="","",SUM(T41,T42))</f>
        <v/>
      </c>
      <c r="V41" s="170" t="str">
        <f>IF(R41="","",U41-E41)</f>
        <v/>
      </c>
      <c r="W41" s="173" t="str">
        <f ca="1">IF($R41="","",IF(ISBLANK(INDIRECT(ADDRESS($R41,W$1,1,,"Score"))),"",1))</f>
        <v/>
      </c>
      <c r="X41" s="173" t="str">
        <f ca="1">IF($R41="","",IF(ISBLANK(INDIRECT(ADDRESS($R41,X$1,1,,"Score"))),"",1))</f>
        <v/>
      </c>
      <c r="Y41" s="175" t="str">
        <f ca="1">IF(X41=1,V41,"")</f>
        <v/>
      </c>
      <c r="Z41" s="173" t="str">
        <f t="shared" ca="1" si="10"/>
        <v/>
      </c>
      <c r="AA41" s="173" t="str">
        <f t="shared" ca="1" si="10"/>
        <v/>
      </c>
      <c r="AB41" s="173" t="str">
        <f t="shared" ca="1" si="10"/>
        <v/>
      </c>
      <c r="AC41" s="171" t="str">
        <f t="shared" ca="1" si="11"/>
        <v/>
      </c>
      <c r="AD41" s="170" t="str">
        <f ca="1">N41</f>
        <v/>
      </c>
      <c r="AE41" s="170" t="str">
        <f ca="1">IF(OR(AD41="",AD41=0),"",60*U41/AD41)</f>
        <v/>
      </c>
    </row>
    <row r="42" spans="1:31">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c r="A43" s="151">
        <f>A41+1</f>
        <v>21</v>
      </c>
      <c r="B43" s="149" t="str">
        <f>IF(ISNA(MATCH($A43,Score!A$4:A$41,0)),"",MATCH($A43,Score!A$4:A$41,0)+ROW(Score!A$3))</f>
        <v/>
      </c>
      <c r="C43" s="150" t="str">
        <f t="shared" ref="C43:D58" ca="1" si="12">IF($B43="","",INDIRECT(ADDRESS($B43,C$1,1,,"Score")))</f>
        <v/>
      </c>
      <c r="D43" s="149" t="str">
        <f t="shared" ca="1" si="12"/>
        <v/>
      </c>
      <c r="E43" s="151" t="str">
        <f>IF(B43="","",SUM(D43,D44))</f>
        <v/>
      </c>
      <c r="F43" s="151" t="str">
        <f>IF(B43="","",E43-U43)</f>
        <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t="str">
        <f t="shared" ref="M43:M58" ca="1" si="14">IF($B43="","",INDIRECT(ADDRESS($B43,M$1,1,,"Score")))</f>
        <v/>
      </c>
      <c r="N43" s="105" t="str">
        <f ca="1">IF(ISNA(MATCH($A43,'Game Clock'!A$11:A$48,0)),"",INDIRECT(ADDRESS(MATCH($A43,'Game Clock'!A$11:A$48,0)+ROW('Game Clock'!A$10),N$1,1,,"Game Clock")))</f>
        <v/>
      </c>
      <c r="O43" s="105" t="str">
        <f ca="1">IF(OR(N43="",N43=0),"",60*E43/N43)</f>
        <v/>
      </c>
      <c r="Q43" s="151">
        <f>Q41+1</f>
        <v>21</v>
      </c>
      <c r="R43" s="149" t="str">
        <f>IF(ISNA(MATCH($Q43,Score!T$4:T$41,0)),"",MATCH($Q43,Score!T$4:T$41,0)++ROW(Score!T$3))</f>
        <v/>
      </c>
      <c r="S43" s="150" t="str">
        <f t="shared" ref="S43:T58" ca="1" si="15">IF($R43="","",INDIRECT(ADDRESS($R43,S$1,1,,"Score")))</f>
        <v/>
      </c>
      <c r="T43" s="149" t="str">
        <f t="shared" ca="1" si="15"/>
        <v/>
      </c>
      <c r="U43" s="151" t="str">
        <f>IF(R43="","",SUM(T43,T44))</f>
        <v/>
      </c>
      <c r="V43" s="151" t="str">
        <f>IF(R43="","",U43-E43)</f>
        <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t="str">
        <f t="shared" ref="AC43:AC58" ca="1" si="17">IF($R43="","",INDIRECT(ADDRESS($R43,AC$1,1,,"Score")))</f>
        <v/>
      </c>
      <c r="AD43" s="105" t="str">
        <f ca="1">N43</f>
        <v/>
      </c>
      <c r="AE43" s="105" t="str">
        <f ca="1">IF(OR(AD43="",AD43=0),"",60*U43/AD43)</f>
        <v/>
      </c>
    </row>
    <row r="44" spans="1:31">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c r="A45" s="170">
        <f>A43+1</f>
        <v>22</v>
      </c>
      <c r="B45" s="171" t="str">
        <f>IF(ISNA(MATCH($A45,Score!A$4:A$41,0)),"",MATCH($A45,Score!A$4:A$41,0)+ROW(Score!A$3))</f>
        <v/>
      </c>
      <c r="C45" s="172" t="str">
        <f t="shared" ca="1" si="12"/>
        <v/>
      </c>
      <c r="D45" s="171" t="str">
        <f t="shared" ca="1" si="12"/>
        <v/>
      </c>
      <c r="E45" s="170" t="str">
        <f>IF(B45="","",SUM(D45,D46))</f>
        <v/>
      </c>
      <c r="F45" s="170" t="str">
        <f>IF(B45="","",E45-U45)</f>
        <v/>
      </c>
      <c r="G45" s="173" t="str">
        <f ca="1">IF($B45="","",IF(ISBLANK(INDIRECT(ADDRESS($B45,G$1,1,,"Score"))),"",1))</f>
        <v/>
      </c>
      <c r="H45" s="173" t="str">
        <f ca="1">IF($B45="","",IF(ISBLANK(INDIRECT(ADDRESS($B45,H$1,1,,"Score"))),"",1))</f>
        <v/>
      </c>
      <c r="I45" s="175" t="str">
        <f ca="1">IF(H45=1,F45,"")</f>
        <v/>
      </c>
      <c r="J45" s="173" t="str">
        <f t="shared" ca="1" si="13"/>
        <v/>
      </c>
      <c r="K45" s="173" t="str">
        <f t="shared" ca="1" si="13"/>
        <v/>
      </c>
      <c r="L45" s="173" t="str">
        <f t="shared" ca="1" si="13"/>
        <v/>
      </c>
      <c r="M45" s="171" t="str">
        <f t="shared" ca="1" si="14"/>
        <v/>
      </c>
      <c r="N45" s="105" t="str">
        <f ca="1">IF(ISNA(MATCH($A45,'Game Clock'!A$11:A$48,0)),"",INDIRECT(ADDRESS(MATCH($A45,'Game Clock'!A$11:A$48,0)+ROW('Game Clock'!A$10),N$1,1,,"Game Clock")))</f>
        <v/>
      </c>
      <c r="O45" s="170" t="str">
        <f ca="1">IF(OR(N45="",N45=0),"",60*E45/N45)</f>
        <v/>
      </c>
      <c r="Q45" s="170">
        <f>Q43+1</f>
        <v>22</v>
      </c>
      <c r="R45" s="171" t="str">
        <f>IF(ISNA(MATCH($Q45,Score!T$4:T$41,0)),"",MATCH($Q45,Score!T$4:T$41,0)++ROW(Score!T$3))</f>
        <v/>
      </c>
      <c r="S45" s="172" t="str">
        <f t="shared" ca="1" si="15"/>
        <v/>
      </c>
      <c r="T45" s="171" t="str">
        <f t="shared" ca="1" si="15"/>
        <v/>
      </c>
      <c r="U45" s="170" t="str">
        <f>IF(R45="","",SUM(T45,T46))</f>
        <v/>
      </c>
      <c r="V45" s="170" t="str">
        <f>IF(R45="","",U45-E45)</f>
        <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t="str">
        <f t="shared" ca="1" si="17"/>
        <v/>
      </c>
      <c r="AD45" s="170" t="str">
        <f ca="1">N45</f>
        <v/>
      </c>
      <c r="AE45" s="170" t="str">
        <f ca="1">IF(OR(AD45="",AD45=0),"",60*U45/AD45)</f>
        <v/>
      </c>
    </row>
    <row r="46" spans="1:31">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c r="A47" s="151">
        <f>A45+1</f>
        <v>23</v>
      </c>
      <c r="B47" s="149" t="str">
        <f>IF(ISNA(MATCH($A47,Score!A$4:A$41,0)),"",MATCH($A47,Score!A$4:A$41,0)+ROW(Score!A$3))</f>
        <v/>
      </c>
      <c r="C47" s="150" t="str">
        <f t="shared" ca="1" si="12"/>
        <v/>
      </c>
      <c r="D47" s="149" t="str">
        <f t="shared" ca="1" si="12"/>
        <v/>
      </c>
      <c r="E47" s="151" t="str">
        <f>IF(B47="","",SUM(D47,D48))</f>
        <v/>
      </c>
      <c r="F47" s="151" t="str">
        <f>IF(B47="","",E47-U47)</f>
        <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t="str">
        <f t="shared" ca="1" si="14"/>
        <v/>
      </c>
      <c r="N47" s="105" t="str">
        <f ca="1">IF(ISNA(MATCH($A47,'Game Clock'!A$11:A$48,0)),"",INDIRECT(ADDRESS(MATCH($A47,'Game Clock'!A$11:A$48,0)+ROW('Game Clock'!A$10),N$1,1,,"Game Clock")))</f>
        <v/>
      </c>
      <c r="O47" s="105" t="str">
        <f ca="1">IF(OR(N47="",N47=0),"",60*E47/N47)</f>
        <v/>
      </c>
      <c r="Q47" s="151">
        <f>Q45+1</f>
        <v>23</v>
      </c>
      <c r="R47" s="149" t="str">
        <f>IF(ISNA(MATCH($Q47,Score!T$4:T$41,0)),"",MATCH($Q47,Score!T$4:T$41,0)++ROW(Score!T$3))</f>
        <v/>
      </c>
      <c r="S47" s="150" t="str">
        <f t="shared" ca="1" si="15"/>
        <v/>
      </c>
      <c r="T47" s="149" t="str">
        <f t="shared" ca="1" si="15"/>
        <v/>
      </c>
      <c r="U47" s="151" t="str">
        <f>IF(R47="","",SUM(T47,T48))</f>
        <v/>
      </c>
      <c r="V47" s="151" t="str">
        <f>IF(R47="","",U47-E47)</f>
        <v/>
      </c>
      <c r="W47" s="179" t="str">
        <f ca="1">IF($R47="","",IF(ISBLANK(INDIRECT(ADDRESS($R47,W$1,1,,"Score"))),"",1))</f>
        <v/>
      </c>
      <c r="X47" s="179" t="str">
        <f ca="1">IF($R47="","",IF(ISBLANK(INDIRECT(ADDRESS($R47,X$1,1,,"Score"))),"",1))</f>
        <v/>
      </c>
      <c r="Y47" s="169" t="str">
        <f ca="1">IF(X47=1,V47,"")</f>
        <v/>
      </c>
      <c r="Z47" s="179" t="str">
        <f t="shared" ca="1" si="16"/>
        <v/>
      </c>
      <c r="AA47" s="179" t="str">
        <f t="shared" ca="1" si="16"/>
        <v/>
      </c>
      <c r="AB47" s="179" t="str">
        <f t="shared" ca="1" si="16"/>
        <v/>
      </c>
      <c r="AC47" s="149" t="str">
        <f t="shared" ca="1" si="17"/>
        <v/>
      </c>
      <c r="AD47" s="105" t="str">
        <f ca="1">N47</f>
        <v/>
      </c>
      <c r="AE47" s="105" t="str">
        <f ca="1">IF(OR(AD47="",AD47=0),"",60*U47/AD47)</f>
        <v/>
      </c>
    </row>
    <row r="48" spans="1:31">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c r="A49" s="170">
        <f>A47+1</f>
        <v>24</v>
      </c>
      <c r="B49" s="171" t="str">
        <f>IF(ISNA(MATCH($A49,Score!A$4:A$41,0)),"",MATCH($A49,Score!A$4:A$41,0)+ROW(Score!A$3))</f>
        <v/>
      </c>
      <c r="C49" s="172" t="str">
        <f t="shared" ca="1" si="12"/>
        <v/>
      </c>
      <c r="D49" s="171" t="str">
        <f t="shared" ca="1" si="12"/>
        <v/>
      </c>
      <c r="E49" s="170" t="str">
        <f>IF(B49="","",SUM(D49,D50))</f>
        <v/>
      </c>
      <c r="F49" s="170" t="str">
        <f>IF(B49="","",E49-U49)</f>
        <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t="str">
        <f t="shared" ca="1" si="14"/>
        <v/>
      </c>
      <c r="N49" s="105" t="str">
        <f ca="1">IF(ISNA(MATCH($A49,'Game Clock'!A$11:A$48,0)),"",INDIRECT(ADDRESS(MATCH($A49,'Game Clock'!A$11:A$48,0)+ROW('Game Clock'!A$10),N$1,1,,"Game Clock")))</f>
        <v/>
      </c>
      <c r="O49" s="170" t="str">
        <f ca="1">IF(OR(N49="",N49=0),"",60*E49/N49)</f>
        <v/>
      </c>
      <c r="Q49" s="170">
        <f>Q47+1</f>
        <v>24</v>
      </c>
      <c r="R49" s="171" t="str">
        <f>IF(ISNA(MATCH($Q49,Score!T$4:T$41,0)),"",MATCH($Q49,Score!T$4:T$41,0)++ROW(Score!T$3))</f>
        <v/>
      </c>
      <c r="S49" s="172" t="str">
        <f t="shared" ca="1" si="15"/>
        <v/>
      </c>
      <c r="T49" s="171" t="str">
        <f t="shared" ca="1" si="15"/>
        <v/>
      </c>
      <c r="U49" s="170" t="str">
        <f>IF(R49="","",SUM(T49,T50))</f>
        <v/>
      </c>
      <c r="V49" s="170" t="str">
        <f>IF(R49="","",U49-E49)</f>
        <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t="str">
        <f t="shared" ca="1" si="17"/>
        <v/>
      </c>
      <c r="AD49" s="170" t="str">
        <f ca="1">N49</f>
        <v/>
      </c>
      <c r="AE49" s="170" t="str">
        <f ca="1">IF(OR(AD49="",AD49=0),"",60*U49/AD49)</f>
        <v/>
      </c>
    </row>
    <row r="50" spans="1:31">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c r="A79" s="1470" t="s">
        <v>19</v>
      </c>
      <c r="B79" s="180"/>
      <c r="C79" s="180"/>
      <c r="D79" s="180"/>
      <c r="E79" s="181">
        <f>SUM(E3:E78)</f>
        <v>0</v>
      </c>
      <c r="F79" s="182"/>
      <c r="G79" s="178">
        <f ca="1">SUM(G3:G78)</f>
        <v>0</v>
      </c>
      <c r="H79" s="178">
        <f ca="1">SUM(H3:H78)</f>
        <v>0</v>
      </c>
      <c r="I79" s="168"/>
      <c r="J79" s="1471">
        <f ca="1">SUM(J3:J78)</f>
        <v>0</v>
      </c>
      <c r="K79" s="1471">
        <f ca="1">SUM(K3:K78)</f>
        <v>0</v>
      </c>
      <c r="L79" s="178">
        <f ca="1">SUM(L3,L5,L7,L9,L11,L13,L15,L17,L19,L21,L23,L25,L27,L29,L31,L33,L35,L37,L39,L41,L43,L45,L47,L49,L51,L53,L55,L57,L59,L61,L63,L65,L67,L69,L71,L73,L75,L77)</f>
        <v>0</v>
      </c>
      <c r="M79" s="180"/>
      <c r="N79" s="182" t="s">
        <v>20</v>
      </c>
      <c r="O79" s="181" t="str">
        <f ca="1">IF(COUNT(O3:O78),AVERAGE(O3:O78),"")</f>
        <v/>
      </c>
      <c r="Q79" s="1470" t="s">
        <v>19</v>
      </c>
      <c r="R79" s="180"/>
      <c r="S79" s="180"/>
      <c r="T79" s="180"/>
      <c r="U79" s="181">
        <f>SUM(U3:U78)</f>
        <v>0</v>
      </c>
      <c r="V79" s="182"/>
      <c r="W79" s="178">
        <f ca="1">SUM(W3:W78)</f>
        <v>0</v>
      </c>
      <c r="X79" s="178">
        <f ca="1">SUM(X3:X78)</f>
        <v>0</v>
      </c>
      <c r="Y79" s="168"/>
      <c r="Z79" s="1471">
        <f ca="1">SUM(Z3:Z78)</f>
        <v>0</v>
      </c>
      <c r="AA79" s="1471">
        <f ca="1">SUM(AA3:AA78)</f>
        <v>0</v>
      </c>
      <c r="AB79" s="178">
        <f ca="1">SUM(AB3,AB5,AB7,AB9,AB11,AB13,AB15,AB17,AB19,AB21,AB23,AB25,AB27,AB29,AB31,AB33,AB35,AB37,AB39,AB41,AB43,AB45,AB47,AB49,AB51,AB53,AB55,AB57,AB59,AB61, AB63, AB65, AB67, AB69, AB71,AB73,AB75,AB77)</f>
        <v>0</v>
      </c>
      <c r="AC79" s="180"/>
      <c r="AD79" s="182" t="s">
        <v>20</v>
      </c>
      <c r="AE79" s="181" t="str">
        <f ca="1">IF(COUNT(AE3:AE78),AVERAGE(AE3:AE78),"")</f>
        <v/>
      </c>
    </row>
    <row r="80" spans="1:31">
      <c r="A80" s="1470"/>
      <c r="B80" s="180"/>
      <c r="C80" s="180"/>
      <c r="D80" s="180"/>
      <c r="E80" s="181"/>
      <c r="F80" s="182"/>
      <c r="G80" s="178"/>
      <c r="H80" s="183"/>
      <c r="I80" s="168"/>
      <c r="J80" s="1471"/>
      <c r="K80" s="1471"/>
      <c r="L80" s="178">
        <f ca="1">SUM(L4,L6,L8,L10,L12,L14,L16,L18,L20,L22,L24,L26,L28,L30,L32,L34,L36,L38,L40,L42,L44,L46,L48,L50,L52,L54,L56,L58,L60,L62, L64, L66, L68, L70, L72,L74,L76,L78)</f>
        <v>0</v>
      </c>
      <c r="M80" s="180"/>
      <c r="N80" s="182"/>
      <c r="O80" s="181"/>
      <c r="Q80" s="1470"/>
      <c r="R80" s="180"/>
      <c r="S80" s="180"/>
      <c r="T80" s="180"/>
      <c r="U80" s="181"/>
      <c r="V80" s="182"/>
      <c r="W80" s="178"/>
      <c r="X80" s="183"/>
      <c r="Y80" s="168"/>
      <c r="Z80" s="1471"/>
      <c r="AA80" s="1471"/>
      <c r="AB80" s="178">
        <f ca="1">SUM(AB4,AB6,AB8,AB10,AB12,AB14,AB16,AB18,AB20,AB22,AB24,AB26,AB28,AB30,AB32,AB34,AB36,AB38,AB40,AB42,AB44,AB46,AB48,AB50,AB52,AB54,AB56,AB58,AB60,AB62, AB64, AB66, AB68, AB70, AB72,AB74,AB76,AB78)</f>
        <v>0</v>
      </c>
      <c r="AC80" s="180"/>
      <c r="AD80" s="182"/>
      <c r="AE80" s="181"/>
    </row>
    <row r="86" spans="1:31">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c r="A88" s="151">
        <v>1</v>
      </c>
      <c r="B88" s="149" t="str">
        <f>IF(ISNA(MATCH($A88,Score!A$46:A$83,0)),"",MATCH($A88,Score!A$46:A$83,0)+ROW(Score!A$45))</f>
        <v/>
      </c>
      <c r="C88" s="150" t="str">
        <f t="shared" ref="C88:D107" ca="1" si="28">IF($B88="","",INDIRECT(ADDRESS($B88,C$1,1,,"Score")))</f>
        <v/>
      </c>
      <c r="D88" s="149" t="str">
        <f t="shared" ca="1" si="28"/>
        <v/>
      </c>
      <c r="E88" s="151" t="str">
        <f>IF(B88="","",SUM(D88,D89))</f>
        <v/>
      </c>
      <c r="F88" s="151" t="str">
        <f>IF(B88="","",E88-U88)</f>
        <v/>
      </c>
      <c r="G88" s="179" t="str">
        <f ca="1">IF($B88="","",IF(ISBLANK(INDIRECT(ADDRESS($B88,G$1,1,,"Score"))),"",1))</f>
        <v/>
      </c>
      <c r="H88" s="179" t="str">
        <f ca="1">IF($B88="","",IF(ISBLANK(INDIRECT(ADDRESS($B88,H$1,1,,"Score"))),"",1))</f>
        <v/>
      </c>
      <c r="I88" s="169" t="str">
        <f ca="1">IF(H88=1,F88,"")</f>
        <v/>
      </c>
      <c r="J88" s="179" t="str">
        <f t="shared" ref="J88:L107" ca="1" si="29">IF($B88="","",IF(ISBLANK(INDIRECT(ADDRESS($B88,J$1,1,,"Score"))),"",1))</f>
        <v/>
      </c>
      <c r="K88" s="179" t="str">
        <f t="shared" ca="1" si="29"/>
        <v/>
      </c>
      <c r="L88" s="179" t="str">
        <f t="shared" ca="1" si="29"/>
        <v/>
      </c>
      <c r="M88" s="149" t="str">
        <f t="shared" ref="M88:M107" ca="1" si="30">IF($B88="","",INDIRECT(ADDRESS($B88,M$1,1,,"Score")))</f>
        <v/>
      </c>
      <c r="N88" s="105" t="str">
        <f ca="1">IF(ISNA(MATCH($A88,'Game Clock'!A$62:A$99,0)),"",INDIRECT(ADDRESS(MATCH($A88,'Game Clock'!A$62:A$99,0)+ROW('Game Clock'!A$61),N$1,1,,"Game Clock")))</f>
        <v/>
      </c>
      <c r="O88" s="105" t="str">
        <f ca="1">IF(OR(N88="",N88=0),"",60*E88/N88)</f>
        <v/>
      </c>
      <c r="P88" s="149"/>
      <c r="Q88" s="151">
        <v>1</v>
      </c>
      <c r="R88" s="149" t="str">
        <f>IF(ISNA(MATCH($Q88,Score!T$46:T$83,0)),"",MATCH($Q88,Score!T$46:T$83,0)+ROW(Score!T$45) )</f>
        <v/>
      </c>
      <c r="S88" s="150" t="str">
        <f t="shared" ref="S88:T107" ca="1" si="31">IF($R88="","",INDIRECT(ADDRESS($R88,S$1,1,,"Score")))</f>
        <v/>
      </c>
      <c r="T88" s="149" t="str">
        <f t="shared" ca="1" si="31"/>
        <v/>
      </c>
      <c r="U88" s="151" t="str">
        <f>IF(R88="","",SUM(T88,T89))</f>
        <v/>
      </c>
      <c r="V88" s="151" t="str">
        <f>IF(R88="","",U88-E88)</f>
        <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t="str">
        <f t="shared" ref="AC88:AC107" ca="1" si="33">IF($R88="","",INDIRECT(ADDRESS($R88,AC$1,1,,"Score")))</f>
        <v/>
      </c>
      <c r="AD88" s="105" t="str">
        <f ca="1">N88</f>
        <v/>
      </c>
      <c r="AE88" s="105" t="str">
        <f ca="1">IF(OR(AD88="",AD88=0),"",60*U88/AD88)</f>
        <v/>
      </c>
    </row>
    <row r="89" spans="1:31">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c r="A90" s="170">
        <f>A88+1</f>
        <v>2</v>
      </c>
      <c r="B90" s="171" t="str">
        <f>IF(ISNA(MATCH($A90,Score!A$46:A$83,0)),"",MATCH($A90,Score!A$46:A$83,0)+ROW(Score!A$45))</f>
        <v/>
      </c>
      <c r="C90" s="172" t="str">
        <f t="shared" ca="1" si="28"/>
        <v/>
      </c>
      <c r="D90" s="171" t="str">
        <f t="shared" ca="1" si="28"/>
        <v/>
      </c>
      <c r="E90" s="170" t="str">
        <f>IF(B90="","",SUM(D90,D91))</f>
        <v/>
      </c>
      <c r="F90" s="170" t="str">
        <f>IF(B90="","",E90-U90)</f>
        <v/>
      </c>
      <c r="G90" s="173" t="str">
        <f ca="1">IF($B90="","",IF(ISBLANK(INDIRECT(ADDRESS($B90,G$1,1,,"Score"))),"",1))</f>
        <v/>
      </c>
      <c r="H90" s="173" t="str">
        <f ca="1">IF($B90="","",IF(ISBLANK(INDIRECT(ADDRESS($B90,H$1,1,,"Score"))),"",1))</f>
        <v/>
      </c>
      <c r="I90" s="175" t="str">
        <f ca="1">IF(H90=1,F90,"")</f>
        <v/>
      </c>
      <c r="J90" s="173" t="str">
        <f t="shared" ca="1" si="29"/>
        <v/>
      </c>
      <c r="K90" s="173" t="str">
        <f t="shared" ca="1" si="29"/>
        <v/>
      </c>
      <c r="L90" s="173" t="str">
        <f t="shared" ca="1" si="29"/>
        <v/>
      </c>
      <c r="M90" s="171" t="str">
        <f t="shared" ca="1" si="30"/>
        <v/>
      </c>
      <c r="N90" s="105" t="str">
        <f ca="1">IF(ISNA(MATCH($A90,'Game Clock'!A$62:A$99,0)),"",INDIRECT(ADDRESS(MATCH($A90,'Game Clock'!A$62:A$99,0)+ROW('Game Clock'!A$61),N$1,1,,"Game Clock")))</f>
        <v/>
      </c>
      <c r="O90" s="170" t="str">
        <f ca="1">IF(OR(N90="",N90=0),"",60*E90/N90)</f>
        <v/>
      </c>
      <c r="P90" s="149"/>
      <c r="Q90" s="170">
        <f>Q88+1</f>
        <v>2</v>
      </c>
      <c r="R90" s="171" t="str">
        <f>IF(ISNA(MATCH($Q90,Score!T$46:T$83,0)),"",MATCH($Q90,Score!T$46:T$83,0)+ROW(Score!T$45) )</f>
        <v/>
      </c>
      <c r="S90" s="172" t="str">
        <f t="shared" ca="1" si="31"/>
        <v/>
      </c>
      <c r="T90" s="171" t="str">
        <f t="shared" ca="1" si="31"/>
        <v/>
      </c>
      <c r="U90" s="170" t="str">
        <f>IF(R90="","",SUM(T90,T91))</f>
        <v/>
      </c>
      <c r="V90" s="170" t="str">
        <f>IF(R90="","",U90-E90)</f>
        <v/>
      </c>
      <c r="W90" s="173" t="str">
        <f ca="1">IF($R90="","",IF(ISBLANK(INDIRECT(ADDRESS($R90,W$1,1,,"Score"))),"",1))</f>
        <v/>
      </c>
      <c r="X90" s="173" t="str">
        <f ca="1">IF($R90="","",IF(ISBLANK(INDIRECT(ADDRESS($R90,X$1,1,,"Score"))),"",1))</f>
        <v/>
      </c>
      <c r="Y90" s="175" t="str">
        <f ca="1">IF(X90=1,V90,"")</f>
        <v/>
      </c>
      <c r="Z90" s="173" t="str">
        <f t="shared" ca="1" si="32"/>
        <v/>
      </c>
      <c r="AA90" s="173" t="str">
        <f t="shared" ca="1" si="32"/>
        <v/>
      </c>
      <c r="AB90" s="173" t="str">
        <f t="shared" ca="1" si="32"/>
        <v/>
      </c>
      <c r="AC90" s="171" t="str">
        <f t="shared" ca="1" si="33"/>
        <v/>
      </c>
      <c r="AD90" s="170" t="str">
        <f ca="1">N90</f>
        <v/>
      </c>
      <c r="AE90" s="170" t="str">
        <f ca="1">IF(OR(AD90="",AD90=0),"",60*U90/AD90)</f>
        <v/>
      </c>
    </row>
    <row r="91" spans="1:31">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c r="A92" s="151">
        <f>A90+1</f>
        <v>3</v>
      </c>
      <c r="B92" s="149" t="str">
        <f>IF(ISNA(MATCH($A92,Score!A$46:A$83,0)),"",MATCH($A92,Score!A$46:A$83,0)+ROW(Score!A$45))</f>
        <v/>
      </c>
      <c r="C92" s="150" t="str">
        <f t="shared" ca="1" si="28"/>
        <v/>
      </c>
      <c r="D92" s="149" t="str">
        <f t="shared" ca="1" si="28"/>
        <v/>
      </c>
      <c r="E92" s="151" t="str">
        <f>IF(B92="","",SUM(D92,D93))</f>
        <v/>
      </c>
      <c r="F92" s="151" t="str">
        <f>IF(B92="","",E92-U92)</f>
        <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t="str">
        <f t="shared" ca="1" si="30"/>
        <v/>
      </c>
      <c r="N92" s="105" t="str">
        <f ca="1">IF(ISNA(MATCH($A92,'Game Clock'!A$62:A$99,0)),"",INDIRECT(ADDRESS(MATCH($A92,'Game Clock'!A$62:A$99,0)+ROW('Game Clock'!A$61),N$1,1,,"Game Clock")))</f>
        <v/>
      </c>
      <c r="O92" s="105" t="str">
        <f ca="1">IF(OR(N92="",N92=0),"",60*E92/N92)</f>
        <v/>
      </c>
      <c r="P92" s="149"/>
      <c r="Q92" s="151">
        <f>Q90+1</f>
        <v>3</v>
      </c>
      <c r="R92" s="149" t="str">
        <f>IF(ISNA(MATCH($Q92,Score!T$46:T$83,0)),"",MATCH($Q92,Score!T$46:T$83,0)+ROW(Score!T$45) )</f>
        <v/>
      </c>
      <c r="S92" s="150" t="str">
        <f t="shared" ca="1" si="31"/>
        <v/>
      </c>
      <c r="T92" s="149" t="str">
        <f t="shared" ca="1" si="31"/>
        <v/>
      </c>
      <c r="U92" s="151" t="str">
        <f>IF(R92="","",SUM(T92,T93))</f>
        <v/>
      </c>
      <c r="V92" s="151" t="str">
        <f>IF(R92="","",U92-E92)</f>
        <v/>
      </c>
      <c r="W92" s="179" t="str">
        <f ca="1">IF($R92="","",IF(ISBLANK(INDIRECT(ADDRESS($R92,W$1,1,,"Score"))),"",1))</f>
        <v/>
      </c>
      <c r="X92" s="179" t="str">
        <f ca="1">IF($R92="","",IF(ISBLANK(INDIRECT(ADDRESS($R92,X$1,1,,"Score"))),"",1))</f>
        <v/>
      </c>
      <c r="Y92" s="169" t="str">
        <f ca="1">IF(X92=1,V92,"")</f>
        <v/>
      </c>
      <c r="Z92" s="179" t="str">
        <f t="shared" ca="1" si="32"/>
        <v/>
      </c>
      <c r="AA92" s="179" t="str">
        <f t="shared" ca="1" si="32"/>
        <v/>
      </c>
      <c r="AB92" s="179" t="str">
        <f t="shared" ca="1" si="32"/>
        <v/>
      </c>
      <c r="AC92" s="149" t="str">
        <f t="shared" ca="1" si="33"/>
        <v/>
      </c>
      <c r="AD92" s="105" t="str">
        <f ca="1">N92</f>
        <v/>
      </c>
      <c r="AE92" s="105" t="str">
        <f ca="1">IF(OR(AD92="",AD92=0),"",60*U92/AD92)</f>
        <v/>
      </c>
    </row>
    <row r="93" spans="1:31">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c r="A94" s="170">
        <f>A92+1</f>
        <v>4</v>
      </c>
      <c r="B94" s="171" t="str">
        <f>IF(ISNA(MATCH($A94,Score!A$46:A$83,0)),"",MATCH($A94,Score!A$46:A$83,0)+ROW(Score!A$45))</f>
        <v/>
      </c>
      <c r="C94" s="172" t="str">
        <f t="shared" ca="1" si="28"/>
        <v/>
      </c>
      <c r="D94" s="171" t="str">
        <f t="shared" ca="1" si="28"/>
        <v/>
      </c>
      <c r="E94" s="170" t="str">
        <f>IF(B94="","",SUM(D94,D95))</f>
        <v/>
      </c>
      <c r="F94" s="170" t="str">
        <f>IF(B94="","",E94-U94)</f>
        <v/>
      </c>
      <c r="G94" s="173" t="str">
        <f ca="1">IF($B94="","",IF(ISBLANK(INDIRECT(ADDRESS($B94,G$1,1,,"Score"))),"",1))</f>
        <v/>
      </c>
      <c r="H94" s="173" t="str">
        <f ca="1">IF($B94="","",IF(ISBLANK(INDIRECT(ADDRESS($B94,H$1,1,,"Score"))),"",1))</f>
        <v/>
      </c>
      <c r="I94" s="175" t="str">
        <f ca="1">IF(H94=1,F94,"")</f>
        <v/>
      </c>
      <c r="J94" s="173" t="str">
        <f t="shared" ca="1" si="29"/>
        <v/>
      </c>
      <c r="K94" s="173" t="str">
        <f t="shared" ca="1" si="29"/>
        <v/>
      </c>
      <c r="L94" s="173" t="str">
        <f t="shared" ca="1" si="29"/>
        <v/>
      </c>
      <c r="M94" s="171" t="str">
        <f t="shared" ca="1" si="30"/>
        <v/>
      </c>
      <c r="N94" s="105" t="str">
        <f ca="1">IF(ISNA(MATCH($A94,'Game Clock'!A$62:A$99,0)),"",INDIRECT(ADDRESS(MATCH($A94,'Game Clock'!A$62:A$99,0)+ROW('Game Clock'!A$61),N$1,1,,"Game Clock")))</f>
        <v/>
      </c>
      <c r="O94" s="170" t="str">
        <f ca="1">IF(OR(N94="",N94=0),"",60*E94/N94)</f>
        <v/>
      </c>
      <c r="P94" s="149"/>
      <c r="Q94" s="170">
        <f>Q92+1</f>
        <v>4</v>
      </c>
      <c r="R94" s="171" t="str">
        <f>IF(ISNA(MATCH($Q94,Score!T$46:T$83,0)),"",MATCH($Q94,Score!T$46:T$83,0)+ROW(Score!T$45) )</f>
        <v/>
      </c>
      <c r="S94" s="172" t="str">
        <f t="shared" ca="1" si="31"/>
        <v/>
      </c>
      <c r="T94" s="171" t="str">
        <f t="shared" ca="1" si="31"/>
        <v/>
      </c>
      <c r="U94" s="170" t="str">
        <f>IF(R94="","",SUM(T94,T95))</f>
        <v/>
      </c>
      <c r="V94" s="170" t="str">
        <f>IF(R94="","",U94-E94)</f>
        <v/>
      </c>
      <c r="W94" s="173" t="str">
        <f ca="1">IF($R94="","",IF(ISBLANK(INDIRECT(ADDRESS($R94,W$1,1,,"Score"))),"",1))</f>
        <v/>
      </c>
      <c r="X94" s="173" t="str">
        <f ca="1">IF($R94="","",IF(ISBLANK(INDIRECT(ADDRESS($R94,X$1,1,,"Score"))),"",1))</f>
        <v/>
      </c>
      <c r="Y94" s="175" t="str">
        <f ca="1">IF(X94=1,V94,"")</f>
        <v/>
      </c>
      <c r="Z94" s="173" t="str">
        <f t="shared" ca="1" si="32"/>
        <v/>
      </c>
      <c r="AA94" s="173" t="str">
        <f t="shared" ca="1" si="32"/>
        <v/>
      </c>
      <c r="AB94" s="173" t="str">
        <f t="shared" ca="1" si="32"/>
        <v/>
      </c>
      <c r="AC94" s="171" t="str">
        <f t="shared" ca="1" si="33"/>
        <v/>
      </c>
      <c r="AD94" s="170" t="str">
        <f ca="1">N94</f>
        <v/>
      </c>
      <c r="AE94" s="170" t="str">
        <f ca="1">IF(OR(AD94="",AD94=0),"",60*U94/AD94)</f>
        <v/>
      </c>
    </row>
    <row r="95" spans="1:31">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c r="A96" s="151">
        <f>A94+1</f>
        <v>5</v>
      </c>
      <c r="B96" s="149" t="str">
        <f>IF(ISNA(MATCH($A96,Score!A$46:A$83,0)),"",MATCH($A96,Score!A$46:A$83,0)+ROW(Score!A$45))</f>
        <v/>
      </c>
      <c r="C96" s="150" t="str">
        <f t="shared" ca="1" si="28"/>
        <v/>
      </c>
      <c r="D96" s="149" t="str">
        <f t="shared" ca="1" si="28"/>
        <v/>
      </c>
      <c r="E96" s="151" t="str">
        <f>IF(B96="","",SUM(D96,D97))</f>
        <v/>
      </c>
      <c r="F96" s="151" t="str">
        <f>IF(B96="","",E96-U96)</f>
        <v/>
      </c>
      <c r="G96" s="179" t="str">
        <f ca="1">IF($B96="","",IF(ISBLANK(INDIRECT(ADDRESS($B96,G$1,1,,"Score"))),"",1))</f>
        <v/>
      </c>
      <c r="H96" s="179" t="str">
        <f ca="1">IF($B96="","",IF(ISBLANK(INDIRECT(ADDRESS($B96,H$1,1,,"Score"))),"",1))</f>
        <v/>
      </c>
      <c r="I96" s="169" t="str">
        <f ca="1">IF(H96=1,F96,"")</f>
        <v/>
      </c>
      <c r="J96" s="179" t="str">
        <f t="shared" ca="1" si="29"/>
        <v/>
      </c>
      <c r="K96" s="179" t="str">
        <f t="shared" ca="1" si="29"/>
        <v/>
      </c>
      <c r="L96" s="179" t="str">
        <f t="shared" ca="1" si="29"/>
        <v/>
      </c>
      <c r="M96" s="149" t="str">
        <f t="shared" ca="1" si="30"/>
        <v/>
      </c>
      <c r="N96" s="105" t="str">
        <f ca="1">IF(ISNA(MATCH($A96,'Game Clock'!A$62:A$99,0)),"",INDIRECT(ADDRESS(MATCH($A96,'Game Clock'!A$62:A$99,0)+ROW('Game Clock'!A$61),N$1,1,,"Game Clock")))</f>
        <v/>
      </c>
      <c r="O96" s="105" t="str">
        <f ca="1">IF(OR(N96="",N96=0),"",60*E96/N96)</f>
        <v/>
      </c>
      <c r="P96" s="149"/>
      <c r="Q96" s="151">
        <f>Q94+1</f>
        <v>5</v>
      </c>
      <c r="R96" s="149" t="str">
        <f>IF(ISNA(MATCH($Q96,Score!T$46:T$83,0)),"",MATCH($Q96,Score!T$46:T$83,0)+ROW(Score!T$45) )</f>
        <v/>
      </c>
      <c r="S96" s="150" t="str">
        <f t="shared" ca="1" si="31"/>
        <v/>
      </c>
      <c r="T96" s="149" t="str">
        <f t="shared" ca="1" si="31"/>
        <v/>
      </c>
      <c r="U96" s="151" t="str">
        <f>IF(R96="","",SUM(T96,T97))</f>
        <v/>
      </c>
      <c r="V96" s="151" t="str">
        <f>IF(R96="","",U96-E96)</f>
        <v/>
      </c>
      <c r="W96" s="179" t="str">
        <f ca="1">IF($R96="","",IF(ISBLANK(INDIRECT(ADDRESS($R96,W$1,1,,"Score"))),"",1))</f>
        <v/>
      </c>
      <c r="X96" s="179" t="str">
        <f ca="1">IF($R96="","",IF(ISBLANK(INDIRECT(ADDRESS($R96,X$1,1,,"Score"))),"",1))</f>
        <v/>
      </c>
      <c r="Y96" s="169" t="str">
        <f ca="1">IF(X96=1,V96,"")</f>
        <v/>
      </c>
      <c r="Z96" s="179" t="str">
        <f t="shared" ca="1" si="32"/>
        <v/>
      </c>
      <c r="AA96" s="179" t="str">
        <f t="shared" ca="1" si="32"/>
        <v/>
      </c>
      <c r="AB96" s="179" t="str">
        <f t="shared" ca="1" si="32"/>
        <v/>
      </c>
      <c r="AC96" s="149" t="str">
        <f t="shared" ca="1" si="33"/>
        <v/>
      </c>
      <c r="AD96" s="105" t="str">
        <f ca="1">N96</f>
        <v/>
      </c>
      <c r="AE96" s="105" t="str">
        <f ca="1">IF(OR(AD96="",AD96=0),"",60*U96/AD96)</f>
        <v/>
      </c>
    </row>
    <row r="97" spans="1:31">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c r="A98" s="170">
        <f>A96+1</f>
        <v>6</v>
      </c>
      <c r="B98" s="171" t="str">
        <f>IF(ISNA(MATCH($A98,Score!A$46:A$83,0)),"",MATCH($A98,Score!A$46:A$83,0)+ROW(Score!A$45))</f>
        <v/>
      </c>
      <c r="C98" s="172" t="str">
        <f t="shared" ca="1" si="28"/>
        <v/>
      </c>
      <c r="D98" s="171" t="str">
        <f t="shared" ca="1" si="28"/>
        <v/>
      </c>
      <c r="E98" s="170" t="str">
        <f>IF(B98="","",SUM(D98,D99))</f>
        <v/>
      </c>
      <c r="F98" s="170" t="str">
        <f>IF(B98="","",E98-U98)</f>
        <v/>
      </c>
      <c r="G98" s="173" t="str">
        <f ca="1">IF($B98="","",IF(ISBLANK(INDIRECT(ADDRESS($B98,G$1,1,,"Score"))),"",1))</f>
        <v/>
      </c>
      <c r="H98" s="173" t="str">
        <f ca="1">IF($B98="","",IF(ISBLANK(INDIRECT(ADDRESS($B98,H$1,1,,"Score"))),"",1))</f>
        <v/>
      </c>
      <c r="I98" s="175" t="str">
        <f ca="1">IF(H98=1,F98,"")</f>
        <v/>
      </c>
      <c r="J98" s="173" t="str">
        <f t="shared" ca="1" si="29"/>
        <v/>
      </c>
      <c r="K98" s="173" t="str">
        <f t="shared" ca="1" si="29"/>
        <v/>
      </c>
      <c r="L98" s="173" t="str">
        <f t="shared" ca="1" si="29"/>
        <v/>
      </c>
      <c r="M98" s="171" t="str">
        <f t="shared" ca="1" si="30"/>
        <v/>
      </c>
      <c r="N98" s="105" t="str">
        <f ca="1">IF(ISNA(MATCH($A98,'Game Clock'!A$62:A$99,0)),"",INDIRECT(ADDRESS(MATCH($A98,'Game Clock'!A$62:A$99,0)+ROW('Game Clock'!A$61),N$1,1,,"Game Clock")))</f>
        <v/>
      </c>
      <c r="O98" s="170" t="str">
        <f ca="1">IF(OR(N98="",N98=0),"",60*E98/N98)</f>
        <v/>
      </c>
      <c r="P98" s="149"/>
      <c r="Q98" s="170">
        <f>Q96+1</f>
        <v>6</v>
      </c>
      <c r="R98" s="171" t="str">
        <f>IF(ISNA(MATCH($Q98,Score!T$46:T$83,0)),"",MATCH($Q98,Score!T$46:T$83,0)+ROW(Score!T$45) )</f>
        <v/>
      </c>
      <c r="S98" s="172" t="str">
        <f t="shared" ca="1" si="31"/>
        <v/>
      </c>
      <c r="T98" s="171" t="str">
        <f t="shared" ca="1" si="31"/>
        <v/>
      </c>
      <c r="U98" s="170" t="str">
        <f>IF(R98="","",SUM(T98,T99))</f>
        <v/>
      </c>
      <c r="V98" s="170" t="str">
        <f>IF(R98="","",U98-E98)</f>
        <v/>
      </c>
      <c r="W98" s="173" t="str">
        <f ca="1">IF($R98="","",IF(ISBLANK(INDIRECT(ADDRESS($R98,W$1,1,,"Score"))),"",1))</f>
        <v/>
      </c>
      <c r="X98" s="173" t="str">
        <f ca="1">IF($R98="","",IF(ISBLANK(INDIRECT(ADDRESS($R98,X$1,1,,"Score"))),"",1))</f>
        <v/>
      </c>
      <c r="Y98" s="175" t="str">
        <f ca="1">IF(X98=1,V98,"")</f>
        <v/>
      </c>
      <c r="Z98" s="173" t="str">
        <f t="shared" ca="1" si="32"/>
        <v/>
      </c>
      <c r="AA98" s="173" t="str">
        <f t="shared" ca="1" si="32"/>
        <v/>
      </c>
      <c r="AB98" s="173" t="str">
        <f t="shared" ca="1" si="32"/>
        <v/>
      </c>
      <c r="AC98" s="171" t="str">
        <f t="shared" ca="1" si="33"/>
        <v/>
      </c>
      <c r="AD98" s="170" t="str">
        <f ca="1">N98</f>
        <v/>
      </c>
      <c r="AE98" s="170" t="str">
        <f ca="1">IF(OR(AD98="",AD98=0),"",60*U98/AD98)</f>
        <v/>
      </c>
    </row>
    <row r="99" spans="1:31">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c r="A100" s="151">
        <f>A98+1</f>
        <v>7</v>
      </c>
      <c r="B100" s="149" t="str">
        <f>IF(ISNA(MATCH($A100,Score!A$46:A$83,0)),"",MATCH($A100,Score!A$46:A$83,0)+ROW(Score!A$45))</f>
        <v/>
      </c>
      <c r="C100" s="150" t="str">
        <f t="shared" ca="1" si="28"/>
        <v/>
      </c>
      <c r="D100" s="149" t="str">
        <f t="shared" ca="1" si="28"/>
        <v/>
      </c>
      <c r="E100" s="151" t="str">
        <f>IF(B100="","",SUM(D100,D101))</f>
        <v/>
      </c>
      <c r="F100" s="151" t="str">
        <f>IF(B100="","",E100-U100)</f>
        <v/>
      </c>
      <c r="G100" s="179" t="str">
        <f ca="1">IF($B100="","",IF(ISBLANK(INDIRECT(ADDRESS($B100,G$1,1,,"Score"))),"",1))</f>
        <v/>
      </c>
      <c r="H100" s="179" t="str">
        <f ca="1">IF($B100="","",IF(ISBLANK(INDIRECT(ADDRESS($B100,H$1,1,,"Score"))),"",1))</f>
        <v/>
      </c>
      <c r="I100" s="169" t="str">
        <f ca="1">IF(H100=1,F100,"")</f>
        <v/>
      </c>
      <c r="J100" s="179" t="str">
        <f t="shared" ca="1" si="29"/>
        <v/>
      </c>
      <c r="K100" s="179" t="str">
        <f t="shared" ca="1" si="29"/>
        <v/>
      </c>
      <c r="L100" s="179" t="str">
        <f t="shared" ca="1" si="29"/>
        <v/>
      </c>
      <c r="M100" s="149" t="str">
        <f t="shared" ca="1" si="30"/>
        <v/>
      </c>
      <c r="N100" s="105" t="str">
        <f ca="1">IF(ISNA(MATCH($A100,'Game Clock'!A$62:A$99,0)),"",INDIRECT(ADDRESS(MATCH($A100,'Game Clock'!A$62:A$99,0)+ROW('Game Clock'!A$61),N$1,1,,"Game Clock")))</f>
        <v/>
      </c>
      <c r="O100" s="105" t="str">
        <f ca="1">IF(OR(N100="",N100=0),"",60*E100/N100)</f>
        <v/>
      </c>
      <c r="P100" s="149"/>
      <c r="Q100" s="151">
        <f>Q98+1</f>
        <v>7</v>
      </c>
      <c r="R100" s="149" t="str">
        <f>IF(ISNA(MATCH($Q100,Score!T$46:T$83,0)),"",MATCH($Q100,Score!T$46:T$83,0)+ROW(Score!T$45) )</f>
        <v/>
      </c>
      <c r="S100" s="150" t="str">
        <f t="shared" ca="1" si="31"/>
        <v/>
      </c>
      <c r="T100" s="149" t="str">
        <f t="shared" ca="1" si="31"/>
        <v/>
      </c>
      <c r="U100" s="151" t="str">
        <f>IF(R100="","",SUM(T100,T101))</f>
        <v/>
      </c>
      <c r="V100" s="151" t="str">
        <f>IF(R100="","",U100-E100)</f>
        <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t="str">
        <f t="shared" ca="1" si="33"/>
        <v/>
      </c>
      <c r="AD100" s="105" t="str">
        <f ca="1">N100</f>
        <v/>
      </c>
      <c r="AE100" s="105" t="str">
        <f ca="1">IF(OR(AD100="",AD100=0),"",60*U100/AD100)</f>
        <v/>
      </c>
    </row>
    <row r="101" spans="1:31">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c r="A102" s="170">
        <f>A100+1</f>
        <v>8</v>
      </c>
      <c r="B102" s="171" t="str">
        <f>IF(ISNA(MATCH($A102,Score!A$46:A$83,0)),"",MATCH($A102,Score!A$46:A$83,0)+ROW(Score!A$45))</f>
        <v/>
      </c>
      <c r="C102" s="172" t="str">
        <f t="shared" ca="1" si="28"/>
        <v/>
      </c>
      <c r="D102" s="171" t="str">
        <f t="shared" ca="1" si="28"/>
        <v/>
      </c>
      <c r="E102" s="170" t="str">
        <f>IF(B102="","",SUM(D102,D103))</f>
        <v/>
      </c>
      <c r="F102" s="170" t="str">
        <f>IF(B102="","",E102-U102)</f>
        <v/>
      </c>
      <c r="G102" s="173" t="str">
        <f ca="1">IF($B102="","",IF(ISBLANK(INDIRECT(ADDRESS($B102,G$1,1,,"Score"))),"",1))</f>
        <v/>
      </c>
      <c r="H102" s="173" t="str">
        <f ca="1">IF($B102="","",IF(ISBLANK(INDIRECT(ADDRESS($B102,H$1,1,,"Score"))),"",1))</f>
        <v/>
      </c>
      <c r="I102" s="175" t="str">
        <f ca="1">IF(H102=1,F102,"")</f>
        <v/>
      </c>
      <c r="J102" s="173" t="str">
        <f t="shared" ca="1" si="29"/>
        <v/>
      </c>
      <c r="K102" s="173" t="str">
        <f t="shared" ca="1" si="29"/>
        <v/>
      </c>
      <c r="L102" s="173" t="str">
        <f t="shared" ca="1" si="29"/>
        <v/>
      </c>
      <c r="M102" s="171" t="str">
        <f t="shared" ca="1" si="30"/>
        <v/>
      </c>
      <c r="N102" s="105" t="str">
        <f ca="1">IF(ISNA(MATCH($A102,'Game Clock'!A$62:A$99,0)),"",INDIRECT(ADDRESS(MATCH($A102,'Game Clock'!A$62:A$99,0)+ROW('Game Clock'!A$61),N$1,1,,"Game Clock")))</f>
        <v/>
      </c>
      <c r="O102" s="170" t="str">
        <f ca="1">IF(OR(N102="",N102=0),"",60*E102/N102)</f>
        <v/>
      </c>
      <c r="P102" s="149"/>
      <c r="Q102" s="170">
        <f>Q100+1</f>
        <v>8</v>
      </c>
      <c r="R102" s="171" t="str">
        <f>IF(ISNA(MATCH($Q102,Score!T$46:T$83,0)),"",MATCH($Q102,Score!T$46:T$83,0)+ROW(Score!T$45) )</f>
        <v/>
      </c>
      <c r="S102" s="172" t="str">
        <f t="shared" ca="1" si="31"/>
        <v/>
      </c>
      <c r="T102" s="171" t="str">
        <f t="shared" ca="1" si="31"/>
        <v/>
      </c>
      <c r="U102" s="170" t="str">
        <f>IF(R102="","",SUM(T102,T103))</f>
        <v/>
      </c>
      <c r="V102" s="170" t="str">
        <f>IF(R102="","",U102-E102)</f>
        <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t="str">
        <f t="shared" ca="1" si="33"/>
        <v/>
      </c>
      <c r="AD102" s="170" t="str">
        <f ca="1">N102</f>
        <v/>
      </c>
      <c r="AE102" s="170" t="str">
        <f ca="1">IF(OR(AD102="",AD102=0),"",60*U102/AD102)</f>
        <v/>
      </c>
    </row>
    <row r="103" spans="1:31">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c r="A104" s="151">
        <f>A102+1</f>
        <v>9</v>
      </c>
      <c r="B104" s="149" t="str">
        <f>IF(ISNA(MATCH($A104,Score!A$46:A$83,0)),"",MATCH($A104,Score!A$46:A$83,0)+ROW(Score!A$45))</f>
        <v/>
      </c>
      <c r="C104" s="150" t="str">
        <f t="shared" ca="1" si="28"/>
        <v/>
      </c>
      <c r="D104" s="149" t="str">
        <f t="shared" ca="1" si="28"/>
        <v/>
      </c>
      <c r="E104" s="151" t="str">
        <f>IF(B104="","",SUM(D104,D105))</f>
        <v/>
      </c>
      <c r="F104" s="151" t="str">
        <f>IF(B104="","",E104-U104)</f>
        <v/>
      </c>
      <c r="G104" s="179" t="str">
        <f ca="1">IF($B104="","",IF(ISBLANK(INDIRECT(ADDRESS($B104,G$1,1,,"Score"))),"",1))</f>
        <v/>
      </c>
      <c r="H104" s="179" t="str">
        <f ca="1">IF($B104="","",IF(ISBLANK(INDIRECT(ADDRESS($B104,H$1,1,,"Score"))),"",1))</f>
        <v/>
      </c>
      <c r="I104" s="169" t="str">
        <f ca="1">IF(H104=1,F104,"")</f>
        <v/>
      </c>
      <c r="J104" s="179" t="str">
        <f t="shared" ca="1" si="29"/>
        <v/>
      </c>
      <c r="K104" s="179" t="str">
        <f t="shared" ca="1" si="29"/>
        <v/>
      </c>
      <c r="L104" s="179" t="str">
        <f t="shared" ca="1" si="29"/>
        <v/>
      </c>
      <c r="M104" s="149" t="str">
        <f t="shared" ca="1" si="30"/>
        <v/>
      </c>
      <c r="N104" s="105" t="str">
        <f ca="1">IF(ISNA(MATCH($A104,'Game Clock'!A$62:A$99,0)),"",INDIRECT(ADDRESS(MATCH($A104,'Game Clock'!A$62:A$99,0)+ROW('Game Clock'!A$61),N$1,1,,"Game Clock")))</f>
        <v/>
      </c>
      <c r="O104" s="105" t="str">
        <f ca="1">IF(OR(N104="",N104=0),"",60*E104/N104)</f>
        <v/>
      </c>
      <c r="P104" s="149"/>
      <c r="Q104" s="151">
        <f>Q102+1</f>
        <v>9</v>
      </c>
      <c r="R104" s="149" t="str">
        <f>IF(ISNA(MATCH($Q104,Score!T$46:T$83,0)),"",MATCH($Q104,Score!T$46:T$83,0)+ROW(Score!T$45) )</f>
        <v/>
      </c>
      <c r="S104" s="150" t="str">
        <f t="shared" ca="1" si="31"/>
        <v/>
      </c>
      <c r="T104" s="149" t="str">
        <f t="shared" ca="1" si="31"/>
        <v/>
      </c>
      <c r="U104" s="151" t="str">
        <f>IF(R104="","",SUM(T104,T105))</f>
        <v/>
      </c>
      <c r="V104" s="151" t="str">
        <f>IF(R104="","",U104-E104)</f>
        <v/>
      </c>
      <c r="W104" s="179" t="str">
        <f ca="1">IF($R104="","",IF(ISBLANK(INDIRECT(ADDRESS($R104,W$1,1,,"Score"))),"",1))</f>
        <v/>
      </c>
      <c r="X104" s="179" t="str">
        <f ca="1">IF($R104="","",IF(ISBLANK(INDIRECT(ADDRESS($R104,X$1,1,,"Score"))),"",1))</f>
        <v/>
      </c>
      <c r="Y104" s="169" t="str">
        <f ca="1">IF(X104=1,V104,"")</f>
        <v/>
      </c>
      <c r="Z104" s="179" t="str">
        <f t="shared" ca="1" si="32"/>
        <v/>
      </c>
      <c r="AA104" s="179" t="str">
        <f t="shared" ca="1" si="32"/>
        <v/>
      </c>
      <c r="AB104" s="179" t="str">
        <f t="shared" ca="1" si="32"/>
        <v/>
      </c>
      <c r="AC104" s="149" t="str">
        <f t="shared" ca="1" si="33"/>
        <v/>
      </c>
      <c r="AD104" s="105" t="str">
        <f ca="1">N104</f>
        <v/>
      </c>
      <c r="AE104" s="105" t="str">
        <f ca="1">IF(OR(AD104="",AD104=0),"",60*U104/AD104)</f>
        <v/>
      </c>
    </row>
    <row r="105" spans="1:31">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c r="A106" s="170">
        <f>A104+1</f>
        <v>10</v>
      </c>
      <c r="B106" s="171" t="str">
        <f>IF(ISNA(MATCH($A106,Score!A$46:A$83,0)),"",MATCH($A106,Score!A$46:A$83,0)+ROW(Score!A$45))</f>
        <v/>
      </c>
      <c r="C106" s="172" t="str">
        <f t="shared" ca="1" si="28"/>
        <v/>
      </c>
      <c r="D106" s="171" t="str">
        <f t="shared" ca="1" si="28"/>
        <v/>
      </c>
      <c r="E106" s="170" t="str">
        <f>IF(B106="","",SUM(D106,D107))</f>
        <v/>
      </c>
      <c r="F106" s="170" t="str">
        <f>IF(B106="","",E106-U106)</f>
        <v/>
      </c>
      <c r="G106" s="173" t="str">
        <f ca="1">IF($B106="","",IF(ISBLANK(INDIRECT(ADDRESS($B106,G$1,1,,"Score"))),"",1))</f>
        <v/>
      </c>
      <c r="H106" s="173" t="str">
        <f ca="1">IF($B106="","",IF(ISBLANK(INDIRECT(ADDRESS($B106,H$1,1,,"Score"))),"",1))</f>
        <v/>
      </c>
      <c r="I106" s="175" t="str">
        <f ca="1">IF(H106=1,F106,"")</f>
        <v/>
      </c>
      <c r="J106" s="173" t="str">
        <f t="shared" ca="1" si="29"/>
        <v/>
      </c>
      <c r="K106" s="173" t="str">
        <f t="shared" ca="1" si="29"/>
        <v/>
      </c>
      <c r="L106" s="173" t="str">
        <f t="shared" ca="1" si="29"/>
        <v/>
      </c>
      <c r="M106" s="171" t="str">
        <f t="shared" ca="1" si="30"/>
        <v/>
      </c>
      <c r="N106" s="105" t="str">
        <f ca="1">IF(ISNA(MATCH($A106,'Game Clock'!A$62:A$99,0)),"",INDIRECT(ADDRESS(MATCH($A106,'Game Clock'!A$62:A$99,0)+ROW('Game Clock'!A$61),N$1,1,,"Game Clock")))</f>
        <v/>
      </c>
      <c r="O106" s="170" t="str">
        <f ca="1">IF(OR(N106="",N106=0),"",60*E106/N106)</f>
        <v/>
      </c>
      <c r="P106" s="149"/>
      <c r="Q106" s="170">
        <f>Q104+1</f>
        <v>10</v>
      </c>
      <c r="R106" s="171" t="str">
        <f>IF(ISNA(MATCH($Q106,Score!T$46:T$83,0)),"",MATCH($Q106,Score!T$46:T$83,0)+ROW(Score!T$45) )</f>
        <v/>
      </c>
      <c r="S106" s="172" t="str">
        <f t="shared" ca="1" si="31"/>
        <v/>
      </c>
      <c r="T106" s="171" t="str">
        <f t="shared" ca="1" si="31"/>
        <v/>
      </c>
      <c r="U106" s="170" t="str">
        <f>IF(R106="","",SUM(T106,T107))</f>
        <v/>
      </c>
      <c r="V106" s="170" t="str">
        <f>IF(R106="","",U106-E106)</f>
        <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t="str">
        <f t="shared" ca="1" si="32"/>
        <v/>
      </c>
      <c r="AC106" s="171" t="str">
        <f t="shared" ca="1" si="33"/>
        <v/>
      </c>
      <c r="AD106" s="170" t="str">
        <f ca="1">N106</f>
        <v/>
      </c>
      <c r="AE106" s="170" t="str">
        <f ca="1">IF(OR(AD106="",AD106=0),"",60*U106/AD106)</f>
        <v/>
      </c>
    </row>
    <row r="107" spans="1:31">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t="str">
        <f ca="1">IF($R106="","",IF(INDIRECT(ADDRESS($R106+1,S$1-1,1,,"Score"))="SP",$R106+1,""))</f>
        <v/>
      </c>
      <c r="S107" s="172" t="str">
        <f t="shared" ca="1" si="31"/>
        <v/>
      </c>
      <c r="T107" s="171" t="str">
        <f t="shared" ca="1" si="31"/>
        <v/>
      </c>
      <c r="U107" s="170"/>
      <c r="V107" s="170"/>
      <c r="W107" s="173"/>
      <c r="X107" s="174"/>
      <c r="Y107" s="175"/>
      <c r="Z107" s="173" t="str">
        <f t="shared" ca="1" si="32"/>
        <v/>
      </c>
      <c r="AA107" s="173" t="str">
        <f t="shared" ca="1" si="32"/>
        <v/>
      </c>
      <c r="AB107" s="173" t="str">
        <f t="shared" ca="1" si="32"/>
        <v/>
      </c>
      <c r="AC107" s="171" t="str">
        <f t="shared" ca="1" si="33"/>
        <v/>
      </c>
      <c r="AD107" s="170"/>
      <c r="AE107" s="170"/>
    </row>
    <row r="108" spans="1:31">
      <c r="A108" s="151">
        <f>A106+1</f>
        <v>11</v>
      </c>
      <c r="B108" s="149" t="str">
        <f>IF(ISNA(MATCH($A108,Score!A$46:A$83,0)),"",MATCH($A108,Score!A$46:A$83,0)+ROW(Score!A$45))</f>
        <v/>
      </c>
      <c r="C108" s="150" t="str">
        <f t="shared" ref="C108:D127" ca="1" si="34">IF($B108="","",INDIRECT(ADDRESS($B108,C$1,1,,"Score")))</f>
        <v/>
      </c>
      <c r="D108" s="149" t="str">
        <f t="shared" ca="1" si="34"/>
        <v/>
      </c>
      <c r="E108" s="151" t="str">
        <f>IF(B108="","",SUM(D108,D109))</f>
        <v/>
      </c>
      <c r="F108" s="151" t="str">
        <f>IF(B108="","",E108-U108)</f>
        <v/>
      </c>
      <c r="G108" s="179" t="str">
        <f ca="1">IF($B108="","",IF(ISBLANK(INDIRECT(ADDRESS($B108,G$1,1,,"Score"))),"",1))</f>
        <v/>
      </c>
      <c r="H108" s="179" t="str">
        <f ca="1">IF($B108="","",IF(ISBLANK(INDIRECT(ADDRESS($B108,H$1,1,,"Score"))),"",1))</f>
        <v/>
      </c>
      <c r="I108" s="169" t="str">
        <f ca="1">IF(H108=1,F108,"")</f>
        <v/>
      </c>
      <c r="J108" s="179" t="str">
        <f t="shared" ref="J108:L127" ca="1" si="35">IF($B108="","",IF(ISBLANK(INDIRECT(ADDRESS($B108,J$1,1,,"Score"))),"",1))</f>
        <v/>
      </c>
      <c r="K108" s="179" t="str">
        <f t="shared" ca="1" si="35"/>
        <v/>
      </c>
      <c r="L108" s="179" t="str">
        <f t="shared" ca="1" si="35"/>
        <v/>
      </c>
      <c r="M108" s="149" t="str">
        <f t="shared" ref="M108:M127" ca="1" si="36">IF($B108="","",INDIRECT(ADDRESS($B108,M$1,1,,"Score")))</f>
        <v/>
      </c>
      <c r="N108" s="105" t="str">
        <f ca="1">IF(ISNA(MATCH($A108,'Game Clock'!A$62:A$99,0)),"",INDIRECT(ADDRESS(MATCH($A108,'Game Clock'!A$62:A$99,0)+ROW('Game Clock'!A$61),N$1,1,,"Game Clock")))</f>
        <v/>
      </c>
      <c r="O108" s="105" t="str">
        <f ca="1">IF(OR(N108="",N108=0),"",60*E108/N108)</f>
        <v/>
      </c>
      <c r="P108" s="149"/>
      <c r="Q108" s="151">
        <f>Q106+1</f>
        <v>11</v>
      </c>
      <c r="R108" s="149" t="str">
        <f>IF(ISNA(MATCH($Q108,Score!T$46:T$83,0)),"",MATCH($Q108,Score!T$46:T$83,0)+ROW(Score!T$45) )</f>
        <v/>
      </c>
      <c r="S108" s="150" t="str">
        <f t="shared" ref="S108:T127" ca="1" si="37">IF($R108="","",INDIRECT(ADDRESS($R108,S$1,1,,"Score")))</f>
        <v/>
      </c>
      <c r="T108" s="149" t="str">
        <f t="shared" ca="1" si="37"/>
        <v/>
      </c>
      <c r="U108" s="151" t="str">
        <f>IF(R108="","",SUM(T108,T109))</f>
        <v/>
      </c>
      <c r="V108" s="151" t="str">
        <f>IF(R108="","",U108-E108)</f>
        <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t="str">
        <f t="shared" ref="AC108:AC127" ca="1" si="39">IF($R108="","",INDIRECT(ADDRESS($R108,AC$1,1,,"Score")))</f>
        <v/>
      </c>
      <c r="AD108" s="105" t="str">
        <f ca="1">N108</f>
        <v/>
      </c>
      <c r="AE108" s="105" t="str">
        <f ca="1">IF(OR(AD108="",AD108=0),"",60*U108/AD108)</f>
        <v/>
      </c>
    </row>
    <row r="109" spans="1:31">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c r="A110" s="170">
        <f>A108+1</f>
        <v>12</v>
      </c>
      <c r="B110" s="171" t="str">
        <f>IF(ISNA(MATCH($A110,Score!A$46:A$83,0)),"",MATCH($A110,Score!A$46:A$83,0)+ROW(Score!A$45))</f>
        <v/>
      </c>
      <c r="C110" s="172" t="str">
        <f t="shared" ca="1" si="34"/>
        <v/>
      </c>
      <c r="D110" s="171" t="str">
        <f t="shared" ca="1" si="34"/>
        <v/>
      </c>
      <c r="E110" s="170" t="str">
        <f>IF(B110="","",SUM(D110,D111))</f>
        <v/>
      </c>
      <c r="F110" s="170" t="str">
        <f>IF(B110="","",E110-U110)</f>
        <v/>
      </c>
      <c r="G110" s="173" t="str">
        <f ca="1">IF($B110="","",IF(ISBLANK(INDIRECT(ADDRESS($B110,G$1,1,,"Score"))),"",1))</f>
        <v/>
      </c>
      <c r="H110" s="173" t="str">
        <f ca="1">IF($B110="","",IF(ISBLANK(INDIRECT(ADDRESS($B110,H$1,1,,"Score"))),"",1))</f>
        <v/>
      </c>
      <c r="I110" s="175" t="str">
        <f ca="1">IF(H110=1,F110,"")</f>
        <v/>
      </c>
      <c r="J110" s="173" t="str">
        <f t="shared" ca="1" si="35"/>
        <v/>
      </c>
      <c r="K110" s="173" t="str">
        <f t="shared" ca="1" si="35"/>
        <v/>
      </c>
      <c r="L110" s="173" t="str">
        <f t="shared" ca="1" si="35"/>
        <v/>
      </c>
      <c r="M110" s="171" t="str">
        <f t="shared" ca="1" si="36"/>
        <v/>
      </c>
      <c r="N110" s="105" t="str">
        <f ca="1">IF(ISNA(MATCH($A110,'Game Clock'!A$62:A$99,0)),"",INDIRECT(ADDRESS(MATCH($A110,'Game Clock'!A$62:A$99,0)+ROW('Game Clock'!A$61),N$1,1,,"Game Clock")))</f>
        <v/>
      </c>
      <c r="O110" s="170" t="str">
        <f ca="1">IF(OR(N110="",N110=0),"",60*E110/N110)</f>
        <v/>
      </c>
      <c r="P110" s="149"/>
      <c r="Q110" s="170">
        <f>Q108+1</f>
        <v>12</v>
      </c>
      <c r="R110" s="171" t="str">
        <f>IF(ISNA(MATCH($Q110,Score!T$46:T$83,0)),"",MATCH($Q110,Score!T$46:T$83,0)+ROW(Score!T$45) )</f>
        <v/>
      </c>
      <c r="S110" s="172" t="str">
        <f t="shared" ca="1" si="37"/>
        <v/>
      </c>
      <c r="T110" s="171" t="str">
        <f t="shared" ca="1" si="37"/>
        <v/>
      </c>
      <c r="U110" s="170" t="str">
        <f>IF(R110="","",SUM(T110,T111))</f>
        <v/>
      </c>
      <c r="V110" s="170" t="str">
        <f>IF(R110="","",U110-E110)</f>
        <v/>
      </c>
      <c r="W110" s="173" t="str">
        <f ca="1">IF($R110="","",IF(ISBLANK(INDIRECT(ADDRESS($R110,W$1,1,,"Score"))),"",1))</f>
        <v/>
      </c>
      <c r="X110" s="173" t="str">
        <f ca="1">IF($R110="","",IF(ISBLANK(INDIRECT(ADDRESS($R110,X$1,1,,"Score"))),"",1))</f>
        <v/>
      </c>
      <c r="Y110" s="175" t="str">
        <f ca="1">IF(X110=1,V110,"")</f>
        <v/>
      </c>
      <c r="Z110" s="173" t="str">
        <f t="shared" ca="1" si="38"/>
        <v/>
      </c>
      <c r="AA110" s="173" t="str">
        <f t="shared" ca="1" si="38"/>
        <v/>
      </c>
      <c r="AB110" s="173" t="str">
        <f t="shared" ca="1" si="38"/>
        <v/>
      </c>
      <c r="AC110" s="171" t="str">
        <f t="shared" ca="1" si="39"/>
        <v/>
      </c>
      <c r="AD110" s="170" t="str">
        <f ca="1">N110</f>
        <v/>
      </c>
      <c r="AE110" s="170" t="str">
        <f ca="1">IF(OR(AD110="",AD110=0),"",60*U110/AD110)</f>
        <v/>
      </c>
    </row>
    <row r="111" spans="1:31">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c r="A112" s="151">
        <f>A110+1</f>
        <v>13</v>
      </c>
      <c r="B112" s="149" t="str">
        <f>IF(ISNA(MATCH($A112,Score!A$46:A$83,0)),"",MATCH($A112,Score!A$46:A$83,0)+ROW(Score!A$45))</f>
        <v/>
      </c>
      <c r="C112" s="150" t="str">
        <f t="shared" ca="1" si="34"/>
        <v/>
      </c>
      <c r="D112" s="149" t="str">
        <f t="shared" ca="1" si="34"/>
        <v/>
      </c>
      <c r="E112" s="151" t="str">
        <f>IF(B112="","",SUM(D112,D113))</f>
        <v/>
      </c>
      <c r="F112" s="151" t="str">
        <f>IF(B112="","",E112-U112)</f>
        <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t="str">
        <f t="shared" ca="1" si="36"/>
        <v/>
      </c>
      <c r="N112" s="105" t="str">
        <f ca="1">IF(ISNA(MATCH($A112,'Game Clock'!A$62:A$99,0)),"",INDIRECT(ADDRESS(MATCH($A112,'Game Clock'!A$62:A$99,0)+ROW('Game Clock'!A$61),N$1,1,,"Game Clock")))</f>
        <v/>
      </c>
      <c r="O112" s="105" t="str">
        <f ca="1">IF(OR(N112="",N112=0),"",60*E112/N112)</f>
        <v/>
      </c>
      <c r="P112" s="149"/>
      <c r="Q112" s="151">
        <f>Q110+1</f>
        <v>13</v>
      </c>
      <c r="R112" s="149" t="str">
        <f>IF(ISNA(MATCH($Q112,Score!T$46:T$83,0)),"",MATCH($Q112,Score!T$46:T$83,0)+ROW(Score!T$45) )</f>
        <v/>
      </c>
      <c r="S112" s="150" t="str">
        <f t="shared" ca="1" si="37"/>
        <v/>
      </c>
      <c r="T112" s="149" t="str">
        <f t="shared" ca="1" si="37"/>
        <v/>
      </c>
      <c r="U112" s="151" t="str">
        <f>IF(R112="","",SUM(T112,T113))</f>
        <v/>
      </c>
      <c r="V112" s="151" t="str">
        <f>IF(R112="","",U112-E112)</f>
        <v/>
      </c>
      <c r="W112" s="179" t="str">
        <f ca="1">IF($R112="","",IF(ISBLANK(INDIRECT(ADDRESS($R112,W$1,1,,"Score"))),"",1))</f>
        <v/>
      </c>
      <c r="X112" s="179" t="str">
        <f ca="1">IF($R112="","",IF(ISBLANK(INDIRECT(ADDRESS($R112,X$1,1,,"Score"))),"",1))</f>
        <v/>
      </c>
      <c r="Y112" s="169" t="str">
        <f ca="1">IF(X112=1,V112,"")</f>
        <v/>
      </c>
      <c r="Z112" s="179" t="str">
        <f t="shared" ca="1" si="38"/>
        <v/>
      </c>
      <c r="AA112" s="179" t="str">
        <f t="shared" ca="1" si="38"/>
        <v/>
      </c>
      <c r="AB112" s="179" t="str">
        <f t="shared" ca="1" si="38"/>
        <v/>
      </c>
      <c r="AC112" s="149" t="str">
        <f t="shared" ca="1" si="39"/>
        <v/>
      </c>
      <c r="AD112" s="105" t="str">
        <f ca="1">N112</f>
        <v/>
      </c>
      <c r="AE112" s="105" t="str">
        <f ca="1">IF(OR(AD112="",AD112=0),"",60*U112/AD112)</f>
        <v/>
      </c>
    </row>
    <row r="113" spans="1:31">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c r="A114" s="170">
        <f>A112+1</f>
        <v>14</v>
      </c>
      <c r="B114" s="171" t="str">
        <f>IF(ISNA(MATCH($A114,Score!A$46:A$83,0)),"",MATCH($A114,Score!A$46:A$83,0)+ROW(Score!A$45))</f>
        <v/>
      </c>
      <c r="C114" s="172" t="str">
        <f t="shared" ca="1" si="34"/>
        <v/>
      </c>
      <c r="D114" s="171" t="str">
        <f t="shared" ca="1" si="34"/>
        <v/>
      </c>
      <c r="E114" s="170" t="str">
        <f>IF(B114="","",SUM(D114,D115))</f>
        <v/>
      </c>
      <c r="F114" s="170" t="str">
        <f>IF(B114="","",E114-U114)</f>
        <v/>
      </c>
      <c r="G114" s="173" t="str">
        <f ca="1">IF($B114="","",IF(ISBLANK(INDIRECT(ADDRESS($B114,G$1,1,,"Score"))),"",1))</f>
        <v/>
      </c>
      <c r="H114" s="173" t="str">
        <f ca="1">IF($B114="","",IF(ISBLANK(INDIRECT(ADDRESS($B114,H$1,1,,"Score"))),"",1))</f>
        <v/>
      </c>
      <c r="I114" s="175" t="str">
        <f ca="1">IF(H114=1,F114,"")</f>
        <v/>
      </c>
      <c r="J114" s="173" t="str">
        <f t="shared" ca="1" si="35"/>
        <v/>
      </c>
      <c r="K114" s="173" t="str">
        <f t="shared" ca="1" si="35"/>
        <v/>
      </c>
      <c r="L114" s="173" t="str">
        <f t="shared" ca="1" si="35"/>
        <v/>
      </c>
      <c r="M114" s="171" t="str">
        <f t="shared" ca="1" si="36"/>
        <v/>
      </c>
      <c r="N114" s="105" t="str">
        <f ca="1">IF(ISNA(MATCH($A114,'Game Clock'!A$62:A$99,0)),"",INDIRECT(ADDRESS(MATCH($A114,'Game Clock'!A$62:A$99,0)+ROW('Game Clock'!A$61),N$1,1,,"Game Clock")))</f>
        <v/>
      </c>
      <c r="O114" s="170" t="str">
        <f ca="1">IF(OR(N114="",N114=0),"",60*E114/N114)</f>
        <v/>
      </c>
      <c r="P114" s="149"/>
      <c r="Q114" s="170">
        <f>Q112+1</f>
        <v>14</v>
      </c>
      <c r="R114" s="171" t="str">
        <f>IF(ISNA(MATCH($Q114,Score!T$46:T$83,0)),"",MATCH($Q114,Score!T$46:T$83,0)+ROW(Score!T$45) )</f>
        <v/>
      </c>
      <c r="S114" s="172" t="str">
        <f t="shared" ca="1" si="37"/>
        <v/>
      </c>
      <c r="T114" s="171" t="str">
        <f t="shared" ca="1" si="37"/>
        <v/>
      </c>
      <c r="U114" s="170" t="str">
        <f>IF(R114="","",SUM(T114,T115))</f>
        <v/>
      </c>
      <c r="V114" s="170" t="str">
        <f>IF(R114="","",U114-E114)</f>
        <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t="str">
        <f t="shared" ca="1" si="39"/>
        <v/>
      </c>
      <c r="AD114" s="170" t="str">
        <f ca="1">N114</f>
        <v/>
      </c>
      <c r="AE114" s="170" t="str">
        <f ca="1">IF(OR(AD114="",AD114=0),"",60*U114/AD114)</f>
        <v/>
      </c>
    </row>
    <row r="115" spans="1:31">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c r="A116" s="151">
        <f>A114+1</f>
        <v>15</v>
      </c>
      <c r="B116" s="149" t="str">
        <f>IF(ISNA(MATCH($A116,Score!A$46:A$83,0)),"",MATCH($A116,Score!A$46:A$83,0)+ROW(Score!A$45))</f>
        <v/>
      </c>
      <c r="C116" s="150" t="str">
        <f t="shared" ca="1" si="34"/>
        <v/>
      </c>
      <c r="D116" s="149" t="str">
        <f t="shared" ca="1" si="34"/>
        <v/>
      </c>
      <c r="E116" s="151" t="str">
        <f>IF(B116="","",SUM(D116,D117))</f>
        <v/>
      </c>
      <c r="F116" s="151" t="str">
        <f>IF(B116="","",E116-U116)</f>
        <v/>
      </c>
      <c r="G116" s="179" t="str">
        <f ca="1">IF($B116="","",IF(ISBLANK(INDIRECT(ADDRESS($B116,G$1,1,,"Score"))),"",1))</f>
        <v/>
      </c>
      <c r="H116" s="179" t="str">
        <f ca="1">IF($B116="","",IF(ISBLANK(INDIRECT(ADDRESS($B116,H$1,1,,"Score"))),"",1))</f>
        <v/>
      </c>
      <c r="I116" s="169" t="str">
        <f ca="1">IF(H116=1,F116,"")</f>
        <v/>
      </c>
      <c r="J116" s="179" t="str">
        <f t="shared" ca="1" si="35"/>
        <v/>
      </c>
      <c r="K116" s="179" t="str">
        <f t="shared" ca="1" si="35"/>
        <v/>
      </c>
      <c r="L116" s="179" t="str">
        <f t="shared" ca="1" si="35"/>
        <v/>
      </c>
      <c r="M116" s="149" t="str">
        <f t="shared" ca="1" si="36"/>
        <v/>
      </c>
      <c r="N116" s="105" t="str">
        <f ca="1">IF(ISNA(MATCH($A116,'Game Clock'!A$62:A$99,0)),"",INDIRECT(ADDRESS(MATCH($A116,'Game Clock'!A$62:A$99,0)+ROW('Game Clock'!A$61),N$1,1,,"Game Clock")))</f>
        <v/>
      </c>
      <c r="O116" s="105" t="str">
        <f ca="1">IF(OR(N116="",N116=0),"",60*E116/N116)</f>
        <v/>
      </c>
      <c r="P116" s="149"/>
      <c r="Q116" s="151">
        <f>Q114+1</f>
        <v>15</v>
      </c>
      <c r="R116" s="149" t="str">
        <f>IF(ISNA(MATCH($Q116,Score!T$46:T$83,0)),"",MATCH($Q116,Score!T$46:T$83,0)+ROW(Score!T$45) )</f>
        <v/>
      </c>
      <c r="S116" s="150" t="str">
        <f t="shared" ca="1" si="37"/>
        <v/>
      </c>
      <c r="T116" s="149" t="str">
        <f t="shared" ca="1" si="37"/>
        <v/>
      </c>
      <c r="U116" s="151" t="str">
        <f>IF(R116="","",SUM(T116,T117))</f>
        <v/>
      </c>
      <c r="V116" s="151" t="str">
        <f>IF(R116="","",U116-E116)</f>
        <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t="str">
        <f t="shared" ca="1" si="38"/>
        <v/>
      </c>
      <c r="AC116" s="149" t="str">
        <f t="shared" ca="1" si="39"/>
        <v/>
      </c>
      <c r="AD116" s="105" t="str">
        <f ca="1">N116</f>
        <v/>
      </c>
      <c r="AE116" s="105" t="str">
        <f ca="1">IF(OR(AD116="",AD116=0),"",60*U116/AD116)</f>
        <v/>
      </c>
    </row>
    <row r="117" spans="1:31">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c r="A118" s="170">
        <f>A116+1</f>
        <v>16</v>
      </c>
      <c r="B118" s="171" t="str">
        <f>IF(ISNA(MATCH($A118,Score!A$46:A$83,0)),"",MATCH($A118,Score!A$46:A$83,0)+ROW(Score!A$45))</f>
        <v/>
      </c>
      <c r="C118" s="172" t="str">
        <f t="shared" ca="1" si="34"/>
        <v/>
      </c>
      <c r="D118" s="171" t="str">
        <f t="shared" ca="1" si="34"/>
        <v/>
      </c>
      <c r="E118" s="170" t="str">
        <f>IF(B118="","",SUM(D118,D119))</f>
        <v/>
      </c>
      <c r="F118" s="170" t="str">
        <f>IF(B118="","",E118-U118)</f>
        <v/>
      </c>
      <c r="G118" s="173" t="str">
        <f ca="1">IF($B118="","",IF(ISBLANK(INDIRECT(ADDRESS($B118,G$1,1,,"Score"))),"",1))</f>
        <v/>
      </c>
      <c r="H118" s="173" t="str">
        <f ca="1">IF($B118="","",IF(ISBLANK(INDIRECT(ADDRESS($B118,H$1,1,,"Score"))),"",1))</f>
        <v/>
      </c>
      <c r="I118" s="175" t="str">
        <f ca="1">IF(H118=1,F118,"")</f>
        <v/>
      </c>
      <c r="J118" s="173" t="str">
        <f t="shared" ca="1" si="35"/>
        <v/>
      </c>
      <c r="K118" s="173" t="str">
        <f t="shared" ca="1" si="35"/>
        <v/>
      </c>
      <c r="L118" s="173" t="str">
        <f t="shared" ca="1" si="35"/>
        <v/>
      </c>
      <c r="M118" s="171" t="str">
        <f t="shared" ca="1" si="36"/>
        <v/>
      </c>
      <c r="N118" s="105" t="str">
        <f ca="1">IF(ISNA(MATCH($A118,'Game Clock'!A$62:A$99,0)),"",INDIRECT(ADDRESS(MATCH($A118,'Game Clock'!A$62:A$99,0)+ROW('Game Clock'!A$61),N$1,1,,"Game Clock")))</f>
        <v/>
      </c>
      <c r="O118" s="170" t="str">
        <f ca="1">IF(OR(N118="",N118=0),"",60*E118/N118)</f>
        <v/>
      </c>
      <c r="P118" s="149"/>
      <c r="Q118" s="170">
        <f>Q116+1</f>
        <v>16</v>
      </c>
      <c r="R118" s="171" t="str">
        <f>IF(ISNA(MATCH($Q118,Score!T$46:T$83,0)),"",MATCH($Q118,Score!T$46:T$83,0)+ROW(Score!T$45) )</f>
        <v/>
      </c>
      <c r="S118" s="172" t="str">
        <f t="shared" ca="1" si="37"/>
        <v/>
      </c>
      <c r="T118" s="171" t="str">
        <f t="shared" ca="1" si="37"/>
        <v/>
      </c>
      <c r="U118" s="170" t="str">
        <f>IF(R118="","",SUM(T118,T119))</f>
        <v/>
      </c>
      <c r="V118" s="170" t="str">
        <f>IF(R118="","",U118-E118)</f>
        <v/>
      </c>
      <c r="W118" s="173" t="str">
        <f ca="1">IF($R118="","",IF(ISBLANK(INDIRECT(ADDRESS($R118,W$1,1,,"Score"))),"",1))</f>
        <v/>
      </c>
      <c r="X118" s="173" t="str">
        <f ca="1">IF($R118="","",IF(ISBLANK(INDIRECT(ADDRESS($R118,X$1,1,,"Score"))),"",1))</f>
        <v/>
      </c>
      <c r="Y118" s="175" t="str">
        <f ca="1">IF(X118=1,V118,"")</f>
        <v/>
      </c>
      <c r="Z118" s="173" t="str">
        <f t="shared" ca="1" si="38"/>
        <v/>
      </c>
      <c r="AA118" s="173" t="str">
        <f t="shared" ca="1" si="38"/>
        <v/>
      </c>
      <c r="AB118" s="173" t="str">
        <f t="shared" ca="1" si="38"/>
        <v/>
      </c>
      <c r="AC118" s="171" t="str">
        <f t="shared" ca="1" si="39"/>
        <v/>
      </c>
      <c r="AD118" s="170" t="str">
        <f ca="1">N118</f>
        <v/>
      </c>
      <c r="AE118" s="170" t="str">
        <f ca="1">IF(OR(AD118="",AD118=0),"",60*U118/AD118)</f>
        <v/>
      </c>
    </row>
    <row r="119" spans="1:31">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c r="A120" s="151">
        <f>A118+1</f>
        <v>17</v>
      </c>
      <c r="B120" s="149" t="str">
        <f>IF(ISNA(MATCH($A120,Score!A$46:A$83,0)),"",MATCH($A120,Score!A$46:A$83,0)+ROW(Score!A$45))</f>
        <v/>
      </c>
      <c r="C120" s="150" t="str">
        <f t="shared" ca="1" si="34"/>
        <v/>
      </c>
      <c r="D120" s="149" t="str">
        <f t="shared" ca="1" si="34"/>
        <v/>
      </c>
      <c r="E120" s="151" t="str">
        <f>IF(B120="","",SUM(D120,D121))</f>
        <v/>
      </c>
      <c r="F120" s="151" t="str">
        <f>IF(B120="","",E120-U120)</f>
        <v/>
      </c>
      <c r="G120" s="179" t="str">
        <f ca="1">IF($B120="","",IF(ISBLANK(INDIRECT(ADDRESS($B120,G$1,1,,"Score"))),"",1))</f>
        <v/>
      </c>
      <c r="H120" s="179" t="str">
        <f ca="1">IF($B120="","",IF(ISBLANK(INDIRECT(ADDRESS($B120,H$1,1,,"Score"))),"",1))</f>
        <v/>
      </c>
      <c r="I120" s="169" t="str">
        <f ca="1">IF(H120=1,F120,"")</f>
        <v/>
      </c>
      <c r="J120" s="179" t="str">
        <f t="shared" ca="1" si="35"/>
        <v/>
      </c>
      <c r="K120" s="179" t="str">
        <f t="shared" ca="1" si="35"/>
        <v/>
      </c>
      <c r="L120" s="179" t="str">
        <f t="shared" ca="1" si="35"/>
        <v/>
      </c>
      <c r="M120" s="149" t="str">
        <f t="shared" ca="1" si="36"/>
        <v/>
      </c>
      <c r="N120" s="105" t="str">
        <f ca="1">IF(ISNA(MATCH($A120,'Game Clock'!A$62:A$99,0)),"",INDIRECT(ADDRESS(MATCH($A120,'Game Clock'!A$62:A$99,0)+ROW('Game Clock'!A$61),N$1,1,,"Game Clock")))</f>
        <v/>
      </c>
      <c r="O120" s="105" t="str">
        <f ca="1">IF(OR(N120="",N120=0),"",60*E120/N120)</f>
        <v/>
      </c>
      <c r="P120" s="149"/>
      <c r="Q120" s="151">
        <f>Q118+1</f>
        <v>17</v>
      </c>
      <c r="R120" s="149" t="str">
        <f>IF(ISNA(MATCH($Q120,Score!T$46:T$83,0)),"",MATCH($Q120,Score!T$46:T$83,0)+ROW(Score!T$45) )</f>
        <v/>
      </c>
      <c r="S120" s="150" t="str">
        <f t="shared" ca="1" si="37"/>
        <v/>
      </c>
      <c r="T120" s="149" t="str">
        <f t="shared" ca="1" si="37"/>
        <v/>
      </c>
      <c r="U120" s="151" t="str">
        <f>IF(R120="","",SUM(T120,T121))</f>
        <v/>
      </c>
      <c r="V120" s="151" t="str">
        <f>IF(R120="","",U120-E120)</f>
        <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t="str">
        <f t="shared" ca="1" si="38"/>
        <v/>
      </c>
      <c r="AC120" s="149" t="str">
        <f t="shared" ca="1" si="39"/>
        <v/>
      </c>
      <c r="AD120" s="105" t="str">
        <f ca="1">N120</f>
        <v/>
      </c>
      <c r="AE120" s="105" t="str">
        <f ca="1">IF(OR(AD120="",AD120=0),"",60*U120/AD120)</f>
        <v/>
      </c>
    </row>
    <row r="121" spans="1:31">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c r="A122" s="170">
        <f>A120+1</f>
        <v>18</v>
      </c>
      <c r="B122" s="171" t="str">
        <f>IF(ISNA(MATCH($A122,Score!A$46:A$83,0)),"",MATCH($A122,Score!A$46:A$83,0)+ROW(Score!A$45))</f>
        <v/>
      </c>
      <c r="C122" s="172" t="str">
        <f t="shared" ca="1" si="34"/>
        <v/>
      </c>
      <c r="D122" s="171" t="str">
        <f t="shared" ca="1" si="34"/>
        <v/>
      </c>
      <c r="E122" s="170" t="str">
        <f>IF(B122="","",SUM(D122,D123))</f>
        <v/>
      </c>
      <c r="F122" s="170" t="str">
        <f>IF(B122="","",E122-U122)</f>
        <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t="str">
        <f t="shared" ca="1" si="36"/>
        <v/>
      </c>
      <c r="N122" s="105" t="str">
        <f ca="1">IF(ISNA(MATCH($A122,'Game Clock'!A$62:A$99,0)),"",INDIRECT(ADDRESS(MATCH($A122,'Game Clock'!A$62:A$99,0)+ROW('Game Clock'!A$61),N$1,1,,"Game Clock")))</f>
        <v/>
      </c>
      <c r="O122" s="170" t="str">
        <f ca="1">IF(OR(N122="",N122=0),"",60*E122/N122)</f>
        <v/>
      </c>
      <c r="P122" s="149"/>
      <c r="Q122" s="170">
        <f>Q120+1</f>
        <v>18</v>
      </c>
      <c r="R122" s="171" t="str">
        <f>IF(ISNA(MATCH($Q122,Score!T$46:T$83,0)),"",MATCH($Q122,Score!T$46:T$83,0)+ROW(Score!T$45) )</f>
        <v/>
      </c>
      <c r="S122" s="172" t="str">
        <f t="shared" ca="1" si="37"/>
        <v/>
      </c>
      <c r="T122" s="171" t="str">
        <f t="shared" ca="1" si="37"/>
        <v/>
      </c>
      <c r="U122" s="170" t="str">
        <f>IF(R122="","",SUM(T122,T123))</f>
        <v/>
      </c>
      <c r="V122" s="170" t="str">
        <f>IF(R122="","",U122-E122)</f>
        <v/>
      </c>
      <c r="W122" s="173" t="str">
        <f ca="1">IF($R122="","",IF(ISBLANK(INDIRECT(ADDRESS($R122,W$1,1,,"Score"))),"",1))</f>
        <v/>
      </c>
      <c r="X122" s="173" t="str">
        <f ca="1">IF($R122="","",IF(ISBLANK(INDIRECT(ADDRESS($R122,X$1,1,,"Score"))),"",1))</f>
        <v/>
      </c>
      <c r="Y122" s="175" t="str">
        <f ca="1">IF(X122=1,V122,"")</f>
        <v/>
      </c>
      <c r="Z122" s="173" t="str">
        <f t="shared" ca="1" si="38"/>
        <v/>
      </c>
      <c r="AA122" s="173" t="str">
        <f t="shared" ca="1" si="38"/>
        <v/>
      </c>
      <c r="AB122" s="173" t="str">
        <f t="shared" ca="1" si="38"/>
        <v/>
      </c>
      <c r="AC122" s="171" t="str">
        <f t="shared" ca="1" si="39"/>
        <v/>
      </c>
      <c r="AD122" s="170" t="str">
        <f ca="1">N122</f>
        <v/>
      </c>
      <c r="AE122" s="170" t="str">
        <f ca="1">IF(OR(AD122="",AD122=0),"",60*U122/AD122)</f>
        <v/>
      </c>
    </row>
    <row r="123" spans="1:31">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c r="A124" s="151">
        <f>A122+1</f>
        <v>19</v>
      </c>
      <c r="B124" s="149" t="str">
        <f>IF(ISNA(MATCH($A124,Score!A$46:A$83,0)),"",MATCH($A124,Score!A$46:A$83,0)+ROW(Score!A$45))</f>
        <v/>
      </c>
      <c r="C124" s="150" t="str">
        <f t="shared" ca="1" si="34"/>
        <v/>
      </c>
      <c r="D124" s="149" t="str">
        <f t="shared" ca="1" si="34"/>
        <v/>
      </c>
      <c r="E124" s="151" t="str">
        <f>IF(B124="","",SUM(D124,D125))</f>
        <v/>
      </c>
      <c r="F124" s="151" t="str">
        <f>IF(B124="","",E124-U124)</f>
        <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t="str">
        <f t="shared" ca="1" si="36"/>
        <v/>
      </c>
      <c r="N124" s="105" t="str">
        <f ca="1">IF(ISNA(MATCH($A124,'Game Clock'!A$62:A$99,0)),"",INDIRECT(ADDRESS(MATCH($A124,'Game Clock'!A$62:A$99,0)+ROW('Game Clock'!A$61),N$1,1,,"Game Clock")))</f>
        <v/>
      </c>
      <c r="O124" s="105" t="str">
        <f ca="1">IF(OR(N124="",N124=0),"",60*E124/N124)</f>
        <v/>
      </c>
      <c r="P124" s="149"/>
      <c r="Q124" s="151">
        <f>Q122+1</f>
        <v>19</v>
      </c>
      <c r="R124" s="149" t="str">
        <f>IF(ISNA(MATCH($Q124,Score!T$46:T$83,0)),"",MATCH($Q124,Score!T$46:T$83,0)+ROW(Score!T$45) )</f>
        <v/>
      </c>
      <c r="S124" s="150" t="str">
        <f t="shared" ca="1" si="37"/>
        <v/>
      </c>
      <c r="T124" s="149" t="str">
        <f t="shared" ca="1" si="37"/>
        <v/>
      </c>
      <c r="U124" s="151" t="str">
        <f>IF(R124="","",SUM(T124,T125))</f>
        <v/>
      </c>
      <c r="V124" s="151" t="str">
        <f>IF(R124="","",U124-E124)</f>
        <v/>
      </c>
      <c r="W124" s="179" t="str">
        <f ca="1">IF($R124="","",IF(ISBLANK(INDIRECT(ADDRESS($R124,W$1,1,,"Score"))),"",1))</f>
        <v/>
      </c>
      <c r="X124" s="179" t="str">
        <f ca="1">IF($R124="","",IF(ISBLANK(INDIRECT(ADDRESS($R124,X$1,1,,"Score"))),"",1))</f>
        <v/>
      </c>
      <c r="Y124" s="169" t="str">
        <f ca="1">IF(X124=1,V124,"")</f>
        <v/>
      </c>
      <c r="Z124" s="179" t="str">
        <f t="shared" ca="1" si="38"/>
        <v/>
      </c>
      <c r="AA124" s="179" t="str">
        <f t="shared" ca="1" si="38"/>
        <v/>
      </c>
      <c r="AB124" s="179" t="str">
        <f t="shared" ca="1" si="38"/>
        <v/>
      </c>
      <c r="AC124" s="149" t="str">
        <f t="shared" ca="1" si="39"/>
        <v/>
      </c>
      <c r="AD124" s="105" t="str">
        <f ca="1">N124</f>
        <v/>
      </c>
      <c r="AE124" s="105" t="str">
        <f ca="1">IF(OR(AD124="",AD124=0),"",60*U124/AD124)</f>
        <v/>
      </c>
    </row>
    <row r="125" spans="1:31">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c r="A126" s="170">
        <f>A124+1</f>
        <v>20</v>
      </c>
      <c r="B126" s="171" t="str">
        <f>IF(ISNA(MATCH($A126,Score!A$46:A$83,0)),"",MATCH($A126,Score!A$46:A$83,0)+ROW(Score!A$45))</f>
        <v/>
      </c>
      <c r="C126" s="172" t="str">
        <f t="shared" ca="1" si="34"/>
        <v/>
      </c>
      <c r="D126" s="171" t="str">
        <f t="shared" ca="1" si="34"/>
        <v/>
      </c>
      <c r="E126" s="170" t="str">
        <f>IF(B126="","",SUM(D126,D127))</f>
        <v/>
      </c>
      <c r="F126" s="170" t="str">
        <f>IF(B126="","",E126-U126)</f>
        <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t="str">
        <f t="shared" ca="1" si="36"/>
        <v/>
      </c>
      <c r="N126" s="105" t="str">
        <f ca="1">IF(ISNA(MATCH($A126,'Game Clock'!A$62:A$99,0)),"",INDIRECT(ADDRESS(MATCH($A126,'Game Clock'!A$62:A$99,0)+ROW('Game Clock'!A$61),N$1,1,,"Game Clock")))</f>
        <v/>
      </c>
      <c r="O126" s="170" t="str">
        <f ca="1">IF(OR(N126="",N126=0),"",60*E126/N126)</f>
        <v/>
      </c>
      <c r="P126" s="149"/>
      <c r="Q126" s="170">
        <f>Q124+1</f>
        <v>20</v>
      </c>
      <c r="R126" s="171" t="str">
        <f>IF(ISNA(MATCH($Q126,Score!T$46:T$83,0)),"",MATCH($Q126,Score!T$46:T$83,0)+ROW(Score!T$45) )</f>
        <v/>
      </c>
      <c r="S126" s="172" t="str">
        <f t="shared" ca="1" si="37"/>
        <v/>
      </c>
      <c r="T126" s="171" t="str">
        <f t="shared" ca="1" si="37"/>
        <v/>
      </c>
      <c r="U126" s="170" t="str">
        <f>IF(R126="","",SUM(T126,T127))</f>
        <v/>
      </c>
      <c r="V126" s="170" t="str">
        <f>IF(R126="","",U126-E126)</f>
        <v/>
      </c>
      <c r="W126" s="173" t="str">
        <f ca="1">IF($R126="","",IF(ISBLANK(INDIRECT(ADDRESS($R126,W$1,1,,"Score"))),"",1))</f>
        <v/>
      </c>
      <c r="X126" s="173" t="str">
        <f ca="1">IF($R126="","",IF(ISBLANK(INDIRECT(ADDRESS($R126,X$1,1,,"Score"))),"",1))</f>
        <v/>
      </c>
      <c r="Y126" s="175" t="str">
        <f ca="1">IF(X126=1,V126,"")</f>
        <v/>
      </c>
      <c r="Z126" s="173" t="str">
        <f t="shared" ca="1" si="38"/>
        <v/>
      </c>
      <c r="AA126" s="173" t="str">
        <f t="shared" ca="1" si="38"/>
        <v/>
      </c>
      <c r="AB126" s="173" t="str">
        <f t="shared" ca="1" si="38"/>
        <v/>
      </c>
      <c r="AC126" s="171" t="str">
        <f t="shared" ca="1" si="39"/>
        <v/>
      </c>
      <c r="AD126" s="170" t="str">
        <f ca="1">N126</f>
        <v/>
      </c>
      <c r="AE126" s="170" t="str">
        <f ca="1">IF(OR(AD126="",AD126=0),"",60*U126/AD126)</f>
        <v/>
      </c>
    </row>
    <row r="127" spans="1:31">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c r="A128" s="151">
        <f>A126+1</f>
        <v>21</v>
      </c>
      <c r="B128" s="149" t="str">
        <f>IF(ISNA(MATCH($A128,Score!A$46:A$83,0)),"",MATCH($A128,Score!A$46:A$83,0)+ROW(Score!A$45))</f>
        <v/>
      </c>
      <c r="C128" s="150" t="str">
        <f t="shared" ref="C128:D143" ca="1" si="40">IF($B128="","",INDIRECT(ADDRESS($B128,C$1,1,,"Score")))</f>
        <v/>
      </c>
      <c r="D128" s="149" t="str">
        <f t="shared" ca="1" si="40"/>
        <v/>
      </c>
      <c r="E128" s="151" t="str">
        <f>IF(B128="","",SUM(D128,D129))</f>
        <v/>
      </c>
      <c r="F128" s="151" t="str">
        <f>IF(B128="","",E128-U128)</f>
        <v/>
      </c>
      <c r="G128" s="179" t="str">
        <f ca="1">IF($B128="","",IF(ISBLANK(INDIRECT(ADDRESS($B128,G$1,1,,"Score"))),"",1))</f>
        <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t="str">
        <f t="shared" ref="M128:M143" ca="1" si="42">IF($B128="","",INDIRECT(ADDRESS($B128,M$1,1,,"Score")))</f>
        <v/>
      </c>
      <c r="N128" s="105" t="str">
        <f ca="1">IF(ISNA(MATCH($A128,'Game Clock'!A$62:A$99,0)),"",INDIRECT(ADDRESS(MATCH($A128,'Game Clock'!A$62:A$99,0)+ROW('Game Clock'!A$61),N$1,1,,"Game Clock")))</f>
        <v/>
      </c>
      <c r="O128" s="105" t="str">
        <f ca="1">IF(OR(N128="",N128=0),"",60*E128/N128)</f>
        <v/>
      </c>
      <c r="P128" s="149"/>
      <c r="Q128" s="151">
        <f>Q126+1</f>
        <v>21</v>
      </c>
      <c r="R128" s="149" t="str">
        <f>IF(ISNA(MATCH($Q128,Score!T$46:T$83,0)),"",MATCH($Q128,Score!T$46:T$83,0)+ROW(Score!T$45) )</f>
        <v/>
      </c>
      <c r="S128" s="150" t="str">
        <f t="shared" ref="S128:T143" ca="1" si="43">IF($R128="","",INDIRECT(ADDRESS($R128,S$1,1,,"Score")))</f>
        <v/>
      </c>
      <c r="T128" s="149" t="str">
        <f t="shared" ca="1" si="43"/>
        <v/>
      </c>
      <c r="U128" s="151" t="str">
        <f>IF(R128="","",SUM(T128,T129))</f>
        <v/>
      </c>
      <c r="V128" s="151" t="str">
        <f>IF(R128="","",U128-E128)</f>
        <v/>
      </c>
      <c r="W128" s="179" t="str">
        <f ca="1">IF($R128="","",IF(ISBLANK(INDIRECT(ADDRESS($R128,W$1,1,,"Score"))),"",1))</f>
        <v/>
      </c>
      <c r="X128" s="179" t="str">
        <f ca="1">IF($R128="","",IF(ISBLANK(INDIRECT(ADDRESS($R128,X$1,1,,"Score"))),"",1))</f>
        <v/>
      </c>
      <c r="Y128" s="169" t="str">
        <f ca="1">IF(X128=1,V128,"")</f>
        <v/>
      </c>
      <c r="Z128" s="179" t="str">
        <f t="shared" ref="Z128:AB143" ca="1" si="44">IF($R128="","",IF(ISBLANK(INDIRECT(ADDRESS($R128,Z$1,1,,"Score"))),"",1))</f>
        <v/>
      </c>
      <c r="AA128" s="179" t="str">
        <f t="shared" ca="1" si="44"/>
        <v/>
      </c>
      <c r="AB128" s="179" t="str">
        <f t="shared" ca="1" si="44"/>
        <v/>
      </c>
      <c r="AC128" s="149" t="str">
        <f t="shared" ref="AC128:AC143" ca="1" si="45">IF($R128="","",INDIRECT(ADDRESS($R128,AC$1,1,,"Score")))</f>
        <v/>
      </c>
      <c r="AD128" s="105" t="str">
        <f ca="1">N128</f>
        <v/>
      </c>
      <c r="AE128" s="105" t="str">
        <f ca="1">IF(OR(AD128="",AD128=0),"",60*U128/AD128)</f>
        <v/>
      </c>
    </row>
    <row r="129" spans="1:31">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c r="A130" s="170">
        <f>A128+1</f>
        <v>22</v>
      </c>
      <c r="B130" s="171" t="str">
        <f>IF(ISNA(MATCH($A130,Score!A$46:A$83,0)),"",MATCH($A130,Score!A$46:A$83,0)+ROW(Score!A$45))</f>
        <v/>
      </c>
      <c r="C130" s="172" t="str">
        <f t="shared" ca="1" si="40"/>
        <v/>
      </c>
      <c r="D130" s="171" t="str">
        <f t="shared" ca="1" si="40"/>
        <v/>
      </c>
      <c r="E130" s="170" t="str">
        <f>IF(B130="","",SUM(D130,D131))</f>
        <v/>
      </c>
      <c r="F130" s="170" t="str">
        <f>IF(B130="","",E130-U130)</f>
        <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t="str">
        <f t="shared" ca="1" si="42"/>
        <v/>
      </c>
      <c r="N130" s="105" t="str">
        <f ca="1">IF(ISNA(MATCH($A130,'Game Clock'!A$62:A$99,0)),"",INDIRECT(ADDRESS(MATCH($A130,'Game Clock'!A$62:A$99,0)+ROW('Game Clock'!A$61),N$1,1,,"Game Clock")))</f>
        <v/>
      </c>
      <c r="O130" s="170" t="str">
        <f ca="1">IF(OR(N130="",N130=0),"",60*E130/N130)</f>
        <v/>
      </c>
      <c r="P130" s="149"/>
      <c r="Q130" s="170">
        <f>Q128+1</f>
        <v>22</v>
      </c>
      <c r="R130" s="171" t="str">
        <f>IF(ISNA(MATCH($Q130,Score!T$46:T$83,0)),"",MATCH($Q130,Score!T$46:T$83,0)+ROW(Score!T$45) )</f>
        <v/>
      </c>
      <c r="S130" s="172" t="str">
        <f t="shared" ca="1" si="43"/>
        <v/>
      </c>
      <c r="T130" s="171" t="str">
        <f t="shared" ca="1" si="43"/>
        <v/>
      </c>
      <c r="U130" s="170" t="str">
        <f>IF(R130="","",SUM(T130,T131))</f>
        <v/>
      </c>
      <c r="V130" s="170" t="str">
        <f>IF(R130="","",U130-E130)</f>
        <v/>
      </c>
      <c r="W130" s="173" t="str">
        <f ca="1">IF($R130="","",IF(ISBLANK(INDIRECT(ADDRESS($R130,W$1,1,,"Score"))),"",1))</f>
        <v/>
      </c>
      <c r="X130" s="173" t="str">
        <f ca="1">IF($R130="","",IF(ISBLANK(INDIRECT(ADDRESS($R130,X$1,1,,"Score"))),"",1))</f>
        <v/>
      </c>
      <c r="Y130" s="175" t="str">
        <f ca="1">IF(X130=1,V130,"")</f>
        <v/>
      </c>
      <c r="Z130" s="173" t="str">
        <f t="shared" ca="1" si="44"/>
        <v/>
      </c>
      <c r="AA130" s="173" t="str">
        <f t="shared" ca="1" si="44"/>
        <v/>
      </c>
      <c r="AB130" s="173" t="str">
        <f t="shared" ca="1" si="44"/>
        <v/>
      </c>
      <c r="AC130" s="171" t="str">
        <f t="shared" ca="1" si="45"/>
        <v/>
      </c>
      <c r="AD130" s="170" t="str">
        <f ca="1">N130</f>
        <v/>
      </c>
      <c r="AE130" s="170" t="str">
        <f ca="1">IF(OR(AD130="",AD130=0),"",60*U130/AD130)</f>
        <v/>
      </c>
    </row>
    <row r="131" spans="1:31">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c r="A132" s="151">
        <f>A130+1</f>
        <v>23</v>
      </c>
      <c r="B132" s="149" t="str">
        <f>IF(ISNA(MATCH($A132,Score!A$46:A$83,0)),"",MATCH($A132,Score!A$46:A$83,0)+ROW(Score!A$45))</f>
        <v/>
      </c>
      <c r="C132" s="150" t="str">
        <f t="shared" ca="1" si="40"/>
        <v/>
      </c>
      <c r="D132" s="149" t="str">
        <f t="shared" ca="1" si="40"/>
        <v/>
      </c>
      <c r="E132" s="151" t="str">
        <f>IF(B132="","",SUM(D132,D133))</f>
        <v/>
      </c>
      <c r="F132" s="151" t="str">
        <f>IF(B132="","",E132-U132)</f>
        <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t="str">
        <f t="shared" ca="1" si="42"/>
        <v/>
      </c>
      <c r="N132" s="105" t="str">
        <f ca="1">IF(ISNA(MATCH($A132,'Game Clock'!A$62:A$99,0)),"",INDIRECT(ADDRESS(MATCH($A132,'Game Clock'!A$62:A$99,0)+ROW('Game Clock'!A$61),N$1,1,,"Game Clock")))</f>
        <v/>
      </c>
      <c r="O132" s="105" t="str">
        <f ca="1">IF(OR(N132="",N132=0),"",60*E132/N132)</f>
        <v/>
      </c>
      <c r="P132" s="149"/>
      <c r="Q132" s="151">
        <f>Q130+1</f>
        <v>23</v>
      </c>
      <c r="R132" s="149" t="str">
        <f>IF(ISNA(MATCH($Q132,Score!T$46:T$83,0)),"",MATCH($Q132,Score!T$46:T$83,0)+ROW(Score!T$45) )</f>
        <v/>
      </c>
      <c r="S132" s="150" t="str">
        <f t="shared" ca="1" si="43"/>
        <v/>
      </c>
      <c r="T132" s="149" t="str">
        <f t="shared" ca="1" si="43"/>
        <v/>
      </c>
      <c r="U132" s="151" t="str">
        <f>IF(R132="","",SUM(T132,T133))</f>
        <v/>
      </c>
      <c r="V132" s="151" t="str">
        <f>IF(R132="","",U132-E132)</f>
        <v/>
      </c>
      <c r="W132" s="179" t="str">
        <f ca="1">IF($R132="","",IF(ISBLANK(INDIRECT(ADDRESS($R132,W$1,1,,"Score"))),"",1))</f>
        <v/>
      </c>
      <c r="X132" s="179" t="str">
        <f ca="1">IF($R132="","",IF(ISBLANK(INDIRECT(ADDRESS($R132,X$1,1,,"Score"))),"",1))</f>
        <v/>
      </c>
      <c r="Y132" s="169" t="str">
        <f ca="1">IF(X132=1,V132,"")</f>
        <v/>
      </c>
      <c r="Z132" s="179" t="str">
        <f t="shared" ca="1" si="44"/>
        <v/>
      </c>
      <c r="AA132" s="179" t="str">
        <f t="shared" ca="1" si="44"/>
        <v/>
      </c>
      <c r="AB132" s="179" t="str">
        <f t="shared" ca="1" si="44"/>
        <v/>
      </c>
      <c r="AC132" s="149" t="str">
        <f t="shared" ca="1" si="45"/>
        <v/>
      </c>
      <c r="AD132" s="105" t="str">
        <f ca="1">N132</f>
        <v/>
      </c>
      <c r="AE132" s="105" t="str">
        <f ca="1">IF(OR(AD132="",AD132=0),"",60*U132/AD132)</f>
        <v/>
      </c>
    </row>
    <row r="133" spans="1:31">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c r="A164" s="1470" t="s">
        <v>22</v>
      </c>
      <c r="B164" s="180"/>
      <c r="C164" s="180"/>
      <c r="D164" s="180"/>
      <c r="E164" s="181">
        <f>SUM(E88:E163)</f>
        <v>0</v>
      </c>
      <c r="F164" s="182"/>
      <c r="G164" s="178">
        <f ca="1">SUM(G88:G163)</f>
        <v>0</v>
      </c>
      <c r="H164" s="178">
        <f ca="1">SUM(H88:H163)</f>
        <v>0</v>
      </c>
      <c r="I164" s="168"/>
      <c r="J164" s="1471">
        <f ca="1">SUM(J88:J163)</f>
        <v>0</v>
      </c>
      <c r="K164" s="1471">
        <f ca="1">SUM(K88:K163)</f>
        <v>0</v>
      </c>
      <c r="L164" s="178">
        <f ca="1">SUM(L88,L90,L92,L94,L96,L98,L100,L102,L104,L106,L108,L110,L112,L114,L116,L118,L120,L122,L124,L126,L128,L130,L132,L134,L136,L138,L140,L142,L144,L146, L148, L150, L152, L154, L156,L158,L160,L162)</f>
        <v>0</v>
      </c>
      <c r="M164" s="180"/>
      <c r="N164" s="182" t="s">
        <v>20</v>
      </c>
      <c r="O164" s="181" t="str">
        <f ca="1">IF(COUNT(O88:O163),AVERAGE(O88:O163),"")</f>
        <v/>
      </c>
      <c r="P164" s="149"/>
      <c r="Q164" s="1470" t="s">
        <v>22</v>
      </c>
      <c r="R164" s="180"/>
      <c r="S164" s="180"/>
      <c r="T164" s="180"/>
      <c r="U164" s="181">
        <f>SUM(U88:U163)</f>
        <v>0</v>
      </c>
      <c r="V164" s="182"/>
      <c r="W164" s="178">
        <f ca="1">SUM(W88:W163)</f>
        <v>0</v>
      </c>
      <c r="X164" s="178">
        <f ca="1">SUM(X88:X163)</f>
        <v>0</v>
      </c>
      <c r="Y164" s="168"/>
      <c r="Z164" s="1471">
        <f ca="1">SUM(Z88:Z163)</f>
        <v>0</v>
      </c>
      <c r="AA164" s="1471">
        <f ca="1">SUM(AA88:AA163)</f>
        <v>0</v>
      </c>
      <c r="AB164" s="178">
        <f ca="1">SUM(AB88,AB90,AB92,AB94,AB96,AB98,AB100,AB102,AB104,AB106,AB108,AB110,AB112,AB114,AB116,AB118,AB120,AB122,AB124,AB126,AB128,AB130,AB132,AB134,AB136,AB138,AB140,AB142,AB144,AB146, AB148, AB150, AB152, AB154, AB156, AB158, AB160, AB162)</f>
        <v>0</v>
      </c>
      <c r="AC164" s="180"/>
      <c r="AD164" s="182" t="s">
        <v>20</v>
      </c>
      <c r="AE164" s="181" t="str">
        <f ca="1">IF(COUNT(AE88:AE163),AVERAGE(AE88:AE163),"")</f>
        <v/>
      </c>
    </row>
    <row r="165" spans="1:31">
      <c r="A165" s="1470"/>
      <c r="B165" s="180"/>
      <c r="C165" s="180"/>
      <c r="D165" s="180"/>
      <c r="E165" s="181"/>
      <c r="F165" s="182"/>
      <c r="G165" s="178"/>
      <c r="H165" s="183"/>
      <c r="I165" s="168"/>
      <c r="J165" s="1471"/>
      <c r="K165" s="1471"/>
      <c r="L165" s="178">
        <f ca="1">SUM(L89,L91,L93,L95,L97,L99,L101,L103,L105,L107,L109,L111,L113,L115,L117,L119,L121,L123,L125,L127,L129,L131,L133,L135,L137,L139,L141,L143,L145,L147, L149, L151, L153, L155, L157,L159,L161,L163)</f>
        <v>0</v>
      </c>
      <c r="M165" s="180"/>
      <c r="N165" s="182"/>
      <c r="O165" s="181"/>
      <c r="P165" s="149"/>
      <c r="Q165" s="1470"/>
      <c r="R165" s="180"/>
      <c r="S165" s="180"/>
      <c r="T165" s="180"/>
      <c r="U165" s="181"/>
      <c r="V165" s="182"/>
      <c r="W165" s="178"/>
      <c r="X165" s="183"/>
      <c r="Y165" s="168"/>
      <c r="Z165" s="1471"/>
      <c r="AA165" s="1471"/>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c r="A172" s="103">
        <v>1</v>
      </c>
      <c r="B172" s="107" t="str">
        <f>IF(IGRF!B14="","",IGRF!B14)</f>
        <v/>
      </c>
      <c r="C172" s="56" t="s">
        <v>5</v>
      </c>
      <c r="D172" s="56" t="str">
        <f>IF(OR($E172="",$E172=0),"",SUMPRODUCT(--($C$3:$C$78=$B172),D$3:D$78))</f>
        <v/>
      </c>
      <c r="E172" s="56" t="str">
        <f>IF($B172="","",SUMPRODUCT(--(C$3:C$78=$B172)))</f>
        <v/>
      </c>
      <c r="F172" s="56" t="str">
        <f>IF(OR($E172="",$E172=0),"",SUMIF($C$3:$C$62,$B172,F$3:F$62))</f>
        <v/>
      </c>
      <c r="G172" s="185" t="str">
        <f t="shared" ref="G172:M172" si="56">IF(OR($E172="",$E172=0),"",SUMPRODUCT(--($C$3:$C$78=$B172),G$3:G$78))</f>
        <v/>
      </c>
      <c r="H172" s="185" t="str">
        <f t="shared" si="56"/>
        <v/>
      </c>
      <c r="I172" s="169" t="str">
        <f t="shared" si="56"/>
        <v/>
      </c>
      <c r="J172" s="185" t="str">
        <f t="shared" si="56"/>
        <v/>
      </c>
      <c r="K172" s="185" t="str">
        <f t="shared" si="56"/>
        <v/>
      </c>
      <c r="L172" s="185" t="str">
        <f t="shared" si="56"/>
        <v/>
      </c>
      <c r="M172" s="56" t="str">
        <f t="shared" si="56"/>
        <v/>
      </c>
      <c r="Q172" s="103">
        <v>1</v>
      </c>
      <c r="R172" s="103" t="str">
        <f>IF(IGRF!I14="","",IGRF!I14)</f>
        <v/>
      </c>
      <c r="S172" s="149" t="s">
        <v>5</v>
      </c>
      <c r="T172" s="149" t="str">
        <f>IF(OR($U172="",$U172=0),"",SUMPRODUCT(--($S$3:$S$78=$R172),T$3:T$78))</f>
        <v/>
      </c>
      <c r="U172" s="149" t="str">
        <f>IF($R172="","",SUMPRODUCT(--(S$3:S$78=$R172)))</f>
        <v/>
      </c>
      <c r="V172" s="149" t="str">
        <f t="shared" ref="V172:AC172" si="57">IF(OR($U172="",$U172=0),"",SUMPRODUCT(--($S$3:$S$78=$R172),V$3:V$78))</f>
        <v/>
      </c>
      <c r="W172" s="185" t="str">
        <f t="shared" si="57"/>
        <v/>
      </c>
      <c r="X172" s="185" t="str">
        <f t="shared" si="57"/>
        <v/>
      </c>
      <c r="Y172" s="169" t="str">
        <f t="shared" si="57"/>
        <v/>
      </c>
      <c r="Z172" s="185" t="str">
        <f t="shared" si="57"/>
        <v/>
      </c>
      <c r="AA172" s="185" t="str">
        <f t="shared" si="57"/>
        <v/>
      </c>
      <c r="AB172" s="185" t="str">
        <f t="shared" si="57"/>
        <v/>
      </c>
      <c r="AC172" s="149" t="str">
        <f t="shared" si="57"/>
        <v/>
      </c>
    </row>
    <row r="173" spans="1:31">
      <c r="A173" s="103"/>
      <c r="B173" s="107"/>
      <c r="C173" s="56" t="s">
        <v>21</v>
      </c>
      <c r="D173" s="56" t="str">
        <f>IF(OR($E173="",$E173=0),"",SUMPRODUCT(--($C$88:$C$163=$B172),D$88:D$163))</f>
        <v/>
      </c>
      <c r="E173" s="56" t="str">
        <f>IF($B172="","",SUMPRODUCT(--(C$88:C$163=$B172)))</f>
        <v/>
      </c>
      <c r="F173" s="56" t="str">
        <f>IF(OR($E173="",$E173=0),"",SUMIF($C$88:$C$147,$B172,F$88:F$147))</f>
        <v/>
      </c>
      <c r="G173" s="185" t="str">
        <f t="shared" ref="G173:M173" si="58">IF(OR($E173="",$E173=0),"",SUMPRODUCT(--($C$88:$C$163=$B172),G$88:G$163))</f>
        <v/>
      </c>
      <c r="H173" s="185" t="str">
        <f t="shared" si="58"/>
        <v/>
      </c>
      <c r="I173" s="169" t="str">
        <f t="shared" si="58"/>
        <v/>
      </c>
      <c r="J173" s="185" t="str">
        <f t="shared" si="58"/>
        <v/>
      </c>
      <c r="K173" s="185" t="str">
        <f t="shared" si="58"/>
        <v/>
      </c>
      <c r="L173" s="185" t="str">
        <f t="shared" si="58"/>
        <v/>
      </c>
      <c r="M173" s="56" t="str">
        <f t="shared" si="58"/>
        <v/>
      </c>
      <c r="Q173" s="103"/>
      <c r="R173" s="103"/>
      <c r="S173" s="149" t="s">
        <v>21</v>
      </c>
      <c r="T173" s="149" t="str">
        <f>IF(OR($U173="",$U173=0),"",SUMPRODUCT(--($S$88:$S$163=$R172),T$88:T$163))</f>
        <v/>
      </c>
      <c r="U173" s="149" t="str">
        <f>IF($R172="","",SUMPRODUCT(--(S$88:S$163=$R172)))</f>
        <v/>
      </c>
      <c r="V173" s="149" t="str">
        <f t="shared" ref="V173:AC173" si="59">IF(OR($U173="",$U173=0),"",SUMPRODUCT(--($S$88:$S$163=$R172),V$88:V$163))</f>
        <v/>
      </c>
      <c r="W173" s="185" t="str">
        <f t="shared" si="59"/>
        <v/>
      </c>
      <c r="X173" s="185" t="str">
        <f t="shared" si="59"/>
        <v/>
      </c>
      <c r="Y173" s="169" t="str">
        <f t="shared" si="59"/>
        <v/>
      </c>
      <c r="Z173" s="185" t="str">
        <f t="shared" si="59"/>
        <v/>
      </c>
      <c r="AA173" s="185" t="str">
        <f t="shared" si="59"/>
        <v/>
      </c>
      <c r="AB173" s="185" t="str">
        <f t="shared" si="59"/>
        <v/>
      </c>
      <c r="AC173" s="149" t="str">
        <f t="shared" si="59"/>
        <v/>
      </c>
    </row>
    <row r="174" spans="1:31">
      <c r="A174" s="103"/>
      <c r="B174" s="107"/>
      <c r="C174" s="184" t="s">
        <v>7</v>
      </c>
      <c r="D174" s="184" t="str">
        <f>IF($B172="","",SUM(D172:D173))</f>
        <v/>
      </c>
      <c r="E174" s="184" t="str">
        <f>IF($B172="","",SUM(E172:E173))</f>
        <v/>
      </c>
      <c r="F174" s="184" t="str">
        <f>IF($B172="","",SUM(F172:F173))</f>
        <v/>
      </c>
      <c r="G174" s="173" t="str">
        <f t="shared" ref="G174:L174" si="60">IF($B172="","",SUM(G172,G173))</f>
        <v/>
      </c>
      <c r="H174" s="173" t="str">
        <f t="shared" si="60"/>
        <v/>
      </c>
      <c r="I174" s="176" t="str">
        <f t="shared" si="60"/>
        <v/>
      </c>
      <c r="J174" s="173" t="str">
        <f t="shared" si="60"/>
        <v/>
      </c>
      <c r="K174" s="173" t="str">
        <f t="shared" si="60"/>
        <v/>
      </c>
      <c r="L174" s="173" t="str">
        <f t="shared" si="60"/>
        <v/>
      </c>
      <c r="M174" s="184" t="str">
        <f>IF($B172="","",SUM(M172:M173))</f>
        <v/>
      </c>
      <c r="N174" s="60"/>
      <c r="O174" s="60"/>
      <c r="Q174" s="103"/>
      <c r="R174" s="103"/>
      <c r="S174" s="184" t="s">
        <v>7</v>
      </c>
      <c r="T174" s="184" t="str">
        <f>IF($R172="","",SUM(T172:T173))</f>
        <v/>
      </c>
      <c r="U174" s="184" t="str">
        <f t="shared" ref="U174:AC174" si="61">IF($R172="","",SUM(U172,U173))</f>
        <v/>
      </c>
      <c r="V174" s="184" t="str">
        <f t="shared" si="61"/>
        <v/>
      </c>
      <c r="W174" s="173" t="str">
        <f t="shared" si="61"/>
        <v/>
      </c>
      <c r="X174" s="173" t="str">
        <f t="shared" si="61"/>
        <v/>
      </c>
      <c r="Y174" s="176" t="str">
        <f t="shared" si="61"/>
        <v/>
      </c>
      <c r="Z174" s="173" t="str">
        <f t="shared" si="61"/>
        <v/>
      </c>
      <c r="AA174" s="173" t="str">
        <f t="shared" si="61"/>
        <v/>
      </c>
      <c r="AB174" s="173" t="str">
        <f t="shared" si="61"/>
        <v/>
      </c>
      <c r="AC174" s="184" t="str">
        <f t="shared" si="61"/>
        <v/>
      </c>
    </row>
    <row r="175" spans="1:31">
      <c r="A175" s="103">
        <f>A172+1</f>
        <v>2</v>
      </c>
      <c r="B175" s="107" t="str">
        <f>IF(IGRF!B15="","",IGRF!B15)</f>
        <v/>
      </c>
      <c r="C175" s="149" t="s">
        <v>5</v>
      </c>
      <c r="D175" s="149" t="str">
        <f>IF(OR($E175="",$E175=0),"",SUMPRODUCT(--($C$3:$C$78=$B175),D$3:D$78))</f>
        <v/>
      </c>
      <c r="E175" s="149" t="str">
        <f>IF($B175="","",SUMPRODUCT(--(C$3:C$78=$B175)))</f>
        <v/>
      </c>
      <c r="F175" s="149" t="str">
        <f>IF(OR($E175="",$E175=0),"",SUMIF($C$3:$C$62,$B175,F$3:F$62))</f>
        <v/>
      </c>
      <c r="G175" s="185" t="str">
        <f t="shared" ref="G175:M175" si="62">IF(OR($E175="",$E175=0),"",SUMPRODUCT(--($C$3:$C$78=$B175),G$3:G$78))</f>
        <v/>
      </c>
      <c r="H175" s="185" t="str">
        <f t="shared" si="62"/>
        <v/>
      </c>
      <c r="I175" s="169" t="str">
        <f t="shared" si="62"/>
        <v/>
      </c>
      <c r="J175" s="185" t="str">
        <f t="shared" si="62"/>
        <v/>
      </c>
      <c r="K175" s="185" t="str">
        <f t="shared" si="62"/>
        <v/>
      </c>
      <c r="L175" s="185" t="str">
        <f t="shared" si="62"/>
        <v/>
      </c>
      <c r="M175" s="149" t="str">
        <f t="shared" si="62"/>
        <v/>
      </c>
      <c r="Q175" s="103">
        <f>Q172+1</f>
        <v>2</v>
      </c>
      <c r="R175" s="103" t="str">
        <f>IF(IGRF!I15="","",IGRF!I15)</f>
        <v/>
      </c>
      <c r="S175" s="149" t="s">
        <v>5</v>
      </c>
      <c r="T175" s="149" t="str">
        <f>IF(OR($U175="",$U175=0),"",SUMPRODUCT(--($S$3:$S$78=$R175),T$3:T$78))</f>
        <v/>
      </c>
      <c r="U175" s="149" t="str">
        <f>IF($R175="","",SUMPRODUCT(--(S$3:S$78=$R175)))</f>
        <v/>
      </c>
      <c r="V175" s="149" t="str">
        <f t="shared" ref="V175:AC175" si="63">IF(OR($U175="",$U175=0),"",SUMPRODUCT(--($S$3:$S$78=$R175),V$3:V$78))</f>
        <v/>
      </c>
      <c r="W175" s="185" t="str">
        <f t="shared" si="63"/>
        <v/>
      </c>
      <c r="X175" s="185" t="str">
        <f t="shared" si="63"/>
        <v/>
      </c>
      <c r="Y175" s="169" t="str">
        <f t="shared" si="63"/>
        <v/>
      </c>
      <c r="Z175" s="185" t="str">
        <f t="shared" si="63"/>
        <v/>
      </c>
      <c r="AA175" s="185" t="str">
        <f t="shared" si="63"/>
        <v/>
      </c>
      <c r="AB175" s="185" t="str">
        <f t="shared" si="63"/>
        <v/>
      </c>
      <c r="AC175" s="149" t="str">
        <f t="shared" si="63"/>
        <v/>
      </c>
    </row>
    <row r="176" spans="1:31">
      <c r="A176" s="103"/>
      <c r="B176" s="107"/>
      <c r="C176" s="149" t="s">
        <v>21</v>
      </c>
      <c r="D176" s="149" t="str">
        <f>IF(OR($E176="",$E176=0),"",SUMPRODUCT(--($C$88:$C$163=$B175),D$88:D$163))</f>
        <v/>
      </c>
      <c r="E176" s="149" t="str">
        <f>IF($B175="","",SUMPRODUCT(--(C$88:C$163=$B175)))</f>
        <v/>
      </c>
      <c r="F176" s="149" t="str">
        <f>IF(OR($E176="",$E176=0),"",SUMIF($C$88:$C$147,$B175,F$88:F$147))</f>
        <v/>
      </c>
      <c r="G176" s="185" t="str">
        <f t="shared" ref="G176:M176" si="64">IF(OR($E176="",$E176=0),"",SUMPRODUCT(--($C$88:$C$163=$B175),G$88:G$163))</f>
        <v/>
      </c>
      <c r="H176" s="185" t="str">
        <f t="shared" si="64"/>
        <v/>
      </c>
      <c r="I176" s="169" t="str">
        <f t="shared" si="64"/>
        <v/>
      </c>
      <c r="J176" s="185" t="str">
        <f t="shared" si="64"/>
        <v/>
      </c>
      <c r="K176" s="185" t="str">
        <f t="shared" si="64"/>
        <v/>
      </c>
      <c r="L176" s="185" t="str">
        <f t="shared" si="64"/>
        <v/>
      </c>
      <c r="M176" s="149" t="str">
        <f t="shared" si="64"/>
        <v/>
      </c>
      <c r="Q176" s="103"/>
      <c r="R176" s="103"/>
      <c r="S176" s="149" t="s">
        <v>21</v>
      </c>
      <c r="T176" s="149" t="str">
        <f>IF(OR($U176="",$U176=0),"",SUMPRODUCT(--($S$88:$S$163=$R175),T$88:T$163))</f>
        <v/>
      </c>
      <c r="U176" s="149" t="str">
        <f>IF($R175="","",SUMPRODUCT(--(S$88:S$163=$R175)))</f>
        <v/>
      </c>
      <c r="V176" s="149" t="str">
        <f t="shared" ref="V176:AC176" si="65">IF(OR($U176="",$U176=0),"",SUMPRODUCT(--($S$88:$S$163=$R175),V$88:V$163))</f>
        <v/>
      </c>
      <c r="W176" s="185" t="str">
        <f t="shared" si="65"/>
        <v/>
      </c>
      <c r="X176" s="185" t="str">
        <f t="shared" si="65"/>
        <v/>
      </c>
      <c r="Y176" s="169" t="str">
        <f t="shared" si="65"/>
        <v/>
      </c>
      <c r="Z176" s="185" t="str">
        <f t="shared" si="65"/>
        <v/>
      </c>
      <c r="AA176" s="185" t="str">
        <f t="shared" si="65"/>
        <v/>
      </c>
      <c r="AB176" s="185" t="str">
        <f t="shared" si="65"/>
        <v/>
      </c>
      <c r="AC176" s="149" t="str">
        <f t="shared" si="65"/>
        <v/>
      </c>
    </row>
    <row r="177" spans="1:29">
      <c r="A177" s="103"/>
      <c r="B177" s="107"/>
      <c r="C177" s="184" t="s">
        <v>7</v>
      </c>
      <c r="D177" s="184" t="str">
        <f>IF($B175="","",SUM(D175:D176))</f>
        <v/>
      </c>
      <c r="E177" s="184" t="str">
        <f>IF($B175="","",SUM(E175:E176))</f>
        <v/>
      </c>
      <c r="F177" s="184" t="str">
        <f>IF($B175="","",SUM(F175:F176))</f>
        <v/>
      </c>
      <c r="G177" s="173" t="str">
        <f t="shared" ref="G177:L177" si="66">IF($B175="","",SUM(G175,G176))</f>
        <v/>
      </c>
      <c r="H177" s="173" t="str">
        <f t="shared" si="66"/>
        <v/>
      </c>
      <c r="I177" s="176" t="str">
        <f t="shared" si="66"/>
        <v/>
      </c>
      <c r="J177" s="173" t="str">
        <f t="shared" si="66"/>
        <v/>
      </c>
      <c r="K177" s="173" t="str">
        <f t="shared" si="66"/>
        <v/>
      </c>
      <c r="L177" s="173" t="str">
        <f t="shared" si="66"/>
        <v/>
      </c>
      <c r="M177" s="184" t="str">
        <f>IF($B175="","",SUM(M175:M176))</f>
        <v/>
      </c>
      <c r="Q177" s="103"/>
      <c r="R177" s="103"/>
      <c r="S177" s="184" t="s">
        <v>7</v>
      </c>
      <c r="T177" s="184" t="str">
        <f>IF($R175="","",SUM(T175:T176))</f>
        <v/>
      </c>
      <c r="U177" s="184" t="str">
        <f t="shared" ref="U177:AC177" si="67">IF($R175="","",SUM(U175,U176))</f>
        <v/>
      </c>
      <c r="V177" s="184" t="str">
        <f t="shared" si="67"/>
        <v/>
      </c>
      <c r="W177" s="173" t="str">
        <f t="shared" si="67"/>
        <v/>
      </c>
      <c r="X177" s="173" t="str">
        <f t="shared" si="67"/>
        <v/>
      </c>
      <c r="Y177" s="176" t="str">
        <f t="shared" si="67"/>
        <v/>
      </c>
      <c r="Z177" s="173" t="str">
        <f t="shared" si="67"/>
        <v/>
      </c>
      <c r="AA177" s="173" t="str">
        <f t="shared" si="67"/>
        <v/>
      </c>
      <c r="AB177" s="173" t="str">
        <f t="shared" si="67"/>
        <v/>
      </c>
      <c r="AC177" s="184" t="str">
        <f t="shared" si="67"/>
        <v/>
      </c>
    </row>
    <row r="178" spans="1:29">
      <c r="A178" s="103">
        <f>A175+1</f>
        <v>3</v>
      </c>
      <c r="B178" s="107" t="str">
        <f>IF(IGRF!B16="","",IGRF!B16)</f>
        <v/>
      </c>
      <c r="C178" s="149" t="s">
        <v>5</v>
      </c>
      <c r="D178" s="149" t="str">
        <f>IF(OR($E178="",$E178=0),"",SUMPRODUCT(--($C$3:$C$78=$B178),D$3:D$78))</f>
        <v/>
      </c>
      <c r="E178" s="149" t="str">
        <f>IF($B178="","",SUMPRODUCT(--(C$3:C$78=$B178)))</f>
        <v/>
      </c>
      <c r="F178" s="149" t="str">
        <f>IF(OR($E178="",$E178=0),"",SUMIF($C$3:$C$62,$B178,F$3:F$62))</f>
        <v/>
      </c>
      <c r="G178" s="185" t="str">
        <f t="shared" ref="G178:M178" si="68">IF(OR($E178="",$E178=0),"",SUMPRODUCT(--($C$3:$C$78=$B178),G$3:G$78))</f>
        <v/>
      </c>
      <c r="H178" s="185" t="str">
        <f t="shared" si="68"/>
        <v/>
      </c>
      <c r="I178" s="169" t="str">
        <f t="shared" si="68"/>
        <v/>
      </c>
      <c r="J178" s="185" t="str">
        <f t="shared" si="68"/>
        <v/>
      </c>
      <c r="K178" s="185" t="str">
        <f t="shared" si="68"/>
        <v/>
      </c>
      <c r="L178" s="185" t="str">
        <f t="shared" si="68"/>
        <v/>
      </c>
      <c r="M178" s="149" t="str">
        <f t="shared" si="68"/>
        <v/>
      </c>
      <c r="Q178" s="103">
        <f>Q175+1</f>
        <v>3</v>
      </c>
      <c r="R178" s="103" t="str">
        <f>IF(IGRF!I16="","",IGRF!I16)</f>
        <v/>
      </c>
      <c r="S178" s="149" t="s">
        <v>5</v>
      </c>
      <c r="T178" s="149" t="str">
        <f>IF(OR($U178="",$U178=0),"",SUMPRODUCT(--($S$3:$S$78=$R178),T$3:T$78))</f>
        <v/>
      </c>
      <c r="U178" s="149" t="str">
        <f>IF($R178="","",SUMPRODUCT(--(S$3:S$78=$R178)))</f>
        <v/>
      </c>
      <c r="V178" s="149" t="str">
        <f t="shared" ref="V178:AC178" si="69">IF(OR($U178="",$U178=0),"",SUMPRODUCT(--($S$3:$S$78=$R178),V$3:V$78))</f>
        <v/>
      </c>
      <c r="W178" s="185" t="str">
        <f t="shared" si="69"/>
        <v/>
      </c>
      <c r="X178" s="185" t="str">
        <f t="shared" si="69"/>
        <v/>
      </c>
      <c r="Y178" s="169" t="str">
        <f t="shared" si="69"/>
        <v/>
      </c>
      <c r="Z178" s="185" t="str">
        <f t="shared" si="69"/>
        <v/>
      </c>
      <c r="AA178" s="185" t="str">
        <f t="shared" si="69"/>
        <v/>
      </c>
      <c r="AB178" s="185" t="str">
        <f t="shared" si="69"/>
        <v/>
      </c>
      <c r="AC178" s="149" t="str">
        <f t="shared" si="69"/>
        <v/>
      </c>
    </row>
    <row r="179" spans="1:29">
      <c r="A179" s="103"/>
      <c r="B179" s="107"/>
      <c r="C179" s="149" t="s">
        <v>21</v>
      </c>
      <c r="D179" s="149" t="str">
        <f>IF(OR($E179="",$E179=0),"",SUMPRODUCT(--($C$88:$C$163=$B178),D$88:D$163))</f>
        <v/>
      </c>
      <c r="E179" s="149" t="str">
        <f>IF($B178="","",SUMPRODUCT(--(C$88:C$163=$B178)))</f>
        <v/>
      </c>
      <c r="F179" s="149" t="str">
        <f>IF(OR($E179="",$E179=0),"",SUMIF($C$88:$C$147,$B178,F$88:F$147))</f>
        <v/>
      </c>
      <c r="G179" s="185" t="str">
        <f t="shared" ref="G179:M179" si="70">IF(OR($E179="",$E179=0),"",SUMPRODUCT(--($C$88:$C$163=$B178),G$88:G$163))</f>
        <v/>
      </c>
      <c r="H179" s="185" t="str">
        <f t="shared" si="70"/>
        <v/>
      </c>
      <c r="I179" s="169" t="str">
        <f t="shared" si="70"/>
        <v/>
      </c>
      <c r="J179" s="185" t="str">
        <f t="shared" si="70"/>
        <v/>
      </c>
      <c r="K179" s="185" t="str">
        <f t="shared" si="70"/>
        <v/>
      </c>
      <c r="L179" s="185" t="str">
        <f t="shared" si="70"/>
        <v/>
      </c>
      <c r="M179" s="149" t="str">
        <f t="shared" si="70"/>
        <v/>
      </c>
      <c r="Q179" s="103"/>
      <c r="R179" s="103"/>
      <c r="S179" s="149" t="s">
        <v>21</v>
      </c>
      <c r="T179" s="149" t="str">
        <f>IF(OR($U179="",$U179=0),"",SUMPRODUCT(--($S$88:$S$163=$R178),T$88:T$163))</f>
        <v/>
      </c>
      <c r="U179" s="149" t="str">
        <f>IF($R178="","",SUMPRODUCT(--(S$88:S$163=$R178)))</f>
        <v/>
      </c>
      <c r="V179" s="149" t="str">
        <f t="shared" ref="V179:AC179" si="71">IF(OR($U179="",$U179=0),"",SUMPRODUCT(--($S$88:$S$163=$R178),V$88:V$163))</f>
        <v/>
      </c>
      <c r="W179" s="185" t="str">
        <f t="shared" si="71"/>
        <v/>
      </c>
      <c r="X179" s="185" t="str">
        <f t="shared" si="71"/>
        <v/>
      </c>
      <c r="Y179" s="169" t="str">
        <f t="shared" si="71"/>
        <v/>
      </c>
      <c r="Z179" s="185" t="str">
        <f t="shared" si="71"/>
        <v/>
      </c>
      <c r="AA179" s="185" t="str">
        <f t="shared" si="71"/>
        <v/>
      </c>
      <c r="AB179" s="185" t="str">
        <f t="shared" si="71"/>
        <v/>
      </c>
      <c r="AC179" s="149" t="str">
        <f t="shared" si="71"/>
        <v/>
      </c>
    </row>
    <row r="180" spans="1:29">
      <c r="A180" s="103"/>
      <c r="B180" s="107"/>
      <c r="C180" s="184" t="s">
        <v>7</v>
      </c>
      <c r="D180" s="184" t="str">
        <f>IF($B178="","",SUM(D178:D179))</f>
        <v/>
      </c>
      <c r="E180" s="184" t="str">
        <f>IF($B178="","",SUM(E178:E179))</f>
        <v/>
      </c>
      <c r="F180" s="184" t="str">
        <f>IF($B178="","",SUM(F178:F179))</f>
        <v/>
      </c>
      <c r="G180" s="173" t="str">
        <f t="shared" ref="G180:L180" si="72">IF($B178="","",SUM(G178,G179))</f>
        <v/>
      </c>
      <c r="H180" s="173" t="str">
        <f t="shared" si="72"/>
        <v/>
      </c>
      <c r="I180" s="176" t="str">
        <f t="shared" si="72"/>
        <v/>
      </c>
      <c r="J180" s="173" t="str">
        <f t="shared" si="72"/>
        <v/>
      </c>
      <c r="K180" s="173" t="str">
        <f t="shared" si="72"/>
        <v/>
      </c>
      <c r="L180" s="173" t="str">
        <f t="shared" si="72"/>
        <v/>
      </c>
      <c r="M180" s="184" t="str">
        <f>IF($B178="","",SUM(M178:M179))</f>
        <v/>
      </c>
      <c r="Q180" s="103"/>
      <c r="R180" s="103"/>
      <c r="S180" s="184" t="s">
        <v>7</v>
      </c>
      <c r="T180" s="184" t="str">
        <f>IF($R178="","",SUM(T178:T179))</f>
        <v/>
      </c>
      <c r="U180" s="184" t="str">
        <f t="shared" ref="U180:AC180" si="73">IF($R178="","",SUM(U178,U179))</f>
        <v/>
      </c>
      <c r="V180" s="184" t="str">
        <f t="shared" si="73"/>
        <v/>
      </c>
      <c r="W180" s="173" t="str">
        <f t="shared" si="73"/>
        <v/>
      </c>
      <c r="X180" s="173" t="str">
        <f t="shared" si="73"/>
        <v/>
      </c>
      <c r="Y180" s="176" t="str">
        <f t="shared" si="73"/>
        <v/>
      </c>
      <c r="Z180" s="173" t="str">
        <f t="shared" si="73"/>
        <v/>
      </c>
      <c r="AA180" s="173" t="str">
        <f t="shared" si="73"/>
        <v/>
      </c>
      <c r="AB180" s="173" t="str">
        <f t="shared" si="73"/>
        <v/>
      </c>
      <c r="AC180" s="184" t="str">
        <f t="shared" si="73"/>
        <v/>
      </c>
    </row>
    <row r="181" spans="1:29">
      <c r="A181" s="103">
        <f>A178+1</f>
        <v>4</v>
      </c>
      <c r="B181" s="107" t="str">
        <f>IF(IGRF!B17="","",IGRF!B17)</f>
        <v/>
      </c>
      <c r="C181" s="149" t="s">
        <v>5</v>
      </c>
      <c r="D181" s="149" t="str">
        <f>IF(OR($E181="",$E181=0),"",SUMPRODUCT(--($C$3:$C$78=$B181),D$3:D$78))</f>
        <v/>
      </c>
      <c r="E181" s="149" t="str">
        <f>IF($B181="","",SUMPRODUCT(--(C$3:C$78=$B181)))</f>
        <v/>
      </c>
      <c r="F181" s="149" t="str">
        <f>IF(OR($E181="",$E181=0),"",SUMIF($C$3:$C$62,$B181,F$3:F$62))</f>
        <v/>
      </c>
      <c r="G181" s="185" t="str">
        <f t="shared" ref="G181:M181" si="74">IF(OR($E181="",$E181=0),"",SUMPRODUCT(--($C$3:$C$78=$B181),G$3:G$78))</f>
        <v/>
      </c>
      <c r="H181" s="185" t="str">
        <f t="shared" si="74"/>
        <v/>
      </c>
      <c r="I181" s="169" t="str">
        <f t="shared" si="74"/>
        <v/>
      </c>
      <c r="J181" s="185" t="str">
        <f t="shared" si="74"/>
        <v/>
      </c>
      <c r="K181" s="185" t="str">
        <f t="shared" si="74"/>
        <v/>
      </c>
      <c r="L181" s="185" t="str">
        <f t="shared" si="74"/>
        <v/>
      </c>
      <c r="M181" s="149" t="str">
        <f t="shared" si="74"/>
        <v/>
      </c>
      <c r="Q181" s="103">
        <f>Q178+1</f>
        <v>4</v>
      </c>
      <c r="R181" s="103" t="str">
        <f>IF(IGRF!I17="","",IGRF!I17)</f>
        <v/>
      </c>
      <c r="S181" s="149" t="s">
        <v>5</v>
      </c>
      <c r="T181" s="149" t="str">
        <f>IF(OR($U181="",$U181=0),"",SUMPRODUCT(--($S$3:$S$78=$R181),T$3:T$78))</f>
        <v/>
      </c>
      <c r="U181" s="149" t="str">
        <f>IF($R181="","",SUMPRODUCT(--(S$3:S$78=$R181)))</f>
        <v/>
      </c>
      <c r="V181" s="149" t="str">
        <f t="shared" ref="V181:AC181" si="75">IF(OR($U181="",$U181=0),"",SUMPRODUCT(--($S$3:$S$78=$R181),V$3:V$78))</f>
        <v/>
      </c>
      <c r="W181" s="185" t="str">
        <f t="shared" si="75"/>
        <v/>
      </c>
      <c r="X181" s="185" t="str">
        <f t="shared" si="75"/>
        <v/>
      </c>
      <c r="Y181" s="169" t="str">
        <f t="shared" si="75"/>
        <v/>
      </c>
      <c r="Z181" s="185" t="str">
        <f t="shared" si="75"/>
        <v/>
      </c>
      <c r="AA181" s="185" t="str">
        <f t="shared" si="75"/>
        <v/>
      </c>
      <c r="AB181" s="185" t="str">
        <f t="shared" si="75"/>
        <v/>
      </c>
      <c r="AC181" s="149" t="str">
        <f t="shared" si="75"/>
        <v/>
      </c>
    </row>
    <row r="182" spans="1:29">
      <c r="A182" s="103"/>
      <c r="B182" s="107"/>
      <c r="C182" s="149" t="s">
        <v>21</v>
      </c>
      <c r="D182" s="149" t="str">
        <f>IF(OR($E182="",$E182=0),"",SUMPRODUCT(--($C$88:$C$163=$B181),D$88:D$163))</f>
        <v/>
      </c>
      <c r="E182" s="149" t="str">
        <f>IF($B181="","",SUMPRODUCT(--(C$88:C$163=$B181)))</f>
        <v/>
      </c>
      <c r="F182" s="149" t="str">
        <f>IF(OR($E182="",$E182=0),"",SUMIF($C$88:$C$147,$B181,F$88:F$147))</f>
        <v/>
      </c>
      <c r="G182" s="185" t="str">
        <f t="shared" ref="G182:M182" si="76">IF(OR($E182="",$E182=0),"",SUMPRODUCT(--($C$88:$C$163=$B181),G$88:G$163))</f>
        <v/>
      </c>
      <c r="H182" s="185" t="str">
        <f t="shared" si="76"/>
        <v/>
      </c>
      <c r="I182" s="169" t="str">
        <f t="shared" si="76"/>
        <v/>
      </c>
      <c r="J182" s="185" t="str">
        <f t="shared" si="76"/>
        <v/>
      </c>
      <c r="K182" s="185" t="str">
        <f t="shared" si="76"/>
        <v/>
      </c>
      <c r="L182" s="185" t="str">
        <f t="shared" si="76"/>
        <v/>
      </c>
      <c r="M182" s="149" t="str">
        <f t="shared" si="76"/>
        <v/>
      </c>
      <c r="Q182" s="103"/>
      <c r="R182" s="103"/>
      <c r="S182" s="149" t="s">
        <v>21</v>
      </c>
      <c r="T182" s="149" t="str">
        <f>IF(OR($U182="",$U182=0),"",SUMPRODUCT(--($S$88:$S$163=$R181),T$88:T$163))</f>
        <v/>
      </c>
      <c r="U182" s="149" t="str">
        <f>IF($R181="","",SUMPRODUCT(--(S$88:S$163=$R181)))</f>
        <v/>
      </c>
      <c r="V182" s="149" t="str">
        <f t="shared" ref="V182:AC182" si="77">IF(OR($U182="",$U182=0),"",SUMPRODUCT(--($S$88:$S$163=$R181),V$88:V$163))</f>
        <v/>
      </c>
      <c r="W182" s="185" t="str">
        <f t="shared" si="77"/>
        <v/>
      </c>
      <c r="X182" s="185" t="str">
        <f t="shared" si="77"/>
        <v/>
      </c>
      <c r="Y182" s="169" t="str">
        <f t="shared" si="77"/>
        <v/>
      </c>
      <c r="Z182" s="185" t="str">
        <f t="shared" si="77"/>
        <v/>
      </c>
      <c r="AA182" s="185" t="str">
        <f t="shared" si="77"/>
        <v/>
      </c>
      <c r="AB182" s="185" t="str">
        <f t="shared" si="77"/>
        <v/>
      </c>
      <c r="AC182" s="149" t="str">
        <f t="shared" si="77"/>
        <v/>
      </c>
    </row>
    <row r="183" spans="1:29">
      <c r="A183" s="103"/>
      <c r="B183" s="107"/>
      <c r="C183" s="184" t="s">
        <v>7</v>
      </c>
      <c r="D183" s="184" t="str">
        <f>IF($B181="","",SUM(D181:D182))</f>
        <v/>
      </c>
      <c r="E183" s="184" t="str">
        <f>IF($B181="","",SUM(E181:E182))</f>
        <v/>
      </c>
      <c r="F183" s="184" t="str">
        <f>IF($B181="","",SUM(F181:F182))</f>
        <v/>
      </c>
      <c r="G183" s="173" t="str">
        <f t="shared" ref="G183:L183" si="78">IF($B181="","",SUM(G181,G182))</f>
        <v/>
      </c>
      <c r="H183" s="173" t="str">
        <f t="shared" si="78"/>
        <v/>
      </c>
      <c r="I183" s="176" t="str">
        <f t="shared" si="78"/>
        <v/>
      </c>
      <c r="J183" s="173" t="str">
        <f t="shared" si="78"/>
        <v/>
      </c>
      <c r="K183" s="173" t="str">
        <f t="shared" si="78"/>
        <v/>
      </c>
      <c r="L183" s="173" t="str">
        <f t="shared" si="78"/>
        <v/>
      </c>
      <c r="M183" s="184" t="str">
        <f>IF($B181="","",SUM(M181:M182))</f>
        <v/>
      </c>
      <c r="Q183" s="103"/>
      <c r="R183" s="103"/>
      <c r="S183" s="184" t="s">
        <v>7</v>
      </c>
      <c r="T183" s="184" t="str">
        <f>IF($R181="","",SUM(T181:T182))</f>
        <v/>
      </c>
      <c r="U183" s="184" t="str">
        <f t="shared" ref="U183:AC183" si="79">IF($R181="","",SUM(U181,U182))</f>
        <v/>
      </c>
      <c r="V183" s="184" t="str">
        <f t="shared" si="79"/>
        <v/>
      </c>
      <c r="W183" s="173" t="str">
        <f t="shared" si="79"/>
        <v/>
      </c>
      <c r="X183" s="173" t="str">
        <f t="shared" si="79"/>
        <v/>
      </c>
      <c r="Y183" s="176" t="str">
        <f t="shared" si="79"/>
        <v/>
      </c>
      <c r="Z183" s="173" t="str">
        <f t="shared" si="79"/>
        <v/>
      </c>
      <c r="AA183" s="173" t="str">
        <f t="shared" si="79"/>
        <v/>
      </c>
      <c r="AB183" s="173" t="str">
        <f t="shared" si="79"/>
        <v/>
      </c>
      <c r="AC183" s="184" t="str">
        <f t="shared" si="79"/>
        <v/>
      </c>
    </row>
    <row r="184" spans="1:29">
      <c r="A184" s="103">
        <f>A181+1</f>
        <v>5</v>
      </c>
      <c r="B184" s="107" t="str">
        <f>IF(IGRF!B18="","",IGRF!B18)</f>
        <v/>
      </c>
      <c r="C184" s="149" t="s">
        <v>5</v>
      </c>
      <c r="D184" s="149" t="str">
        <f>IF(OR($E184="",$E184=0),"",SUMPRODUCT(--($C$3:$C$78=$B184),D$3:D$78))</f>
        <v/>
      </c>
      <c r="E184" s="149" t="str">
        <f>IF($B184="","",SUMPRODUCT(--(C$3:C$78=$B184)))</f>
        <v/>
      </c>
      <c r="F184" s="149" t="str">
        <f>IF(OR($E184="",$E184=0),"",SUMIF($C$3:$C$62,$B184,F$3:F$62))</f>
        <v/>
      </c>
      <c r="G184" s="185" t="str">
        <f t="shared" ref="G184:M184" si="80">IF(OR($E184="",$E184=0),"",SUMPRODUCT(--($C$3:$C$78=$B184),G$3:G$78))</f>
        <v/>
      </c>
      <c r="H184" s="185" t="str">
        <f t="shared" si="80"/>
        <v/>
      </c>
      <c r="I184" s="169" t="str">
        <f t="shared" si="80"/>
        <v/>
      </c>
      <c r="J184" s="185" t="str">
        <f t="shared" si="80"/>
        <v/>
      </c>
      <c r="K184" s="185" t="str">
        <f t="shared" si="80"/>
        <v/>
      </c>
      <c r="L184" s="185" t="str">
        <f t="shared" si="80"/>
        <v/>
      </c>
      <c r="M184" s="149" t="str">
        <f t="shared" si="80"/>
        <v/>
      </c>
      <c r="Q184" s="103">
        <f>Q181+1</f>
        <v>5</v>
      </c>
      <c r="R184" s="103" t="str">
        <f>IF(IGRF!I18="","",IGRF!I18)</f>
        <v/>
      </c>
      <c r="S184" s="149" t="s">
        <v>5</v>
      </c>
      <c r="T184" s="149" t="str">
        <f>IF(OR($U184="",$U184=0),"",SUMPRODUCT(--($S$3:$S$78=$R184),T$3:T$78))</f>
        <v/>
      </c>
      <c r="U184" s="149" t="str">
        <f>IF($R184="","",SUMPRODUCT(--(S$3:S$78=$R184)))</f>
        <v/>
      </c>
      <c r="V184" s="149" t="str">
        <f t="shared" ref="V184:AC184" si="81">IF(OR($U184="",$U184=0),"",SUMPRODUCT(--($S$3:$S$78=$R184),V$3:V$78))</f>
        <v/>
      </c>
      <c r="W184" s="185" t="str">
        <f t="shared" si="81"/>
        <v/>
      </c>
      <c r="X184" s="185" t="str">
        <f t="shared" si="81"/>
        <v/>
      </c>
      <c r="Y184" s="169" t="str">
        <f t="shared" si="81"/>
        <v/>
      </c>
      <c r="Z184" s="185" t="str">
        <f t="shared" si="81"/>
        <v/>
      </c>
      <c r="AA184" s="185" t="str">
        <f t="shared" si="81"/>
        <v/>
      </c>
      <c r="AB184" s="185" t="str">
        <f t="shared" si="81"/>
        <v/>
      </c>
      <c r="AC184" s="149" t="str">
        <f t="shared" si="81"/>
        <v/>
      </c>
    </row>
    <row r="185" spans="1:29">
      <c r="A185" s="103"/>
      <c r="B185" s="107"/>
      <c r="C185" s="149" t="s">
        <v>21</v>
      </c>
      <c r="D185" s="149" t="str">
        <f>IF(OR($E185="",$E185=0),"",SUMPRODUCT(--($C$88:$C$163=$B184),D$88:D$163))</f>
        <v/>
      </c>
      <c r="E185" s="149" t="str">
        <f>IF($B184="","",SUMPRODUCT(--(C$88:C$163=$B184)))</f>
        <v/>
      </c>
      <c r="F185" s="149" t="str">
        <f>IF(OR($E185="",$E185=0),"",SUMIF($C$88:$C$147,$B184,F$88:F$147))</f>
        <v/>
      </c>
      <c r="G185" s="185" t="str">
        <f t="shared" ref="G185:M185" si="82">IF(OR($E185="",$E185=0),"",SUMPRODUCT(--($C$88:$C$163=$B184),G$88:G$163))</f>
        <v/>
      </c>
      <c r="H185" s="185" t="str">
        <f t="shared" si="82"/>
        <v/>
      </c>
      <c r="I185" s="169" t="str">
        <f t="shared" si="82"/>
        <v/>
      </c>
      <c r="J185" s="185" t="str">
        <f t="shared" si="82"/>
        <v/>
      </c>
      <c r="K185" s="185" t="str">
        <f t="shared" si="82"/>
        <v/>
      </c>
      <c r="L185" s="185" t="str">
        <f t="shared" si="82"/>
        <v/>
      </c>
      <c r="M185" s="149" t="str">
        <f t="shared" si="82"/>
        <v/>
      </c>
      <c r="Q185" s="103"/>
      <c r="R185" s="103"/>
      <c r="S185" s="149" t="s">
        <v>21</v>
      </c>
      <c r="T185" s="149" t="str">
        <f>IF(OR($U185="",$U185=0),"",SUMPRODUCT(--($S$88:$S$163=$R184),T$88:T$163))</f>
        <v/>
      </c>
      <c r="U185" s="149" t="str">
        <f>IF($R184="","",SUMPRODUCT(--(S$88:S$163=$R184)))</f>
        <v/>
      </c>
      <c r="V185" s="149" t="str">
        <f t="shared" ref="V185:AC185" si="83">IF(OR($U185="",$U185=0),"",SUMPRODUCT(--($S$88:$S$163=$R184),V$88:V$163))</f>
        <v/>
      </c>
      <c r="W185" s="185" t="str">
        <f t="shared" si="83"/>
        <v/>
      </c>
      <c r="X185" s="185" t="str">
        <f t="shared" si="83"/>
        <v/>
      </c>
      <c r="Y185" s="169" t="str">
        <f t="shared" si="83"/>
        <v/>
      </c>
      <c r="Z185" s="185" t="str">
        <f t="shared" si="83"/>
        <v/>
      </c>
      <c r="AA185" s="185" t="str">
        <f t="shared" si="83"/>
        <v/>
      </c>
      <c r="AB185" s="185" t="str">
        <f t="shared" si="83"/>
        <v/>
      </c>
      <c r="AC185" s="149" t="str">
        <f t="shared" si="83"/>
        <v/>
      </c>
    </row>
    <row r="186" spans="1:29">
      <c r="A186" s="103"/>
      <c r="B186" s="107"/>
      <c r="C186" s="184" t="s">
        <v>7</v>
      </c>
      <c r="D186" s="184" t="str">
        <f>IF($B184="","",SUM(D184:D185))</f>
        <v/>
      </c>
      <c r="E186" s="184" t="str">
        <f>IF($B184="","",SUM(E184:E185))</f>
        <v/>
      </c>
      <c r="F186" s="184" t="str">
        <f>IF($B184="","",SUM(F184:F185))</f>
        <v/>
      </c>
      <c r="G186" s="173" t="str">
        <f t="shared" ref="G186:L186" si="84">IF($B184="","",SUM(G184,G185))</f>
        <v/>
      </c>
      <c r="H186" s="173" t="str">
        <f t="shared" si="84"/>
        <v/>
      </c>
      <c r="I186" s="176" t="str">
        <f t="shared" si="84"/>
        <v/>
      </c>
      <c r="J186" s="173" t="str">
        <f t="shared" si="84"/>
        <v/>
      </c>
      <c r="K186" s="173" t="str">
        <f t="shared" si="84"/>
        <v/>
      </c>
      <c r="L186" s="173" t="str">
        <f t="shared" si="84"/>
        <v/>
      </c>
      <c r="M186" s="184" t="str">
        <f>IF($B184="","",SUM(M184:M185))</f>
        <v/>
      </c>
      <c r="Q186" s="103"/>
      <c r="R186" s="103"/>
      <c r="S186" s="184" t="s">
        <v>7</v>
      </c>
      <c r="T186" s="184" t="str">
        <f>IF($R184="","",SUM(T184:T185))</f>
        <v/>
      </c>
      <c r="U186" s="184" t="str">
        <f t="shared" ref="U186:AC186" si="85">IF($R184="","",SUM(U184,U185))</f>
        <v/>
      </c>
      <c r="V186" s="184" t="str">
        <f t="shared" si="85"/>
        <v/>
      </c>
      <c r="W186" s="173" t="str">
        <f t="shared" si="85"/>
        <v/>
      </c>
      <c r="X186" s="173" t="str">
        <f t="shared" si="85"/>
        <v/>
      </c>
      <c r="Y186" s="176" t="str">
        <f t="shared" si="85"/>
        <v/>
      </c>
      <c r="Z186" s="173" t="str">
        <f t="shared" si="85"/>
        <v/>
      </c>
      <c r="AA186" s="173" t="str">
        <f t="shared" si="85"/>
        <v/>
      </c>
      <c r="AB186" s="173" t="str">
        <f t="shared" si="85"/>
        <v/>
      </c>
      <c r="AC186" s="184" t="str">
        <f t="shared" si="85"/>
        <v/>
      </c>
    </row>
    <row r="187" spans="1:29">
      <c r="A187" s="103">
        <f>A184+1</f>
        <v>6</v>
      </c>
      <c r="B187" s="107" t="str">
        <f>IF(IGRF!B19="","",IGRF!B19)</f>
        <v/>
      </c>
      <c r="C187" s="149" t="s">
        <v>5</v>
      </c>
      <c r="D187" s="149" t="str">
        <f>IF(OR($E187="",$E187=0),"",SUMPRODUCT(--($C$3:$C$78=$B187),D$3:D$78))</f>
        <v/>
      </c>
      <c r="E187" s="149" t="str">
        <f>IF($B187="","",SUMPRODUCT(--(C$3:C$78=$B187)))</f>
        <v/>
      </c>
      <c r="F187" s="149" t="str">
        <f>IF(OR($E187="",$E187=0),"",SUMIF($C$3:$C$62,$B187,F$3:F$62))</f>
        <v/>
      </c>
      <c r="G187" s="185" t="str">
        <f t="shared" ref="G187:M187" si="86">IF(OR($E187="",$E187=0),"",SUMPRODUCT(--($C$3:$C$78=$B187),G$3:G$78))</f>
        <v/>
      </c>
      <c r="H187" s="185" t="str">
        <f t="shared" si="86"/>
        <v/>
      </c>
      <c r="I187" s="169" t="str">
        <f t="shared" si="86"/>
        <v/>
      </c>
      <c r="J187" s="185" t="str">
        <f t="shared" si="86"/>
        <v/>
      </c>
      <c r="K187" s="185" t="str">
        <f t="shared" si="86"/>
        <v/>
      </c>
      <c r="L187" s="185" t="str">
        <f t="shared" si="86"/>
        <v/>
      </c>
      <c r="M187" s="149" t="str">
        <f t="shared" si="86"/>
        <v/>
      </c>
      <c r="Q187" s="103">
        <f>Q184+1</f>
        <v>6</v>
      </c>
      <c r="R187" s="103" t="str">
        <f>IF(IGRF!I19="","",IGRF!I19)</f>
        <v/>
      </c>
      <c r="S187" s="149" t="s">
        <v>5</v>
      </c>
      <c r="T187" s="149" t="str">
        <f>IF(OR($U187="",$U187=0),"",SUMPRODUCT(--($S$3:$S$78=$R187),T$3:T$78))</f>
        <v/>
      </c>
      <c r="U187" s="149" t="str">
        <f>IF($R187="","",SUMPRODUCT(--(S$3:S$78=$R187)))</f>
        <v/>
      </c>
      <c r="V187" s="149" t="str">
        <f t="shared" ref="V187:AC187" si="87">IF(OR($U187="",$U187=0),"",SUMPRODUCT(--($S$3:$S$78=$R187),V$3:V$78))</f>
        <v/>
      </c>
      <c r="W187" s="185" t="str">
        <f t="shared" si="87"/>
        <v/>
      </c>
      <c r="X187" s="185" t="str">
        <f t="shared" si="87"/>
        <v/>
      </c>
      <c r="Y187" s="169" t="str">
        <f t="shared" si="87"/>
        <v/>
      </c>
      <c r="Z187" s="185" t="str">
        <f t="shared" si="87"/>
        <v/>
      </c>
      <c r="AA187" s="185" t="str">
        <f t="shared" si="87"/>
        <v/>
      </c>
      <c r="AB187" s="185" t="str">
        <f t="shared" si="87"/>
        <v/>
      </c>
      <c r="AC187" s="149" t="str">
        <f t="shared" si="87"/>
        <v/>
      </c>
    </row>
    <row r="188" spans="1:29">
      <c r="A188" s="103"/>
      <c r="B188" s="107"/>
      <c r="C188" s="149" t="s">
        <v>21</v>
      </c>
      <c r="D188" s="149" t="str">
        <f>IF(OR($E188="",$E188=0),"",SUMPRODUCT(--($C$88:$C$163=$B187),D$88:D$163))</f>
        <v/>
      </c>
      <c r="E188" s="149" t="str">
        <f>IF($B187="","",SUMPRODUCT(--(C$88:C$163=$B187)))</f>
        <v/>
      </c>
      <c r="F188" s="149" t="str">
        <f>IF(OR($E188="",$E188=0),"",SUMIF($C$88:$C$147,$B187,F$88:F$147))</f>
        <v/>
      </c>
      <c r="G188" s="185" t="str">
        <f t="shared" ref="G188:M188" si="88">IF(OR($E188="",$E188=0),"",SUMPRODUCT(--($C$88:$C$163=$B187),G$88:G$163))</f>
        <v/>
      </c>
      <c r="H188" s="185" t="str">
        <f t="shared" si="88"/>
        <v/>
      </c>
      <c r="I188" s="169" t="str">
        <f t="shared" si="88"/>
        <v/>
      </c>
      <c r="J188" s="185" t="str">
        <f t="shared" si="88"/>
        <v/>
      </c>
      <c r="K188" s="185" t="str">
        <f t="shared" si="88"/>
        <v/>
      </c>
      <c r="L188" s="185" t="str">
        <f t="shared" si="88"/>
        <v/>
      </c>
      <c r="M188" s="149" t="str">
        <f t="shared" si="88"/>
        <v/>
      </c>
      <c r="Q188" s="103"/>
      <c r="R188" s="103"/>
      <c r="S188" s="149" t="s">
        <v>21</v>
      </c>
      <c r="T188" s="149" t="str">
        <f>IF(OR($U188="",$U188=0),"",SUMPRODUCT(--($S$88:$S$163=$R187),T$88:T$163))</f>
        <v/>
      </c>
      <c r="U188" s="149" t="str">
        <f>IF($R187="","",SUMPRODUCT(--(S$88:S$163=$R187)))</f>
        <v/>
      </c>
      <c r="V188" s="149" t="str">
        <f t="shared" ref="V188:AC188" si="89">IF(OR($U188="",$U188=0),"",SUMPRODUCT(--($S$88:$S$163=$R187),V$88:V$163))</f>
        <v/>
      </c>
      <c r="W188" s="185" t="str">
        <f t="shared" si="89"/>
        <v/>
      </c>
      <c r="X188" s="185" t="str">
        <f t="shared" si="89"/>
        <v/>
      </c>
      <c r="Y188" s="169" t="str">
        <f t="shared" si="89"/>
        <v/>
      </c>
      <c r="Z188" s="185" t="str">
        <f t="shared" si="89"/>
        <v/>
      </c>
      <c r="AA188" s="185" t="str">
        <f t="shared" si="89"/>
        <v/>
      </c>
      <c r="AB188" s="185" t="str">
        <f t="shared" si="89"/>
        <v/>
      </c>
      <c r="AC188" s="149" t="str">
        <f t="shared" si="89"/>
        <v/>
      </c>
    </row>
    <row r="189" spans="1:29">
      <c r="A189" s="103"/>
      <c r="B189" s="107"/>
      <c r="C189" s="184" t="s">
        <v>7</v>
      </c>
      <c r="D189" s="184" t="str">
        <f>IF($B187="","",SUM(D187:D188))</f>
        <v/>
      </c>
      <c r="E189" s="184" t="str">
        <f>IF($B187="","",SUM(E187:E188))</f>
        <v/>
      </c>
      <c r="F189" s="184" t="str">
        <f>IF($B187="","",SUM(F187:F188))</f>
        <v/>
      </c>
      <c r="G189" s="173" t="str">
        <f t="shared" ref="G189:L189" si="90">IF($B187="","",SUM(G187,G188))</f>
        <v/>
      </c>
      <c r="H189" s="173" t="str">
        <f t="shared" si="90"/>
        <v/>
      </c>
      <c r="I189" s="176" t="str">
        <f t="shared" si="90"/>
        <v/>
      </c>
      <c r="J189" s="173" t="str">
        <f t="shared" si="90"/>
        <v/>
      </c>
      <c r="K189" s="173" t="str">
        <f t="shared" si="90"/>
        <v/>
      </c>
      <c r="L189" s="173" t="str">
        <f t="shared" si="90"/>
        <v/>
      </c>
      <c r="M189" s="184" t="str">
        <f>IF($B187="","",SUM(M187:M188))</f>
        <v/>
      </c>
      <c r="Q189" s="103"/>
      <c r="R189" s="103"/>
      <c r="S189" s="184" t="s">
        <v>7</v>
      </c>
      <c r="T189" s="184" t="str">
        <f>IF($R187="","",SUM(T187:T188))</f>
        <v/>
      </c>
      <c r="U189" s="184" t="str">
        <f t="shared" ref="U189:AC189" si="91">IF($R187="","",SUM(U187,U188))</f>
        <v/>
      </c>
      <c r="V189" s="184" t="str">
        <f t="shared" si="91"/>
        <v/>
      </c>
      <c r="W189" s="173" t="str">
        <f t="shared" si="91"/>
        <v/>
      </c>
      <c r="X189" s="173" t="str">
        <f t="shared" si="91"/>
        <v/>
      </c>
      <c r="Y189" s="176" t="str">
        <f t="shared" si="91"/>
        <v/>
      </c>
      <c r="Z189" s="173" t="str">
        <f t="shared" si="91"/>
        <v/>
      </c>
      <c r="AA189" s="173" t="str">
        <f t="shared" si="91"/>
        <v/>
      </c>
      <c r="AB189" s="173" t="str">
        <f t="shared" si="91"/>
        <v/>
      </c>
      <c r="AC189" s="184" t="str">
        <f t="shared" si="91"/>
        <v/>
      </c>
    </row>
    <row r="190" spans="1:29">
      <c r="A190" s="103">
        <f>A187+1</f>
        <v>7</v>
      </c>
      <c r="B190" s="107" t="str">
        <f>IF(IGRF!B20="","",IGRF!B20)</f>
        <v/>
      </c>
      <c r="C190" s="149" t="s">
        <v>5</v>
      </c>
      <c r="D190" s="149" t="str">
        <f>IF(OR($E190="",$E190=0),"",SUMPRODUCT(--($C$3:$C$78=$B190),D$3:D$78))</f>
        <v/>
      </c>
      <c r="E190" s="149" t="str">
        <f>IF($B190="","",SUMPRODUCT(--(C$3:C$78=$B190)))</f>
        <v/>
      </c>
      <c r="F190" s="149" t="str">
        <f>IF(OR($E190="",$E190=0),"",SUMIF($C$3:$C$62,$B190,F$3:F$62))</f>
        <v/>
      </c>
      <c r="G190" s="185" t="str">
        <f t="shared" ref="G190:M190" si="92">IF(OR($E190="",$E190=0),"",SUMPRODUCT(--($C$3:$C$78=$B190),G$3:G$78))</f>
        <v/>
      </c>
      <c r="H190" s="185" t="str">
        <f t="shared" si="92"/>
        <v/>
      </c>
      <c r="I190" s="169" t="str">
        <f t="shared" si="92"/>
        <v/>
      </c>
      <c r="J190" s="185" t="str">
        <f t="shared" si="92"/>
        <v/>
      </c>
      <c r="K190" s="185" t="str">
        <f t="shared" si="92"/>
        <v/>
      </c>
      <c r="L190" s="185" t="str">
        <f t="shared" si="92"/>
        <v/>
      </c>
      <c r="M190" s="149" t="str">
        <f t="shared" si="92"/>
        <v/>
      </c>
      <c r="Q190" s="103">
        <f>Q187+1</f>
        <v>7</v>
      </c>
      <c r="R190" s="103" t="str">
        <f>IF(IGRF!I20="","",IGRF!I20)</f>
        <v/>
      </c>
      <c r="S190" s="149" t="s">
        <v>5</v>
      </c>
      <c r="T190" s="149" t="str">
        <f>IF(OR($U190="",$U190=0),"",SUMPRODUCT(--($S$3:$S$78=$R190),T$3:T$78))</f>
        <v/>
      </c>
      <c r="U190" s="149" t="str">
        <f>IF($R190="","",SUMPRODUCT(--(S$3:S$78=$R190)))</f>
        <v/>
      </c>
      <c r="V190" s="149" t="str">
        <f t="shared" ref="V190:AC190" si="93">IF(OR($U190="",$U190=0),"",SUMPRODUCT(--($S$3:$S$78=$R190),V$3:V$78))</f>
        <v/>
      </c>
      <c r="W190" s="185" t="str">
        <f t="shared" si="93"/>
        <v/>
      </c>
      <c r="X190" s="185" t="str">
        <f t="shared" si="93"/>
        <v/>
      </c>
      <c r="Y190" s="169" t="str">
        <f t="shared" si="93"/>
        <v/>
      </c>
      <c r="Z190" s="185" t="str">
        <f t="shared" si="93"/>
        <v/>
      </c>
      <c r="AA190" s="185" t="str">
        <f t="shared" si="93"/>
        <v/>
      </c>
      <c r="AB190" s="185" t="str">
        <f t="shared" si="93"/>
        <v/>
      </c>
      <c r="AC190" s="149" t="str">
        <f t="shared" si="93"/>
        <v/>
      </c>
    </row>
    <row r="191" spans="1:29">
      <c r="A191" s="103"/>
      <c r="B191" s="107"/>
      <c r="C191" s="149" t="s">
        <v>21</v>
      </c>
      <c r="D191" s="149" t="str">
        <f>IF(OR($E191="",$E191=0),"",SUMPRODUCT(--($C$88:$C$163=$B190),D$88:D$163))</f>
        <v/>
      </c>
      <c r="E191" s="149" t="str">
        <f>IF($B190="","",SUMPRODUCT(--(C$88:C$163=$B190)))</f>
        <v/>
      </c>
      <c r="F191" s="149" t="str">
        <f>IF(OR($E191="",$E191=0),"",SUMIF($C$88:$C$147,$B190,F$88:F$147))</f>
        <v/>
      </c>
      <c r="G191" s="185" t="str">
        <f t="shared" ref="G191:M191" si="94">IF(OR($E191="",$E191=0),"",SUMPRODUCT(--($C$88:$C$163=$B190),G$88:G$163))</f>
        <v/>
      </c>
      <c r="H191" s="185" t="str">
        <f t="shared" si="94"/>
        <v/>
      </c>
      <c r="I191" s="169" t="str">
        <f t="shared" si="94"/>
        <v/>
      </c>
      <c r="J191" s="185" t="str">
        <f t="shared" si="94"/>
        <v/>
      </c>
      <c r="K191" s="185" t="str">
        <f t="shared" si="94"/>
        <v/>
      </c>
      <c r="L191" s="185" t="str">
        <f t="shared" si="94"/>
        <v/>
      </c>
      <c r="M191" s="149" t="str">
        <f t="shared" si="94"/>
        <v/>
      </c>
      <c r="Q191" s="103"/>
      <c r="R191" s="103"/>
      <c r="S191" s="149" t="s">
        <v>21</v>
      </c>
      <c r="T191" s="149" t="str">
        <f>IF(OR($U191="",$U191=0),"",SUMPRODUCT(--($S$88:$S$163=$R190),T$88:T$163))</f>
        <v/>
      </c>
      <c r="U191" s="149" t="str">
        <f>IF($R190="","",SUMPRODUCT(--(S$88:S$163=$R190)))</f>
        <v/>
      </c>
      <c r="V191" s="149" t="str">
        <f t="shared" ref="V191:AC191" si="95">IF(OR($U191="",$U191=0),"",SUMPRODUCT(--($S$88:$S$163=$R190),V$88:V$163))</f>
        <v/>
      </c>
      <c r="W191" s="185" t="str">
        <f t="shared" si="95"/>
        <v/>
      </c>
      <c r="X191" s="185" t="str">
        <f t="shared" si="95"/>
        <v/>
      </c>
      <c r="Y191" s="169" t="str">
        <f t="shared" si="95"/>
        <v/>
      </c>
      <c r="Z191" s="185" t="str">
        <f t="shared" si="95"/>
        <v/>
      </c>
      <c r="AA191" s="185" t="str">
        <f t="shared" si="95"/>
        <v/>
      </c>
      <c r="AB191" s="185" t="str">
        <f t="shared" si="95"/>
        <v/>
      </c>
      <c r="AC191" s="149" t="str">
        <f t="shared" si="95"/>
        <v/>
      </c>
    </row>
    <row r="192" spans="1:29">
      <c r="A192" s="103"/>
      <c r="B192" s="107"/>
      <c r="C192" s="184" t="s">
        <v>7</v>
      </c>
      <c r="D192" s="184" t="str">
        <f>IF($B190="","",SUM(D190:D191))</f>
        <v/>
      </c>
      <c r="E192" s="184" t="str">
        <f>IF($B190="","",SUM(E190:E191))</f>
        <v/>
      </c>
      <c r="F192" s="184" t="str">
        <f>IF($B190="","",SUM(F190:F191))</f>
        <v/>
      </c>
      <c r="G192" s="173" t="str">
        <f t="shared" ref="G192:L192" si="96">IF($B190="","",SUM(G190,G191))</f>
        <v/>
      </c>
      <c r="H192" s="173" t="str">
        <f t="shared" si="96"/>
        <v/>
      </c>
      <c r="I192" s="176" t="str">
        <f t="shared" si="96"/>
        <v/>
      </c>
      <c r="J192" s="173" t="str">
        <f t="shared" si="96"/>
        <v/>
      </c>
      <c r="K192" s="173" t="str">
        <f t="shared" si="96"/>
        <v/>
      </c>
      <c r="L192" s="173" t="str">
        <f t="shared" si="96"/>
        <v/>
      </c>
      <c r="M192" s="184" t="str">
        <f>IF($B190="","",SUM(M190:M191))</f>
        <v/>
      </c>
      <c r="Q192" s="103"/>
      <c r="R192" s="103"/>
      <c r="S192" s="184" t="s">
        <v>7</v>
      </c>
      <c r="T192" s="184" t="str">
        <f>IF($R190="","",SUM(T190:T191))</f>
        <v/>
      </c>
      <c r="U192" s="184" t="str">
        <f t="shared" ref="U192:AC192" si="97">IF($R190="","",SUM(U190,U191))</f>
        <v/>
      </c>
      <c r="V192" s="184" t="str">
        <f t="shared" si="97"/>
        <v/>
      </c>
      <c r="W192" s="173" t="str">
        <f t="shared" si="97"/>
        <v/>
      </c>
      <c r="X192" s="173" t="str">
        <f t="shared" si="97"/>
        <v/>
      </c>
      <c r="Y192" s="176" t="str">
        <f t="shared" si="97"/>
        <v/>
      </c>
      <c r="Z192" s="173" t="str">
        <f t="shared" si="97"/>
        <v/>
      </c>
      <c r="AA192" s="173" t="str">
        <f t="shared" si="97"/>
        <v/>
      </c>
      <c r="AB192" s="173" t="str">
        <f t="shared" si="97"/>
        <v/>
      </c>
      <c r="AC192" s="184" t="str">
        <f t="shared" si="97"/>
        <v/>
      </c>
    </row>
    <row r="193" spans="1:29">
      <c r="A193" s="103">
        <f>A190+1</f>
        <v>8</v>
      </c>
      <c r="B193" s="107" t="str">
        <f>IF(IGRF!B21="","",IGRF!B21)</f>
        <v/>
      </c>
      <c r="C193" s="149" t="s">
        <v>5</v>
      </c>
      <c r="D193" s="149" t="str">
        <f>IF(OR($E193="",$E193=0),"",SUMPRODUCT(--($C$3:$C$78=$B193),D$3:D$78))</f>
        <v/>
      </c>
      <c r="E193" s="149" t="str">
        <f>IF($B193="","",SUMPRODUCT(--(C$3:C$78=$B193)))</f>
        <v/>
      </c>
      <c r="F193" s="149" t="str">
        <f>IF(OR($E193="",$E193=0),"",SUMIF($C$3:$C$62,$B193,F$3:F$62))</f>
        <v/>
      </c>
      <c r="G193" s="185" t="str">
        <f t="shared" ref="G193:M193" si="98">IF(OR($E193="",$E193=0),"",SUMPRODUCT(--($C$3:$C$78=$B193),G$3:G$78))</f>
        <v/>
      </c>
      <c r="H193" s="185" t="str">
        <f t="shared" si="98"/>
        <v/>
      </c>
      <c r="I193" s="169" t="str">
        <f t="shared" si="98"/>
        <v/>
      </c>
      <c r="J193" s="185" t="str">
        <f t="shared" si="98"/>
        <v/>
      </c>
      <c r="K193" s="185" t="str">
        <f t="shared" si="98"/>
        <v/>
      </c>
      <c r="L193" s="185" t="str">
        <f t="shared" si="98"/>
        <v/>
      </c>
      <c r="M193" s="149" t="str">
        <f t="shared" si="98"/>
        <v/>
      </c>
      <c r="Q193" s="103">
        <f>Q190+1</f>
        <v>8</v>
      </c>
      <c r="R193" s="103" t="str">
        <f>IF(IGRF!I21="","",IGRF!I21)</f>
        <v/>
      </c>
      <c r="S193" s="149" t="s">
        <v>5</v>
      </c>
      <c r="T193" s="149" t="str">
        <f>IF(OR($U193="",$U193=0),"",SUMPRODUCT(--($S$3:$S$78=$R193),T$3:T$78))</f>
        <v/>
      </c>
      <c r="U193" s="149" t="str">
        <f>IF($R193="","",SUMPRODUCT(--(S$3:S$78=$R193)))</f>
        <v/>
      </c>
      <c r="V193" s="149" t="str">
        <f t="shared" ref="V193:AC193" si="99">IF(OR($U193="",$U193=0),"",SUMPRODUCT(--($S$3:$S$78=$R193),V$3:V$78))</f>
        <v/>
      </c>
      <c r="W193" s="185" t="str">
        <f t="shared" si="99"/>
        <v/>
      </c>
      <c r="X193" s="185" t="str">
        <f t="shared" si="99"/>
        <v/>
      </c>
      <c r="Y193" s="169" t="str">
        <f t="shared" si="99"/>
        <v/>
      </c>
      <c r="Z193" s="185" t="str">
        <f t="shared" si="99"/>
        <v/>
      </c>
      <c r="AA193" s="185" t="str">
        <f t="shared" si="99"/>
        <v/>
      </c>
      <c r="AB193" s="185" t="str">
        <f t="shared" si="99"/>
        <v/>
      </c>
      <c r="AC193" s="149" t="str">
        <f t="shared" si="99"/>
        <v/>
      </c>
    </row>
    <row r="194" spans="1:29">
      <c r="A194" s="103"/>
      <c r="B194" s="107"/>
      <c r="C194" s="149" t="s">
        <v>21</v>
      </c>
      <c r="D194" s="149" t="str">
        <f>IF(OR($E194="",$E194=0),"",SUMPRODUCT(--($C$88:$C$163=$B193),D$88:D$163))</f>
        <v/>
      </c>
      <c r="E194" s="149" t="str">
        <f>IF($B193="","",SUMPRODUCT(--(C$88:C$163=$B193)))</f>
        <v/>
      </c>
      <c r="F194" s="149" t="str">
        <f>IF(OR($E194="",$E194=0),"",SUMIF($C$88:$C$147,$B193,F$88:F$147))</f>
        <v/>
      </c>
      <c r="G194" s="185" t="str">
        <f t="shared" ref="G194:M194" si="100">IF(OR($E194="",$E194=0),"",SUMPRODUCT(--($C$88:$C$163=$B193),G$88:G$163))</f>
        <v/>
      </c>
      <c r="H194" s="185" t="str">
        <f t="shared" si="100"/>
        <v/>
      </c>
      <c r="I194" s="169" t="str">
        <f t="shared" si="100"/>
        <v/>
      </c>
      <c r="J194" s="185" t="str">
        <f t="shared" si="100"/>
        <v/>
      </c>
      <c r="K194" s="185" t="str">
        <f t="shared" si="100"/>
        <v/>
      </c>
      <c r="L194" s="185" t="str">
        <f t="shared" si="100"/>
        <v/>
      </c>
      <c r="M194" s="149" t="str">
        <f t="shared" si="100"/>
        <v/>
      </c>
      <c r="Q194" s="103"/>
      <c r="R194" s="103"/>
      <c r="S194" s="149" t="s">
        <v>21</v>
      </c>
      <c r="T194" s="149" t="str">
        <f>IF(OR($U194="",$U194=0),"",SUMPRODUCT(--($S$88:$S$163=$R193),T$88:T$163))</f>
        <v/>
      </c>
      <c r="U194" s="149" t="str">
        <f>IF($R193="","",SUMPRODUCT(--(S$88:S$163=$R193)))</f>
        <v/>
      </c>
      <c r="V194" s="149" t="str">
        <f t="shared" ref="V194:AC194" si="101">IF(OR($U194="",$U194=0),"",SUMPRODUCT(--($S$88:$S$163=$R193),V$88:V$163))</f>
        <v/>
      </c>
      <c r="W194" s="185" t="str">
        <f t="shared" si="101"/>
        <v/>
      </c>
      <c r="X194" s="185" t="str">
        <f t="shared" si="101"/>
        <v/>
      </c>
      <c r="Y194" s="169" t="str">
        <f t="shared" si="101"/>
        <v/>
      </c>
      <c r="Z194" s="185" t="str">
        <f t="shared" si="101"/>
        <v/>
      </c>
      <c r="AA194" s="185" t="str">
        <f t="shared" si="101"/>
        <v/>
      </c>
      <c r="AB194" s="185" t="str">
        <f t="shared" si="101"/>
        <v/>
      </c>
      <c r="AC194" s="149" t="str">
        <f t="shared" si="101"/>
        <v/>
      </c>
    </row>
    <row r="195" spans="1:29">
      <c r="A195" s="103"/>
      <c r="B195" s="107"/>
      <c r="C195" s="184" t="s">
        <v>7</v>
      </c>
      <c r="D195" s="184" t="str">
        <f>IF($B193="","",SUM(D193:D194))</f>
        <v/>
      </c>
      <c r="E195" s="184" t="str">
        <f>IF($B193="","",SUM(E193:E194))</f>
        <v/>
      </c>
      <c r="F195" s="184" t="str">
        <f>IF($B193="","",SUM(F193:F194))</f>
        <v/>
      </c>
      <c r="G195" s="173" t="str">
        <f t="shared" ref="G195:L195" si="102">IF($B193="","",SUM(G193,G194))</f>
        <v/>
      </c>
      <c r="H195" s="173" t="str">
        <f t="shared" si="102"/>
        <v/>
      </c>
      <c r="I195" s="176" t="str">
        <f t="shared" si="102"/>
        <v/>
      </c>
      <c r="J195" s="173" t="str">
        <f t="shared" si="102"/>
        <v/>
      </c>
      <c r="K195" s="173" t="str">
        <f t="shared" si="102"/>
        <v/>
      </c>
      <c r="L195" s="173" t="str">
        <f t="shared" si="102"/>
        <v/>
      </c>
      <c r="M195" s="184" t="str">
        <f>IF($B193="","",SUM(M193:M194))</f>
        <v/>
      </c>
      <c r="Q195" s="103"/>
      <c r="R195" s="103"/>
      <c r="S195" s="184" t="s">
        <v>7</v>
      </c>
      <c r="T195" s="184" t="str">
        <f>IF($R193="","",SUM(T193:T194))</f>
        <v/>
      </c>
      <c r="U195" s="184" t="str">
        <f t="shared" ref="U195:AC195" si="103">IF($R193="","",SUM(U193,U194))</f>
        <v/>
      </c>
      <c r="V195" s="184" t="str">
        <f t="shared" si="103"/>
        <v/>
      </c>
      <c r="W195" s="173" t="str">
        <f t="shared" si="103"/>
        <v/>
      </c>
      <c r="X195" s="173" t="str">
        <f t="shared" si="103"/>
        <v/>
      </c>
      <c r="Y195" s="176" t="str">
        <f t="shared" si="103"/>
        <v/>
      </c>
      <c r="Z195" s="173" t="str">
        <f t="shared" si="103"/>
        <v/>
      </c>
      <c r="AA195" s="173" t="str">
        <f t="shared" si="103"/>
        <v/>
      </c>
      <c r="AB195" s="173" t="str">
        <f t="shared" si="103"/>
        <v/>
      </c>
      <c r="AC195" s="184" t="str">
        <f t="shared" si="103"/>
        <v/>
      </c>
    </row>
    <row r="196" spans="1:29">
      <c r="A196" s="103">
        <f>A193+1</f>
        <v>9</v>
      </c>
      <c r="B196" s="107" t="str">
        <f>IF(IGRF!B22="","",IGRF!B22)</f>
        <v/>
      </c>
      <c r="C196" s="149" t="s">
        <v>5</v>
      </c>
      <c r="D196" s="149" t="str">
        <f>IF(OR($E196="",$E196=0),"",SUMPRODUCT(--($C$3:$C$78=$B196),D$3:D$78))</f>
        <v/>
      </c>
      <c r="E196" s="149" t="str">
        <f>IF($B196="","",SUMPRODUCT(--(C$3:C$78=$B196)))</f>
        <v/>
      </c>
      <c r="F196" s="149" t="str">
        <f>IF(OR($E196="",$E196=0),"",SUMIF($C$3:$C$62,$B196,F$3:F$62))</f>
        <v/>
      </c>
      <c r="G196" s="185" t="str">
        <f t="shared" ref="G196:M196" si="104">IF(OR($E196="",$E196=0),"",SUMPRODUCT(--($C$3:$C$78=$B196),G$3:G$78))</f>
        <v/>
      </c>
      <c r="H196" s="185" t="str">
        <f t="shared" si="104"/>
        <v/>
      </c>
      <c r="I196" s="169" t="str">
        <f t="shared" si="104"/>
        <v/>
      </c>
      <c r="J196" s="185" t="str">
        <f t="shared" si="104"/>
        <v/>
      </c>
      <c r="K196" s="185" t="str">
        <f t="shared" si="104"/>
        <v/>
      </c>
      <c r="L196" s="185" t="str">
        <f t="shared" si="104"/>
        <v/>
      </c>
      <c r="M196" s="149" t="str">
        <f t="shared" si="104"/>
        <v/>
      </c>
      <c r="Q196" s="103">
        <f>Q193+1</f>
        <v>9</v>
      </c>
      <c r="R196" s="103" t="str">
        <f>IF(IGRF!I22="","",IGRF!I22)</f>
        <v/>
      </c>
      <c r="S196" s="149" t="s">
        <v>5</v>
      </c>
      <c r="T196" s="149" t="str">
        <f>IF(OR($U196="",$U196=0),"",SUMPRODUCT(--($S$3:$S$78=$R196),T$3:T$78))</f>
        <v/>
      </c>
      <c r="U196" s="149" t="str">
        <f>IF($R196="","",SUMPRODUCT(--(S$3:S$78=$R196)))</f>
        <v/>
      </c>
      <c r="V196" s="149" t="str">
        <f t="shared" ref="V196:AC196" si="105">IF(OR($U196="",$U196=0),"",SUMPRODUCT(--($S$3:$S$78=$R196),V$3:V$78))</f>
        <v/>
      </c>
      <c r="W196" s="185" t="str">
        <f t="shared" si="105"/>
        <v/>
      </c>
      <c r="X196" s="185" t="str">
        <f t="shared" si="105"/>
        <v/>
      </c>
      <c r="Y196" s="169" t="str">
        <f t="shared" si="105"/>
        <v/>
      </c>
      <c r="Z196" s="185" t="str">
        <f t="shared" si="105"/>
        <v/>
      </c>
      <c r="AA196" s="185" t="str">
        <f t="shared" si="105"/>
        <v/>
      </c>
      <c r="AB196" s="185" t="str">
        <f t="shared" si="105"/>
        <v/>
      </c>
      <c r="AC196" s="149" t="str">
        <f t="shared" si="105"/>
        <v/>
      </c>
    </row>
    <row r="197" spans="1:29">
      <c r="A197" s="103"/>
      <c r="B197" s="107"/>
      <c r="C197" s="149" t="s">
        <v>21</v>
      </c>
      <c r="D197" s="149" t="str">
        <f>IF(OR($E197="",$E197=0),"",SUMPRODUCT(--($C$88:$C$163=$B196),D$88:D$163))</f>
        <v/>
      </c>
      <c r="E197" s="149" t="str">
        <f>IF($B196="","",SUMPRODUCT(--(C$88:C$163=$B196)))</f>
        <v/>
      </c>
      <c r="F197" s="149" t="str">
        <f>IF(OR($E197="",$E197=0),"",SUMIF($C$88:$C$147,$B196,F$88:F$147))</f>
        <v/>
      </c>
      <c r="G197" s="185" t="str">
        <f t="shared" ref="G197:M197" si="106">IF(OR($E197="",$E197=0),"",SUMPRODUCT(--($C$88:$C$163=$B196),G$88:G$163))</f>
        <v/>
      </c>
      <c r="H197" s="185" t="str">
        <f t="shared" si="106"/>
        <v/>
      </c>
      <c r="I197" s="169" t="str">
        <f t="shared" si="106"/>
        <v/>
      </c>
      <c r="J197" s="185" t="str">
        <f t="shared" si="106"/>
        <v/>
      </c>
      <c r="K197" s="185" t="str">
        <f t="shared" si="106"/>
        <v/>
      </c>
      <c r="L197" s="185" t="str">
        <f t="shared" si="106"/>
        <v/>
      </c>
      <c r="M197" s="149" t="str">
        <f t="shared" si="106"/>
        <v/>
      </c>
      <c r="Q197" s="103"/>
      <c r="R197" s="103"/>
      <c r="S197" s="149" t="s">
        <v>21</v>
      </c>
      <c r="T197" s="149" t="str">
        <f>IF(OR($U197="",$U197=0),"",SUMPRODUCT(--($S$88:$S$163=$R196),T$88:T$163))</f>
        <v/>
      </c>
      <c r="U197" s="149" t="str">
        <f>IF($R196="","",SUMPRODUCT(--(S$88:S$163=$R196)))</f>
        <v/>
      </c>
      <c r="V197" s="149" t="str">
        <f t="shared" ref="V197:AC197" si="107">IF(OR($U197="",$U197=0),"",SUMPRODUCT(--($S$88:$S$163=$R196),V$88:V$163))</f>
        <v/>
      </c>
      <c r="W197" s="185" t="str">
        <f t="shared" si="107"/>
        <v/>
      </c>
      <c r="X197" s="185" t="str">
        <f t="shared" si="107"/>
        <v/>
      </c>
      <c r="Y197" s="169" t="str">
        <f t="shared" si="107"/>
        <v/>
      </c>
      <c r="Z197" s="185" t="str">
        <f t="shared" si="107"/>
        <v/>
      </c>
      <c r="AA197" s="185" t="str">
        <f t="shared" si="107"/>
        <v/>
      </c>
      <c r="AB197" s="185" t="str">
        <f t="shared" si="107"/>
        <v/>
      </c>
      <c r="AC197" s="149" t="str">
        <f t="shared" si="107"/>
        <v/>
      </c>
    </row>
    <row r="198" spans="1:29">
      <c r="A198" s="103"/>
      <c r="B198" s="107"/>
      <c r="C198" s="184" t="s">
        <v>7</v>
      </c>
      <c r="D198" s="184" t="str">
        <f>IF($B196="","",SUM(D196:D197))</f>
        <v/>
      </c>
      <c r="E198" s="184" t="str">
        <f>IF($B196="","",SUM(E196:E197))</f>
        <v/>
      </c>
      <c r="F198" s="184" t="str">
        <f>IF($B196="","",SUM(F196:F197))</f>
        <v/>
      </c>
      <c r="G198" s="173" t="str">
        <f t="shared" ref="G198:L198" si="108">IF($B196="","",SUM(G196,G197))</f>
        <v/>
      </c>
      <c r="H198" s="173" t="str">
        <f t="shared" si="108"/>
        <v/>
      </c>
      <c r="I198" s="176" t="str">
        <f t="shared" si="108"/>
        <v/>
      </c>
      <c r="J198" s="173" t="str">
        <f t="shared" si="108"/>
        <v/>
      </c>
      <c r="K198" s="173" t="str">
        <f t="shared" si="108"/>
        <v/>
      </c>
      <c r="L198" s="173" t="str">
        <f t="shared" si="108"/>
        <v/>
      </c>
      <c r="M198" s="184" t="str">
        <f>IF($B196="","",SUM(M196:M197))</f>
        <v/>
      </c>
      <c r="Q198" s="103"/>
      <c r="R198" s="103"/>
      <c r="S198" s="184" t="s">
        <v>7</v>
      </c>
      <c r="T198" s="184" t="str">
        <f>IF($R196="","",SUM(T196:T197))</f>
        <v/>
      </c>
      <c r="U198" s="184" t="str">
        <f t="shared" ref="U198:AC198" si="109">IF($R196="","",SUM(U196,U197))</f>
        <v/>
      </c>
      <c r="V198" s="184" t="str">
        <f t="shared" si="109"/>
        <v/>
      </c>
      <c r="W198" s="173" t="str">
        <f t="shared" si="109"/>
        <v/>
      </c>
      <c r="X198" s="173" t="str">
        <f t="shared" si="109"/>
        <v/>
      </c>
      <c r="Y198" s="176" t="str">
        <f t="shared" si="109"/>
        <v/>
      </c>
      <c r="Z198" s="173" t="str">
        <f t="shared" si="109"/>
        <v/>
      </c>
      <c r="AA198" s="173" t="str">
        <f t="shared" si="109"/>
        <v/>
      </c>
      <c r="AB198" s="173" t="str">
        <f t="shared" si="109"/>
        <v/>
      </c>
      <c r="AC198" s="184" t="str">
        <f t="shared" si="109"/>
        <v/>
      </c>
    </row>
    <row r="199" spans="1:29">
      <c r="A199" s="103">
        <f>A196+1</f>
        <v>10</v>
      </c>
      <c r="B199" s="107" t="str">
        <f>IF(IGRF!B23="","",IGRF!B23)</f>
        <v/>
      </c>
      <c r="C199" s="149" t="s">
        <v>5</v>
      </c>
      <c r="D199" s="149" t="str">
        <f>IF(OR($E199="",$E199=0),"",SUMPRODUCT(--($C$3:$C$78=$B199),D$3:D$78))</f>
        <v/>
      </c>
      <c r="E199" s="149" t="str">
        <f>IF($B199="","",SUMPRODUCT(--(C$3:C$78=$B199)))</f>
        <v/>
      </c>
      <c r="F199" s="149" t="str">
        <f>IF(OR($E199="",$E199=0),"",SUMIF($C$3:$C$62,$B199,F$3:F$62))</f>
        <v/>
      </c>
      <c r="G199" s="185" t="str">
        <f t="shared" ref="G199:M199" si="110">IF(OR($E199="",$E199=0),"",SUMPRODUCT(--($C$3:$C$78=$B199),G$3:G$78))</f>
        <v/>
      </c>
      <c r="H199" s="185" t="str">
        <f t="shared" si="110"/>
        <v/>
      </c>
      <c r="I199" s="169" t="str">
        <f t="shared" si="110"/>
        <v/>
      </c>
      <c r="J199" s="185" t="str">
        <f t="shared" si="110"/>
        <v/>
      </c>
      <c r="K199" s="185" t="str">
        <f t="shared" si="110"/>
        <v/>
      </c>
      <c r="L199" s="185" t="str">
        <f t="shared" si="110"/>
        <v/>
      </c>
      <c r="M199" s="149" t="str">
        <f t="shared" si="110"/>
        <v/>
      </c>
      <c r="Q199" s="103">
        <f>Q196+1</f>
        <v>10</v>
      </c>
      <c r="R199" s="103" t="str">
        <f>IF(IGRF!I23="","",IGRF!I23)</f>
        <v/>
      </c>
      <c r="S199" s="149" t="s">
        <v>5</v>
      </c>
      <c r="T199" s="149" t="str">
        <f>IF(OR($U199="",$U199=0),"",SUMPRODUCT(--($S$3:$S$78=$R199),T$3:T$78))</f>
        <v/>
      </c>
      <c r="U199" s="149" t="str">
        <f>IF($R199="","",SUMPRODUCT(--(S$3:S$78=$R199)))</f>
        <v/>
      </c>
      <c r="V199" s="149" t="str">
        <f t="shared" ref="V199:AC199" si="111">IF(OR($U199="",$U199=0),"",SUMPRODUCT(--($S$3:$S$78=$R199),V$3:V$78))</f>
        <v/>
      </c>
      <c r="W199" s="185" t="str">
        <f t="shared" si="111"/>
        <v/>
      </c>
      <c r="X199" s="185" t="str">
        <f t="shared" si="111"/>
        <v/>
      </c>
      <c r="Y199" s="169" t="str">
        <f t="shared" si="111"/>
        <v/>
      </c>
      <c r="Z199" s="185" t="str">
        <f t="shared" si="111"/>
        <v/>
      </c>
      <c r="AA199" s="185" t="str">
        <f t="shared" si="111"/>
        <v/>
      </c>
      <c r="AB199" s="185" t="str">
        <f t="shared" si="111"/>
        <v/>
      </c>
      <c r="AC199" s="149" t="str">
        <f t="shared" si="111"/>
        <v/>
      </c>
    </row>
    <row r="200" spans="1:29">
      <c r="A200" s="103"/>
      <c r="B200" s="107"/>
      <c r="C200" s="149" t="s">
        <v>21</v>
      </c>
      <c r="D200" s="149" t="str">
        <f>IF(OR($E200="",$E200=0),"",SUMPRODUCT(--($C$88:$C$163=$B199),D$88:D$163))</f>
        <v/>
      </c>
      <c r="E200" s="149" t="str">
        <f>IF($B199="","",SUMPRODUCT(--(C$88:C$163=$B199)))</f>
        <v/>
      </c>
      <c r="F200" s="149" t="str">
        <f>IF(OR($E200="",$E200=0),"",SUMIF($C$88:$C$147,$B199,F$88:F$147))</f>
        <v/>
      </c>
      <c r="G200" s="185" t="str">
        <f t="shared" ref="G200:M200" si="112">IF(OR($E200="",$E200=0),"",SUMPRODUCT(--($C$88:$C$163=$B199),G$88:G$163))</f>
        <v/>
      </c>
      <c r="H200" s="185" t="str">
        <f t="shared" si="112"/>
        <v/>
      </c>
      <c r="I200" s="169" t="str">
        <f t="shared" si="112"/>
        <v/>
      </c>
      <c r="J200" s="185" t="str">
        <f t="shared" si="112"/>
        <v/>
      </c>
      <c r="K200" s="185" t="str">
        <f t="shared" si="112"/>
        <v/>
      </c>
      <c r="L200" s="185" t="str">
        <f t="shared" si="112"/>
        <v/>
      </c>
      <c r="M200" s="149" t="str">
        <f t="shared" si="112"/>
        <v/>
      </c>
      <c r="Q200" s="103"/>
      <c r="R200" s="103"/>
      <c r="S200" s="149" t="s">
        <v>21</v>
      </c>
      <c r="T200" s="149" t="str">
        <f>IF(OR($U200="",$U200=0),"",SUMPRODUCT(--($S$88:$S$163=$R199),T$88:T$163))</f>
        <v/>
      </c>
      <c r="U200" s="149" t="str">
        <f>IF($R199="","",SUMPRODUCT(--(S$88:S$163=$R199)))</f>
        <v/>
      </c>
      <c r="V200" s="149" t="str">
        <f t="shared" ref="V200:AC200" si="113">IF(OR($U200="",$U200=0),"",SUMPRODUCT(--($S$88:$S$163=$R199),V$88:V$163))</f>
        <v/>
      </c>
      <c r="W200" s="185" t="str">
        <f t="shared" si="113"/>
        <v/>
      </c>
      <c r="X200" s="185" t="str">
        <f t="shared" si="113"/>
        <v/>
      </c>
      <c r="Y200" s="169" t="str">
        <f t="shared" si="113"/>
        <v/>
      </c>
      <c r="Z200" s="185" t="str">
        <f t="shared" si="113"/>
        <v/>
      </c>
      <c r="AA200" s="185" t="str">
        <f t="shared" si="113"/>
        <v/>
      </c>
      <c r="AB200" s="185" t="str">
        <f t="shared" si="113"/>
        <v/>
      </c>
      <c r="AC200" s="149" t="str">
        <f t="shared" si="113"/>
        <v/>
      </c>
    </row>
    <row r="201" spans="1:29">
      <c r="A201" s="103"/>
      <c r="B201" s="107"/>
      <c r="C201" s="184" t="s">
        <v>7</v>
      </c>
      <c r="D201" s="184" t="str">
        <f>IF($B199="","",SUM(D199:D200))</f>
        <v/>
      </c>
      <c r="E201" s="184" t="str">
        <f>IF($B199="","",SUM(E199:E200))</f>
        <v/>
      </c>
      <c r="F201" s="184" t="str">
        <f>IF($B199="","",SUM(F199:F200))</f>
        <v/>
      </c>
      <c r="G201" s="173" t="str">
        <f t="shared" ref="G201:L201" si="114">IF($B199="","",SUM(G199,G200))</f>
        <v/>
      </c>
      <c r="H201" s="173" t="str">
        <f t="shared" si="114"/>
        <v/>
      </c>
      <c r="I201" s="176" t="str">
        <f t="shared" si="114"/>
        <v/>
      </c>
      <c r="J201" s="173" t="str">
        <f t="shared" si="114"/>
        <v/>
      </c>
      <c r="K201" s="173" t="str">
        <f t="shared" si="114"/>
        <v/>
      </c>
      <c r="L201" s="173" t="str">
        <f t="shared" si="114"/>
        <v/>
      </c>
      <c r="M201" s="184" t="str">
        <f>IF($B199="","",SUM(M199:M200))</f>
        <v/>
      </c>
      <c r="Q201" s="103"/>
      <c r="R201" s="103"/>
      <c r="S201" s="184" t="s">
        <v>7</v>
      </c>
      <c r="T201" s="184" t="str">
        <f>IF($R199="","",SUM(T199:T200))</f>
        <v/>
      </c>
      <c r="U201" s="184" t="str">
        <f t="shared" ref="U201:AC201" si="115">IF($R199="","",SUM(U199,U200))</f>
        <v/>
      </c>
      <c r="V201" s="184" t="str">
        <f t="shared" si="115"/>
        <v/>
      </c>
      <c r="W201" s="173" t="str">
        <f t="shared" si="115"/>
        <v/>
      </c>
      <c r="X201" s="173" t="str">
        <f t="shared" si="115"/>
        <v/>
      </c>
      <c r="Y201" s="176" t="str">
        <f t="shared" si="115"/>
        <v/>
      </c>
      <c r="Z201" s="173" t="str">
        <f t="shared" si="115"/>
        <v/>
      </c>
      <c r="AA201" s="173" t="str">
        <f t="shared" si="115"/>
        <v/>
      </c>
      <c r="AB201" s="173" t="str">
        <f t="shared" si="115"/>
        <v/>
      </c>
      <c r="AC201" s="184" t="str">
        <f t="shared" si="115"/>
        <v/>
      </c>
    </row>
    <row r="202" spans="1:29">
      <c r="A202" s="103">
        <f>A199+1</f>
        <v>11</v>
      </c>
      <c r="B202" s="107" t="str">
        <f>IF(IGRF!B24="","",IGRF!B24)</f>
        <v/>
      </c>
      <c r="C202" s="149" t="s">
        <v>5</v>
      </c>
      <c r="D202" s="149" t="str">
        <f>IF(OR($E202="",$E202=0),"",SUMPRODUCT(--($C$3:$C$78=$B202),D$3:D$78))</f>
        <v/>
      </c>
      <c r="E202" s="149" t="str">
        <f>IF($B202="","",SUMPRODUCT(--(C$3:C$78=$B202)))</f>
        <v/>
      </c>
      <c r="F202" s="149" t="str">
        <f>IF(OR($E202="",$E202=0),"",SUMIF($C$3:$C$62,$B202,F$3:F$62))</f>
        <v/>
      </c>
      <c r="G202" s="185" t="str">
        <f t="shared" ref="G202:M202" si="116">IF(OR($E202="",$E202=0),"",SUMPRODUCT(--($C$3:$C$78=$B202),G$3:G$78))</f>
        <v/>
      </c>
      <c r="H202" s="185" t="str">
        <f t="shared" si="116"/>
        <v/>
      </c>
      <c r="I202" s="169" t="str">
        <f t="shared" si="116"/>
        <v/>
      </c>
      <c r="J202" s="185" t="str">
        <f t="shared" si="116"/>
        <v/>
      </c>
      <c r="K202" s="185" t="str">
        <f t="shared" si="116"/>
        <v/>
      </c>
      <c r="L202" s="185" t="str">
        <f t="shared" si="116"/>
        <v/>
      </c>
      <c r="M202" s="149" t="str">
        <f t="shared" si="116"/>
        <v/>
      </c>
      <c r="Q202" s="103">
        <f>Q199+1</f>
        <v>11</v>
      </c>
      <c r="R202" s="103" t="str">
        <f>IF(IGRF!I24="","",IGRF!I24)</f>
        <v/>
      </c>
      <c r="S202" s="149" t="s">
        <v>5</v>
      </c>
      <c r="T202" s="149" t="str">
        <f>IF(OR($U202="",$U202=0),"",SUMPRODUCT(--($S$3:$S$78=$R202),T$3:T$78))</f>
        <v/>
      </c>
      <c r="U202" s="149" t="str">
        <f>IF($R202="","",SUMPRODUCT(--(S$3:S$78=$R202)))</f>
        <v/>
      </c>
      <c r="V202" s="149" t="str">
        <f t="shared" ref="V202:AC202" si="117">IF(OR($U202="",$U202=0),"",SUMPRODUCT(--($S$3:$S$78=$R202),V$3:V$78))</f>
        <v/>
      </c>
      <c r="W202" s="185" t="str">
        <f t="shared" si="117"/>
        <v/>
      </c>
      <c r="X202" s="185" t="str">
        <f t="shared" si="117"/>
        <v/>
      </c>
      <c r="Y202" s="169" t="str">
        <f t="shared" si="117"/>
        <v/>
      </c>
      <c r="Z202" s="185" t="str">
        <f t="shared" si="117"/>
        <v/>
      </c>
      <c r="AA202" s="185" t="str">
        <f t="shared" si="117"/>
        <v/>
      </c>
      <c r="AB202" s="185" t="str">
        <f t="shared" si="117"/>
        <v/>
      </c>
      <c r="AC202" s="149" t="str">
        <f t="shared" si="117"/>
        <v/>
      </c>
    </row>
    <row r="203" spans="1:29">
      <c r="A203" s="103"/>
      <c r="B203" s="107"/>
      <c r="C203" s="149" t="s">
        <v>21</v>
      </c>
      <c r="D203" s="149" t="str">
        <f>IF(OR($E203="",$E203=0),"",SUMPRODUCT(--($C$88:$C$163=$B202),D$88:D$163))</f>
        <v/>
      </c>
      <c r="E203" s="149" t="str">
        <f>IF($B202="","",SUMPRODUCT(--(C$88:C$163=$B202)))</f>
        <v/>
      </c>
      <c r="F203" s="149" t="str">
        <f>IF(OR($E203="",$E203=0),"",SUMIF($C$88:$C$147,$B202,F$88:F$147))</f>
        <v/>
      </c>
      <c r="G203" s="185" t="str">
        <f t="shared" ref="G203:M203" si="118">IF(OR($E203="",$E203=0),"",SUMPRODUCT(--($C$88:$C$163=$B202),G$88:G$163))</f>
        <v/>
      </c>
      <c r="H203" s="185" t="str">
        <f t="shared" si="118"/>
        <v/>
      </c>
      <c r="I203" s="169" t="str">
        <f t="shared" si="118"/>
        <v/>
      </c>
      <c r="J203" s="185" t="str">
        <f t="shared" si="118"/>
        <v/>
      </c>
      <c r="K203" s="185" t="str">
        <f t="shared" si="118"/>
        <v/>
      </c>
      <c r="L203" s="185" t="str">
        <f t="shared" si="118"/>
        <v/>
      </c>
      <c r="M203" s="149" t="str">
        <f t="shared" si="118"/>
        <v/>
      </c>
      <c r="Q203" s="103"/>
      <c r="R203" s="103"/>
      <c r="S203" s="149" t="s">
        <v>21</v>
      </c>
      <c r="T203" s="149" t="str">
        <f>IF(OR($U203="",$U203=0),"",SUMPRODUCT(--($S$88:$S$163=$R202),T$88:T$163))</f>
        <v/>
      </c>
      <c r="U203" s="149" t="str">
        <f>IF($R202="","",SUMPRODUCT(--(S$88:S$163=$R202)))</f>
        <v/>
      </c>
      <c r="V203" s="149" t="str">
        <f t="shared" ref="V203:AC203" si="119">IF(OR($U203="",$U203=0),"",SUMPRODUCT(--($S$88:$S$163=$R202),V$88:V$163))</f>
        <v/>
      </c>
      <c r="W203" s="185" t="str">
        <f t="shared" si="119"/>
        <v/>
      </c>
      <c r="X203" s="185" t="str">
        <f t="shared" si="119"/>
        <v/>
      </c>
      <c r="Y203" s="169" t="str">
        <f t="shared" si="119"/>
        <v/>
      </c>
      <c r="Z203" s="185" t="str">
        <f t="shared" si="119"/>
        <v/>
      </c>
      <c r="AA203" s="185" t="str">
        <f t="shared" si="119"/>
        <v/>
      </c>
      <c r="AB203" s="185" t="str">
        <f t="shared" si="119"/>
        <v/>
      </c>
      <c r="AC203" s="149" t="str">
        <f t="shared" si="119"/>
        <v/>
      </c>
    </row>
    <row r="204" spans="1:29">
      <c r="A204" s="103"/>
      <c r="B204" s="107"/>
      <c r="C204" s="184" t="s">
        <v>7</v>
      </c>
      <c r="D204" s="184" t="str">
        <f>IF($B202="","",SUM(D202:D203))</f>
        <v/>
      </c>
      <c r="E204" s="184" t="str">
        <f>IF($B202="","",SUM(E202:E203))</f>
        <v/>
      </c>
      <c r="F204" s="184" t="str">
        <f>IF($B202="","",SUM(F202:F203))</f>
        <v/>
      </c>
      <c r="G204" s="173" t="str">
        <f t="shared" ref="G204:L204" si="120">IF($B202="","",SUM(G202,G203))</f>
        <v/>
      </c>
      <c r="H204" s="173" t="str">
        <f t="shared" si="120"/>
        <v/>
      </c>
      <c r="I204" s="176" t="str">
        <f t="shared" si="120"/>
        <v/>
      </c>
      <c r="J204" s="173" t="str">
        <f t="shared" si="120"/>
        <v/>
      </c>
      <c r="K204" s="173" t="str">
        <f t="shared" si="120"/>
        <v/>
      </c>
      <c r="L204" s="173" t="str">
        <f t="shared" si="120"/>
        <v/>
      </c>
      <c r="M204" s="184" t="str">
        <f>IF($B202="","",SUM(M202:M203))</f>
        <v/>
      </c>
      <c r="Q204" s="103"/>
      <c r="R204" s="103"/>
      <c r="S204" s="184" t="s">
        <v>7</v>
      </c>
      <c r="T204" s="184" t="str">
        <f>IF($R202="","",SUM(T202:T203))</f>
        <v/>
      </c>
      <c r="U204" s="184" t="str">
        <f t="shared" ref="U204:AC204" si="121">IF($R202="","",SUM(U202,U203))</f>
        <v/>
      </c>
      <c r="V204" s="184" t="str">
        <f t="shared" si="121"/>
        <v/>
      </c>
      <c r="W204" s="173" t="str">
        <f t="shared" si="121"/>
        <v/>
      </c>
      <c r="X204" s="173" t="str">
        <f t="shared" si="121"/>
        <v/>
      </c>
      <c r="Y204" s="176" t="str">
        <f t="shared" si="121"/>
        <v/>
      </c>
      <c r="Z204" s="173" t="str">
        <f t="shared" si="121"/>
        <v/>
      </c>
      <c r="AA204" s="173" t="str">
        <f t="shared" si="121"/>
        <v/>
      </c>
      <c r="AB204" s="173" t="str">
        <f t="shared" si="121"/>
        <v/>
      </c>
      <c r="AC204" s="184" t="str">
        <f t="shared" si="121"/>
        <v/>
      </c>
    </row>
    <row r="205" spans="1:29">
      <c r="A205" s="103">
        <f>A202+1</f>
        <v>12</v>
      </c>
      <c r="B205" s="107" t="str">
        <f>IF(IGRF!B25="","",IGRF!B25)</f>
        <v/>
      </c>
      <c r="C205" s="149" t="s">
        <v>5</v>
      </c>
      <c r="D205" s="149" t="str">
        <f>IF(OR($E205="",$E205=0),"",SUMPRODUCT(--($C$3:$C$78=$B205),D$3:D$78))</f>
        <v/>
      </c>
      <c r="E205" s="149" t="str">
        <f>IF($B205="","",SUMPRODUCT(--(C$3:C$78=$B205)))</f>
        <v/>
      </c>
      <c r="F205" s="149" t="str">
        <f>IF(OR($E205="",$E205=0),"",SUMIF($C$3:$C$62,$B205,F$3:F$62))</f>
        <v/>
      </c>
      <c r="G205" s="185" t="str">
        <f t="shared" ref="G205:M205" si="122">IF(OR($E205="",$E205=0),"",SUMPRODUCT(--($C$3:$C$78=$B205),G$3:G$78))</f>
        <v/>
      </c>
      <c r="H205" s="185" t="str">
        <f t="shared" si="122"/>
        <v/>
      </c>
      <c r="I205" s="169" t="str">
        <f t="shared" si="122"/>
        <v/>
      </c>
      <c r="J205" s="185" t="str">
        <f t="shared" si="122"/>
        <v/>
      </c>
      <c r="K205" s="185" t="str">
        <f t="shared" si="122"/>
        <v/>
      </c>
      <c r="L205" s="185" t="str">
        <f t="shared" si="122"/>
        <v/>
      </c>
      <c r="M205" s="149" t="str">
        <f t="shared" si="122"/>
        <v/>
      </c>
      <c r="Q205" s="103">
        <f>Q202+1</f>
        <v>12</v>
      </c>
      <c r="R205" s="103" t="str">
        <f>IF(IGRF!I25="","",IGRF!I25)</f>
        <v/>
      </c>
      <c r="S205" s="149" t="s">
        <v>5</v>
      </c>
      <c r="T205" s="149" t="str">
        <f>IF(OR($U205="",$U205=0),"",SUMPRODUCT(--($S$3:$S$78=$R205),T$3:T$78))</f>
        <v/>
      </c>
      <c r="U205" s="149" t="str">
        <f>IF($R205="","",SUMPRODUCT(--(S$3:S$78=$R205)))</f>
        <v/>
      </c>
      <c r="V205" s="149" t="str">
        <f t="shared" ref="V205:AC205" si="123">IF(OR($U205="",$U205=0),"",SUMPRODUCT(--($S$3:$S$78=$R205),V$3:V$78))</f>
        <v/>
      </c>
      <c r="W205" s="185" t="str">
        <f t="shared" si="123"/>
        <v/>
      </c>
      <c r="X205" s="185" t="str">
        <f t="shared" si="123"/>
        <v/>
      </c>
      <c r="Y205" s="169" t="str">
        <f t="shared" si="123"/>
        <v/>
      </c>
      <c r="Z205" s="185" t="str">
        <f t="shared" si="123"/>
        <v/>
      </c>
      <c r="AA205" s="185" t="str">
        <f t="shared" si="123"/>
        <v/>
      </c>
      <c r="AB205" s="185" t="str">
        <f t="shared" si="123"/>
        <v/>
      </c>
      <c r="AC205" s="149" t="str">
        <f t="shared" si="123"/>
        <v/>
      </c>
    </row>
    <row r="206" spans="1:29">
      <c r="A206" s="103"/>
      <c r="B206" s="107"/>
      <c r="C206" s="149" t="s">
        <v>21</v>
      </c>
      <c r="D206" s="149" t="str">
        <f>IF(OR($E206="",$E206=0),"",SUMPRODUCT(--($C$88:$C$163=$B205),D$88:D$163))</f>
        <v/>
      </c>
      <c r="E206" s="149" t="str">
        <f>IF($B205="","",SUMPRODUCT(--(C$88:C$163=$B205)))</f>
        <v/>
      </c>
      <c r="F206" s="149" t="str">
        <f>IF(OR($E206="",$E206=0),"",SUMIF($C$88:$C$147,$B205,F$88:F$147))</f>
        <v/>
      </c>
      <c r="G206" s="185" t="str">
        <f t="shared" ref="G206:M206" si="124">IF(OR($E206="",$E206=0),"",SUMPRODUCT(--($C$88:$C$163=$B205),G$88:G$163))</f>
        <v/>
      </c>
      <c r="H206" s="185" t="str">
        <f t="shared" si="124"/>
        <v/>
      </c>
      <c r="I206" s="169" t="str">
        <f t="shared" si="124"/>
        <v/>
      </c>
      <c r="J206" s="185" t="str">
        <f t="shared" si="124"/>
        <v/>
      </c>
      <c r="K206" s="185" t="str">
        <f t="shared" si="124"/>
        <v/>
      </c>
      <c r="L206" s="185" t="str">
        <f t="shared" si="124"/>
        <v/>
      </c>
      <c r="M206" s="149" t="str">
        <f t="shared" si="124"/>
        <v/>
      </c>
      <c r="Q206" s="103"/>
      <c r="R206" s="103"/>
      <c r="S206" s="149" t="s">
        <v>21</v>
      </c>
      <c r="T206" s="149" t="str">
        <f>IF(OR($U206="",$U206=0),"",SUMPRODUCT(--($S$88:$S$163=$R205),T$88:T$163))</f>
        <v/>
      </c>
      <c r="U206" s="149" t="str">
        <f>IF($R205="","",SUMPRODUCT(--(S$88:S$163=$R205)))</f>
        <v/>
      </c>
      <c r="V206" s="149" t="str">
        <f t="shared" ref="V206:AC206" si="125">IF(OR($U206="",$U206=0),"",SUMPRODUCT(--($S$88:$S$163=$R205),V$88:V$163))</f>
        <v/>
      </c>
      <c r="W206" s="185" t="str">
        <f t="shared" si="125"/>
        <v/>
      </c>
      <c r="X206" s="185" t="str">
        <f t="shared" si="125"/>
        <v/>
      </c>
      <c r="Y206" s="169" t="str">
        <f t="shared" si="125"/>
        <v/>
      </c>
      <c r="Z206" s="185" t="str">
        <f t="shared" si="125"/>
        <v/>
      </c>
      <c r="AA206" s="185" t="str">
        <f t="shared" si="125"/>
        <v/>
      </c>
      <c r="AB206" s="185" t="str">
        <f t="shared" si="125"/>
        <v/>
      </c>
      <c r="AC206" s="149" t="str">
        <f t="shared" si="125"/>
        <v/>
      </c>
    </row>
    <row r="207" spans="1:29">
      <c r="A207" s="103"/>
      <c r="B207" s="107"/>
      <c r="C207" s="184" t="s">
        <v>7</v>
      </c>
      <c r="D207" s="184" t="str">
        <f>IF($B205="","",SUM(D205:D206))</f>
        <v/>
      </c>
      <c r="E207" s="184" t="str">
        <f>IF($B205="","",SUM(E205:E206))</f>
        <v/>
      </c>
      <c r="F207" s="184" t="str">
        <f>IF($B205="","",SUM(F205:F206))</f>
        <v/>
      </c>
      <c r="G207" s="173" t="str">
        <f t="shared" ref="G207:L207" si="126">IF($B205="","",SUM(G205,G206))</f>
        <v/>
      </c>
      <c r="H207" s="173" t="str">
        <f t="shared" si="126"/>
        <v/>
      </c>
      <c r="I207" s="176" t="str">
        <f t="shared" si="126"/>
        <v/>
      </c>
      <c r="J207" s="173" t="str">
        <f t="shared" si="126"/>
        <v/>
      </c>
      <c r="K207" s="173" t="str">
        <f t="shared" si="126"/>
        <v/>
      </c>
      <c r="L207" s="173" t="str">
        <f t="shared" si="126"/>
        <v/>
      </c>
      <c r="M207" s="184" t="str">
        <f>IF($B205="","",SUM(M205:M206))</f>
        <v/>
      </c>
      <c r="Q207" s="103"/>
      <c r="R207" s="103"/>
      <c r="S207" s="184" t="s">
        <v>7</v>
      </c>
      <c r="T207" s="184" t="str">
        <f>IF($R205="","",SUM(T205:T206))</f>
        <v/>
      </c>
      <c r="U207" s="184" t="str">
        <f t="shared" ref="U207:AC207" si="127">IF($R205="","",SUM(U205,U206))</f>
        <v/>
      </c>
      <c r="V207" s="184" t="str">
        <f t="shared" si="127"/>
        <v/>
      </c>
      <c r="W207" s="173" t="str">
        <f t="shared" si="127"/>
        <v/>
      </c>
      <c r="X207" s="173" t="str">
        <f t="shared" si="127"/>
        <v/>
      </c>
      <c r="Y207" s="176" t="str">
        <f t="shared" si="127"/>
        <v/>
      </c>
      <c r="Z207" s="173" t="str">
        <f t="shared" si="127"/>
        <v/>
      </c>
      <c r="AA207" s="173" t="str">
        <f t="shared" si="127"/>
        <v/>
      </c>
      <c r="AB207" s="173" t="str">
        <f t="shared" si="127"/>
        <v/>
      </c>
      <c r="AC207" s="184" t="str">
        <f t="shared" si="127"/>
        <v/>
      </c>
    </row>
    <row r="208" spans="1:29">
      <c r="A208" s="103">
        <f>A205+1</f>
        <v>13</v>
      </c>
      <c r="B208" s="107" t="str">
        <f>IF(IGRF!B26="","",IGRF!B26)</f>
        <v/>
      </c>
      <c r="C208" s="149" t="s">
        <v>5</v>
      </c>
      <c r="D208" s="149" t="str">
        <f>IF(OR($E208="",$E208=0),"",SUMPRODUCT(--($C$3:$C$78=$B208),D$3:D$78))</f>
        <v/>
      </c>
      <c r="E208" s="149" t="str">
        <f>IF($B208="","",SUMPRODUCT(--(C$3:C$78=$B208)))</f>
        <v/>
      </c>
      <c r="F208" s="149" t="str">
        <f>IF(OR($E208="",$E208=0),"",SUMIF($C$3:$C$62,$B208,F$3:F$62))</f>
        <v/>
      </c>
      <c r="G208" s="185" t="str">
        <f t="shared" ref="G208:M208" si="128">IF(OR($E208="",$E208=0),"",SUMPRODUCT(--($C$3:$C$78=$B208),G$3:G$78))</f>
        <v/>
      </c>
      <c r="H208" s="185" t="str">
        <f t="shared" si="128"/>
        <v/>
      </c>
      <c r="I208" s="169" t="str">
        <f t="shared" si="128"/>
        <v/>
      </c>
      <c r="J208" s="185" t="str">
        <f t="shared" si="128"/>
        <v/>
      </c>
      <c r="K208" s="185" t="str">
        <f t="shared" si="128"/>
        <v/>
      </c>
      <c r="L208" s="185" t="str">
        <f t="shared" si="128"/>
        <v/>
      </c>
      <c r="M208" s="149" t="str">
        <f t="shared" si="128"/>
        <v/>
      </c>
      <c r="Q208" s="103">
        <f>Q205+1</f>
        <v>13</v>
      </c>
      <c r="R208" s="103" t="str">
        <f>IF(IGRF!I26="","",IGRF!I26)</f>
        <v/>
      </c>
      <c r="S208" s="149" t="s">
        <v>5</v>
      </c>
      <c r="T208" s="149" t="str">
        <f>IF(OR($U208="",$U208=0),"",SUMPRODUCT(--($S$3:$S$78=$R208),T$3:T$78))</f>
        <v/>
      </c>
      <c r="U208" s="149" t="str">
        <f>IF($R208="","",SUMPRODUCT(--(S$3:S$78=$R208)))</f>
        <v/>
      </c>
      <c r="V208" s="149" t="str">
        <f t="shared" ref="V208:AC208" si="129">IF(OR($U208="",$U208=0),"",SUMPRODUCT(--($S$3:$S$78=$R208),V$3:V$78))</f>
        <v/>
      </c>
      <c r="W208" s="185" t="str">
        <f t="shared" si="129"/>
        <v/>
      </c>
      <c r="X208" s="185" t="str">
        <f t="shared" si="129"/>
        <v/>
      </c>
      <c r="Y208" s="169" t="str">
        <f t="shared" si="129"/>
        <v/>
      </c>
      <c r="Z208" s="185" t="str">
        <f t="shared" si="129"/>
        <v/>
      </c>
      <c r="AA208" s="185" t="str">
        <f t="shared" si="129"/>
        <v/>
      </c>
      <c r="AB208" s="185" t="str">
        <f t="shared" si="129"/>
        <v/>
      </c>
      <c r="AC208" s="149" t="str">
        <f t="shared" si="129"/>
        <v/>
      </c>
    </row>
    <row r="209" spans="1:29">
      <c r="A209" s="103"/>
      <c r="B209" s="107"/>
      <c r="C209" s="149" t="s">
        <v>21</v>
      </c>
      <c r="D209" s="149" t="str">
        <f>IF(OR($E209="",$E209=0),"",SUMPRODUCT(--($C$88:$C$163=$B208),D$88:D$163))</f>
        <v/>
      </c>
      <c r="E209" s="149" t="str">
        <f>IF($B208="","",SUMPRODUCT(--(C$88:C$163=$B208)))</f>
        <v/>
      </c>
      <c r="F209" s="149" t="str">
        <f>IF(OR($E209="",$E209=0),"",SUMIF($C$88:$C$147,$B208,F$88:F$147))</f>
        <v/>
      </c>
      <c r="G209" s="185" t="str">
        <f t="shared" ref="G209:M209" si="130">IF(OR($E209="",$E209=0),"",SUMPRODUCT(--($C$88:$C$163=$B208),G$88:G$163))</f>
        <v/>
      </c>
      <c r="H209" s="185" t="str">
        <f t="shared" si="130"/>
        <v/>
      </c>
      <c r="I209" s="169" t="str">
        <f t="shared" si="130"/>
        <v/>
      </c>
      <c r="J209" s="185" t="str">
        <f t="shared" si="130"/>
        <v/>
      </c>
      <c r="K209" s="185" t="str">
        <f t="shared" si="130"/>
        <v/>
      </c>
      <c r="L209" s="185" t="str">
        <f t="shared" si="130"/>
        <v/>
      </c>
      <c r="M209" s="149" t="str">
        <f t="shared" si="130"/>
        <v/>
      </c>
      <c r="Q209" s="103"/>
      <c r="R209" s="103"/>
      <c r="S209" s="149" t="s">
        <v>21</v>
      </c>
      <c r="T209" s="149" t="str">
        <f>IF(OR($U209="",$U209=0),"",SUMPRODUCT(--($S$88:$S$163=$R208),T$88:T$163))</f>
        <v/>
      </c>
      <c r="U209" s="149" t="str">
        <f>IF($R208="","",SUMPRODUCT(--(S$88:S$163=$R208)))</f>
        <v/>
      </c>
      <c r="V209" s="149" t="str">
        <f t="shared" ref="V209:AC209" si="131">IF(OR($U209="",$U209=0),"",SUMPRODUCT(--($S$88:$S$163=$R208),V$88:V$163))</f>
        <v/>
      </c>
      <c r="W209" s="185" t="str">
        <f t="shared" si="131"/>
        <v/>
      </c>
      <c r="X209" s="185" t="str">
        <f t="shared" si="131"/>
        <v/>
      </c>
      <c r="Y209" s="169" t="str">
        <f t="shared" si="131"/>
        <v/>
      </c>
      <c r="Z209" s="185" t="str">
        <f t="shared" si="131"/>
        <v/>
      </c>
      <c r="AA209" s="185" t="str">
        <f t="shared" si="131"/>
        <v/>
      </c>
      <c r="AB209" s="185" t="str">
        <f t="shared" si="131"/>
        <v/>
      </c>
      <c r="AC209" s="149" t="str">
        <f t="shared" si="131"/>
        <v/>
      </c>
    </row>
    <row r="210" spans="1:29">
      <c r="A210" s="103"/>
      <c r="B210" s="107"/>
      <c r="C210" s="184" t="s">
        <v>7</v>
      </c>
      <c r="D210" s="184" t="str">
        <f>IF($B208="","",SUM(D208:D209))</f>
        <v/>
      </c>
      <c r="E210" s="184" t="str">
        <f>IF($B208="","",SUM(E208:E209))</f>
        <v/>
      </c>
      <c r="F210" s="184" t="str">
        <f>IF($B208="","",SUM(F208:F209))</f>
        <v/>
      </c>
      <c r="G210" s="173" t="str">
        <f t="shared" ref="G210:L210" si="132">IF($B208="","",SUM(G208,G209))</f>
        <v/>
      </c>
      <c r="H210" s="173" t="str">
        <f t="shared" si="132"/>
        <v/>
      </c>
      <c r="I210" s="176" t="str">
        <f t="shared" si="132"/>
        <v/>
      </c>
      <c r="J210" s="173" t="str">
        <f t="shared" si="132"/>
        <v/>
      </c>
      <c r="K210" s="173" t="str">
        <f t="shared" si="132"/>
        <v/>
      </c>
      <c r="L210" s="173" t="str">
        <f t="shared" si="132"/>
        <v/>
      </c>
      <c r="M210" s="184" t="str">
        <f>IF($B208="","",SUM(M208:M209))</f>
        <v/>
      </c>
      <c r="Q210" s="103"/>
      <c r="R210" s="103"/>
      <c r="S210" s="184" t="s">
        <v>7</v>
      </c>
      <c r="T210" s="184" t="str">
        <f>IF($R208="","",SUM(T208:T209))</f>
        <v/>
      </c>
      <c r="U210" s="184" t="str">
        <f t="shared" ref="U210:AC210" si="133">IF($R208="","",SUM(U208,U209))</f>
        <v/>
      </c>
      <c r="V210" s="184" t="str">
        <f t="shared" si="133"/>
        <v/>
      </c>
      <c r="W210" s="173" t="str">
        <f t="shared" si="133"/>
        <v/>
      </c>
      <c r="X210" s="173" t="str">
        <f t="shared" si="133"/>
        <v/>
      </c>
      <c r="Y210" s="176" t="str">
        <f t="shared" si="133"/>
        <v/>
      </c>
      <c r="Z210" s="173" t="str">
        <f t="shared" si="133"/>
        <v/>
      </c>
      <c r="AA210" s="173" t="str">
        <f t="shared" si="133"/>
        <v/>
      </c>
      <c r="AB210" s="173" t="str">
        <f t="shared" si="133"/>
        <v/>
      </c>
      <c r="AC210" s="184" t="str">
        <f t="shared" si="133"/>
        <v/>
      </c>
    </row>
    <row r="211" spans="1:29">
      <c r="A211" s="103">
        <f>A208+1</f>
        <v>14</v>
      </c>
      <c r="B211" s="107" t="str">
        <f>IF(IGRF!B27="","",IGRF!B27)</f>
        <v/>
      </c>
      <c r="C211" s="149" t="s">
        <v>5</v>
      </c>
      <c r="D211" s="149" t="str">
        <f>IF(OR($E211="",$E211=0),"",SUMPRODUCT(--($C$3:$C$78=$B211),D$3:D$78))</f>
        <v/>
      </c>
      <c r="E211" s="149" t="str">
        <f>IF($B211="","",SUMPRODUCT(--(C$3:C$78=$B211)))</f>
        <v/>
      </c>
      <c r="F211" s="149" t="str">
        <f>IF(OR($E211="",$E211=0),"",SUMIF($C$3:$C$62,$B211,F$3:F$62))</f>
        <v/>
      </c>
      <c r="G211" s="185" t="str">
        <f t="shared" ref="G211:M211" si="134">IF(OR($E211="",$E211=0),"",SUMPRODUCT(--($C$3:$C$78=$B211),G$3:G$78))</f>
        <v/>
      </c>
      <c r="H211" s="185" t="str">
        <f t="shared" si="134"/>
        <v/>
      </c>
      <c r="I211" s="169" t="str">
        <f t="shared" si="134"/>
        <v/>
      </c>
      <c r="J211" s="185" t="str">
        <f t="shared" si="134"/>
        <v/>
      </c>
      <c r="K211" s="185" t="str">
        <f t="shared" si="134"/>
        <v/>
      </c>
      <c r="L211" s="185" t="str">
        <f t="shared" si="134"/>
        <v/>
      </c>
      <c r="M211" s="149" t="str">
        <f t="shared" si="134"/>
        <v/>
      </c>
      <c r="Q211" s="103">
        <f>Q208+1</f>
        <v>14</v>
      </c>
      <c r="R211" s="103" t="str">
        <f>IF(IGRF!I27="","",IGRF!I27)</f>
        <v/>
      </c>
      <c r="S211" s="149" t="s">
        <v>5</v>
      </c>
      <c r="T211" s="149" t="str">
        <f>IF(OR($U211="",$U211=0),"",SUMPRODUCT(--($S$3:$S$78=$R211),T$3:T$78))</f>
        <v/>
      </c>
      <c r="U211" s="149" t="str">
        <f>IF($R211="","",SUMPRODUCT(--(S$3:S$78=$R211)))</f>
        <v/>
      </c>
      <c r="V211" s="149" t="str">
        <f t="shared" ref="V211:AC211" si="135">IF(OR($U211="",$U211=0),"",SUMPRODUCT(--($S$3:$S$78=$R211),V$3:V$78))</f>
        <v/>
      </c>
      <c r="W211" s="185" t="str">
        <f t="shared" si="135"/>
        <v/>
      </c>
      <c r="X211" s="185" t="str">
        <f t="shared" si="135"/>
        <v/>
      </c>
      <c r="Y211" s="169" t="str">
        <f t="shared" si="135"/>
        <v/>
      </c>
      <c r="Z211" s="185" t="str">
        <f t="shared" si="135"/>
        <v/>
      </c>
      <c r="AA211" s="185" t="str">
        <f t="shared" si="135"/>
        <v/>
      </c>
      <c r="AB211" s="185" t="str">
        <f t="shared" si="135"/>
        <v/>
      </c>
      <c r="AC211" s="149" t="str">
        <f t="shared" si="135"/>
        <v/>
      </c>
    </row>
    <row r="212" spans="1:29">
      <c r="A212" s="103"/>
      <c r="B212" s="107"/>
      <c r="C212" s="149" t="s">
        <v>21</v>
      </c>
      <c r="D212" s="149" t="str">
        <f>IF(OR($E212="",$E212=0),"",SUMPRODUCT(--($C$88:$C$163=$B211),D$88:D$163))</f>
        <v/>
      </c>
      <c r="E212" s="149" t="str">
        <f>IF($B211="","",SUMPRODUCT(--(C$88:C$163=$B211)))</f>
        <v/>
      </c>
      <c r="F212" s="149" t="str">
        <f>IF(OR($E212="",$E212=0),"",SUMIF($C$88:$C$147,$B211,F$88:F$147))</f>
        <v/>
      </c>
      <c r="G212" s="185" t="str">
        <f t="shared" ref="G212:M212" si="136">IF(OR($E212="",$E212=0),"",SUMPRODUCT(--($C$88:$C$163=$B211),G$88:G$163))</f>
        <v/>
      </c>
      <c r="H212" s="185" t="str">
        <f t="shared" si="136"/>
        <v/>
      </c>
      <c r="I212" s="169" t="str">
        <f t="shared" si="136"/>
        <v/>
      </c>
      <c r="J212" s="185" t="str">
        <f t="shared" si="136"/>
        <v/>
      </c>
      <c r="K212" s="185" t="str">
        <f t="shared" si="136"/>
        <v/>
      </c>
      <c r="L212" s="185" t="str">
        <f t="shared" si="136"/>
        <v/>
      </c>
      <c r="M212" s="149" t="str">
        <f t="shared" si="136"/>
        <v/>
      </c>
      <c r="Q212" s="103"/>
      <c r="R212" s="103"/>
      <c r="S212" s="149" t="s">
        <v>21</v>
      </c>
      <c r="T212" s="149" t="str">
        <f>IF(OR($U212="",$U212=0),"",SUMPRODUCT(--($S$88:$S$163=$R211),T$88:T$163))</f>
        <v/>
      </c>
      <c r="U212" s="149" t="str">
        <f>IF($R211="","",SUMPRODUCT(--(S$88:S$163=$R211)))</f>
        <v/>
      </c>
      <c r="V212" s="149" t="str">
        <f t="shared" ref="V212:AC212" si="137">IF(OR($U212="",$U212=0),"",SUMPRODUCT(--($S$88:$S$163=$R211),V$88:V$163))</f>
        <v/>
      </c>
      <c r="W212" s="185" t="str">
        <f t="shared" si="137"/>
        <v/>
      </c>
      <c r="X212" s="185" t="str">
        <f t="shared" si="137"/>
        <v/>
      </c>
      <c r="Y212" s="169" t="str">
        <f t="shared" si="137"/>
        <v/>
      </c>
      <c r="Z212" s="185" t="str">
        <f t="shared" si="137"/>
        <v/>
      </c>
      <c r="AA212" s="185" t="str">
        <f t="shared" si="137"/>
        <v/>
      </c>
      <c r="AB212" s="185" t="str">
        <f t="shared" si="137"/>
        <v/>
      </c>
      <c r="AC212" s="149" t="str">
        <f t="shared" si="137"/>
        <v/>
      </c>
    </row>
    <row r="213" spans="1:29">
      <c r="A213" s="103"/>
      <c r="B213" s="107"/>
      <c r="C213" s="184" t="s">
        <v>7</v>
      </c>
      <c r="D213" s="184" t="str">
        <f>IF($B211="","",SUM(D211:D212))</f>
        <v/>
      </c>
      <c r="E213" s="184" t="str">
        <f>IF($B211="","",SUM(E211:E212))</f>
        <v/>
      </c>
      <c r="F213" s="184" t="str">
        <f>IF($B211="","",SUM(F211:F212))</f>
        <v/>
      </c>
      <c r="G213" s="173" t="str">
        <f t="shared" ref="G213:L213" si="138">IF($B211="","",SUM(G211,G212))</f>
        <v/>
      </c>
      <c r="H213" s="173" t="str">
        <f t="shared" si="138"/>
        <v/>
      </c>
      <c r="I213" s="176" t="str">
        <f t="shared" si="138"/>
        <v/>
      </c>
      <c r="J213" s="173" t="str">
        <f t="shared" si="138"/>
        <v/>
      </c>
      <c r="K213" s="173" t="str">
        <f t="shared" si="138"/>
        <v/>
      </c>
      <c r="L213" s="173" t="str">
        <f t="shared" si="138"/>
        <v/>
      </c>
      <c r="M213" s="184" t="str">
        <f>IF($B211="","",SUM(M211:M212))</f>
        <v/>
      </c>
      <c r="Q213" s="103"/>
      <c r="R213" s="103"/>
      <c r="S213" s="184" t="s">
        <v>7</v>
      </c>
      <c r="T213" s="184" t="str">
        <f>IF($R211="","",SUM(T211:T212))</f>
        <v/>
      </c>
      <c r="U213" s="184" t="str">
        <f t="shared" ref="U213:AC213" si="139">IF($R211="","",SUM(U211,U212))</f>
        <v/>
      </c>
      <c r="V213" s="184" t="str">
        <f t="shared" si="139"/>
        <v/>
      </c>
      <c r="W213" s="173" t="str">
        <f t="shared" si="139"/>
        <v/>
      </c>
      <c r="X213" s="173" t="str">
        <f t="shared" si="139"/>
        <v/>
      </c>
      <c r="Y213" s="176" t="str">
        <f t="shared" si="139"/>
        <v/>
      </c>
      <c r="Z213" s="173" t="str">
        <f t="shared" si="139"/>
        <v/>
      </c>
      <c r="AA213" s="173" t="str">
        <f t="shared" si="139"/>
        <v/>
      </c>
      <c r="AB213" s="173" t="str">
        <f t="shared" si="139"/>
        <v/>
      </c>
      <c r="AC213" s="184" t="str">
        <f t="shared" si="139"/>
        <v/>
      </c>
    </row>
    <row r="214" spans="1:29">
      <c r="A214" s="103">
        <f>A211+1</f>
        <v>15</v>
      </c>
      <c r="B214" s="107" t="str">
        <f>IF(IGRF!B28="","",IGRF!B28)</f>
        <v/>
      </c>
      <c r="C214" s="149" t="s">
        <v>5</v>
      </c>
      <c r="D214" s="149" t="str">
        <f>IF(OR($E214="",$E214=0),"",SUMPRODUCT(--($C$3:$C$78=$B214),D$3:D$78))</f>
        <v/>
      </c>
      <c r="E214" s="149" t="str">
        <f>IF($B214="","",SUMPRODUCT(--(C$3:C$78=$B214)))</f>
        <v/>
      </c>
      <c r="F214" s="149" t="str">
        <f>IF(OR($E214="",$E214=0),"",SUMIF($C$3:$C$62,$B214,F$3:F$62))</f>
        <v/>
      </c>
      <c r="G214" s="185" t="str">
        <f t="shared" ref="G214:M214" si="140">IF(OR($E214="",$E214=0),"",SUMPRODUCT(--($C$3:$C$78=$B214),G$3:G$78))</f>
        <v/>
      </c>
      <c r="H214" s="185" t="str">
        <f t="shared" si="140"/>
        <v/>
      </c>
      <c r="I214" s="169" t="str">
        <f t="shared" si="140"/>
        <v/>
      </c>
      <c r="J214" s="185" t="str">
        <f t="shared" si="140"/>
        <v/>
      </c>
      <c r="K214" s="185" t="str">
        <f t="shared" si="140"/>
        <v/>
      </c>
      <c r="L214" s="185" t="str">
        <f t="shared" si="140"/>
        <v/>
      </c>
      <c r="M214" s="149" t="str">
        <f t="shared" si="140"/>
        <v/>
      </c>
      <c r="Q214" s="103">
        <f>Q211+1</f>
        <v>15</v>
      </c>
      <c r="R214" s="103" t="str">
        <f>IF(IGRF!I28="","",IGRF!I28)</f>
        <v/>
      </c>
      <c r="S214" s="149" t="s">
        <v>5</v>
      </c>
      <c r="T214" s="149" t="str">
        <f>IF(OR($U214="",$U214=0),"",SUMPRODUCT(--($S$3:$S$78=$R214),T$3:T$78))</f>
        <v/>
      </c>
      <c r="U214" s="149" t="str">
        <f>IF($R214="","",SUMPRODUCT(--(S$3:S$78=$R214)))</f>
        <v/>
      </c>
      <c r="V214" s="149" t="str">
        <f t="shared" ref="V214:AC214" si="141">IF(OR($U214="",$U214=0),"",SUMPRODUCT(--($S$3:$S$78=$R214),V$3:V$78))</f>
        <v/>
      </c>
      <c r="W214" s="185" t="str">
        <f t="shared" si="141"/>
        <v/>
      </c>
      <c r="X214" s="185" t="str">
        <f t="shared" si="141"/>
        <v/>
      </c>
      <c r="Y214" s="169" t="str">
        <f t="shared" si="141"/>
        <v/>
      </c>
      <c r="Z214" s="185" t="str">
        <f t="shared" si="141"/>
        <v/>
      </c>
      <c r="AA214" s="185" t="str">
        <f t="shared" si="141"/>
        <v/>
      </c>
      <c r="AB214" s="185" t="str">
        <f t="shared" si="141"/>
        <v/>
      </c>
      <c r="AC214" s="149" t="str">
        <f t="shared" si="141"/>
        <v/>
      </c>
    </row>
    <row r="215" spans="1:29">
      <c r="A215" s="103"/>
      <c r="B215" s="107"/>
      <c r="C215" s="149" t="s">
        <v>21</v>
      </c>
      <c r="D215" s="149" t="str">
        <f>IF(OR($E215="",$E215=0),"",SUMPRODUCT(--($C$88:$C$163=$B214),D$88:D$163))</f>
        <v/>
      </c>
      <c r="E215" s="149" t="str">
        <f>IF($B214="","",SUMPRODUCT(--(C$88:C$163=$B214)))</f>
        <v/>
      </c>
      <c r="F215" s="149" t="str">
        <f>IF(OR($E215="",$E215=0),"",SUMIF($C$88:$C$147,$B214,F$88:F$147))</f>
        <v/>
      </c>
      <c r="G215" s="185" t="str">
        <f t="shared" ref="G215:M215" si="142">IF(OR($E215="",$E215=0),"",SUMPRODUCT(--($C$88:$C$163=$B214),G$88:G$163))</f>
        <v/>
      </c>
      <c r="H215" s="185" t="str">
        <f t="shared" si="142"/>
        <v/>
      </c>
      <c r="I215" s="169" t="str">
        <f t="shared" si="142"/>
        <v/>
      </c>
      <c r="J215" s="185" t="str">
        <f t="shared" si="142"/>
        <v/>
      </c>
      <c r="K215" s="185" t="str">
        <f t="shared" si="142"/>
        <v/>
      </c>
      <c r="L215" s="185" t="str">
        <f t="shared" si="142"/>
        <v/>
      </c>
      <c r="M215" s="149" t="str">
        <f t="shared" si="142"/>
        <v/>
      </c>
      <c r="Q215" s="103"/>
      <c r="R215" s="103"/>
      <c r="S215" s="149" t="s">
        <v>21</v>
      </c>
      <c r="T215" s="149" t="str">
        <f>IF(OR($U215="",$U215=0),"",SUMPRODUCT(--($S$88:$S$163=$R214),T$88:T$163))</f>
        <v/>
      </c>
      <c r="U215" s="149" t="str">
        <f>IF($R214="","",SUMPRODUCT(--(S$88:S$163=$R214)))</f>
        <v/>
      </c>
      <c r="V215" s="149" t="str">
        <f t="shared" ref="V215:AC215" si="143">IF(OR($U215="",$U215=0),"",SUMPRODUCT(--($S$88:$S$163=$R214),V$88:V$163))</f>
        <v/>
      </c>
      <c r="W215" s="185" t="str">
        <f t="shared" si="143"/>
        <v/>
      </c>
      <c r="X215" s="185" t="str">
        <f t="shared" si="143"/>
        <v/>
      </c>
      <c r="Y215" s="169" t="str">
        <f t="shared" si="143"/>
        <v/>
      </c>
      <c r="Z215" s="185" t="str">
        <f t="shared" si="143"/>
        <v/>
      </c>
      <c r="AA215" s="185" t="str">
        <f t="shared" si="143"/>
        <v/>
      </c>
      <c r="AB215" s="185" t="str">
        <f t="shared" si="143"/>
        <v/>
      </c>
      <c r="AC215" s="149" t="str">
        <f t="shared" si="143"/>
        <v/>
      </c>
    </row>
    <row r="216" spans="1:29">
      <c r="A216" s="103"/>
      <c r="B216" s="107"/>
      <c r="C216" s="184" t="s">
        <v>7</v>
      </c>
      <c r="D216" s="184" t="str">
        <f>IF($B214="","",SUM(D214:D215))</f>
        <v/>
      </c>
      <c r="E216" s="184" t="str">
        <f>IF($B214="","",SUM(E214:E215))</f>
        <v/>
      </c>
      <c r="F216" s="184" t="str">
        <f>IF($B214="","",SUM(F214:F215))</f>
        <v/>
      </c>
      <c r="G216" s="173" t="str">
        <f t="shared" ref="G216:L216" si="144">IF($B214="","",SUM(G214,G215))</f>
        <v/>
      </c>
      <c r="H216" s="173" t="str">
        <f t="shared" si="144"/>
        <v/>
      </c>
      <c r="I216" s="176" t="str">
        <f t="shared" si="144"/>
        <v/>
      </c>
      <c r="J216" s="173" t="str">
        <f t="shared" si="144"/>
        <v/>
      </c>
      <c r="K216" s="173" t="str">
        <f t="shared" si="144"/>
        <v/>
      </c>
      <c r="L216" s="173" t="str">
        <f t="shared" si="144"/>
        <v/>
      </c>
      <c r="M216" s="184" t="str">
        <f>IF($B214="","",SUM(M214:M215))</f>
        <v/>
      </c>
      <c r="Q216" s="103"/>
      <c r="R216" s="103"/>
      <c r="S216" s="184" t="s">
        <v>7</v>
      </c>
      <c r="T216" s="184" t="str">
        <f>IF($R214="","",SUM(T214:T215))</f>
        <v/>
      </c>
      <c r="U216" s="184" t="str">
        <f t="shared" ref="U216:AC216" si="145">IF($R214="","",SUM(U214,U215))</f>
        <v/>
      </c>
      <c r="V216" s="184" t="str">
        <f t="shared" si="145"/>
        <v/>
      </c>
      <c r="W216" s="173" t="str">
        <f t="shared" si="145"/>
        <v/>
      </c>
      <c r="X216" s="173" t="str">
        <f t="shared" si="145"/>
        <v/>
      </c>
      <c r="Y216" s="176" t="str">
        <f t="shared" si="145"/>
        <v/>
      </c>
      <c r="Z216" s="173" t="str">
        <f t="shared" si="145"/>
        <v/>
      </c>
      <c r="AA216" s="173" t="str">
        <f t="shared" si="145"/>
        <v/>
      </c>
      <c r="AB216" s="173" t="str">
        <f t="shared" si="145"/>
        <v/>
      </c>
      <c r="AC216" s="184" t="str">
        <f t="shared" si="145"/>
        <v/>
      </c>
    </row>
    <row r="217" spans="1:29">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baseColWidth="10" defaultColWidth="8.83203125" defaultRowHeight="14"/>
  <cols>
    <col min="1" max="11" width="7.83203125" style="114" customWidth="1"/>
    <col min="12" max="16384" width="8.83203125" style="114"/>
  </cols>
  <sheetData>
    <row r="1" spans="1:11" ht="30" customHeight="1">
      <c r="A1" s="1478" t="s">
        <v>196</v>
      </c>
      <c r="B1" s="1478"/>
      <c r="C1" s="1478"/>
      <c r="D1" s="1478"/>
      <c r="E1" s="1478"/>
      <c r="F1" s="1478"/>
      <c r="G1" s="1478"/>
      <c r="H1" s="1478"/>
      <c r="I1" s="1478"/>
      <c r="J1" s="1478"/>
      <c r="K1" s="1478"/>
    </row>
    <row r="2" spans="1:11" ht="6" customHeight="1">
      <c r="A2" s="192"/>
      <c r="B2" s="192"/>
      <c r="C2" s="192"/>
      <c r="D2" s="192"/>
      <c r="E2" s="192"/>
      <c r="F2" s="192"/>
      <c r="G2" s="192"/>
      <c r="H2" s="193"/>
      <c r="I2" s="193"/>
      <c r="J2" s="193"/>
      <c r="K2" s="193"/>
    </row>
    <row r="3" spans="1:11" ht="111" customHeight="1">
      <c r="A3" s="1479" t="s">
        <v>575</v>
      </c>
      <c r="B3" s="1479"/>
      <c r="C3" s="1479"/>
      <c r="D3" s="1479"/>
      <c r="E3" s="1479"/>
      <c r="F3" s="1479"/>
      <c r="G3" s="1479"/>
      <c r="H3" s="1479"/>
      <c r="I3" s="1479"/>
      <c r="J3" s="1479"/>
      <c r="K3" s="1479"/>
    </row>
    <row r="4" spans="1:11" ht="6" customHeight="1">
      <c r="A4" s="192"/>
      <c r="B4" s="192"/>
      <c r="C4" s="192"/>
      <c r="D4" s="192"/>
      <c r="E4" s="192"/>
      <c r="F4" s="192"/>
      <c r="G4" s="192"/>
      <c r="H4" s="192"/>
      <c r="I4" s="192"/>
      <c r="J4" s="192"/>
      <c r="K4" s="192"/>
    </row>
    <row r="5" spans="1:11" ht="28.25" customHeight="1">
      <c r="A5" s="1480" t="s">
        <v>438</v>
      </c>
      <c r="B5" s="1480"/>
      <c r="C5" s="1480"/>
      <c r="D5" s="1480"/>
      <c r="E5" s="1480"/>
      <c r="F5" s="1480"/>
      <c r="G5" s="1480"/>
      <c r="H5" s="1480"/>
      <c r="I5" s="1480"/>
      <c r="J5" s="1480"/>
      <c r="K5" s="1480"/>
    </row>
    <row r="6" spans="1:11" ht="6" customHeight="1">
      <c r="A6" s="192"/>
      <c r="B6" s="192"/>
      <c r="C6" s="192"/>
      <c r="D6" s="192"/>
      <c r="E6" s="192"/>
      <c r="F6" s="192"/>
      <c r="G6" s="192"/>
      <c r="H6" s="192"/>
      <c r="I6" s="192"/>
      <c r="J6" s="192"/>
      <c r="K6" s="192"/>
    </row>
    <row r="7" spans="1:11" ht="15" customHeight="1">
      <c r="A7" s="1472" t="s">
        <v>576</v>
      </c>
      <c r="B7" s="1472"/>
      <c r="C7" s="1472"/>
      <c r="D7" s="1472"/>
      <c r="E7" s="1472"/>
      <c r="F7" s="1472"/>
      <c r="G7" s="1472"/>
      <c r="H7" s="1472"/>
      <c r="I7" s="1472"/>
      <c r="J7" s="1472"/>
      <c r="K7" s="1472"/>
    </row>
    <row r="8" spans="1:11" ht="15" customHeight="1">
      <c r="A8" s="194"/>
      <c r="B8" s="194"/>
      <c r="C8" s="194"/>
      <c r="D8" s="194"/>
      <c r="E8" s="194"/>
      <c r="F8" s="194"/>
      <c r="G8" s="194"/>
      <c r="H8" s="194"/>
      <c r="I8" s="194"/>
      <c r="J8" s="194"/>
      <c r="K8" s="194"/>
    </row>
    <row r="9" spans="1:11" s="115" customFormat="1" ht="18" customHeight="1">
      <c r="A9" s="195" t="s">
        <v>197</v>
      </c>
      <c r="B9" s="195"/>
      <c r="C9" s="195"/>
      <c r="D9" s="195"/>
      <c r="E9" s="195"/>
      <c r="F9" s="195"/>
      <c r="G9" s="799" t="s">
        <v>204</v>
      </c>
      <c r="H9" s="799"/>
      <c r="I9" s="799"/>
      <c r="J9" s="799"/>
      <c r="K9" s="799"/>
    </row>
    <row r="10" spans="1:11" ht="6" customHeight="1">
      <c r="A10" s="192"/>
      <c r="B10" s="192"/>
      <c r="C10" s="192"/>
      <c r="D10" s="192"/>
      <c r="E10" s="192"/>
      <c r="F10" s="192"/>
      <c r="G10" s="192"/>
      <c r="H10" s="192"/>
      <c r="I10" s="192"/>
      <c r="J10" s="192"/>
      <c r="K10" s="192"/>
    </row>
    <row r="11" spans="1:11" ht="15" customHeight="1">
      <c r="A11" s="809" t="s">
        <v>490</v>
      </c>
      <c r="B11" s="809"/>
      <c r="C11" s="809"/>
      <c r="D11" s="809"/>
      <c r="E11" s="809"/>
      <c r="F11" s="192"/>
      <c r="G11" s="226" t="s">
        <v>390</v>
      </c>
      <c r="H11" s="801"/>
      <c r="I11" s="801"/>
      <c r="J11" s="801"/>
      <c r="K11" s="801"/>
    </row>
    <row r="12" spans="1:11" ht="15" customHeight="1">
      <c r="A12" s="809" t="s">
        <v>517</v>
      </c>
      <c r="B12" s="809"/>
      <c r="C12" s="809"/>
      <c r="D12" s="809"/>
      <c r="E12" s="809"/>
      <c r="F12" s="192"/>
      <c r="G12" s="798" t="s">
        <v>577</v>
      </c>
      <c r="H12" s="801"/>
      <c r="I12" s="801"/>
      <c r="J12" s="801"/>
      <c r="K12" s="801"/>
    </row>
    <row r="13" spans="1:11" ht="6" customHeight="1">
      <c r="A13" s="226"/>
      <c r="B13" s="226"/>
      <c r="C13" s="226"/>
      <c r="D13" s="226"/>
      <c r="E13" s="226"/>
      <c r="F13" s="192"/>
      <c r="G13" s="192"/>
      <c r="H13" s="192"/>
      <c r="I13" s="192"/>
      <c r="J13" s="192"/>
      <c r="K13" s="192"/>
    </row>
    <row r="14" spans="1:11" ht="15" customHeight="1">
      <c r="A14" s="809" t="s">
        <v>494</v>
      </c>
      <c r="B14" s="809"/>
      <c r="C14" s="809"/>
      <c r="D14" s="809"/>
      <c r="E14" s="809"/>
      <c r="F14" s="192"/>
      <c r="G14" s="801" t="s">
        <v>206</v>
      </c>
      <c r="H14" s="801"/>
      <c r="I14" s="801"/>
      <c r="J14" s="801"/>
      <c r="K14" s="801"/>
    </row>
    <row r="15" spans="1:11" ht="15" customHeight="1">
      <c r="A15" s="809" t="s">
        <v>198</v>
      </c>
      <c r="B15" s="809"/>
      <c r="C15" s="809"/>
      <c r="D15" s="809"/>
      <c r="E15" s="809"/>
      <c r="F15" s="192"/>
      <c r="G15" s="798" t="s">
        <v>495</v>
      </c>
      <c r="H15" s="801"/>
      <c r="I15" s="801"/>
      <c r="J15" s="801"/>
      <c r="K15" s="801"/>
    </row>
    <row r="16" spans="1:11" ht="6" customHeight="1">
      <c r="A16" s="757"/>
      <c r="B16" s="757"/>
      <c r="C16" s="757"/>
      <c r="D16" s="757"/>
      <c r="E16" s="757"/>
      <c r="F16" s="192"/>
      <c r="G16" s="192"/>
      <c r="H16" s="192"/>
      <c r="I16" s="192"/>
      <c r="J16" s="192"/>
      <c r="K16" s="192"/>
    </row>
    <row r="17" spans="1:11" ht="15" customHeight="1">
      <c r="A17" s="809" t="s">
        <v>492</v>
      </c>
      <c r="B17" s="809"/>
      <c r="C17" s="809"/>
      <c r="D17" s="809"/>
      <c r="E17" s="809"/>
      <c r="F17" s="192"/>
      <c r="G17" s="798" t="s">
        <v>496</v>
      </c>
      <c r="H17" s="801"/>
      <c r="I17" s="801"/>
      <c r="J17" s="798"/>
      <c r="K17" s="801"/>
    </row>
    <row r="18" spans="1:11" ht="15" customHeight="1">
      <c r="A18" s="809" t="s">
        <v>200</v>
      </c>
      <c r="B18" s="809"/>
      <c r="C18" s="809"/>
      <c r="D18" s="809"/>
      <c r="E18" s="809"/>
      <c r="F18" s="192"/>
      <c r="G18" s="226" t="s">
        <v>439</v>
      </c>
      <c r="H18" s="801"/>
      <c r="I18" s="801"/>
      <c r="J18" s="798"/>
      <c r="K18" s="801"/>
    </row>
    <row r="19" spans="1:11" ht="6" customHeight="1">
      <c r="A19" s="757"/>
      <c r="B19" s="757"/>
      <c r="C19" s="757"/>
      <c r="D19" s="757"/>
      <c r="E19" s="757"/>
      <c r="F19" s="192"/>
      <c r="G19" s="226"/>
      <c r="H19" s="801"/>
      <c r="I19" s="801"/>
      <c r="J19" s="801"/>
      <c r="K19" s="801"/>
    </row>
    <row r="20" spans="1:11" ht="15" customHeight="1">
      <c r="A20" s="809" t="s">
        <v>491</v>
      </c>
      <c r="B20" s="809"/>
      <c r="C20" s="809"/>
      <c r="D20" s="809"/>
      <c r="E20" s="809"/>
      <c r="F20" s="192"/>
      <c r="G20" s="798" t="s">
        <v>497</v>
      </c>
      <c r="H20" s="801"/>
      <c r="I20" s="801"/>
      <c r="J20" s="801"/>
      <c r="K20" s="801"/>
    </row>
    <row r="21" spans="1:11" ht="15" customHeight="1">
      <c r="A21" s="809" t="s">
        <v>199</v>
      </c>
      <c r="B21" s="809"/>
      <c r="C21" s="809"/>
      <c r="D21" s="809"/>
      <c r="E21" s="809"/>
      <c r="F21" s="192"/>
      <c r="G21" s="798" t="s">
        <v>498</v>
      </c>
      <c r="H21" s="192"/>
      <c r="I21" s="192"/>
      <c r="J21" s="192"/>
      <c r="K21" s="192"/>
    </row>
    <row r="22" spans="1:11" ht="6" customHeight="1">
      <c r="A22" s="226"/>
      <c r="B22" s="226"/>
      <c r="C22" s="226"/>
      <c r="D22" s="226"/>
      <c r="E22" s="226"/>
      <c r="F22" s="192"/>
      <c r="G22" s="192"/>
      <c r="H22" s="192"/>
      <c r="I22" s="192"/>
      <c r="J22" s="192"/>
      <c r="K22" s="192"/>
    </row>
    <row r="23" spans="1:11" ht="15" customHeight="1">
      <c r="A23" s="809" t="s">
        <v>492</v>
      </c>
      <c r="B23" s="809"/>
      <c r="C23" s="809"/>
      <c r="D23" s="809"/>
      <c r="E23" s="809"/>
      <c r="F23" s="192"/>
      <c r="G23" s="226" t="s">
        <v>389</v>
      </c>
      <c r="H23" s="192"/>
      <c r="I23" s="192"/>
      <c r="J23" s="192"/>
      <c r="K23" s="192"/>
    </row>
    <row r="24" spans="1:11" ht="15" customHeight="1">
      <c r="A24" s="809" t="s">
        <v>200</v>
      </c>
      <c r="B24" s="809"/>
      <c r="C24" s="809"/>
      <c r="D24" s="809"/>
      <c r="E24" s="809"/>
      <c r="F24" s="192"/>
      <c r="G24" s="226" t="s">
        <v>504</v>
      </c>
      <c r="H24" s="192"/>
      <c r="I24" s="192"/>
      <c r="J24" s="192"/>
      <c r="K24" s="192"/>
    </row>
    <row r="25" spans="1:11" ht="5" customHeight="1">
      <c r="A25" s="226"/>
      <c r="B25" s="226"/>
      <c r="C25" s="226"/>
      <c r="D25" s="226"/>
      <c r="E25" s="226"/>
      <c r="F25" s="192"/>
      <c r="G25" s="226"/>
      <c r="H25" s="192"/>
      <c r="I25" s="192"/>
      <c r="J25" s="192"/>
      <c r="K25" s="192"/>
    </row>
    <row r="26" spans="1:11" ht="15" customHeight="1">
      <c r="A26" s="226" t="s">
        <v>519</v>
      </c>
      <c r="B26" s="226"/>
      <c r="C26" s="226"/>
      <c r="D26" s="226"/>
      <c r="E26" s="226"/>
      <c r="F26" s="192"/>
      <c r="G26" s="226" t="s">
        <v>440</v>
      </c>
      <c r="H26" s="192"/>
      <c r="I26" s="192"/>
      <c r="J26" s="192"/>
      <c r="K26" s="192"/>
    </row>
    <row r="27" spans="1:11" ht="15" customHeight="1">
      <c r="A27" s="226" t="s">
        <v>518</v>
      </c>
      <c r="B27" s="226"/>
      <c r="C27" s="226"/>
      <c r="D27" s="226"/>
      <c r="E27" s="226"/>
      <c r="F27" s="192"/>
      <c r="G27" s="226" t="s">
        <v>499</v>
      </c>
      <c r="H27" s="192"/>
      <c r="I27" s="192"/>
      <c r="J27" s="192"/>
      <c r="K27" s="192"/>
    </row>
    <row r="28" spans="1:11" ht="6" customHeight="1">
      <c r="A28" s="192"/>
      <c r="B28" s="192"/>
      <c r="C28" s="192"/>
      <c r="D28" s="192"/>
      <c r="E28" s="192"/>
      <c r="F28" s="192"/>
      <c r="G28" s="226"/>
      <c r="H28" s="192"/>
      <c r="I28" s="192"/>
      <c r="J28" s="192"/>
      <c r="K28" s="192"/>
    </row>
    <row r="29" spans="1:11" ht="15" customHeight="1">
      <c r="A29" s="192"/>
      <c r="B29" s="192"/>
      <c r="C29" s="192"/>
      <c r="D29" s="192"/>
      <c r="E29" s="192"/>
      <c r="F29" s="192"/>
      <c r="G29" s="226" t="s">
        <v>500</v>
      </c>
      <c r="H29" s="192"/>
      <c r="I29" s="192"/>
      <c r="J29" s="192"/>
      <c r="K29" s="192"/>
    </row>
    <row r="30" spans="1:11" s="115" customFormat="1" ht="18" customHeight="1">
      <c r="A30" s="195"/>
      <c r="B30" s="195"/>
      <c r="C30" s="195"/>
      <c r="D30" s="195"/>
      <c r="E30" s="195"/>
      <c r="F30" s="195"/>
      <c r="G30" s="809" t="s">
        <v>501</v>
      </c>
      <c r="H30" s="196"/>
      <c r="I30" s="196"/>
      <c r="J30" s="196"/>
      <c r="K30" s="196"/>
    </row>
    <row r="31" spans="1:11" ht="6" customHeight="1">
      <c r="A31" s="192"/>
      <c r="B31" s="192"/>
      <c r="C31" s="192"/>
      <c r="D31" s="192"/>
      <c r="E31" s="192"/>
      <c r="F31" s="192"/>
      <c r="G31" s="192"/>
      <c r="H31" s="192"/>
      <c r="I31" s="192"/>
      <c r="J31" s="192"/>
      <c r="K31" s="192"/>
    </row>
    <row r="32" spans="1:11" ht="15" customHeight="1">
      <c r="A32" s="192"/>
      <c r="B32" s="798"/>
      <c r="C32" s="798"/>
      <c r="D32" s="798"/>
      <c r="E32" s="798"/>
      <c r="F32" s="192"/>
      <c r="G32" s="226" t="s">
        <v>529</v>
      </c>
      <c r="H32" s="192"/>
      <c r="I32" s="192"/>
      <c r="J32" s="192"/>
      <c r="K32" s="192"/>
    </row>
    <row r="33" spans="1:11" ht="15" customHeight="1">
      <c r="A33" s="195" t="s">
        <v>205</v>
      </c>
      <c r="B33" s="809"/>
      <c r="C33" s="809"/>
      <c r="D33" s="809"/>
      <c r="E33" s="809"/>
      <c r="F33" s="192"/>
      <c r="G33" s="226" t="s">
        <v>530</v>
      </c>
      <c r="H33" s="192"/>
      <c r="I33" s="192"/>
      <c r="J33" s="192"/>
      <c r="K33" s="192"/>
    </row>
    <row r="34" spans="1:11" ht="6" customHeight="1">
      <c r="A34" s="192"/>
      <c r="B34" s="226"/>
      <c r="C34" s="226"/>
      <c r="D34" s="192"/>
      <c r="E34" s="226"/>
      <c r="F34" s="192"/>
      <c r="G34" s="192"/>
      <c r="H34" s="192"/>
      <c r="I34" s="192"/>
      <c r="J34" s="192"/>
      <c r="K34" s="192"/>
    </row>
    <row r="35" spans="1:11" ht="15" customHeight="1">
      <c r="A35" s="226" t="s">
        <v>523</v>
      </c>
      <c r="B35" s="809"/>
      <c r="C35" s="809"/>
      <c r="D35" s="192"/>
      <c r="E35" s="809"/>
      <c r="F35" s="192"/>
      <c r="G35" s="192"/>
      <c r="H35" s="192"/>
      <c r="I35" s="192"/>
      <c r="J35" s="192"/>
      <c r="K35" s="192"/>
    </row>
    <row r="36" spans="1:11" ht="15" customHeight="1">
      <c r="A36" s="226" t="s">
        <v>528</v>
      </c>
      <c r="B36" s="809"/>
      <c r="C36" s="809"/>
      <c r="D36" s="192"/>
      <c r="E36" s="809"/>
      <c r="F36" s="192"/>
      <c r="G36" s="195" t="s">
        <v>434</v>
      </c>
      <c r="H36" s="192"/>
      <c r="I36" s="192"/>
      <c r="J36" s="192"/>
      <c r="K36" s="192"/>
    </row>
    <row r="37" spans="1:11" ht="6" customHeight="1">
      <c r="A37" s="192"/>
      <c r="B37" s="192"/>
      <c r="C37" s="192"/>
      <c r="D37" s="192"/>
      <c r="E37" s="192"/>
      <c r="F37" s="192"/>
      <c r="G37" s="192"/>
      <c r="H37" s="192"/>
      <c r="I37" s="192"/>
      <c r="J37" s="192"/>
      <c r="K37" s="192"/>
    </row>
    <row r="38" spans="1:11" s="562" customFormat="1" ht="15" customHeight="1">
      <c r="A38" s="226" t="s">
        <v>521</v>
      </c>
      <c r="B38" s="196"/>
      <c r="C38" s="196"/>
      <c r="D38" s="192"/>
      <c r="E38" s="196"/>
      <c r="F38" s="192"/>
      <c r="G38" s="798" t="s">
        <v>493</v>
      </c>
      <c r="H38" s="192"/>
      <c r="I38" s="192"/>
      <c r="J38" s="192"/>
      <c r="K38" s="192"/>
    </row>
    <row r="39" spans="1:11" s="562" customFormat="1" ht="15" customHeight="1">
      <c r="A39" s="809" t="s">
        <v>522</v>
      </c>
      <c r="B39" s="196"/>
      <c r="C39" s="196"/>
      <c r="D39" s="196"/>
      <c r="E39" s="196"/>
      <c r="F39" s="192"/>
      <c r="G39" s="809" t="s">
        <v>201</v>
      </c>
      <c r="H39" s="192"/>
      <c r="I39" s="192"/>
      <c r="J39" s="192"/>
      <c r="K39" s="192"/>
    </row>
    <row r="40" spans="1:11" s="562" customFormat="1" ht="6" customHeight="1">
      <c r="A40" s="192"/>
      <c r="B40" s="226"/>
      <c r="C40" s="226"/>
      <c r="D40" s="192"/>
      <c r="E40" s="226"/>
      <c r="F40" s="192"/>
      <c r="G40" s="226"/>
      <c r="H40" s="192"/>
      <c r="I40" s="192"/>
      <c r="J40" s="192"/>
      <c r="K40" s="192"/>
    </row>
    <row r="41" spans="1:11" s="562" customFormat="1" ht="15" customHeight="1">
      <c r="A41" s="196" t="s">
        <v>355</v>
      </c>
      <c r="B41" s="809"/>
      <c r="C41" s="809"/>
      <c r="D41" s="196"/>
      <c r="E41" s="809"/>
      <c r="F41" s="192"/>
      <c r="G41" s="809" t="s">
        <v>202</v>
      </c>
      <c r="H41" s="192"/>
      <c r="I41" s="192"/>
      <c r="J41" s="192"/>
      <c r="K41" s="192"/>
    </row>
    <row r="42" spans="1:11" s="562" customFormat="1" ht="15" customHeight="1">
      <c r="A42" s="196" t="s">
        <v>356</v>
      </c>
      <c r="B42" s="809"/>
      <c r="C42" s="809"/>
      <c r="D42" s="196"/>
      <c r="E42" s="809"/>
      <c r="F42" s="192"/>
      <c r="G42" s="809" t="s">
        <v>203</v>
      </c>
      <c r="H42" s="192"/>
      <c r="I42" s="192"/>
      <c r="J42" s="192"/>
      <c r="K42" s="192"/>
    </row>
    <row r="43" spans="1:11" s="562" customFormat="1" ht="15" customHeight="1">
      <c r="A43" s="192" t="s">
        <v>508</v>
      </c>
      <c r="B43" s="809"/>
      <c r="C43" s="809"/>
      <c r="D43" s="192"/>
      <c r="E43" s="809"/>
      <c r="F43" s="192"/>
      <c r="G43" s="192"/>
      <c r="H43" s="192"/>
      <c r="I43" s="192"/>
      <c r="J43" s="192"/>
      <c r="K43" s="192"/>
    </row>
    <row r="44" spans="1:11" s="562" customFormat="1" ht="15" customHeight="1">
      <c r="A44" s="196" t="s">
        <v>207</v>
      </c>
      <c r="B44" s="809"/>
      <c r="C44" s="809"/>
      <c r="D44" s="196"/>
      <c r="E44" s="809"/>
      <c r="F44" s="192"/>
      <c r="G44" s="809" t="s">
        <v>503</v>
      </c>
      <c r="H44" s="192"/>
      <c r="I44" s="192"/>
      <c r="J44" s="192"/>
      <c r="K44" s="192"/>
    </row>
    <row r="45" spans="1:11" s="562" customFormat="1" ht="15" customHeight="1">
      <c r="A45" s="196" t="s">
        <v>208</v>
      </c>
      <c r="B45" s="809"/>
      <c r="C45" s="809"/>
      <c r="D45" s="196"/>
      <c r="E45" s="809"/>
      <c r="F45" s="192"/>
      <c r="G45" s="809" t="s">
        <v>520</v>
      </c>
      <c r="H45" s="192"/>
      <c r="I45" s="192"/>
      <c r="J45" s="192"/>
      <c r="K45" s="192"/>
    </row>
    <row r="46" spans="1:11" s="562" customFormat="1" ht="15" customHeight="1">
      <c r="A46" s="192" t="s">
        <v>326</v>
      </c>
      <c r="B46" s="192"/>
      <c r="C46" s="192"/>
      <c r="D46" s="192"/>
      <c r="E46" s="192"/>
      <c r="F46" s="192"/>
      <c r="G46" s="192"/>
      <c r="H46" s="192"/>
      <c r="I46" s="192"/>
      <c r="J46" s="192"/>
      <c r="K46" s="192"/>
    </row>
    <row r="47" spans="1:11" ht="15" customHeight="1">
      <c r="A47" s="192" t="s">
        <v>209</v>
      </c>
      <c r="B47" s="192"/>
      <c r="C47" s="192"/>
      <c r="D47" s="192"/>
      <c r="E47" s="192"/>
      <c r="F47" s="192"/>
      <c r="G47" s="192"/>
      <c r="H47" s="192"/>
      <c r="I47" s="192"/>
      <c r="J47" s="192"/>
      <c r="K47" s="192"/>
    </row>
    <row r="48" spans="1:11" ht="15" customHeight="1">
      <c r="A48" s="226" t="s">
        <v>507</v>
      </c>
      <c r="B48" s="192"/>
      <c r="C48" s="192"/>
      <c r="D48" s="192"/>
      <c r="E48" s="192"/>
      <c r="F48" s="192"/>
      <c r="G48" s="192"/>
      <c r="H48" s="192"/>
      <c r="I48" s="192"/>
      <c r="J48" s="192"/>
      <c r="K48" s="192"/>
    </row>
    <row r="49" spans="1:11" ht="15" customHeight="1">
      <c r="A49" s="192" t="s">
        <v>210</v>
      </c>
      <c r="B49" s="192"/>
      <c r="C49" s="192"/>
      <c r="D49" s="192"/>
      <c r="E49" s="192"/>
      <c r="F49" s="192"/>
      <c r="G49" s="192"/>
      <c r="H49" s="192"/>
      <c r="I49" s="192"/>
      <c r="J49" s="192"/>
      <c r="K49" s="192"/>
    </row>
    <row r="50" spans="1:11" ht="15" customHeight="1">
      <c r="A50" s="192" t="s">
        <v>211</v>
      </c>
      <c r="B50" s="192"/>
      <c r="C50" s="192"/>
      <c r="D50" s="192"/>
      <c r="E50" s="192"/>
      <c r="F50" s="192"/>
      <c r="G50" s="192"/>
      <c r="H50" s="192"/>
      <c r="I50" s="192"/>
      <c r="J50" s="192"/>
      <c r="K50" s="192"/>
    </row>
    <row r="51" spans="1:11" ht="15" customHeight="1">
      <c r="A51" s="192"/>
      <c r="B51" s="192"/>
      <c r="C51" s="192"/>
      <c r="D51" s="192"/>
      <c r="E51" s="192"/>
      <c r="F51" s="192"/>
      <c r="G51" s="192"/>
      <c r="H51" s="192"/>
      <c r="I51" s="192"/>
      <c r="J51" s="192"/>
      <c r="K51" s="192"/>
    </row>
    <row r="52" spans="1:11">
      <c r="A52" s="226"/>
      <c r="B52" s="192"/>
      <c r="C52" s="192"/>
      <c r="D52" s="192"/>
      <c r="E52" s="192"/>
      <c r="F52" s="192"/>
      <c r="G52" s="562"/>
      <c r="H52" s="192"/>
      <c r="I52" s="192"/>
      <c r="J52" s="192"/>
      <c r="K52" s="192"/>
    </row>
    <row r="53" spans="1:11">
      <c r="A53" s="1474" t="s">
        <v>215</v>
      </c>
      <c r="B53" s="1474"/>
      <c r="C53" s="1474"/>
      <c r="D53" s="1474"/>
      <c r="E53" s="1474"/>
      <c r="F53" s="1474"/>
      <c r="G53" s="1474"/>
      <c r="H53" s="1474"/>
      <c r="I53" s="1474"/>
      <c r="J53" s="1474"/>
      <c r="K53" s="1474"/>
    </row>
    <row r="54" spans="1:11">
      <c r="A54" s="1475" t="s">
        <v>168</v>
      </c>
      <c r="B54" s="1476"/>
      <c r="C54" s="1476"/>
      <c r="D54" s="1476"/>
      <c r="E54" s="1476"/>
      <c r="F54" s="1476"/>
      <c r="G54" s="1476"/>
      <c r="H54" s="1476"/>
      <c r="I54" s="1476"/>
      <c r="J54" s="1476"/>
      <c r="K54" s="1476"/>
    </row>
    <row r="55" spans="1:11">
      <c r="A55" s="1475" t="s">
        <v>214</v>
      </c>
      <c r="B55" s="1475"/>
      <c r="C55" s="1475"/>
      <c r="D55" s="1475"/>
      <c r="E55" s="1475"/>
      <c r="F55" s="1475"/>
      <c r="G55" s="1473" t="s">
        <v>269</v>
      </c>
      <c r="H55" s="1473"/>
      <c r="I55" s="196"/>
      <c r="J55" s="192"/>
      <c r="K55" s="192"/>
    </row>
    <row r="56" spans="1:11">
      <c r="A56" s="1477" t="s">
        <v>213</v>
      </c>
      <c r="B56" s="1477"/>
      <c r="C56" s="1477"/>
      <c r="D56" s="1477"/>
      <c r="E56" s="1477"/>
      <c r="F56" s="1477"/>
      <c r="G56" s="1473" t="s">
        <v>270</v>
      </c>
      <c r="H56" s="1473"/>
      <c r="I56" s="197"/>
      <c r="J56" s="192"/>
      <c r="K56" s="192"/>
    </row>
    <row r="57" spans="1:11">
      <c r="A57" s="1472" t="s">
        <v>212</v>
      </c>
      <c r="B57" s="1472"/>
      <c r="C57" s="1472"/>
      <c r="D57" s="1472"/>
      <c r="E57" s="1472"/>
      <c r="F57" s="1472"/>
      <c r="G57" s="1473" t="s">
        <v>502</v>
      </c>
      <c r="H57" s="1473"/>
      <c r="I57" s="755"/>
      <c r="J57" s="755"/>
      <c r="K57" s="755"/>
    </row>
    <row r="72" spans="1:1">
      <c r="A72" s="559"/>
    </row>
    <row r="73" spans="1:1">
      <c r="A73" s="559"/>
    </row>
    <row r="74" spans="1:1">
      <c r="A74" s="559"/>
    </row>
    <row r="75" spans="1:1">
      <c r="A75" s="559"/>
    </row>
    <row r="76" spans="1:1">
      <c r="A76" s="559"/>
    </row>
    <row r="77" spans="1:1">
      <c r="A77" s="559"/>
    </row>
    <row r="78" spans="1:1">
      <c r="A78" s="559"/>
    </row>
    <row r="79" spans="1:1">
      <c r="A79" s="559"/>
    </row>
    <row r="80" spans="1:1">
      <c r="A80" s="559"/>
    </row>
    <row r="81" spans="1:1">
      <c r="A81" s="559"/>
    </row>
    <row r="82" spans="1:1">
      <c r="A82" s="559"/>
    </row>
    <row r="83" spans="1:1">
      <c r="A83" s="559"/>
    </row>
    <row r="84" spans="1:1">
      <c r="A84" s="559"/>
    </row>
    <row r="85" spans="1:1">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‘WFTDA StatsBook Credits’ revision 20181211
StatsBook © 2008–2018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baseColWidth="10" defaultColWidth="8.83203125" defaultRowHeight="14"/>
  <cols>
    <col min="1" max="1" width="8.6640625" style="114" customWidth="1"/>
    <col min="2" max="2" width="4.6640625" style="114" customWidth="1"/>
    <col min="3" max="3" width="12.6640625" style="114" customWidth="1"/>
    <col min="4" max="9" width="8.6640625" style="114" customWidth="1"/>
    <col min="10" max="10" width="25.33203125" style="114" customWidth="1"/>
    <col min="11" max="16384" width="8.83203125" style="114"/>
  </cols>
  <sheetData>
    <row r="1" spans="1:10" ht="15" customHeight="1">
      <c r="C1" s="116"/>
      <c r="D1" s="116"/>
      <c r="E1" s="116"/>
      <c r="F1" s="116"/>
      <c r="G1" s="116"/>
      <c r="H1" s="116"/>
      <c r="I1" s="116"/>
      <c r="J1" s="116"/>
    </row>
    <row r="2" spans="1:10" ht="30" customHeight="1">
      <c r="A2" s="1491" t="s">
        <v>216</v>
      </c>
      <c r="B2" s="1491"/>
      <c r="C2" s="1491"/>
      <c r="D2" s="1491"/>
      <c r="E2" s="1491"/>
      <c r="F2" s="1491"/>
      <c r="G2" s="1491"/>
      <c r="H2" s="1491"/>
      <c r="I2" s="1491"/>
      <c r="J2" s="1491"/>
    </row>
    <row r="3" spans="1:10" ht="75" customHeight="1">
      <c r="B3" s="1492" t="s">
        <v>339</v>
      </c>
      <c r="C3" s="1493"/>
      <c r="D3" s="1493"/>
      <c r="E3" s="1493"/>
      <c r="F3" s="1493"/>
      <c r="G3" s="1493"/>
      <c r="H3" s="1493"/>
      <c r="I3" s="1493"/>
      <c r="J3" s="1493"/>
    </row>
    <row r="4" spans="1:10" ht="15" customHeight="1">
      <c r="B4" s="1485" t="s">
        <v>217</v>
      </c>
      <c r="C4" s="1485"/>
      <c r="D4" s="1485"/>
      <c r="E4" s="1485"/>
      <c r="F4" s="1485"/>
      <c r="G4" s="1485"/>
      <c r="H4" s="1485"/>
      <c r="I4" s="1485"/>
      <c r="J4" s="1485"/>
    </row>
    <row r="5" spans="1:10" ht="30" customHeight="1">
      <c r="B5" s="116"/>
      <c r="C5" s="116"/>
      <c r="D5" s="116"/>
      <c r="E5" s="116"/>
      <c r="F5" s="116"/>
      <c r="G5" s="116"/>
      <c r="H5" s="116"/>
      <c r="I5" s="116"/>
      <c r="J5" s="116"/>
    </row>
    <row r="6" spans="1:10" ht="30" customHeight="1">
      <c r="A6" s="1491" t="s">
        <v>218</v>
      </c>
      <c r="B6" s="1491"/>
      <c r="C6" s="1491"/>
      <c r="D6" s="1491"/>
      <c r="E6" s="1491"/>
      <c r="F6" s="1491"/>
      <c r="G6" s="1491"/>
      <c r="H6" s="1491"/>
      <c r="I6" s="1491"/>
      <c r="J6" s="1491"/>
    </row>
    <row r="7" spans="1:10" ht="15" customHeight="1">
      <c r="B7" s="1504" t="s">
        <v>584</v>
      </c>
      <c r="C7" s="1503"/>
      <c r="D7" s="1503"/>
      <c r="E7" s="1503"/>
      <c r="F7" s="1503"/>
      <c r="G7" s="1503"/>
      <c r="H7" s="1503"/>
      <c r="I7" s="1503"/>
      <c r="J7" s="1503"/>
    </row>
    <row r="8" spans="1:10" s="562" customFormat="1" ht="30" customHeight="1">
      <c r="B8" s="808" t="s">
        <v>170</v>
      </c>
      <c r="C8" s="1489" t="s">
        <v>516</v>
      </c>
      <c r="D8" s="1489"/>
      <c r="E8" s="1489"/>
      <c r="F8" s="1489"/>
      <c r="G8" s="1489"/>
      <c r="H8" s="1489"/>
      <c r="I8" s="1489"/>
      <c r="J8" s="1489"/>
    </row>
    <row r="9" spans="1:10" s="562" customFormat="1" ht="15" customHeight="1">
      <c r="B9" s="808" t="s">
        <v>162</v>
      </c>
      <c r="C9" s="515" t="s">
        <v>514</v>
      </c>
      <c r="D9" s="800"/>
      <c r="E9" s="800"/>
      <c r="F9" s="800"/>
      <c r="G9" s="800"/>
      <c r="H9" s="800"/>
      <c r="I9" s="800"/>
      <c r="J9" s="800"/>
    </row>
    <row r="10" spans="1:10" s="562" customFormat="1" ht="15" customHeight="1">
      <c r="B10" s="808" t="s">
        <v>163</v>
      </c>
      <c r="C10" s="515" t="s">
        <v>579</v>
      </c>
      <c r="D10" s="800"/>
      <c r="E10" s="800"/>
      <c r="F10" s="800"/>
      <c r="G10" s="800"/>
      <c r="H10" s="800"/>
      <c r="I10" s="800"/>
      <c r="J10" s="800"/>
    </row>
    <row r="11" spans="1:10" s="562" customFormat="1" ht="15" customHeight="1">
      <c r="B11" s="808" t="s">
        <v>165</v>
      </c>
      <c r="C11" s="515" t="s">
        <v>515</v>
      </c>
      <c r="D11" s="800"/>
      <c r="E11" s="800"/>
      <c r="F11" s="800"/>
      <c r="G11" s="800"/>
      <c r="H11" s="800"/>
      <c r="I11" s="800"/>
      <c r="J11" s="800"/>
    </row>
    <row r="12" spans="1:10" s="562" customFormat="1" ht="15" customHeight="1">
      <c r="B12" s="808" t="s">
        <v>166</v>
      </c>
      <c r="C12" s="515" t="s">
        <v>572</v>
      </c>
      <c r="D12" s="803"/>
      <c r="E12" s="803"/>
      <c r="F12" s="803"/>
      <c r="G12" s="803"/>
      <c r="H12" s="803"/>
      <c r="I12" s="803"/>
      <c r="J12" s="803"/>
    </row>
    <row r="13" spans="1:10" s="562" customFormat="1" ht="15" customHeight="1">
      <c r="B13" s="808" t="s">
        <v>167</v>
      </c>
      <c r="C13" s="802" t="s">
        <v>524</v>
      </c>
      <c r="D13" s="803"/>
      <c r="E13" s="803"/>
      <c r="F13" s="803"/>
      <c r="G13" s="803"/>
      <c r="H13" s="803"/>
      <c r="I13" s="803"/>
      <c r="J13" s="803"/>
    </row>
    <row r="14" spans="1:10" s="562" customFormat="1" ht="15" customHeight="1">
      <c r="B14" s="808" t="s">
        <v>228</v>
      </c>
      <c r="C14" s="802" t="s">
        <v>525</v>
      </c>
      <c r="D14" s="803"/>
      <c r="E14" s="803"/>
      <c r="F14" s="803"/>
      <c r="G14" s="803"/>
      <c r="H14" s="803"/>
      <c r="I14" s="803"/>
      <c r="J14" s="803"/>
    </row>
    <row r="15" spans="1:10" s="562" customFormat="1" ht="15" customHeight="1">
      <c r="B15" s="808" t="s">
        <v>229</v>
      </c>
      <c r="C15" s="802" t="s">
        <v>526</v>
      </c>
      <c r="D15" s="803"/>
      <c r="E15" s="803"/>
      <c r="F15" s="803"/>
      <c r="G15" s="803"/>
      <c r="H15" s="803"/>
      <c r="I15" s="803"/>
      <c r="J15" s="803"/>
    </row>
    <row r="16" spans="1:10" s="562" customFormat="1" ht="15" customHeight="1">
      <c r="B16" s="808" t="s">
        <v>230</v>
      </c>
      <c r="C16" s="802" t="s">
        <v>527</v>
      </c>
      <c r="D16" s="803"/>
      <c r="E16" s="803"/>
      <c r="F16" s="803"/>
      <c r="G16" s="803"/>
      <c r="H16" s="803"/>
      <c r="I16" s="803"/>
      <c r="J16" s="803"/>
    </row>
    <row r="17" spans="2:10" s="562" customFormat="1" ht="15" customHeight="1">
      <c r="B17" s="808" t="s">
        <v>533</v>
      </c>
      <c r="C17" s="802" t="s">
        <v>534</v>
      </c>
      <c r="D17" s="803"/>
      <c r="E17" s="803"/>
      <c r="F17" s="803"/>
      <c r="G17" s="803"/>
      <c r="H17" s="803"/>
      <c r="I17" s="803"/>
      <c r="J17" s="803"/>
    </row>
    <row r="18" spans="2:10" s="562" customFormat="1" ht="15" customHeight="1">
      <c r="B18" s="808" t="s">
        <v>573</v>
      </c>
      <c r="C18" s="811" t="s">
        <v>574</v>
      </c>
      <c r="D18" s="810"/>
      <c r="E18" s="810"/>
      <c r="F18" s="810"/>
      <c r="G18" s="810"/>
      <c r="H18" s="810"/>
      <c r="I18" s="810"/>
      <c r="J18" s="810"/>
    </row>
    <row r="19" spans="2:10" s="562" customFormat="1" ht="15" customHeight="1">
      <c r="B19" s="658"/>
      <c r="C19" s="657"/>
      <c r="D19" s="657"/>
      <c r="E19" s="657"/>
      <c r="F19" s="657"/>
      <c r="G19" s="657"/>
      <c r="H19" s="657"/>
      <c r="I19" s="657"/>
      <c r="J19" s="657"/>
    </row>
    <row r="20" spans="2:10" s="562" customFormat="1" ht="15" customHeight="1">
      <c r="B20" s="459" t="s">
        <v>510</v>
      </c>
      <c r="C20" s="657"/>
      <c r="D20" s="657"/>
      <c r="E20" s="657"/>
      <c r="F20" s="657"/>
      <c r="G20" s="657"/>
      <c r="H20" s="657"/>
      <c r="I20" s="657"/>
      <c r="J20" s="657"/>
    </row>
    <row r="21" spans="2:10" s="562" customFormat="1" ht="24.75" customHeight="1">
      <c r="B21" s="118" t="s">
        <v>170</v>
      </c>
      <c r="C21" s="1489" t="s">
        <v>481</v>
      </c>
      <c r="D21" s="1486"/>
      <c r="E21" s="1486"/>
      <c r="F21" s="1486"/>
      <c r="G21" s="1486"/>
      <c r="H21" s="1486"/>
      <c r="I21" s="1486"/>
      <c r="J21" s="1486"/>
    </row>
    <row r="22" spans="2:10" s="562" customFormat="1" ht="15" customHeight="1">
      <c r="B22" s="117" t="s">
        <v>162</v>
      </c>
      <c r="C22" s="657" t="s">
        <v>477</v>
      </c>
      <c r="D22" s="657"/>
      <c r="E22" s="657"/>
      <c r="F22" s="657"/>
      <c r="G22" s="657"/>
      <c r="H22" s="657"/>
      <c r="I22" s="657"/>
      <c r="J22" s="657"/>
    </row>
    <row r="23" spans="2:10" s="562" customFormat="1" ht="15" customHeight="1">
      <c r="B23" s="225" t="s">
        <v>163</v>
      </c>
      <c r="C23" s="658" t="s">
        <v>482</v>
      </c>
      <c r="D23" s="657"/>
      <c r="E23" s="657"/>
      <c r="F23" s="657"/>
      <c r="G23" s="657"/>
      <c r="H23" s="657"/>
      <c r="I23" s="657"/>
      <c r="J23" s="657"/>
    </row>
    <row r="24" spans="2:10" s="562" customFormat="1" ht="15" customHeight="1">
      <c r="B24" s="225" t="s">
        <v>165</v>
      </c>
      <c r="C24" s="658" t="s">
        <v>484</v>
      </c>
      <c r="D24" s="657"/>
      <c r="E24" s="657"/>
      <c r="F24" s="657"/>
      <c r="G24" s="657"/>
      <c r="H24" s="657"/>
      <c r="I24" s="657"/>
      <c r="J24" s="657"/>
    </row>
    <row r="25" spans="2:10" s="562" customFormat="1" ht="15" customHeight="1">
      <c r="B25" s="225" t="s">
        <v>166</v>
      </c>
      <c r="C25" s="657" t="s">
        <v>478</v>
      </c>
      <c r="D25" s="657"/>
      <c r="E25" s="657"/>
      <c r="F25" s="657"/>
      <c r="G25" s="657"/>
      <c r="H25" s="657"/>
      <c r="I25" s="657"/>
      <c r="J25" s="657"/>
    </row>
    <row r="26" spans="2:10" s="562" customFormat="1" ht="15" customHeight="1">
      <c r="B26" s="225" t="s">
        <v>167</v>
      </c>
      <c r="C26" s="657" t="s">
        <v>479</v>
      </c>
      <c r="D26" s="657"/>
      <c r="E26" s="657"/>
      <c r="F26" s="657"/>
      <c r="G26" s="657"/>
      <c r="H26" s="657"/>
      <c r="I26" s="657"/>
      <c r="J26" s="657"/>
    </row>
    <row r="27" spans="2:10" s="562" customFormat="1" ht="15" customHeight="1">
      <c r="B27" s="225" t="s">
        <v>228</v>
      </c>
      <c r="C27" s="657" t="s">
        <v>480</v>
      </c>
      <c r="D27" s="657"/>
      <c r="E27" s="657"/>
      <c r="F27" s="657"/>
      <c r="G27" s="657"/>
      <c r="H27" s="657"/>
      <c r="I27" s="657"/>
      <c r="J27" s="657"/>
    </row>
    <row r="28" spans="2:10" s="562" customFormat="1" ht="15" customHeight="1">
      <c r="B28" s="225" t="s">
        <v>229</v>
      </c>
      <c r="C28" s="658" t="s">
        <v>483</v>
      </c>
      <c r="D28" s="657"/>
      <c r="E28" s="657"/>
      <c r="F28" s="657"/>
      <c r="G28" s="657"/>
      <c r="H28" s="657"/>
      <c r="I28" s="657"/>
      <c r="J28" s="657"/>
    </row>
    <row r="29" spans="2:10" ht="15" customHeight="1"/>
    <row r="30" spans="2:10" s="562" customFormat="1" ht="15" customHeight="1">
      <c r="B30" s="459" t="s">
        <v>476</v>
      </c>
    </row>
    <row r="31" spans="2:10" s="562" customFormat="1" ht="15" customHeight="1">
      <c r="B31" s="117" t="s">
        <v>170</v>
      </c>
      <c r="C31" s="561" t="s">
        <v>444</v>
      </c>
    </row>
    <row r="32" spans="2:10" s="562" customFormat="1" ht="15" customHeight="1">
      <c r="B32" s="117" t="s">
        <v>162</v>
      </c>
      <c r="C32" s="561" t="s">
        <v>430</v>
      </c>
    </row>
    <row r="33" spans="2:3" s="562" customFormat="1" ht="15" customHeight="1">
      <c r="B33" s="225" t="s">
        <v>163</v>
      </c>
      <c r="C33" s="561" t="s">
        <v>431</v>
      </c>
    </row>
    <row r="34" spans="2:3" s="562" customFormat="1" ht="15" customHeight="1">
      <c r="B34" s="225" t="s">
        <v>165</v>
      </c>
      <c r="C34" s="561" t="s">
        <v>432</v>
      </c>
    </row>
    <row r="35" spans="2:3" s="562" customFormat="1" ht="15" customHeight="1">
      <c r="B35" s="225" t="s">
        <v>166</v>
      </c>
      <c r="C35" s="561" t="s">
        <v>441</v>
      </c>
    </row>
    <row r="36" spans="2:3" s="562" customFormat="1" ht="15" customHeight="1">
      <c r="B36" s="225" t="s">
        <v>167</v>
      </c>
      <c r="C36" s="515" t="s">
        <v>433</v>
      </c>
    </row>
    <row r="37" spans="2:3" s="562" customFormat="1" ht="15" customHeight="1"/>
    <row r="38" spans="2:3" ht="15" customHeight="1">
      <c r="B38" s="459" t="s">
        <v>429</v>
      </c>
    </row>
    <row r="39" spans="2:3" ht="15" customHeight="1">
      <c r="B39" s="117" t="s">
        <v>170</v>
      </c>
      <c r="C39" s="12" t="s">
        <v>354</v>
      </c>
    </row>
    <row r="40" spans="2:3" ht="15" customHeight="1">
      <c r="B40" s="117" t="s">
        <v>162</v>
      </c>
      <c r="C40" s="560" t="s">
        <v>386</v>
      </c>
    </row>
    <row r="41" spans="2:3" ht="15" customHeight="1">
      <c r="B41" s="225" t="s">
        <v>163</v>
      </c>
      <c r="C41" s="12" t="s">
        <v>353</v>
      </c>
    </row>
    <row r="42" spans="2:3" ht="15" customHeight="1">
      <c r="B42" s="225" t="s">
        <v>165</v>
      </c>
      <c r="C42" s="12" t="s">
        <v>340</v>
      </c>
    </row>
    <row r="43" spans="2:3" ht="15" customHeight="1">
      <c r="B43" s="225" t="s">
        <v>166</v>
      </c>
      <c r="C43" s="515" t="s">
        <v>341</v>
      </c>
    </row>
    <row r="44" spans="2:3" ht="15" customHeight="1">
      <c r="B44" s="225" t="s">
        <v>167</v>
      </c>
      <c r="C44" s="12" t="s">
        <v>346</v>
      </c>
    </row>
    <row r="45" spans="2:3" ht="15" customHeight="1">
      <c r="B45" s="516"/>
      <c r="C45" s="12"/>
    </row>
    <row r="46" spans="2:3" ht="15" customHeight="1">
      <c r="B46" s="459" t="s">
        <v>342</v>
      </c>
    </row>
    <row r="47" spans="2:3" ht="15" customHeight="1">
      <c r="B47" s="117" t="s">
        <v>170</v>
      </c>
      <c r="C47" s="12" t="s">
        <v>318</v>
      </c>
    </row>
    <row r="48" spans="2:3" ht="15" customHeight="1">
      <c r="B48" s="117" t="s">
        <v>162</v>
      </c>
      <c r="C48" s="12" t="s">
        <v>338</v>
      </c>
    </row>
    <row r="49" spans="2:10" ht="12.75" customHeight="1">
      <c r="B49" s="225" t="s">
        <v>163</v>
      </c>
      <c r="C49" s="515" t="s">
        <v>328</v>
      </c>
      <c r="D49" s="515"/>
      <c r="E49" s="515"/>
      <c r="F49" s="515"/>
      <c r="G49" s="515"/>
      <c r="H49" s="515"/>
      <c r="I49" s="515"/>
      <c r="J49" s="515"/>
    </row>
    <row r="50" spans="2:10" ht="15" customHeight="1">
      <c r="B50" s="225" t="s">
        <v>165</v>
      </c>
      <c r="C50" s="12" t="s">
        <v>327</v>
      </c>
    </row>
    <row r="51" spans="2:10" ht="15" customHeight="1">
      <c r="B51" s="225" t="s">
        <v>166</v>
      </c>
      <c r="C51" s="12" t="s">
        <v>325</v>
      </c>
    </row>
    <row r="52" spans="2:10" ht="15" customHeight="1">
      <c r="B52" s="225" t="s">
        <v>167</v>
      </c>
      <c r="C52" s="12" t="s">
        <v>336</v>
      </c>
    </row>
    <row r="53" spans="2:10" ht="15" customHeight="1">
      <c r="B53" s="516" t="s">
        <v>228</v>
      </c>
      <c r="C53" s="12" t="s">
        <v>335</v>
      </c>
    </row>
    <row r="54" spans="2:10" ht="15" customHeight="1"/>
    <row r="55" spans="2:10" ht="15" customHeight="1">
      <c r="B55" s="459" t="s">
        <v>401</v>
      </c>
    </row>
    <row r="56" spans="2:10" ht="15" customHeight="1">
      <c r="B56" s="117" t="s">
        <v>170</v>
      </c>
      <c r="C56" s="12" t="s">
        <v>305</v>
      </c>
    </row>
    <row r="57" spans="2:10" ht="15" customHeight="1">
      <c r="B57" s="117" t="s">
        <v>162</v>
      </c>
      <c r="C57" s="12" t="s">
        <v>306</v>
      </c>
    </row>
    <row r="58" spans="2:10" ht="15" customHeight="1">
      <c r="B58" s="225" t="s">
        <v>163</v>
      </c>
      <c r="C58" s="12" t="s">
        <v>308</v>
      </c>
    </row>
    <row r="59" spans="2:10" ht="15" customHeight="1">
      <c r="B59" s="225" t="s">
        <v>165</v>
      </c>
      <c r="C59" s="12" t="s">
        <v>309</v>
      </c>
    </row>
    <row r="60" spans="2:10" ht="15" customHeight="1">
      <c r="B60" s="225" t="s">
        <v>166</v>
      </c>
      <c r="C60" s="12" t="s">
        <v>307</v>
      </c>
    </row>
    <row r="61" spans="2:10" ht="15" customHeight="1"/>
    <row r="62" spans="2:10" ht="15" customHeight="1">
      <c r="B62" s="1494" t="s">
        <v>299</v>
      </c>
      <c r="C62" s="1484"/>
      <c r="D62" s="1484"/>
      <c r="E62" s="1484"/>
      <c r="F62" s="1484"/>
      <c r="G62" s="1484"/>
      <c r="H62" s="1484"/>
      <c r="I62" s="1484"/>
      <c r="J62" s="1484"/>
    </row>
    <row r="63" spans="2:10" ht="15" customHeight="1">
      <c r="B63" s="117" t="s">
        <v>170</v>
      </c>
      <c r="C63" s="1486" t="s">
        <v>272</v>
      </c>
      <c r="D63" s="1485"/>
      <c r="E63" s="1485"/>
      <c r="F63" s="1485"/>
      <c r="G63" s="1485"/>
      <c r="H63" s="1485"/>
      <c r="I63" s="1485"/>
      <c r="J63" s="1485"/>
    </row>
    <row r="64" spans="2:10" ht="15" customHeight="1">
      <c r="B64" s="117" t="s">
        <v>162</v>
      </c>
      <c r="C64" s="1486" t="s">
        <v>271</v>
      </c>
      <c r="D64" s="1485"/>
      <c r="E64" s="1485"/>
      <c r="F64" s="1485"/>
      <c r="G64" s="1485"/>
      <c r="H64" s="1485"/>
      <c r="I64" s="1485"/>
      <c r="J64" s="1485"/>
    </row>
    <row r="65" spans="2:10" ht="15" customHeight="1">
      <c r="B65" s="225" t="s">
        <v>163</v>
      </c>
      <c r="C65" s="1486" t="s">
        <v>274</v>
      </c>
      <c r="D65" s="1485"/>
      <c r="E65" s="1485"/>
      <c r="F65" s="1485"/>
      <c r="G65" s="1485"/>
      <c r="H65" s="1485"/>
      <c r="I65" s="1485"/>
      <c r="J65" s="1485"/>
    </row>
    <row r="66" spans="2:10" ht="15" customHeight="1">
      <c r="B66" s="225" t="s">
        <v>165</v>
      </c>
      <c r="C66" s="224" t="s">
        <v>275</v>
      </c>
      <c r="D66" s="223"/>
      <c r="E66" s="223"/>
      <c r="F66" s="223"/>
      <c r="G66" s="223"/>
      <c r="H66" s="223"/>
      <c r="I66" s="223"/>
      <c r="J66" s="223"/>
    </row>
    <row r="67" spans="2:10" ht="15" customHeight="1">
      <c r="B67" s="225" t="s">
        <v>166</v>
      </c>
      <c r="C67" s="1486" t="s">
        <v>273</v>
      </c>
      <c r="D67" s="1485"/>
      <c r="E67" s="1485"/>
      <c r="F67" s="1485"/>
      <c r="G67" s="1485"/>
      <c r="H67" s="1485"/>
      <c r="I67" s="1485"/>
      <c r="J67" s="1485"/>
    </row>
    <row r="68" spans="2:10" ht="15" customHeight="1"/>
    <row r="69" spans="2:10" ht="15" customHeight="1">
      <c r="B69" s="1494" t="s">
        <v>298</v>
      </c>
      <c r="C69" s="1484"/>
      <c r="D69" s="1484"/>
      <c r="E69" s="1484"/>
      <c r="F69" s="1484"/>
      <c r="G69" s="1484"/>
      <c r="H69" s="1484"/>
      <c r="I69" s="1484"/>
      <c r="J69" s="1484"/>
    </row>
    <row r="70" spans="2:10" ht="15" customHeight="1">
      <c r="B70" s="117" t="s">
        <v>170</v>
      </c>
      <c r="C70" s="1485" t="s">
        <v>219</v>
      </c>
      <c r="D70" s="1485"/>
      <c r="E70" s="1485"/>
      <c r="F70" s="1485"/>
      <c r="G70" s="1485"/>
      <c r="H70" s="1485"/>
      <c r="I70" s="1485"/>
      <c r="J70" s="1485"/>
    </row>
    <row r="71" spans="2:10" ht="15" customHeight="1">
      <c r="B71" s="117" t="s">
        <v>162</v>
      </c>
      <c r="C71" s="1485" t="s">
        <v>225</v>
      </c>
      <c r="D71" s="1485"/>
      <c r="E71" s="1485"/>
      <c r="F71" s="1485"/>
      <c r="G71" s="1485"/>
      <c r="H71" s="1485"/>
      <c r="I71" s="1485"/>
      <c r="J71" s="1485"/>
    </row>
    <row r="72" spans="2:10" ht="15" customHeight="1">
      <c r="B72" s="117" t="s">
        <v>163</v>
      </c>
      <c r="C72" s="1485" t="s">
        <v>220</v>
      </c>
      <c r="D72" s="1485"/>
      <c r="E72" s="1485"/>
      <c r="F72" s="1485"/>
      <c r="G72" s="1485"/>
      <c r="H72" s="1485"/>
      <c r="I72" s="1485"/>
      <c r="J72" s="1485"/>
    </row>
    <row r="73" spans="2:10" ht="15" customHeight="1">
      <c r="B73" s="117" t="s">
        <v>165</v>
      </c>
      <c r="C73" s="1485" t="s">
        <v>221</v>
      </c>
      <c r="D73" s="1485"/>
      <c r="E73" s="1485"/>
      <c r="F73" s="1485"/>
      <c r="G73" s="1485"/>
      <c r="H73" s="1485"/>
      <c r="I73" s="1485"/>
      <c r="J73" s="1485"/>
    </row>
    <row r="74" spans="2:10" ht="15" customHeight="1">
      <c r="B74" s="117" t="s">
        <v>166</v>
      </c>
      <c r="C74" s="1485" t="s">
        <v>222</v>
      </c>
      <c r="D74" s="1485"/>
      <c r="E74" s="1485"/>
      <c r="F74" s="1485"/>
      <c r="G74" s="1485"/>
      <c r="H74" s="1485"/>
      <c r="I74" s="1485"/>
      <c r="J74" s="1485"/>
    </row>
    <row r="75" spans="2:10" ht="15" customHeight="1">
      <c r="B75" s="117" t="s">
        <v>167</v>
      </c>
      <c r="C75" s="1485" t="s">
        <v>223</v>
      </c>
      <c r="D75" s="1485"/>
      <c r="E75" s="1485"/>
      <c r="F75" s="1485"/>
      <c r="G75" s="1485"/>
      <c r="H75" s="1485"/>
      <c r="I75" s="1485"/>
      <c r="J75" s="1485"/>
    </row>
    <row r="76" spans="2:10" ht="15" customHeight="1">
      <c r="B76" s="117" t="s">
        <v>228</v>
      </c>
      <c r="C76" s="1485" t="s">
        <v>224</v>
      </c>
      <c r="D76" s="1485"/>
      <c r="E76" s="1485"/>
      <c r="F76" s="1485"/>
      <c r="G76" s="1485"/>
      <c r="H76" s="1485"/>
      <c r="I76" s="1485"/>
      <c r="J76" s="1485"/>
    </row>
    <row r="77" spans="2:10" ht="15" customHeight="1">
      <c r="B77" s="117" t="s">
        <v>229</v>
      </c>
      <c r="C77" s="1485" t="s">
        <v>226</v>
      </c>
      <c r="D77" s="1485"/>
      <c r="E77" s="1485"/>
      <c r="F77" s="1485"/>
      <c r="G77" s="1485"/>
      <c r="H77" s="1485"/>
      <c r="I77" s="1485"/>
      <c r="J77" s="1485"/>
    </row>
    <row r="78" spans="2:10" ht="30" customHeight="1">
      <c r="B78" s="118" t="s">
        <v>230</v>
      </c>
      <c r="C78" s="1493" t="s">
        <v>227</v>
      </c>
      <c r="D78" s="1493"/>
      <c r="E78" s="1493"/>
      <c r="F78" s="1493"/>
      <c r="G78" s="1493"/>
      <c r="H78" s="1493"/>
      <c r="I78" s="1493"/>
      <c r="J78" s="1493"/>
    </row>
    <row r="79" spans="2:10" ht="15" customHeight="1">
      <c r="C79" s="116"/>
      <c r="D79" s="116"/>
      <c r="E79" s="116"/>
      <c r="F79" s="116"/>
      <c r="G79" s="116"/>
      <c r="H79" s="116"/>
      <c r="I79" s="116"/>
      <c r="J79" s="116"/>
    </row>
    <row r="80" spans="2:10" ht="15" customHeight="1">
      <c r="B80" s="1484" t="s">
        <v>231</v>
      </c>
      <c r="C80" s="1484"/>
      <c r="D80" s="1484"/>
      <c r="E80" s="1484"/>
      <c r="F80" s="1484"/>
      <c r="G80" s="1484"/>
      <c r="H80" s="1484"/>
      <c r="I80" s="1484"/>
      <c r="J80" s="1484"/>
    </row>
    <row r="81" spans="1:10" ht="15" customHeight="1">
      <c r="B81" s="117" t="s">
        <v>170</v>
      </c>
      <c r="C81" s="1486" t="s">
        <v>437</v>
      </c>
      <c r="D81" s="1485"/>
      <c r="E81" s="1485"/>
      <c r="F81" s="1485"/>
      <c r="G81" s="1485"/>
      <c r="H81" s="1485"/>
      <c r="I81" s="1485"/>
      <c r="J81" s="1485"/>
    </row>
    <row r="82" spans="1:10">
      <c r="B82" s="118" t="s">
        <v>162</v>
      </c>
      <c r="C82" s="1492" t="s">
        <v>489</v>
      </c>
      <c r="D82" s="1493"/>
      <c r="E82" s="1493"/>
      <c r="F82" s="1493"/>
      <c r="G82" s="1493"/>
      <c r="H82" s="1493"/>
      <c r="I82" s="1493"/>
      <c r="J82" s="1493"/>
    </row>
    <row r="83" spans="1:10" ht="27" customHeight="1">
      <c r="B83" s="539" t="s">
        <v>163</v>
      </c>
      <c r="C83" s="1496" t="s">
        <v>351</v>
      </c>
      <c r="D83" s="1496"/>
      <c r="E83" s="1496"/>
      <c r="F83" s="1496"/>
      <c r="G83" s="1496"/>
      <c r="H83" s="1496"/>
      <c r="I83" s="1496"/>
      <c r="J83" s="1496"/>
    </row>
    <row r="84" spans="1:10" ht="24.75" customHeight="1">
      <c r="B84" s="539" t="s">
        <v>165</v>
      </c>
      <c r="C84" s="1497" t="s">
        <v>393</v>
      </c>
      <c r="D84" s="1497"/>
      <c r="E84" s="1497"/>
      <c r="F84" s="1497"/>
      <c r="G84" s="1497"/>
      <c r="H84" s="1497"/>
      <c r="I84" s="1497"/>
      <c r="J84" s="1497"/>
    </row>
    <row r="85" spans="1:10" ht="15" customHeight="1">
      <c r="B85" s="540"/>
    </row>
    <row r="86" spans="1:10" ht="15" customHeight="1">
      <c r="B86" s="540"/>
    </row>
    <row r="87" spans="1:10" ht="29.25" customHeight="1">
      <c r="A87" s="1491" t="s">
        <v>260</v>
      </c>
      <c r="B87" s="1491"/>
      <c r="C87" s="1491"/>
      <c r="D87" s="1491"/>
      <c r="E87" s="1491"/>
      <c r="F87" s="1491"/>
      <c r="G87" s="1491"/>
      <c r="H87" s="1491"/>
      <c r="I87" s="1491"/>
      <c r="J87" s="1491"/>
    </row>
    <row r="88" spans="1:10" s="562" customFormat="1" ht="15" customHeight="1">
      <c r="A88" s="804"/>
      <c r="B88" s="1502" t="s">
        <v>585</v>
      </c>
      <c r="C88" s="1502"/>
      <c r="D88" s="1502"/>
      <c r="E88" s="1502"/>
      <c r="F88" s="804"/>
      <c r="G88" s="804"/>
      <c r="H88" s="804"/>
      <c r="I88" s="804"/>
      <c r="J88" s="804"/>
    </row>
    <row r="89" spans="1:10" ht="15" customHeight="1">
      <c r="B89" s="561" t="s">
        <v>531</v>
      </c>
    </row>
    <row r="90" spans="1:10" s="562" customFormat="1" ht="15" customHeight="1">
      <c r="B90" s="561" t="s">
        <v>487</v>
      </c>
    </row>
    <row r="91" spans="1:10" s="562" customFormat="1" ht="15" customHeight="1">
      <c r="B91" s="561" t="s">
        <v>532</v>
      </c>
    </row>
    <row r="92" spans="1:10" s="562" customFormat="1" ht="15" customHeight="1"/>
    <row r="93" spans="1:10" s="562" customFormat="1" ht="15" customHeight="1">
      <c r="B93" s="812" t="s">
        <v>485</v>
      </c>
    </row>
    <row r="94" spans="1:10" s="562" customFormat="1" ht="15" customHeight="1">
      <c r="B94" s="561" t="s">
        <v>486</v>
      </c>
    </row>
    <row r="95" spans="1:10" s="562" customFormat="1" ht="15" customHeight="1">
      <c r="B95" s="561" t="s">
        <v>487</v>
      </c>
    </row>
    <row r="96" spans="1:10" s="562" customFormat="1" ht="15" customHeight="1">
      <c r="B96" s="561" t="s">
        <v>488</v>
      </c>
    </row>
    <row r="97" spans="2:2" s="562" customFormat="1" ht="15" customHeight="1"/>
    <row r="98" spans="2:2" s="562" customFormat="1" ht="15" customHeight="1">
      <c r="B98" s="459" t="s">
        <v>442</v>
      </c>
    </row>
    <row r="99" spans="2:2" s="562" customFormat="1" ht="15" customHeight="1">
      <c r="B99" s="561" t="s">
        <v>443</v>
      </c>
    </row>
    <row r="100" spans="2:2" s="562" customFormat="1" ht="15" customHeight="1">
      <c r="B100" s="561" t="s">
        <v>445</v>
      </c>
    </row>
    <row r="101" spans="2:2" s="562" customFormat="1" ht="15" customHeight="1"/>
    <row r="102" spans="2:2" ht="15" customHeight="1">
      <c r="B102" s="459" t="s">
        <v>392</v>
      </c>
    </row>
    <row r="103" spans="2:2" ht="15" customHeight="1">
      <c r="B103" s="12" t="s">
        <v>391</v>
      </c>
    </row>
    <row r="104" spans="2:2" ht="15" customHeight="1">
      <c r="B104" s="12" t="s">
        <v>352</v>
      </c>
    </row>
    <row r="105" spans="2:2" ht="15" customHeight="1"/>
    <row r="106" spans="2:2" ht="15" customHeight="1">
      <c r="B106" s="459" t="s">
        <v>343</v>
      </c>
    </row>
    <row r="107" spans="2:2" ht="15" customHeight="1">
      <c r="B107" s="12" t="s">
        <v>345</v>
      </c>
    </row>
    <row r="108" spans="2:2" ht="15" customHeight="1">
      <c r="B108" s="12" t="s">
        <v>344</v>
      </c>
    </row>
    <row r="109" spans="2:2" ht="15" customHeight="1"/>
    <row r="110" spans="2:2" ht="15" customHeight="1">
      <c r="B110" s="459" t="s">
        <v>312</v>
      </c>
    </row>
    <row r="111" spans="2:2" ht="15" customHeight="1">
      <c r="B111" s="12" t="s">
        <v>311</v>
      </c>
    </row>
    <row r="112" spans="2:2" ht="15" customHeight="1">
      <c r="B112" s="12" t="s">
        <v>313</v>
      </c>
    </row>
    <row r="113" spans="2:10" ht="15" customHeight="1"/>
    <row r="114" spans="2:10" ht="15" customHeight="1">
      <c r="B114" s="459" t="s">
        <v>302</v>
      </c>
    </row>
    <row r="115" spans="2:10" ht="15" customHeight="1">
      <c r="B115" s="12" t="s">
        <v>310</v>
      </c>
    </row>
    <row r="116" spans="2:10" ht="15" customHeight="1">
      <c r="B116" s="12" t="s">
        <v>314</v>
      </c>
    </row>
    <row r="117" spans="2:10" ht="15" customHeight="1"/>
    <row r="118" spans="2:10" ht="15" customHeight="1">
      <c r="B118" s="1483" t="s">
        <v>300</v>
      </c>
      <c r="C118" s="1484"/>
      <c r="D118" s="1484"/>
      <c r="E118" s="1484"/>
      <c r="F118" s="1484"/>
      <c r="G118" s="1484"/>
      <c r="H118" s="1484"/>
      <c r="I118" s="1484"/>
      <c r="J118" s="1484"/>
    </row>
    <row r="119" spans="2:10" ht="15" customHeight="1">
      <c r="B119" s="1485" t="s">
        <v>261</v>
      </c>
      <c r="C119" s="1485"/>
      <c r="D119" s="1485"/>
      <c r="E119" s="1485"/>
      <c r="F119" s="1485"/>
      <c r="G119" s="1485"/>
      <c r="H119" s="1485"/>
      <c r="I119" s="1485"/>
      <c r="J119" s="1485"/>
    </row>
    <row r="120" spans="2:10" ht="15" customHeight="1">
      <c r="B120" s="1486" t="s">
        <v>301</v>
      </c>
      <c r="C120" s="1485"/>
      <c r="D120" s="1485"/>
      <c r="E120" s="1485"/>
      <c r="F120" s="1485"/>
      <c r="G120" s="1485"/>
      <c r="H120" s="1485"/>
      <c r="I120" s="1485"/>
      <c r="J120" s="1485"/>
    </row>
    <row r="121" spans="2:10" ht="15" customHeight="1"/>
    <row r="122" spans="2:10" ht="15" customHeight="1">
      <c r="B122" s="1495" t="s">
        <v>233</v>
      </c>
      <c r="C122" s="1484"/>
      <c r="D122" s="1484"/>
      <c r="E122" s="1484"/>
      <c r="F122" s="1484"/>
      <c r="G122" s="1484"/>
      <c r="H122" s="1484"/>
      <c r="I122" s="1484"/>
      <c r="J122" s="1484"/>
    </row>
    <row r="123" spans="2:10" ht="15" customHeight="1">
      <c r="B123" s="1486" t="s">
        <v>266</v>
      </c>
      <c r="C123" s="1485"/>
      <c r="D123" s="1485"/>
      <c r="E123" s="1485"/>
      <c r="F123" s="1485"/>
      <c r="G123" s="1485"/>
      <c r="H123" s="1485"/>
      <c r="I123" s="1485"/>
      <c r="J123" s="1485"/>
    </row>
    <row r="124" spans="2:10" ht="15" customHeight="1">
      <c r="B124" s="1485" t="s">
        <v>262</v>
      </c>
      <c r="C124" s="1485"/>
      <c r="D124" s="1485"/>
      <c r="E124" s="1485"/>
      <c r="F124" s="1485"/>
      <c r="G124" s="1485"/>
      <c r="H124" s="1485"/>
      <c r="I124" s="1485"/>
      <c r="J124" s="1485"/>
    </row>
    <row r="125" spans="2:10" ht="15" customHeight="1"/>
    <row r="126" spans="2:10" ht="15" customHeight="1">
      <c r="B126" s="1487" t="s">
        <v>242</v>
      </c>
      <c r="C126" s="1487"/>
      <c r="D126" s="1487"/>
      <c r="E126" s="1488">
        <v>40354</v>
      </c>
      <c r="F126" s="1488"/>
      <c r="G126" s="1485"/>
      <c r="H126" s="1485"/>
      <c r="I126" s="1485"/>
      <c r="J126" s="1485"/>
    </row>
    <row r="127" spans="2:10" ht="15" customHeight="1">
      <c r="B127" s="1485" t="s">
        <v>232</v>
      </c>
      <c r="C127" s="1485"/>
      <c r="D127" s="1485"/>
      <c r="E127" s="1485"/>
      <c r="F127" s="1485"/>
      <c r="G127" s="1485"/>
      <c r="H127" s="1485"/>
      <c r="I127" s="1485"/>
      <c r="J127" s="1485"/>
    </row>
    <row r="128" spans="2:10" ht="15" customHeight="1">
      <c r="B128" s="1485" t="s">
        <v>258</v>
      </c>
      <c r="C128" s="1485"/>
      <c r="D128" s="1485"/>
      <c r="E128" s="1485"/>
      <c r="F128" s="1485"/>
      <c r="G128" s="1485"/>
      <c r="H128" s="1485"/>
      <c r="I128" s="1485"/>
      <c r="J128" s="1485"/>
    </row>
    <row r="129" spans="2:10" ht="15" customHeight="1"/>
    <row r="130" spans="2:10" ht="15" customHeight="1">
      <c r="B130" s="1487" t="s">
        <v>243</v>
      </c>
      <c r="C130" s="1487"/>
      <c r="D130" s="1487"/>
      <c r="E130" s="1488">
        <v>40268</v>
      </c>
      <c r="F130" s="1488"/>
      <c r="G130" s="1485"/>
      <c r="H130" s="1485"/>
      <c r="I130" s="1485"/>
      <c r="J130" s="1485"/>
    </row>
    <row r="131" spans="2:10" ht="15" customHeight="1">
      <c r="B131" s="1487" t="s">
        <v>240</v>
      </c>
      <c r="C131" s="1487"/>
      <c r="D131" s="1487"/>
      <c r="E131" s="1488">
        <v>40256</v>
      </c>
      <c r="F131" s="1488"/>
      <c r="G131" s="1485" t="s">
        <v>259</v>
      </c>
      <c r="H131" s="1485"/>
      <c r="I131" s="1485"/>
      <c r="J131" s="1485"/>
    </row>
    <row r="132" spans="2:10" ht="15" customHeight="1">
      <c r="B132" s="1487" t="s">
        <v>244</v>
      </c>
      <c r="C132" s="1487"/>
      <c r="D132" s="1487"/>
      <c r="E132" s="1488">
        <v>40218</v>
      </c>
      <c r="F132" s="1488"/>
      <c r="G132" s="1485" t="s">
        <v>251</v>
      </c>
      <c r="H132" s="1485"/>
      <c r="I132" s="1485"/>
      <c r="J132" s="1485"/>
    </row>
    <row r="133" spans="2:10" ht="15" customHeight="1">
      <c r="B133" s="1487" t="s">
        <v>238</v>
      </c>
      <c r="C133" s="1487"/>
      <c r="D133" s="1487"/>
      <c r="E133" s="1488">
        <v>40107</v>
      </c>
      <c r="F133" s="1488"/>
      <c r="G133" s="1485"/>
      <c r="H133" s="1485"/>
      <c r="I133" s="1485"/>
      <c r="J133" s="1485"/>
    </row>
    <row r="134" spans="2:10" ht="15" customHeight="1">
      <c r="B134" s="1487" t="s">
        <v>245</v>
      </c>
      <c r="C134" s="1487"/>
      <c r="D134" s="1487"/>
      <c r="E134" s="1488">
        <v>40092</v>
      </c>
      <c r="F134" s="1488"/>
      <c r="G134" s="1485" t="s">
        <v>250</v>
      </c>
      <c r="H134" s="1485"/>
      <c r="I134" s="1485"/>
      <c r="J134" s="1485"/>
    </row>
    <row r="135" spans="2:10" ht="15" customHeight="1">
      <c r="B135" s="1485" t="s">
        <v>232</v>
      </c>
      <c r="C135" s="1485"/>
      <c r="D135" s="1485"/>
      <c r="E135" s="1485"/>
      <c r="F135" s="1485"/>
      <c r="G135" s="1485"/>
      <c r="H135" s="1485"/>
      <c r="I135" s="1485"/>
      <c r="J135" s="1485"/>
    </row>
    <row r="136" spans="2:10" ht="15" customHeight="1">
      <c r="B136" s="120"/>
      <c r="C136" s="120"/>
      <c r="D136" s="120"/>
      <c r="E136" s="121"/>
      <c r="F136" s="121"/>
      <c r="G136" s="119"/>
      <c r="H136" s="119"/>
      <c r="I136" s="119"/>
      <c r="J136" s="119"/>
    </row>
    <row r="137" spans="2:10" ht="15" customHeight="1">
      <c r="B137" s="1487" t="s">
        <v>239</v>
      </c>
      <c r="C137" s="1487"/>
      <c r="D137" s="1487"/>
      <c r="E137" s="1488"/>
      <c r="F137" s="1488"/>
      <c r="G137" s="1485"/>
      <c r="H137" s="1485"/>
      <c r="I137" s="1485"/>
      <c r="J137" s="1485"/>
    </row>
    <row r="138" spans="2:10" ht="15" customHeight="1">
      <c r="B138" s="1485" t="s">
        <v>246</v>
      </c>
      <c r="C138" s="1485"/>
      <c r="D138" s="1485"/>
      <c r="E138" s="1485"/>
      <c r="F138" s="1485"/>
      <c r="G138" s="1485"/>
      <c r="H138" s="1485"/>
      <c r="I138" s="1485"/>
      <c r="J138" s="1485"/>
    </row>
    <row r="139" spans="2:10" ht="45" customHeight="1">
      <c r="B139" s="1481" t="s">
        <v>264</v>
      </c>
      <c r="C139" s="1482"/>
      <c r="D139" s="1482"/>
      <c r="E139" s="1482"/>
      <c r="F139" s="1482"/>
      <c r="G139" s="1482"/>
      <c r="H139" s="1482"/>
      <c r="I139" s="1482"/>
      <c r="J139" s="1482"/>
    </row>
    <row r="140" spans="2:10" ht="15" customHeight="1"/>
    <row r="141" spans="2:10" ht="15" customHeight="1">
      <c r="B141" s="1487" t="s">
        <v>241</v>
      </c>
      <c r="C141" s="1487"/>
      <c r="D141" s="1487"/>
      <c r="E141" s="1488"/>
      <c r="F141" s="1488"/>
      <c r="G141" s="1485"/>
      <c r="H141" s="1485"/>
      <c r="I141" s="1485"/>
      <c r="J141" s="1485"/>
    </row>
    <row r="142" spans="2:10" ht="15" customHeight="1">
      <c r="B142" s="1487" t="s">
        <v>248</v>
      </c>
      <c r="C142" s="1487"/>
      <c r="D142" s="1487"/>
      <c r="E142" s="1488">
        <v>40034</v>
      </c>
      <c r="F142" s="1488"/>
      <c r="G142" s="1485"/>
      <c r="H142" s="1485"/>
      <c r="I142" s="1485"/>
      <c r="J142" s="1485"/>
    </row>
    <row r="143" spans="2:10" ht="15" customHeight="1">
      <c r="B143" s="1485" t="s">
        <v>247</v>
      </c>
      <c r="C143" s="1485"/>
      <c r="D143" s="1485"/>
      <c r="E143" s="1485"/>
      <c r="F143" s="1485"/>
      <c r="G143" s="1485"/>
      <c r="H143" s="1485"/>
      <c r="I143" s="1485"/>
      <c r="J143" s="1485"/>
    </row>
    <row r="144" spans="2:10" ht="30" customHeight="1">
      <c r="B144" s="1489" t="s">
        <v>263</v>
      </c>
      <c r="C144" s="1490"/>
      <c r="D144" s="1490"/>
      <c r="E144" s="1490"/>
      <c r="F144" s="1490"/>
      <c r="G144" s="1490"/>
      <c r="H144" s="1490"/>
      <c r="I144" s="1490"/>
      <c r="J144" s="1490"/>
    </row>
    <row r="145" spans="2:10" ht="15" customHeight="1"/>
    <row r="146" spans="2:10" ht="15" customHeight="1">
      <c r="B146" s="1487" t="s">
        <v>249</v>
      </c>
      <c r="C146" s="1487"/>
      <c r="D146" s="1487"/>
      <c r="E146" s="1488">
        <v>39898</v>
      </c>
      <c r="F146" s="1488"/>
      <c r="G146" s="1485"/>
      <c r="H146" s="1485"/>
      <c r="I146" s="1485"/>
      <c r="J146" s="1485"/>
    </row>
    <row r="147" spans="2:10" ht="15" customHeight="1">
      <c r="B147" s="1485" t="s">
        <v>236</v>
      </c>
      <c r="C147" s="1485"/>
      <c r="D147" s="1485"/>
      <c r="E147" s="1485"/>
      <c r="F147" s="1485"/>
      <c r="G147" s="1485"/>
      <c r="H147" s="1485"/>
      <c r="I147" s="1485"/>
      <c r="J147" s="1485"/>
    </row>
    <row r="148" spans="2:10" ht="60" customHeight="1">
      <c r="B148" s="1482" t="s">
        <v>257</v>
      </c>
      <c r="C148" s="1482"/>
      <c r="D148" s="1482"/>
      <c r="E148" s="1482"/>
      <c r="F148" s="1482"/>
      <c r="G148" s="1482"/>
      <c r="H148" s="1482"/>
      <c r="I148" s="1482"/>
      <c r="J148" s="1482"/>
    </row>
    <row r="149" spans="2:10" ht="15" customHeight="1"/>
    <row r="150" spans="2:10" ht="15" customHeight="1">
      <c r="B150" s="1487" t="s">
        <v>237</v>
      </c>
      <c r="C150" s="1487"/>
      <c r="D150" s="1487"/>
      <c r="E150" s="1488">
        <v>39720</v>
      </c>
      <c r="F150" s="1488"/>
      <c r="G150" s="1485"/>
      <c r="H150" s="1485"/>
      <c r="I150" s="1485"/>
      <c r="J150" s="1485"/>
    </row>
    <row r="151" spans="2:10" ht="15" customHeight="1">
      <c r="B151" s="1485" t="s">
        <v>236</v>
      </c>
      <c r="C151" s="1485"/>
      <c r="D151" s="1485"/>
      <c r="E151" s="1485"/>
      <c r="F151" s="1485"/>
      <c r="G151" s="1485"/>
      <c r="H151" s="1485"/>
      <c r="I151" s="1485"/>
      <c r="J151" s="1485"/>
    </row>
    <row r="152" spans="2:10" ht="15" customHeight="1">
      <c r="B152" s="1485" t="s">
        <v>252</v>
      </c>
      <c r="C152" s="1485"/>
      <c r="D152" s="1485"/>
      <c r="E152" s="1485"/>
      <c r="F152" s="1485"/>
      <c r="G152" s="1485"/>
      <c r="H152" s="1485"/>
      <c r="I152" s="1485"/>
      <c r="J152" s="1485"/>
    </row>
    <row r="153" spans="2:10" ht="15" customHeight="1"/>
    <row r="154" spans="2:10" ht="15" customHeight="1">
      <c r="B154" s="1487" t="s">
        <v>234</v>
      </c>
      <c r="C154" s="1487"/>
      <c r="D154" s="1487"/>
      <c r="E154" s="1488">
        <v>39692</v>
      </c>
      <c r="F154" s="1488"/>
      <c r="G154" s="1485"/>
      <c r="H154" s="1485"/>
      <c r="I154" s="1485"/>
      <c r="J154" s="1485"/>
    </row>
    <row r="155" spans="2:10" ht="15" customHeight="1">
      <c r="B155" s="1485" t="s">
        <v>235</v>
      </c>
      <c r="C155" s="1485"/>
      <c r="D155" s="1485"/>
      <c r="E155" s="1485"/>
      <c r="F155" s="1485"/>
      <c r="G155" s="1485"/>
      <c r="H155" s="1485"/>
      <c r="I155" s="1485"/>
      <c r="J155" s="1485"/>
    </row>
    <row r="156" spans="2:10" ht="15" customHeight="1">
      <c r="B156" s="1485" t="s">
        <v>256</v>
      </c>
      <c r="C156" s="1485"/>
      <c r="D156" s="1485"/>
      <c r="E156" s="1485"/>
      <c r="F156" s="1485"/>
      <c r="G156" s="1485"/>
      <c r="H156" s="1485"/>
      <c r="I156" s="1485"/>
      <c r="J156" s="1485"/>
    </row>
    <row r="157" spans="2:10" ht="15" customHeight="1"/>
    <row r="158" spans="2:10" ht="15" customHeight="1">
      <c r="B158" s="1487" t="s">
        <v>253</v>
      </c>
      <c r="C158" s="1487"/>
      <c r="D158" s="1487"/>
      <c r="E158" s="1488">
        <v>39118</v>
      </c>
      <c r="F158" s="1488"/>
      <c r="G158" s="1485"/>
      <c r="H158" s="1485"/>
      <c r="I158" s="1485"/>
      <c r="J158" s="1485"/>
    </row>
    <row r="159" spans="2:10" ht="15" customHeight="1">
      <c r="B159" s="1485" t="s">
        <v>254</v>
      </c>
      <c r="C159" s="1485"/>
      <c r="D159" s="1485"/>
      <c r="E159" s="1485"/>
      <c r="F159" s="1485"/>
      <c r="G159" s="1485"/>
      <c r="H159" s="1485"/>
      <c r="I159" s="1485"/>
      <c r="J159" s="1485"/>
    </row>
    <row r="160" spans="2:10" ht="15" customHeight="1">
      <c r="B160" s="1485" t="s">
        <v>255</v>
      </c>
      <c r="C160" s="1485"/>
      <c r="D160" s="1485"/>
      <c r="E160" s="1485"/>
      <c r="F160" s="1485"/>
      <c r="G160" s="1485"/>
      <c r="H160" s="1485"/>
      <c r="I160" s="1485"/>
      <c r="J160" s="1485"/>
    </row>
  </sheetData>
  <mergeCells count="87">
    <mergeCell ref="C8:J8"/>
    <mergeCell ref="B62:J62"/>
    <mergeCell ref="C63:J63"/>
    <mergeCell ref="C64:J64"/>
    <mergeCell ref="C65:J65"/>
    <mergeCell ref="C21:J21"/>
    <mergeCell ref="C67:J67"/>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180124
StatsBook © 2008–2018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zoomScaleNormal="100" zoomScaleSheetLayoutView="75" workbookViewId="0">
      <selection sqref="A1:H2"/>
    </sheetView>
  </sheetViews>
  <sheetFormatPr baseColWidth="10" defaultColWidth="8.83203125" defaultRowHeight="12" customHeight="1"/>
  <cols>
    <col min="1" max="1" width="7.6640625" style="3" customWidth="1"/>
    <col min="2" max="2" width="15.6640625" style="3" customWidth="1"/>
    <col min="3" max="7" width="3.6640625" style="3" customWidth="1"/>
    <col min="8" max="12" width="13.6640625" style="3" customWidth="1"/>
    <col min="13" max="18" width="12.6640625" style="3" customWidth="1"/>
    <col min="19" max="19" width="9.164062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640625" style="3" hidden="1" customWidth="1"/>
    <col min="39" max="208" width="11.5" style="3" customWidth="1"/>
    <col min="209" max="16384" width="8.83203125" style="3"/>
  </cols>
  <sheetData>
    <row r="1" spans="1:38" s="2" customFormat="1" ht="30" customHeight="1">
      <c r="A1" s="1102" t="str">
        <f>IF(IGRF!B11="","Home Team",IF(IGRF!B10=IGRF!I10,IGRF!B11,IF(IGRF!B10=IGRF!B11,IGRF!B10,IF(OR(IGRF!L3="A",IGRF!L3="B"),IGRF!B10&amp;" "&amp;IGRF!L3,IGRF!B10&amp;" / "&amp;IGRF!B11))))</f>
        <v>Home Team</v>
      </c>
      <c r="B1" s="1102"/>
      <c r="C1" s="1102"/>
      <c r="D1" s="1102"/>
      <c r="E1" s="1102"/>
      <c r="F1" s="1102"/>
      <c r="G1" s="1102"/>
      <c r="H1" s="1102"/>
      <c r="I1" s="1106" t="str">
        <f>IF(ISBLANK(IGRF!$B$12), "", IGRF!$B$12)</f>
        <v/>
      </c>
      <c r="J1" s="1106"/>
      <c r="K1" s="186" t="str">
        <f>IF(ISBLANK(IGRF!$B$7), "", IGRF!$B$7)</f>
        <v/>
      </c>
      <c r="L1" s="1100"/>
      <c r="M1" s="1100"/>
      <c r="N1" s="1100"/>
      <c r="O1" s="1101"/>
      <c r="P1" s="1101"/>
      <c r="Q1" s="1101"/>
      <c r="R1" s="1">
        <v>1</v>
      </c>
      <c r="T1" s="1102" t="str">
        <f>IF(IGRF!$I$11="","Away Team",IF(IGRF!$B$10=IGRF!$I$10,IGRF!$I$11,IF(IGRF!$I$10=IGRF!$I$11,IGRF!$I$11,IF(OR(IGRF!$L$3="A",IGRF!$L$3="B"),IGRF!$I$10&amp;" "&amp;IGRF!$L$3,IGRF!$I$10&amp;" / "&amp;IGRF!$I$11))))</f>
        <v>Away Team</v>
      </c>
      <c r="U1" s="1102"/>
      <c r="V1" s="1102"/>
      <c r="W1" s="1102"/>
      <c r="X1" s="1102"/>
      <c r="Y1" s="1102"/>
      <c r="Z1" s="1102"/>
      <c r="AA1" s="1102"/>
      <c r="AB1" s="1106" t="str">
        <f>IF(ISBLANK(IGRF!$I$12), "", IGRF!$I$12)</f>
        <v/>
      </c>
      <c r="AC1" s="1106"/>
      <c r="AD1" s="186" t="str">
        <f>IF(ISBLANK(IGRF!$B$7), "", IGRF!$B$7)</f>
        <v/>
      </c>
      <c r="AE1" s="1100"/>
      <c r="AF1" s="1100"/>
      <c r="AG1" s="1100"/>
      <c r="AH1" s="1101"/>
      <c r="AI1" s="1101"/>
      <c r="AJ1" s="1101"/>
      <c r="AK1" s="1">
        <v>1</v>
      </c>
    </row>
    <row r="2" spans="1:38" s="2" customFormat="1" ht="15" customHeight="1" thickBot="1">
      <c r="A2" s="1103"/>
      <c r="B2" s="1103"/>
      <c r="C2" s="1103"/>
      <c r="D2" s="1103"/>
      <c r="E2" s="1103"/>
      <c r="F2" s="1103"/>
      <c r="G2" s="1103"/>
      <c r="H2" s="1103"/>
      <c r="I2" s="1107" t="s">
        <v>187</v>
      </c>
      <c r="J2" s="1107"/>
      <c r="K2" s="614" t="s">
        <v>190</v>
      </c>
      <c r="L2" s="1104" t="s">
        <v>180</v>
      </c>
      <c r="M2" s="1104"/>
      <c r="N2" s="1104"/>
      <c r="O2" s="1105" t="s">
        <v>189</v>
      </c>
      <c r="P2" s="1105"/>
      <c r="Q2" s="1105"/>
      <c r="R2" s="4" t="str">
        <f>IF(ISBLANK(IGRF!$L$3), "", "GAME " &amp; IGRF!$L$3)</f>
        <v/>
      </c>
      <c r="T2" s="1103"/>
      <c r="U2" s="1103"/>
      <c r="V2" s="1103"/>
      <c r="W2" s="1103"/>
      <c r="X2" s="1103"/>
      <c r="Y2" s="1103"/>
      <c r="Z2" s="1103"/>
      <c r="AA2" s="1103"/>
      <c r="AB2" s="1107" t="s">
        <v>187</v>
      </c>
      <c r="AC2" s="1107"/>
      <c r="AD2" s="614" t="s">
        <v>190</v>
      </c>
      <c r="AE2" s="1104" t="s">
        <v>180</v>
      </c>
      <c r="AF2" s="1104"/>
      <c r="AG2" s="1104"/>
      <c r="AH2" s="1105" t="s">
        <v>189</v>
      </c>
      <c r="AI2" s="1105"/>
      <c r="AJ2" s="1105"/>
      <c r="AK2" s="4" t="str">
        <f>IF(ISBLANK(IGRF!$L$3), "", "GAME " &amp; IGRF!$L$3)</f>
        <v/>
      </c>
    </row>
    <row r="3" spans="1:38" ht="35.25" customHeight="1" thickBot="1">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4" customHeight="1">
      <c r="A4" s="259"/>
      <c r="B4" s="320"/>
      <c r="C4" s="319"/>
      <c r="D4" s="321"/>
      <c r="E4" s="321"/>
      <c r="F4" s="321"/>
      <c r="G4" s="322"/>
      <c r="H4" s="323"/>
      <c r="I4" s="324"/>
      <c r="J4" s="324"/>
      <c r="K4" s="324"/>
      <c r="L4" s="324"/>
      <c r="M4" s="324"/>
      <c r="N4" s="324"/>
      <c r="O4" s="324"/>
      <c r="P4" s="325"/>
      <c r="Q4" s="326" t="str">
        <f t="shared" ref="Q4:Q41" si="0">IF(ISBLANK(A4),"",IF(ISBLANK(G4),SUM(H4:P4),0))</f>
        <v/>
      </c>
      <c r="R4" s="327" t="str">
        <f>IF(Q4="","",Q4+'OS Offset'!B4)</f>
        <v/>
      </c>
      <c r="S4" s="328">
        <f t="shared" ref="S4:S41" si="1">IF(G4="X",0,COUNT(H4:P4))</f>
        <v>0</v>
      </c>
      <c r="T4" s="259"/>
      <c r="U4" s="329"/>
      <c r="V4" s="319"/>
      <c r="W4" s="321"/>
      <c r="X4" s="321"/>
      <c r="Y4" s="321"/>
      <c r="Z4" s="322"/>
      <c r="AA4" s="323"/>
      <c r="AB4" s="324"/>
      <c r="AC4" s="324"/>
      <c r="AD4" s="324"/>
      <c r="AE4" s="324"/>
      <c r="AF4" s="324"/>
      <c r="AG4" s="324"/>
      <c r="AH4" s="324"/>
      <c r="AI4" s="325"/>
      <c r="AJ4" s="326" t="str">
        <f t="shared" ref="AJ4:AJ41" si="2">IF(ISBLANK(T4),"",IF(ISBLANK(Z4),SUM(AA4:AI4),0))</f>
        <v/>
      </c>
      <c r="AK4" s="327" t="str">
        <f>IF(AJ4="","",AJ4+'OS Offset'!I4)</f>
        <v/>
      </c>
      <c r="AL4" s="328">
        <f t="shared" ref="AL4:AL41" si="3">IF(Z4="X",0,COUNT(AA4:AI4))</f>
        <v>0</v>
      </c>
    </row>
    <row r="5" spans="1:38" ht="34" customHeight="1">
      <c r="A5" s="267"/>
      <c r="B5" s="268"/>
      <c r="C5" s="267"/>
      <c r="D5" s="269"/>
      <c r="E5" s="269"/>
      <c r="F5" s="269"/>
      <c r="G5" s="258"/>
      <c r="H5" s="259"/>
      <c r="I5" s="260"/>
      <c r="J5" s="260"/>
      <c r="K5" s="260"/>
      <c r="L5" s="260"/>
      <c r="M5" s="260"/>
      <c r="N5" s="260"/>
      <c r="O5" s="260"/>
      <c r="P5" s="230"/>
      <c r="Q5" s="231" t="str">
        <f t="shared" si="0"/>
        <v/>
      </c>
      <c r="R5" s="272" t="str">
        <f>IF(Q5="","",Q5+R4+'OS Offset'!B5)</f>
        <v/>
      </c>
      <c r="S5" s="233">
        <f t="shared" si="1"/>
        <v>0</v>
      </c>
      <c r="T5" s="236"/>
      <c r="U5" s="235"/>
      <c r="V5" s="236"/>
      <c r="W5" s="237"/>
      <c r="X5" s="237"/>
      <c r="Y5" s="237"/>
      <c r="Z5" s="238"/>
      <c r="AA5" s="239"/>
      <c r="AB5" s="229"/>
      <c r="AC5" s="229"/>
      <c r="AD5" s="229"/>
      <c r="AE5" s="229"/>
      <c r="AF5" s="229"/>
      <c r="AG5" s="229"/>
      <c r="AH5" s="229"/>
      <c r="AI5" s="230"/>
      <c r="AJ5" s="231" t="str">
        <f t="shared" si="2"/>
        <v/>
      </c>
      <c r="AK5" s="232" t="str">
        <f>IF(AJ5="","",AJ5+AK4+'OS Offset'!I5)</f>
        <v/>
      </c>
      <c r="AL5" s="233">
        <f t="shared" si="3"/>
        <v>0</v>
      </c>
    </row>
    <row r="6" spans="1:38" ht="34" customHeight="1">
      <c r="A6" s="259"/>
      <c r="B6" s="274"/>
      <c r="C6" s="259"/>
      <c r="D6" s="260"/>
      <c r="E6" s="260"/>
      <c r="F6" s="260"/>
      <c r="G6" s="273"/>
      <c r="H6" s="261"/>
      <c r="I6" s="262"/>
      <c r="J6" s="262"/>
      <c r="K6" s="262"/>
      <c r="L6" s="262"/>
      <c r="M6" s="262"/>
      <c r="N6" s="262"/>
      <c r="O6" s="262"/>
      <c r="P6" s="241"/>
      <c r="Q6" s="263" t="str">
        <f t="shared" si="0"/>
        <v/>
      </c>
      <c r="R6" s="272" t="str">
        <f>IF(Q6="","",Q6+R5+'OS Offset'!B6)</f>
        <v/>
      </c>
      <c r="S6" s="233">
        <f t="shared" si="1"/>
        <v>0</v>
      </c>
      <c r="T6" s="259"/>
      <c r="U6" s="264"/>
      <c r="V6" s="255"/>
      <c r="W6" s="253"/>
      <c r="X6" s="253"/>
      <c r="Y6" s="253"/>
      <c r="Z6" s="265"/>
      <c r="AA6" s="257"/>
      <c r="AB6" s="252"/>
      <c r="AC6" s="252"/>
      <c r="AD6" s="252"/>
      <c r="AE6" s="252"/>
      <c r="AF6" s="252"/>
      <c r="AG6" s="252"/>
      <c r="AH6" s="252"/>
      <c r="AI6" s="256"/>
      <c r="AJ6" s="249" t="str">
        <f t="shared" si="2"/>
        <v/>
      </c>
      <c r="AK6" s="232" t="str">
        <f>IF(AJ6="","",AJ6+AK5+'OS Offset'!I6)</f>
        <v/>
      </c>
      <c r="AL6" s="233">
        <f t="shared" si="3"/>
        <v>0</v>
      </c>
    </row>
    <row r="7" spans="1:38" ht="34" customHeight="1">
      <c r="A7" s="267"/>
      <c r="B7" s="268"/>
      <c r="C7" s="267"/>
      <c r="D7" s="269"/>
      <c r="E7" s="269"/>
      <c r="F7" s="269"/>
      <c r="G7" s="258"/>
      <c r="H7" s="259"/>
      <c r="I7" s="260"/>
      <c r="J7" s="260"/>
      <c r="K7" s="260"/>
      <c r="L7" s="260"/>
      <c r="M7" s="260"/>
      <c r="N7" s="260"/>
      <c r="O7" s="260"/>
      <c r="P7" s="230"/>
      <c r="Q7" s="231" t="str">
        <f t="shared" si="0"/>
        <v/>
      </c>
      <c r="R7" s="272" t="str">
        <f>IF(Q7="","",Q7+R6+'OS Offset'!B7)</f>
        <v/>
      </c>
      <c r="S7" s="233">
        <f t="shared" si="1"/>
        <v>0</v>
      </c>
      <c r="T7" s="266"/>
      <c r="U7" s="270"/>
      <c r="V7" s="266"/>
      <c r="W7" s="271"/>
      <c r="X7" s="271"/>
      <c r="Y7" s="271"/>
      <c r="Z7" s="281"/>
      <c r="AA7" s="255"/>
      <c r="AB7" s="253"/>
      <c r="AC7" s="253"/>
      <c r="AD7" s="253"/>
      <c r="AE7" s="253"/>
      <c r="AF7" s="253"/>
      <c r="AG7" s="253"/>
      <c r="AH7" s="253"/>
      <c r="AI7" s="254"/>
      <c r="AJ7" s="248" t="str">
        <f t="shared" si="2"/>
        <v/>
      </c>
      <c r="AK7" s="232" t="str">
        <f>IF(AJ7="","",AJ7+AK6+'OS Offset'!I7)</f>
        <v/>
      </c>
      <c r="AL7" s="233">
        <f t="shared" si="3"/>
        <v>0</v>
      </c>
    </row>
    <row r="8" spans="1:38" ht="34" customHeight="1">
      <c r="A8" s="259"/>
      <c r="B8" s="274"/>
      <c r="C8" s="259"/>
      <c r="D8" s="260"/>
      <c r="E8" s="260"/>
      <c r="F8" s="260"/>
      <c r="G8" s="273"/>
      <c r="H8" s="261"/>
      <c r="I8" s="262"/>
      <c r="J8" s="262"/>
      <c r="K8" s="262"/>
      <c r="L8" s="262"/>
      <c r="M8" s="262"/>
      <c r="N8" s="262"/>
      <c r="O8" s="262"/>
      <c r="P8" s="241"/>
      <c r="Q8" s="263" t="str">
        <f t="shared" si="0"/>
        <v/>
      </c>
      <c r="R8" s="272" t="str">
        <f>IF(Q8="","",Q8+R7+'OS Offset'!B8)</f>
        <v/>
      </c>
      <c r="S8" s="233">
        <f t="shared" si="1"/>
        <v>0</v>
      </c>
      <c r="T8" s="259"/>
      <c r="U8" s="264"/>
      <c r="V8" s="255"/>
      <c r="W8" s="253"/>
      <c r="X8" s="253"/>
      <c r="Y8" s="253"/>
      <c r="Z8" s="265"/>
      <c r="AA8" s="257"/>
      <c r="AB8" s="252"/>
      <c r="AC8" s="252"/>
      <c r="AD8" s="252"/>
      <c r="AE8" s="252"/>
      <c r="AF8" s="252"/>
      <c r="AG8" s="252"/>
      <c r="AH8" s="252"/>
      <c r="AI8" s="256"/>
      <c r="AJ8" s="249" t="str">
        <f t="shared" si="2"/>
        <v/>
      </c>
      <c r="AK8" s="232" t="str">
        <f>IF(AJ8="","",AJ8+AK7+'OS Offset'!I8)</f>
        <v/>
      </c>
      <c r="AL8" s="233">
        <f t="shared" si="3"/>
        <v>0</v>
      </c>
    </row>
    <row r="9" spans="1:38" ht="34" customHeight="1">
      <c r="A9" s="267"/>
      <c r="B9" s="268"/>
      <c r="C9" s="267"/>
      <c r="D9" s="269"/>
      <c r="E9" s="269"/>
      <c r="F9" s="269"/>
      <c r="G9" s="258"/>
      <c r="H9" s="259"/>
      <c r="I9" s="260"/>
      <c r="J9" s="260"/>
      <c r="K9" s="260"/>
      <c r="L9" s="260"/>
      <c r="M9" s="260"/>
      <c r="N9" s="260"/>
      <c r="O9" s="260"/>
      <c r="P9" s="230"/>
      <c r="Q9" s="231" t="str">
        <f t="shared" si="0"/>
        <v/>
      </c>
      <c r="R9" s="272" t="str">
        <f>IF(Q9="","",Q9+R8+'OS Offset'!B9)</f>
        <v/>
      </c>
      <c r="S9" s="233">
        <f t="shared" si="1"/>
        <v>0</v>
      </c>
      <c r="T9" s="266"/>
      <c r="U9" s="270"/>
      <c r="V9" s="266"/>
      <c r="W9" s="271"/>
      <c r="X9" s="271"/>
      <c r="Y9" s="271"/>
      <c r="Z9" s="281"/>
      <c r="AA9" s="255"/>
      <c r="AB9" s="253"/>
      <c r="AC9" s="253"/>
      <c r="AD9" s="253"/>
      <c r="AE9" s="253"/>
      <c r="AF9" s="253"/>
      <c r="AG9" s="253"/>
      <c r="AH9" s="253"/>
      <c r="AI9" s="254"/>
      <c r="AJ9" s="248" t="str">
        <f t="shared" si="2"/>
        <v/>
      </c>
      <c r="AK9" s="232" t="str">
        <f>IF(AJ9="","",AJ9+AK8+'OS Offset'!I9)</f>
        <v/>
      </c>
      <c r="AL9" s="233">
        <f t="shared" si="3"/>
        <v>0</v>
      </c>
    </row>
    <row r="10" spans="1:38" ht="34" customHeight="1">
      <c r="A10" s="259"/>
      <c r="B10" s="274"/>
      <c r="C10" s="259"/>
      <c r="D10" s="260"/>
      <c r="E10" s="260"/>
      <c r="F10" s="260"/>
      <c r="G10" s="273"/>
      <c r="H10" s="261"/>
      <c r="I10" s="262"/>
      <c r="J10" s="262"/>
      <c r="K10" s="262"/>
      <c r="L10" s="262"/>
      <c r="M10" s="262"/>
      <c r="N10" s="262"/>
      <c r="O10" s="262"/>
      <c r="P10" s="241"/>
      <c r="Q10" s="263" t="str">
        <f t="shared" si="0"/>
        <v/>
      </c>
      <c r="R10" s="272" t="str">
        <f>IF(Q10="","",Q10+R9+'OS Offset'!B10)</f>
        <v/>
      </c>
      <c r="S10" s="233">
        <f t="shared" si="1"/>
        <v>0</v>
      </c>
      <c r="T10" s="259"/>
      <c r="U10" s="264"/>
      <c r="V10" s="255"/>
      <c r="W10" s="253"/>
      <c r="X10" s="253"/>
      <c r="Y10" s="253"/>
      <c r="Z10" s="265"/>
      <c r="AA10" s="257"/>
      <c r="AB10" s="252"/>
      <c r="AC10" s="252"/>
      <c r="AD10" s="252"/>
      <c r="AE10" s="252"/>
      <c r="AF10" s="252"/>
      <c r="AG10" s="252"/>
      <c r="AH10" s="252"/>
      <c r="AI10" s="256"/>
      <c r="AJ10" s="249" t="str">
        <f t="shared" si="2"/>
        <v/>
      </c>
      <c r="AK10" s="232" t="str">
        <f>IF(AJ10="","",AJ10+AK9+'OS Offset'!I10)</f>
        <v/>
      </c>
      <c r="AL10" s="233">
        <f t="shared" si="3"/>
        <v>0</v>
      </c>
    </row>
    <row r="11" spans="1:38" ht="34" customHeight="1">
      <c r="A11" s="267"/>
      <c r="B11" s="268"/>
      <c r="C11" s="267"/>
      <c r="D11" s="269"/>
      <c r="E11" s="269"/>
      <c r="F11" s="269"/>
      <c r="G11" s="258"/>
      <c r="H11" s="259"/>
      <c r="I11" s="260"/>
      <c r="J11" s="260"/>
      <c r="K11" s="260"/>
      <c r="L11" s="260"/>
      <c r="M11" s="260"/>
      <c r="N11" s="260"/>
      <c r="O11" s="260"/>
      <c r="P11" s="230"/>
      <c r="Q11" s="231" t="str">
        <f t="shared" si="0"/>
        <v/>
      </c>
      <c r="R11" s="272" t="str">
        <f>IF(Q11="","",Q11+R10+'OS Offset'!B11)</f>
        <v/>
      </c>
      <c r="S11" s="233">
        <f t="shared" si="1"/>
        <v>0</v>
      </c>
      <c r="T11" s="266"/>
      <c r="U11" s="270"/>
      <c r="V11" s="266"/>
      <c r="W11" s="271"/>
      <c r="X11" s="271"/>
      <c r="Y11" s="271"/>
      <c r="Z11" s="281"/>
      <c r="AA11" s="255"/>
      <c r="AB11" s="253"/>
      <c r="AC11" s="253"/>
      <c r="AD11" s="253"/>
      <c r="AE11" s="253"/>
      <c r="AF11" s="253"/>
      <c r="AG11" s="253"/>
      <c r="AH11" s="253"/>
      <c r="AI11" s="254"/>
      <c r="AJ11" s="248" t="str">
        <f t="shared" si="2"/>
        <v/>
      </c>
      <c r="AK11" s="232" t="str">
        <f>IF(AJ11="","",AJ11+AK10+'OS Offset'!I11)</f>
        <v/>
      </c>
      <c r="AL11" s="233">
        <f t="shared" si="3"/>
        <v>0</v>
      </c>
    </row>
    <row r="12" spans="1:38" ht="34" customHeight="1">
      <c r="A12" s="259"/>
      <c r="B12" s="274"/>
      <c r="C12" s="259"/>
      <c r="D12" s="260"/>
      <c r="E12" s="260"/>
      <c r="F12" s="260"/>
      <c r="G12" s="273"/>
      <c r="H12" s="261"/>
      <c r="I12" s="262"/>
      <c r="J12" s="262"/>
      <c r="K12" s="262"/>
      <c r="L12" s="262"/>
      <c r="M12" s="262"/>
      <c r="N12" s="262"/>
      <c r="O12" s="262"/>
      <c r="P12" s="241"/>
      <c r="Q12" s="263" t="str">
        <f t="shared" si="0"/>
        <v/>
      </c>
      <c r="R12" s="272" t="str">
        <f>IF(Q12="","",Q12+R11+'OS Offset'!B12)</f>
        <v/>
      </c>
      <c r="S12" s="233">
        <f t="shared" si="1"/>
        <v>0</v>
      </c>
      <c r="T12" s="259"/>
      <c r="U12" s="264"/>
      <c r="V12" s="255"/>
      <c r="W12" s="253"/>
      <c r="X12" s="253"/>
      <c r="Y12" s="253"/>
      <c r="Z12" s="265"/>
      <c r="AA12" s="257"/>
      <c r="AB12" s="252"/>
      <c r="AC12" s="252"/>
      <c r="AD12" s="252"/>
      <c r="AE12" s="252"/>
      <c r="AF12" s="252"/>
      <c r="AG12" s="252"/>
      <c r="AH12" s="252"/>
      <c r="AI12" s="256"/>
      <c r="AJ12" s="249" t="str">
        <f t="shared" si="2"/>
        <v/>
      </c>
      <c r="AK12" s="232" t="str">
        <f>IF(AJ12="","",AJ12+AK11+'OS Offset'!I12)</f>
        <v/>
      </c>
      <c r="AL12" s="233">
        <f t="shared" si="3"/>
        <v>0</v>
      </c>
    </row>
    <row r="13" spans="1:38" ht="34" customHeight="1">
      <c r="A13" s="267"/>
      <c r="B13" s="268"/>
      <c r="C13" s="267"/>
      <c r="D13" s="269"/>
      <c r="E13" s="269"/>
      <c r="F13" s="269"/>
      <c r="G13" s="258"/>
      <c r="H13" s="259"/>
      <c r="I13" s="260"/>
      <c r="J13" s="260"/>
      <c r="K13" s="260"/>
      <c r="L13" s="260"/>
      <c r="M13" s="260"/>
      <c r="N13" s="260"/>
      <c r="O13" s="260"/>
      <c r="P13" s="230"/>
      <c r="Q13" s="231" t="str">
        <f t="shared" si="0"/>
        <v/>
      </c>
      <c r="R13" s="272" t="str">
        <f>IF(Q13="","",Q13+R12+'OS Offset'!B13)</f>
        <v/>
      </c>
      <c r="S13" s="233">
        <f t="shared" si="1"/>
        <v>0</v>
      </c>
      <c r="T13" s="266"/>
      <c r="U13" s="270"/>
      <c r="V13" s="266"/>
      <c r="W13" s="271"/>
      <c r="X13" s="271"/>
      <c r="Y13" s="271"/>
      <c r="Z13" s="281"/>
      <c r="AA13" s="255"/>
      <c r="AB13" s="253"/>
      <c r="AC13" s="253"/>
      <c r="AD13" s="253"/>
      <c r="AE13" s="253"/>
      <c r="AF13" s="253"/>
      <c r="AG13" s="253"/>
      <c r="AH13" s="253"/>
      <c r="AI13" s="254"/>
      <c r="AJ13" s="248" t="str">
        <f t="shared" si="2"/>
        <v/>
      </c>
      <c r="AK13" s="232" t="str">
        <f>IF(AJ13="","",AJ13+AK12+'OS Offset'!I13)</f>
        <v/>
      </c>
      <c r="AL13" s="233">
        <f t="shared" si="3"/>
        <v>0</v>
      </c>
    </row>
    <row r="14" spans="1:38" ht="34" customHeight="1">
      <c r="A14" s="259"/>
      <c r="B14" s="274"/>
      <c r="C14" s="259"/>
      <c r="D14" s="260"/>
      <c r="E14" s="260"/>
      <c r="F14" s="260"/>
      <c r="G14" s="273"/>
      <c r="H14" s="261"/>
      <c r="I14" s="262"/>
      <c r="J14" s="262"/>
      <c r="K14" s="262"/>
      <c r="L14" s="262"/>
      <c r="M14" s="262"/>
      <c r="N14" s="262"/>
      <c r="O14" s="262"/>
      <c r="P14" s="241"/>
      <c r="Q14" s="263" t="str">
        <f t="shared" si="0"/>
        <v/>
      </c>
      <c r="R14" s="272" t="str">
        <f>IF(Q14="","",Q14+R13+'OS Offset'!B14)</f>
        <v/>
      </c>
      <c r="S14" s="233">
        <f t="shared" si="1"/>
        <v>0</v>
      </c>
      <c r="T14" s="259"/>
      <c r="U14" s="264"/>
      <c r="V14" s="255"/>
      <c r="W14" s="253"/>
      <c r="X14" s="253"/>
      <c r="Y14" s="253"/>
      <c r="Z14" s="265"/>
      <c r="AA14" s="257"/>
      <c r="AB14" s="252"/>
      <c r="AC14" s="252"/>
      <c r="AD14" s="252"/>
      <c r="AE14" s="252"/>
      <c r="AF14" s="252"/>
      <c r="AG14" s="252"/>
      <c r="AH14" s="252"/>
      <c r="AI14" s="256"/>
      <c r="AJ14" s="249" t="str">
        <f t="shared" si="2"/>
        <v/>
      </c>
      <c r="AK14" s="232" t="str">
        <f>IF(AJ14="","",AJ14+AK13+'OS Offset'!I14)</f>
        <v/>
      </c>
      <c r="AL14" s="233">
        <f t="shared" si="3"/>
        <v>0</v>
      </c>
    </row>
    <row r="15" spans="1:38" ht="34" customHeight="1">
      <c r="A15" s="267"/>
      <c r="B15" s="268"/>
      <c r="C15" s="267"/>
      <c r="D15" s="269"/>
      <c r="E15" s="269"/>
      <c r="F15" s="269"/>
      <c r="G15" s="258"/>
      <c r="H15" s="259"/>
      <c r="I15" s="260"/>
      <c r="J15" s="260"/>
      <c r="K15" s="260"/>
      <c r="L15" s="260"/>
      <c r="M15" s="260"/>
      <c r="N15" s="260"/>
      <c r="O15" s="260"/>
      <c r="P15" s="230"/>
      <c r="Q15" s="231" t="str">
        <f t="shared" si="0"/>
        <v/>
      </c>
      <c r="R15" s="272" t="str">
        <f>IF(Q15="","",Q15+R14+'OS Offset'!B15)</f>
        <v/>
      </c>
      <c r="S15" s="233">
        <f t="shared" si="1"/>
        <v>0</v>
      </c>
      <c r="T15" s="266"/>
      <c r="U15" s="270"/>
      <c r="V15" s="266"/>
      <c r="W15" s="271"/>
      <c r="X15" s="271"/>
      <c r="Y15" s="271"/>
      <c r="Z15" s="281"/>
      <c r="AA15" s="255"/>
      <c r="AB15" s="253"/>
      <c r="AC15" s="253"/>
      <c r="AD15" s="253"/>
      <c r="AE15" s="253"/>
      <c r="AF15" s="253"/>
      <c r="AG15" s="253"/>
      <c r="AH15" s="253"/>
      <c r="AI15" s="254"/>
      <c r="AJ15" s="248" t="str">
        <f t="shared" si="2"/>
        <v/>
      </c>
      <c r="AK15" s="232" t="str">
        <f>IF(AJ15="","",AJ15+AK14+'OS Offset'!I15)</f>
        <v/>
      </c>
      <c r="AL15" s="233">
        <f t="shared" si="3"/>
        <v>0</v>
      </c>
    </row>
    <row r="16" spans="1:38" ht="34" customHeight="1">
      <c r="A16" s="259"/>
      <c r="B16" s="274"/>
      <c r="C16" s="259"/>
      <c r="D16" s="260"/>
      <c r="E16" s="260"/>
      <c r="F16" s="260"/>
      <c r="G16" s="273"/>
      <c r="H16" s="261"/>
      <c r="I16" s="262"/>
      <c r="J16" s="262"/>
      <c r="K16" s="262"/>
      <c r="L16" s="262"/>
      <c r="M16" s="262"/>
      <c r="N16" s="262"/>
      <c r="O16" s="262"/>
      <c r="P16" s="241"/>
      <c r="Q16" s="263" t="str">
        <f t="shared" si="0"/>
        <v/>
      </c>
      <c r="R16" s="272" t="str">
        <f>IF(Q16="","",Q16+R15+'OS Offset'!B16)</f>
        <v/>
      </c>
      <c r="S16" s="233">
        <f t="shared" si="1"/>
        <v>0</v>
      </c>
      <c r="T16" s="259"/>
      <c r="U16" s="264"/>
      <c r="V16" s="255"/>
      <c r="W16" s="253"/>
      <c r="X16" s="253"/>
      <c r="Y16" s="253"/>
      <c r="Z16" s="265"/>
      <c r="AA16" s="257"/>
      <c r="AB16" s="252"/>
      <c r="AC16" s="252"/>
      <c r="AD16" s="252"/>
      <c r="AE16" s="252"/>
      <c r="AF16" s="252"/>
      <c r="AG16" s="252"/>
      <c r="AH16" s="252"/>
      <c r="AI16" s="256"/>
      <c r="AJ16" s="249" t="str">
        <f t="shared" si="2"/>
        <v/>
      </c>
      <c r="AK16" s="232" t="str">
        <f>IF(AJ16="","",AJ16+AK15+'OS Offset'!I16)</f>
        <v/>
      </c>
      <c r="AL16" s="233">
        <f t="shared" si="3"/>
        <v>0</v>
      </c>
    </row>
    <row r="17" spans="1:38" ht="34" customHeight="1">
      <c r="A17" s="267"/>
      <c r="B17" s="268"/>
      <c r="C17" s="267"/>
      <c r="D17" s="269"/>
      <c r="E17" s="269"/>
      <c r="F17" s="269"/>
      <c r="G17" s="258"/>
      <c r="H17" s="259"/>
      <c r="I17" s="260"/>
      <c r="J17" s="260"/>
      <c r="K17" s="260"/>
      <c r="L17" s="260"/>
      <c r="M17" s="260"/>
      <c r="N17" s="260"/>
      <c r="O17" s="260"/>
      <c r="P17" s="230"/>
      <c r="Q17" s="231" t="str">
        <f t="shared" si="0"/>
        <v/>
      </c>
      <c r="R17" s="272" t="str">
        <f>IF(Q17="","",Q17+R16+'OS Offset'!B17)</f>
        <v/>
      </c>
      <c r="S17" s="233">
        <f t="shared" si="1"/>
        <v>0</v>
      </c>
      <c r="T17" s="266"/>
      <c r="U17" s="270"/>
      <c r="V17" s="266"/>
      <c r="W17" s="271"/>
      <c r="X17" s="271"/>
      <c r="Y17" s="271"/>
      <c r="Z17" s="281"/>
      <c r="AA17" s="255"/>
      <c r="AB17" s="253"/>
      <c r="AC17" s="253"/>
      <c r="AD17" s="253"/>
      <c r="AE17" s="253"/>
      <c r="AF17" s="253"/>
      <c r="AG17" s="253"/>
      <c r="AH17" s="253"/>
      <c r="AI17" s="254"/>
      <c r="AJ17" s="248" t="str">
        <f t="shared" si="2"/>
        <v/>
      </c>
      <c r="AK17" s="232" t="str">
        <f>IF(AJ17="","",AJ17+AK16+'OS Offset'!I17)</f>
        <v/>
      </c>
      <c r="AL17" s="233">
        <f t="shared" si="3"/>
        <v>0</v>
      </c>
    </row>
    <row r="18" spans="1:38" ht="34" customHeight="1">
      <c r="A18" s="259"/>
      <c r="B18" s="274"/>
      <c r="C18" s="259"/>
      <c r="D18" s="260"/>
      <c r="E18" s="260"/>
      <c r="F18" s="260"/>
      <c r="G18" s="273"/>
      <c r="H18" s="261"/>
      <c r="I18" s="262"/>
      <c r="J18" s="262"/>
      <c r="K18" s="262"/>
      <c r="L18" s="262"/>
      <c r="M18" s="262"/>
      <c r="N18" s="262"/>
      <c r="O18" s="262"/>
      <c r="P18" s="241"/>
      <c r="Q18" s="263" t="str">
        <f t="shared" si="0"/>
        <v/>
      </c>
      <c r="R18" s="272" t="str">
        <f>IF(Q18="","",Q18+R17+'OS Offset'!B18)</f>
        <v/>
      </c>
      <c r="S18" s="233">
        <f t="shared" si="1"/>
        <v>0</v>
      </c>
      <c r="T18" s="259"/>
      <c r="U18" s="264"/>
      <c r="V18" s="255"/>
      <c r="W18" s="253"/>
      <c r="X18" s="253"/>
      <c r="Y18" s="253"/>
      <c r="Z18" s="265"/>
      <c r="AA18" s="257"/>
      <c r="AB18" s="252"/>
      <c r="AC18" s="252"/>
      <c r="AD18" s="252"/>
      <c r="AE18" s="252"/>
      <c r="AF18" s="252"/>
      <c r="AG18" s="252"/>
      <c r="AH18" s="252"/>
      <c r="AI18" s="256"/>
      <c r="AJ18" s="249" t="str">
        <f t="shared" si="2"/>
        <v/>
      </c>
      <c r="AK18" s="232" t="str">
        <f>IF(AJ18="","",AJ18+AK17+'OS Offset'!I18)</f>
        <v/>
      </c>
      <c r="AL18" s="233">
        <f t="shared" si="3"/>
        <v>0</v>
      </c>
    </row>
    <row r="19" spans="1:38" ht="34" customHeight="1">
      <c r="A19" s="267"/>
      <c r="B19" s="268"/>
      <c r="C19" s="267"/>
      <c r="D19" s="269"/>
      <c r="E19" s="269"/>
      <c r="F19" s="269"/>
      <c r="G19" s="258"/>
      <c r="H19" s="259"/>
      <c r="I19" s="260"/>
      <c r="J19" s="260"/>
      <c r="K19" s="260"/>
      <c r="L19" s="260"/>
      <c r="M19" s="260"/>
      <c r="N19" s="260"/>
      <c r="O19" s="260"/>
      <c r="P19" s="230"/>
      <c r="Q19" s="231" t="str">
        <f t="shared" si="0"/>
        <v/>
      </c>
      <c r="R19" s="272" t="str">
        <f>IF(Q19="","",Q19+R18+'OS Offset'!B19)</f>
        <v/>
      </c>
      <c r="S19" s="233">
        <f t="shared" si="1"/>
        <v>0</v>
      </c>
      <c r="T19" s="266"/>
      <c r="U19" s="270"/>
      <c r="V19" s="266"/>
      <c r="W19" s="271"/>
      <c r="X19" s="271"/>
      <c r="Y19" s="271"/>
      <c r="Z19" s="281"/>
      <c r="AA19" s="255"/>
      <c r="AB19" s="253"/>
      <c r="AC19" s="253"/>
      <c r="AD19" s="253"/>
      <c r="AE19" s="253"/>
      <c r="AF19" s="253"/>
      <c r="AG19" s="253"/>
      <c r="AH19" s="253"/>
      <c r="AI19" s="254"/>
      <c r="AJ19" s="248" t="str">
        <f t="shared" si="2"/>
        <v/>
      </c>
      <c r="AK19" s="232" t="str">
        <f>IF(AJ19="","",AJ19+AK18+'OS Offset'!I19)</f>
        <v/>
      </c>
      <c r="AL19" s="233">
        <f t="shared" si="3"/>
        <v>0</v>
      </c>
    </row>
    <row r="20" spans="1:38" ht="34" customHeight="1">
      <c r="A20" s="259"/>
      <c r="B20" s="274"/>
      <c r="C20" s="259"/>
      <c r="D20" s="260"/>
      <c r="E20" s="260"/>
      <c r="F20" s="260"/>
      <c r="G20" s="273"/>
      <c r="H20" s="261"/>
      <c r="I20" s="262"/>
      <c r="J20" s="262"/>
      <c r="K20" s="262"/>
      <c r="L20" s="262"/>
      <c r="M20" s="262"/>
      <c r="N20" s="262"/>
      <c r="O20" s="262"/>
      <c r="P20" s="241"/>
      <c r="Q20" s="263" t="str">
        <f t="shared" si="0"/>
        <v/>
      </c>
      <c r="R20" s="272" t="str">
        <f>IF(Q20="","",Q20+R19+'OS Offset'!B20)</f>
        <v/>
      </c>
      <c r="S20" s="233">
        <f t="shared" si="1"/>
        <v>0</v>
      </c>
      <c r="T20" s="259"/>
      <c r="U20" s="264"/>
      <c r="V20" s="255"/>
      <c r="W20" s="253"/>
      <c r="X20" s="253"/>
      <c r="Y20" s="253"/>
      <c r="Z20" s="265"/>
      <c r="AA20" s="257"/>
      <c r="AB20" s="252"/>
      <c r="AC20" s="252"/>
      <c r="AD20" s="252"/>
      <c r="AE20" s="252"/>
      <c r="AF20" s="252"/>
      <c r="AG20" s="252"/>
      <c r="AH20" s="252"/>
      <c r="AI20" s="256"/>
      <c r="AJ20" s="249" t="str">
        <f t="shared" si="2"/>
        <v/>
      </c>
      <c r="AK20" s="232" t="str">
        <f>IF(AJ20="","",AJ20+AK19+'OS Offset'!I20)</f>
        <v/>
      </c>
      <c r="AL20" s="233">
        <f t="shared" si="3"/>
        <v>0</v>
      </c>
    </row>
    <row r="21" spans="1:38" ht="34" customHeight="1">
      <c r="A21" s="267"/>
      <c r="B21" s="268"/>
      <c r="C21" s="267"/>
      <c r="D21" s="269"/>
      <c r="E21" s="269"/>
      <c r="F21" s="269"/>
      <c r="G21" s="258"/>
      <c r="H21" s="259"/>
      <c r="I21" s="260"/>
      <c r="J21" s="260"/>
      <c r="K21" s="260"/>
      <c r="L21" s="260"/>
      <c r="M21" s="260"/>
      <c r="N21" s="260"/>
      <c r="O21" s="260"/>
      <c r="P21" s="230"/>
      <c r="Q21" s="231" t="str">
        <f t="shared" si="0"/>
        <v/>
      </c>
      <c r="R21" s="272" t="str">
        <f>IF(Q21="","",Q21+R20+'OS Offset'!B21)</f>
        <v/>
      </c>
      <c r="S21" s="233">
        <f t="shared" si="1"/>
        <v>0</v>
      </c>
      <c r="T21" s="266"/>
      <c r="U21" s="270"/>
      <c r="V21" s="266"/>
      <c r="W21" s="271"/>
      <c r="X21" s="271"/>
      <c r="Y21" s="271"/>
      <c r="Z21" s="281"/>
      <c r="AA21" s="255"/>
      <c r="AB21" s="253"/>
      <c r="AC21" s="253"/>
      <c r="AD21" s="253"/>
      <c r="AE21" s="253"/>
      <c r="AF21" s="253"/>
      <c r="AG21" s="253"/>
      <c r="AH21" s="253"/>
      <c r="AI21" s="254"/>
      <c r="AJ21" s="248" t="str">
        <f t="shared" si="2"/>
        <v/>
      </c>
      <c r="AK21" s="232" t="str">
        <f>IF(AJ21="","",AJ21+AK20+'OS Offset'!I21)</f>
        <v/>
      </c>
      <c r="AL21" s="233">
        <f t="shared" si="3"/>
        <v>0</v>
      </c>
    </row>
    <row r="22" spans="1:38" ht="34" customHeight="1">
      <c r="A22" s="259"/>
      <c r="B22" s="274"/>
      <c r="C22" s="259"/>
      <c r="D22" s="260"/>
      <c r="E22" s="260"/>
      <c r="F22" s="260"/>
      <c r="G22" s="273"/>
      <c r="H22" s="261"/>
      <c r="I22" s="262"/>
      <c r="J22" s="262"/>
      <c r="K22" s="262"/>
      <c r="L22" s="262"/>
      <c r="M22" s="262"/>
      <c r="N22" s="262"/>
      <c r="O22" s="262"/>
      <c r="P22" s="241"/>
      <c r="Q22" s="263" t="str">
        <f t="shared" si="0"/>
        <v/>
      </c>
      <c r="R22" s="272" t="str">
        <f>IF(Q22="","",Q22+R21+'OS Offset'!B22)</f>
        <v/>
      </c>
      <c r="S22" s="233">
        <f t="shared" si="1"/>
        <v>0</v>
      </c>
      <c r="T22" s="259"/>
      <c r="U22" s="264"/>
      <c r="V22" s="255"/>
      <c r="W22" s="253"/>
      <c r="X22" s="253"/>
      <c r="Y22" s="253"/>
      <c r="Z22" s="265"/>
      <c r="AA22" s="257"/>
      <c r="AB22" s="252"/>
      <c r="AC22" s="252"/>
      <c r="AD22" s="252"/>
      <c r="AE22" s="252"/>
      <c r="AF22" s="252"/>
      <c r="AG22" s="252"/>
      <c r="AH22" s="252"/>
      <c r="AI22" s="256"/>
      <c r="AJ22" s="249" t="str">
        <f t="shared" si="2"/>
        <v/>
      </c>
      <c r="AK22" s="232" t="str">
        <f>IF(AJ22="","",AJ22+AK21+'OS Offset'!I22)</f>
        <v/>
      </c>
      <c r="AL22" s="233">
        <f t="shared" si="3"/>
        <v>0</v>
      </c>
    </row>
    <row r="23" spans="1:38" ht="34" customHeight="1">
      <c r="A23" s="267"/>
      <c r="B23" s="268"/>
      <c r="C23" s="267"/>
      <c r="D23" s="269"/>
      <c r="E23" s="269"/>
      <c r="F23" s="269"/>
      <c r="G23" s="258"/>
      <c r="H23" s="259"/>
      <c r="I23" s="260"/>
      <c r="J23" s="260"/>
      <c r="K23" s="260"/>
      <c r="L23" s="260"/>
      <c r="M23" s="260"/>
      <c r="N23" s="260"/>
      <c r="O23" s="260"/>
      <c r="P23" s="230"/>
      <c r="Q23" s="231" t="str">
        <f t="shared" si="0"/>
        <v/>
      </c>
      <c r="R23" s="272" t="str">
        <f>IF(Q23="","",Q23+R22+'OS Offset'!B23)</f>
        <v/>
      </c>
      <c r="S23" s="233">
        <f t="shared" si="1"/>
        <v>0</v>
      </c>
      <c r="T23" s="266"/>
      <c r="U23" s="270"/>
      <c r="V23" s="266"/>
      <c r="W23" s="271"/>
      <c r="X23" s="271"/>
      <c r="Y23" s="271"/>
      <c r="Z23" s="281"/>
      <c r="AA23" s="255"/>
      <c r="AB23" s="253"/>
      <c r="AC23" s="253"/>
      <c r="AD23" s="253"/>
      <c r="AE23" s="253"/>
      <c r="AF23" s="253"/>
      <c r="AG23" s="253"/>
      <c r="AH23" s="253"/>
      <c r="AI23" s="254"/>
      <c r="AJ23" s="248" t="str">
        <f t="shared" si="2"/>
        <v/>
      </c>
      <c r="AK23" s="232" t="str">
        <f>IF(AJ23="","",AJ23+AK22+'OS Offset'!I23)</f>
        <v/>
      </c>
      <c r="AL23" s="233">
        <f t="shared" si="3"/>
        <v>0</v>
      </c>
    </row>
    <row r="24" spans="1:38" ht="34" customHeight="1">
      <c r="A24" s="259"/>
      <c r="B24" s="274"/>
      <c r="C24" s="259"/>
      <c r="D24" s="260"/>
      <c r="E24" s="260"/>
      <c r="F24" s="260"/>
      <c r="G24" s="273"/>
      <c r="H24" s="261"/>
      <c r="I24" s="262"/>
      <c r="J24" s="262"/>
      <c r="K24" s="262"/>
      <c r="L24" s="262"/>
      <c r="M24" s="262"/>
      <c r="N24" s="262"/>
      <c r="O24" s="262"/>
      <c r="P24" s="241"/>
      <c r="Q24" s="263" t="str">
        <f t="shared" si="0"/>
        <v/>
      </c>
      <c r="R24" s="272" t="str">
        <f>IF(Q24="","",Q24+R23+'OS Offset'!B24)</f>
        <v/>
      </c>
      <c r="S24" s="233">
        <f t="shared" si="1"/>
        <v>0</v>
      </c>
      <c r="T24" s="259"/>
      <c r="U24" s="264"/>
      <c r="V24" s="255"/>
      <c r="W24" s="253"/>
      <c r="X24" s="253"/>
      <c r="Y24" s="253"/>
      <c r="Z24" s="265"/>
      <c r="AA24" s="257"/>
      <c r="AB24" s="252"/>
      <c r="AC24" s="252"/>
      <c r="AD24" s="252"/>
      <c r="AE24" s="252"/>
      <c r="AF24" s="252"/>
      <c r="AG24" s="252"/>
      <c r="AH24" s="252"/>
      <c r="AI24" s="256"/>
      <c r="AJ24" s="249" t="str">
        <f t="shared" si="2"/>
        <v/>
      </c>
      <c r="AK24" s="232" t="str">
        <f>IF(AJ24="","",AJ24+AK23+'OS Offset'!I24)</f>
        <v/>
      </c>
      <c r="AL24" s="233">
        <f t="shared" si="3"/>
        <v>0</v>
      </c>
    </row>
    <row r="25" spans="1:38" ht="34" customHeight="1">
      <c r="A25" s="267"/>
      <c r="B25" s="268"/>
      <c r="C25" s="267"/>
      <c r="D25" s="269"/>
      <c r="E25" s="269"/>
      <c r="F25" s="269"/>
      <c r="G25" s="258"/>
      <c r="H25" s="259"/>
      <c r="I25" s="260"/>
      <c r="J25" s="260"/>
      <c r="K25" s="260"/>
      <c r="L25" s="260"/>
      <c r="M25" s="260"/>
      <c r="N25" s="260"/>
      <c r="O25" s="260"/>
      <c r="P25" s="230"/>
      <c r="Q25" s="231" t="str">
        <f t="shared" si="0"/>
        <v/>
      </c>
      <c r="R25" s="272" t="str">
        <f>IF(Q25="","",Q25+R24+'OS Offset'!B25)</f>
        <v/>
      </c>
      <c r="S25" s="233">
        <f t="shared" si="1"/>
        <v>0</v>
      </c>
      <c r="T25" s="266"/>
      <c r="U25" s="270"/>
      <c r="V25" s="266"/>
      <c r="W25" s="271"/>
      <c r="X25" s="271"/>
      <c r="Y25" s="271"/>
      <c r="Z25" s="281"/>
      <c r="AA25" s="255"/>
      <c r="AB25" s="253"/>
      <c r="AC25" s="253"/>
      <c r="AD25" s="253"/>
      <c r="AE25" s="253"/>
      <c r="AF25" s="253"/>
      <c r="AG25" s="253"/>
      <c r="AH25" s="253"/>
      <c r="AI25" s="254"/>
      <c r="AJ25" s="248" t="str">
        <f t="shared" si="2"/>
        <v/>
      </c>
      <c r="AK25" s="232" t="str">
        <f>IF(AJ25="","",AJ25+AK24+'OS Offset'!I25)</f>
        <v/>
      </c>
      <c r="AL25" s="233">
        <f t="shared" si="3"/>
        <v>0</v>
      </c>
    </row>
    <row r="26" spans="1:38" ht="34" customHeight="1">
      <c r="A26" s="259"/>
      <c r="B26" s="274"/>
      <c r="C26" s="259"/>
      <c r="D26" s="260"/>
      <c r="E26" s="260"/>
      <c r="F26" s="260"/>
      <c r="G26" s="273"/>
      <c r="H26" s="261"/>
      <c r="I26" s="262"/>
      <c r="J26" s="262"/>
      <c r="K26" s="262"/>
      <c r="L26" s="262"/>
      <c r="M26" s="262"/>
      <c r="N26" s="262"/>
      <c r="O26" s="262"/>
      <c r="P26" s="241"/>
      <c r="Q26" s="263" t="str">
        <f t="shared" si="0"/>
        <v/>
      </c>
      <c r="R26" s="272" t="str">
        <f>IF(Q26="","",Q26+R25+'OS Offset'!B26)</f>
        <v/>
      </c>
      <c r="S26" s="233">
        <f t="shared" si="1"/>
        <v>0</v>
      </c>
      <c r="T26" s="259"/>
      <c r="U26" s="264"/>
      <c r="V26" s="255"/>
      <c r="W26" s="253"/>
      <c r="X26" s="253"/>
      <c r="Y26" s="253"/>
      <c r="Z26" s="265"/>
      <c r="AA26" s="257"/>
      <c r="AB26" s="252"/>
      <c r="AC26" s="252"/>
      <c r="AD26" s="252"/>
      <c r="AE26" s="252"/>
      <c r="AF26" s="252"/>
      <c r="AG26" s="252"/>
      <c r="AH26" s="252"/>
      <c r="AI26" s="256"/>
      <c r="AJ26" s="249" t="str">
        <f t="shared" si="2"/>
        <v/>
      </c>
      <c r="AK26" s="232" t="str">
        <f>IF(AJ26="","",AJ26+AK25+'OS Offset'!I26)</f>
        <v/>
      </c>
      <c r="AL26" s="233">
        <f t="shared" si="3"/>
        <v>0</v>
      </c>
    </row>
    <row r="27" spans="1:38" ht="34" customHeight="1">
      <c r="A27" s="267"/>
      <c r="B27" s="268"/>
      <c r="C27" s="267"/>
      <c r="D27" s="269"/>
      <c r="E27" s="269"/>
      <c r="F27" s="269"/>
      <c r="G27" s="258"/>
      <c r="H27" s="259"/>
      <c r="I27" s="260"/>
      <c r="J27" s="260"/>
      <c r="K27" s="260"/>
      <c r="L27" s="260"/>
      <c r="M27" s="260"/>
      <c r="N27" s="260"/>
      <c r="O27" s="260"/>
      <c r="P27" s="230"/>
      <c r="Q27" s="231" t="str">
        <f t="shared" si="0"/>
        <v/>
      </c>
      <c r="R27" s="272" t="str">
        <f>IF(Q27="","",Q27+R26+'OS Offset'!B27)</f>
        <v/>
      </c>
      <c r="S27" s="233">
        <f t="shared" si="1"/>
        <v>0</v>
      </c>
      <c r="T27" s="266"/>
      <c r="U27" s="270"/>
      <c r="V27" s="266"/>
      <c r="W27" s="271"/>
      <c r="X27" s="271"/>
      <c r="Y27" s="271"/>
      <c r="Z27" s="281"/>
      <c r="AA27" s="255"/>
      <c r="AB27" s="253"/>
      <c r="AC27" s="253"/>
      <c r="AD27" s="253"/>
      <c r="AE27" s="253"/>
      <c r="AF27" s="253"/>
      <c r="AG27" s="253"/>
      <c r="AH27" s="253"/>
      <c r="AI27" s="254"/>
      <c r="AJ27" s="248" t="str">
        <f t="shared" si="2"/>
        <v/>
      </c>
      <c r="AK27" s="232" t="str">
        <f>IF(AJ27="","",AJ27+AK26+'OS Offset'!I27)</f>
        <v/>
      </c>
      <c r="AL27" s="233">
        <f t="shared" si="3"/>
        <v>0</v>
      </c>
    </row>
    <row r="28" spans="1:38" ht="34" customHeight="1">
      <c r="A28" s="259"/>
      <c r="B28" s="274"/>
      <c r="C28" s="259"/>
      <c r="D28" s="260"/>
      <c r="E28" s="260"/>
      <c r="F28" s="260"/>
      <c r="G28" s="273"/>
      <c r="H28" s="261"/>
      <c r="I28" s="262"/>
      <c r="J28" s="262"/>
      <c r="K28" s="262"/>
      <c r="L28" s="262"/>
      <c r="M28" s="262"/>
      <c r="N28" s="262"/>
      <c r="O28" s="262"/>
      <c r="P28" s="241"/>
      <c r="Q28" s="263" t="str">
        <f t="shared" si="0"/>
        <v/>
      </c>
      <c r="R28" s="272" t="str">
        <f>IF(Q28="","",Q28+R27+'OS Offset'!B28)</f>
        <v/>
      </c>
      <c r="S28" s="233">
        <f t="shared" si="1"/>
        <v>0</v>
      </c>
      <c r="T28" s="259"/>
      <c r="U28" s="264"/>
      <c r="V28" s="255"/>
      <c r="W28" s="253"/>
      <c r="X28" s="253"/>
      <c r="Y28" s="253"/>
      <c r="Z28" s="265"/>
      <c r="AA28" s="257"/>
      <c r="AB28" s="252"/>
      <c r="AC28" s="252"/>
      <c r="AD28" s="252"/>
      <c r="AE28" s="252"/>
      <c r="AF28" s="252"/>
      <c r="AG28" s="252"/>
      <c r="AH28" s="252"/>
      <c r="AI28" s="256"/>
      <c r="AJ28" s="249" t="str">
        <f t="shared" si="2"/>
        <v/>
      </c>
      <c r="AK28" s="232" t="str">
        <f>IF(AJ28="","",AJ28+AK27+'OS Offset'!I28)</f>
        <v/>
      </c>
      <c r="AL28" s="233">
        <f t="shared" si="3"/>
        <v>0</v>
      </c>
    </row>
    <row r="29" spans="1:38" ht="34" customHeight="1">
      <c r="A29" s="267"/>
      <c r="B29" s="268"/>
      <c r="C29" s="267"/>
      <c r="D29" s="269"/>
      <c r="E29" s="269"/>
      <c r="F29" s="269"/>
      <c r="G29" s="258"/>
      <c r="H29" s="259"/>
      <c r="I29" s="260"/>
      <c r="J29" s="260"/>
      <c r="K29" s="260"/>
      <c r="L29" s="260"/>
      <c r="M29" s="260"/>
      <c r="N29" s="260"/>
      <c r="O29" s="260"/>
      <c r="P29" s="230"/>
      <c r="Q29" s="231" t="str">
        <f t="shared" si="0"/>
        <v/>
      </c>
      <c r="R29" s="272" t="str">
        <f>IF(Q29="","",Q29+R28+'OS Offset'!B29)</f>
        <v/>
      </c>
      <c r="S29" s="233">
        <f t="shared" si="1"/>
        <v>0</v>
      </c>
      <c r="T29" s="266"/>
      <c r="U29" s="270"/>
      <c r="V29" s="266"/>
      <c r="W29" s="271"/>
      <c r="X29" s="271"/>
      <c r="Y29" s="271"/>
      <c r="Z29" s="281"/>
      <c r="AA29" s="255"/>
      <c r="AB29" s="253"/>
      <c r="AC29" s="253"/>
      <c r="AD29" s="253"/>
      <c r="AE29" s="253"/>
      <c r="AF29" s="253"/>
      <c r="AG29" s="253"/>
      <c r="AH29" s="253"/>
      <c r="AI29" s="254"/>
      <c r="AJ29" s="248" t="str">
        <f t="shared" si="2"/>
        <v/>
      </c>
      <c r="AK29" s="232" t="str">
        <f>IF(AJ29="","",AJ29+AK28+'OS Offset'!I29)</f>
        <v/>
      </c>
      <c r="AL29" s="233">
        <f t="shared" si="3"/>
        <v>0</v>
      </c>
    </row>
    <row r="30" spans="1:38" ht="34" customHeight="1">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c r="U30" s="264"/>
      <c r="V30" s="255"/>
      <c r="W30" s="253"/>
      <c r="X30" s="253"/>
      <c r="Y30" s="253"/>
      <c r="Z30" s="265"/>
      <c r="AA30" s="257"/>
      <c r="AB30" s="252"/>
      <c r="AC30" s="252"/>
      <c r="AD30" s="252"/>
      <c r="AE30" s="252"/>
      <c r="AF30" s="252"/>
      <c r="AG30" s="252"/>
      <c r="AH30" s="252"/>
      <c r="AI30" s="256"/>
      <c r="AJ30" s="249" t="str">
        <f t="shared" si="2"/>
        <v/>
      </c>
      <c r="AK30" s="232" t="str">
        <f>IF(AJ30="","",AJ30+AK29+'OS Offset'!I30)</f>
        <v/>
      </c>
      <c r="AL30" s="233">
        <f t="shared" si="3"/>
        <v>0</v>
      </c>
    </row>
    <row r="31" spans="1:38" ht="34" customHeight="1">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4" customHeight="1">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4" customHeight="1">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4" customHeight="1">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4" customHeight="1">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4" customHeight="1">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4" customHeight="1">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4" customHeight="1">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4" customHeight="1">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4" customHeight="1">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4" customHeight="1" thickBot="1">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75" customHeight="1" thickBot="1">
      <c r="A42" s="369" t="str">
        <f>IF(COUNT(A4:A41),COUNT(A4:A41),"")</f>
        <v/>
      </c>
      <c r="B42" s="370" t="s">
        <v>110</v>
      </c>
      <c r="C42" s="357" t="str">
        <f>IF($A$42="","",COUNTIF(C$4:C$41, "X"))</f>
        <v/>
      </c>
      <c r="D42" s="352" t="str">
        <f>IF($A$42="","",COUNTIF(D$4:D$41, "X"))</f>
        <v/>
      </c>
      <c r="E42" s="352" t="str">
        <f>IF($A$42="","",COUNTIF(E$4:E$41, "X"))</f>
        <v/>
      </c>
      <c r="F42" s="352" t="str">
        <f>IF($A$42="","",COUNTIF(F$4:F$41, "X"))</f>
        <v/>
      </c>
      <c r="G42" s="352" t="str">
        <f>IF($A$42="","",COUNTIF(G$4:G$41, "X"))</f>
        <v/>
      </c>
      <c r="H42" s="358" t="str">
        <f t="shared" ref="H42:Q42" si="4">IF(COUNT(H4:H41),SUM(H4:H41),"")</f>
        <v/>
      </c>
      <c r="I42" s="359" t="str">
        <f t="shared" si="4"/>
        <v/>
      </c>
      <c r="J42" s="359" t="str">
        <f t="shared" si="4"/>
        <v/>
      </c>
      <c r="K42" s="359" t="str">
        <f t="shared" si="4"/>
        <v/>
      </c>
      <c r="L42" s="359" t="str">
        <f t="shared" si="4"/>
        <v/>
      </c>
      <c r="M42" s="359" t="str">
        <f t="shared" si="4"/>
        <v/>
      </c>
      <c r="N42" s="359" t="str">
        <f t="shared" si="4"/>
        <v/>
      </c>
      <c r="O42" s="359" t="str">
        <f t="shared" si="4"/>
        <v/>
      </c>
      <c r="P42" s="360" t="str">
        <f t="shared" si="4"/>
        <v/>
      </c>
      <c r="Q42" s="361" t="str">
        <f t="shared" si="4"/>
        <v/>
      </c>
      <c r="R42" s="362" t="str">
        <f>IF(A42="","",MAX(R4:R41))</f>
        <v/>
      </c>
      <c r="S42" s="354"/>
      <c r="T42" s="368" t="str">
        <f>IF(COUNT(T4:T41),COUNT(T4:T41),"")</f>
        <v/>
      </c>
      <c r="U42" s="370" t="s">
        <v>110</v>
      </c>
      <c r="V42" s="364" t="str">
        <f>IF($T$42="","",COUNTIF(V$4:V$41, "X"))</f>
        <v/>
      </c>
      <c r="W42" s="352" t="str">
        <f>IF($T$42="","",COUNTIF(W$4:W$41, "X"))</f>
        <v/>
      </c>
      <c r="X42" s="352" t="str">
        <f>IF($T$42="","",COUNTIF(X$4:X$41, "X"))</f>
        <v/>
      </c>
      <c r="Y42" s="352" t="str">
        <f>IF($T$42="","",COUNTIF(Y$4:Y$41, "X"))</f>
        <v/>
      </c>
      <c r="Z42" s="352" t="str">
        <f>IF($T$42="","",COUNTIF(Z$4:Z$41, "X"))</f>
        <v/>
      </c>
      <c r="AA42" s="365" t="str">
        <f t="shared" ref="AA42:AJ42" si="5">IF(COUNT(AA4:AA41),SUM(AA4:AA41),"")</f>
        <v/>
      </c>
      <c r="AB42" s="359" t="str">
        <f t="shared" si="5"/>
        <v/>
      </c>
      <c r="AC42" s="359" t="str">
        <f t="shared" si="5"/>
        <v/>
      </c>
      <c r="AD42" s="359" t="str">
        <f t="shared" si="5"/>
        <v/>
      </c>
      <c r="AE42" s="359" t="str">
        <f t="shared" si="5"/>
        <v/>
      </c>
      <c r="AF42" s="359" t="str">
        <f t="shared" si="5"/>
        <v/>
      </c>
      <c r="AG42" s="359" t="str">
        <f t="shared" si="5"/>
        <v/>
      </c>
      <c r="AH42" s="359" t="str">
        <f t="shared" si="5"/>
        <v/>
      </c>
      <c r="AI42" s="366" t="str">
        <f t="shared" si="5"/>
        <v/>
      </c>
      <c r="AJ42" s="367" t="str">
        <f t="shared" si="5"/>
        <v/>
      </c>
      <c r="AK42" s="368" t="str">
        <f>IF(T42="","",MAX(AK4:AK41))</f>
        <v/>
      </c>
      <c r="AL42" s="290"/>
    </row>
    <row r="43" spans="1:38" ht="30" customHeight="1">
      <c r="A43" s="1102" t="str">
        <f>A1</f>
        <v>Home Team</v>
      </c>
      <c r="B43" s="1102"/>
      <c r="C43" s="1102"/>
      <c r="D43" s="1102"/>
      <c r="E43" s="1102"/>
      <c r="F43" s="1102"/>
      <c r="G43" s="1102"/>
      <c r="H43" s="1102"/>
      <c r="I43" s="1108" t="str">
        <f>IF(ISBLANK(I1), "", I1)</f>
        <v/>
      </c>
      <c r="J43" s="1108"/>
      <c r="K43" s="186" t="str">
        <f>IF(ISBLANK(IGRF!$B$7), "", IGRF!$B$7)</f>
        <v/>
      </c>
      <c r="L43" s="1100"/>
      <c r="M43" s="1100"/>
      <c r="N43" s="1100"/>
      <c r="O43" s="1101"/>
      <c r="P43" s="1101"/>
      <c r="Q43" s="1101"/>
      <c r="R43" s="1">
        <v>2</v>
      </c>
      <c r="S43" s="2"/>
      <c r="T43" s="1102" t="str">
        <f>T1</f>
        <v>Away Team</v>
      </c>
      <c r="U43" s="1102"/>
      <c r="V43" s="1102"/>
      <c r="W43" s="1102"/>
      <c r="X43" s="1102"/>
      <c r="Y43" s="1102"/>
      <c r="Z43" s="1102"/>
      <c r="AA43" s="1102"/>
      <c r="AB43" s="1108" t="str">
        <f>IF(ISBLANK(AB1), "", AB1)</f>
        <v/>
      </c>
      <c r="AC43" s="1108"/>
      <c r="AD43" s="186" t="str">
        <f>IF(ISBLANK(IGRF!$B$7), "", IGRF!$B$7)</f>
        <v/>
      </c>
      <c r="AE43" s="1100"/>
      <c r="AF43" s="1100"/>
      <c r="AG43" s="1100"/>
      <c r="AH43" s="1101"/>
      <c r="AI43" s="1101"/>
      <c r="AJ43" s="1101"/>
      <c r="AK43" s="1">
        <v>2</v>
      </c>
    </row>
    <row r="44" spans="1:38" ht="15" customHeight="1" thickBot="1">
      <c r="A44" s="1103"/>
      <c r="B44" s="1103"/>
      <c r="C44" s="1103"/>
      <c r="D44" s="1103"/>
      <c r="E44" s="1103"/>
      <c r="F44" s="1103"/>
      <c r="G44" s="1103"/>
      <c r="H44" s="1103"/>
      <c r="I44" s="1109" t="s">
        <v>187</v>
      </c>
      <c r="J44" s="1109"/>
      <c r="K44" s="614" t="s">
        <v>190</v>
      </c>
      <c r="L44" s="1104" t="s">
        <v>180</v>
      </c>
      <c r="M44" s="1104"/>
      <c r="N44" s="1104"/>
      <c r="O44" s="1105" t="s">
        <v>189</v>
      </c>
      <c r="P44" s="1105"/>
      <c r="Q44" s="1105"/>
      <c r="R44" s="4" t="str">
        <f>R2</f>
        <v/>
      </c>
      <c r="S44" s="2"/>
      <c r="T44" s="1103"/>
      <c r="U44" s="1103"/>
      <c r="V44" s="1103"/>
      <c r="W44" s="1103"/>
      <c r="X44" s="1103"/>
      <c r="Y44" s="1103"/>
      <c r="Z44" s="1103"/>
      <c r="AA44" s="1103"/>
      <c r="AB44" s="1109" t="s">
        <v>187</v>
      </c>
      <c r="AC44" s="1109"/>
      <c r="AD44" s="614" t="s">
        <v>190</v>
      </c>
      <c r="AE44" s="1104" t="s">
        <v>180</v>
      </c>
      <c r="AF44" s="1104"/>
      <c r="AG44" s="1104"/>
      <c r="AH44" s="1105" t="s">
        <v>189</v>
      </c>
      <c r="AI44" s="1105"/>
      <c r="AJ44" s="1105"/>
      <c r="AK44" s="4" t="str">
        <f>AK2</f>
        <v/>
      </c>
    </row>
    <row r="45" spans="1:38" ht="34.5" customHeight="1" thickBot="1">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t="str">
        <f>R42</f>
        <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t="str">
        <f>AK42</f>
        <v/>
      </c>
      <c r="AL45" s="10" t="s">
        <v>411</v>
      </c>
    </row>
    <row r="46" spans="1:38" ht="34" customHeight="1">
      <c r="A46" s="259"/>
      <c r="B46" s="284"/>
      <c r="C46" s="251"/>
      <c r="D46" s="285"/>
      <c r="E46" s="285"/>
      <c r="F46" s="285"/>
      <c r="G46" s="288"/>
      <c r="H46" s="289"/>
      <c r="I46" s="286"/>
      <c r="J46" s="286"/>
      <c r="K46" s="286"/>
      <c r="L46" s="286"/>
      <c r="M46" s="286"/>
      <c r="N46" s="286"/>
      <c r="O46" s="286"/>
      <c r="P46" s="287"/>
      <c r="Q46" s="243" t="str">
        <f t="shared" ref="Q46:Q83" si="6">IF(ISBLANK(A46),"",IF(ISBLANK(G46),SUM(H46:P46),0))</f>
        <v/>
      </c>
      <c r="R46" s="232" t="str">
        <f>IF(Q46="","",Q46+R45+'OS Offset'!B46)</f>
        <v/>
      </c>
      <c r="S46" s="233">
        <f t="shared" ref="S46:S83" si="7">IF(G46="X",0,COUNT(H46:P46))</f>
        <v>0</v>
      </c>
      <c r="T46" s="597"/>
      <c r="U46" s="284"/>
      <c r="V46" s="251"/>
      <c r="W46" s="285"/>
      <c r="X46" s="285"/>
      <c r="Y46" s="285"/>
      <c r="Z46" s="288"/>
      <c r="AA46" s="289"/>
      <c r="AB46" s="286"/>
      <c r="AC46" s="286"/>
      <c r="AD46" s="286"/>
      <c r="AE46" s="286"/>
      <c r="AF46" s="286"/>
      <c r="AG46" s="286"/>
      <c r="AH46" s="286"/>
      <c r="AI46" s="287"/>
      <c r="AJ46" s="243" t="str">
        <f t="shared" ref="AJ46:AJ83" si="8">IF(ISBLANK(T46),"",IF(ISBLANK(Z46),SUM(AA46:AI46),0))</f>
        <v/>
      </c>
      <c r="AK46" s="291" t="str">
        <f>IF(AJ46="","",AJ46+AK45+'OS Offset'!I46)</f>
        <v/>
      </c>
      <c r="AL46" s="233">
        <f t="shared" ref="AL46:AL83" si="9">IF(Z46="X",0,COUNT(AA46:AI46))</f>
        <v>0</v>
      </c>
    </row>
    <row r="47" spans="1:38" ht="34" customHeight="1">
      <c r="A47" s="236"/>
      <c r="B47" s="235"/>
      <c r="C47" s="236"/>
      <c r="D47" s="237"/>
      <c r="E47" s="237"/>
      <c r="F47" s="237"/>
      <c r="G47" s="238"/>
      <c r="H47" s="239"/>
      <c r="I47" s="229"/>
      <c r="J47" s="229"/>
      <c r="K47" s="229"/>
      <c r="L47" s="229"/>
      <c r="M47" s="229"/>
      <c r="N47" s="229"/>
      <c r="O47" s="229"/>
      <c r="P47" s="230"/>
      <c r="Q47" s="231" t="str">
        <f t="shared" si="6"/>
        <v/>
      </c>
      <c r="R47" s="232" t="str">
        <f>IF(Q47="","",Q47+R46+'OS Offset'!B47)</f>
        <v/>
      </c>
      <c r="S47" s="233">
        <f t="shared" si="7"/>
        <v>0</v>
      </c>
      <c r="T47" s="234"/>
      <c r="U47" s="235"/>
      <c r="V47" s="236"/>
      <c r="W47" s="237"/>
      <c r="X47" s="237"/>
      <c r="Y47" s="237"/>
      <c r="Z47" s="238"/>
      <c r="AA47" s="239"/>
      <c r="AB47" s="229"/>
      <c r="AC47" s="229"/>
      <c r="AD47" s="229"/>
      <c r="AE47" s="229"/>
      <c r="AF47" s="229"/>
      <c r="AG47" s="229"/>
      <c r="AH47" s="229"/>
      <c r="AI47" s="230"/>
      <c r="AJ47" s="231" t="str">
        <f t="shared" si="8"/>
        <v/>
      </c>
      <c r="AK47" s="232" t="str">
        <f>IF(AJ47="","",AJ47+AK46+'OS Offset'!I47)</f>
        <v/>
      </c>
      <c r="AL47" s="233">
        <f t="shared" si="9"/>
        <v>0</v>
      </c>
    </row>
    <row r="48" spans="1:38" ht="34" customHeight="1">
      <c r="A48" s="250"/>
      <c r="B48" s="247"/>
      <c r="C48" s="239"/>
      <c r="D48" s="229"/>
      <c r="E48" s="229"/>
      <c r="F48" s="229"/>
      <c r="G48" s="244"/>
      <c r="H48" s="245"/>
      <c r="I48" s="240"/>
      <c r="J48" s="240"/>
      <c r="K48" s="240"/>
      <c r="L48" s="240"/>
      <c r="M48" s="240"/>
      <c r="N48" s="240"/>
      <c r="O48" s="240"/>
      <c r="P48" s="241"/>
      <c r="Q48" s="249" t="str">
        <f t="shared" si="6"/>
        <v/>
      </c>
      <c r="R48" s="232" t="str">
        <f>IF(Q48="","",Q48+R47+'OS Offset'!B48)</f>
        <v/>
      </c>
      <c r="S48" s="233">
        <f t="shared" si="7"/>
        <v>0</v>
      </c>
      <c r="T48" s="246"/>
      <c r="U48" s="247"/>
      <c r="V48" s="239"/>
      <c r="W48" s="229"/>
      <c r="X48" s="229"/>
      <c r="Y48" s="229"/>
      <c r="Z48" s="244"/>
      <c r="AA48" s="245"/>
      <c r="AB48" s="240"/>
      <c r="AC48" s="240"/>
      <c r="AD48" s="240"/>
      <c r="AE48" s="240"/>
      <c r="AF48" s="240"/>
      <c r="AG48" s="240"/>
      <c r="AH48" s="240"/>
      <c r="AI48" s="241"/>
      <c r="AJ48" s="242" t="str">
        <f t="shared" si="8"/>
        <v/>
      </c>
      <c r="AK48" s="232" t="str">
        <f>IF(AJ48="","",AJ48+AK47+'OS Offset'!I48)</f>
        <v/>
      </c>
      <c r="AL48" s="233">
        <f t="shared" si="9"/>
        <v>0</v>
      </c>
    </row>
    <row r="49" spans="1:38" ht="34" customHeight="1">
      <c r="A49" s="236"/>
      <c r="B49" s="235"/>
      <c r="C49" s="236"/>
      <c r="D49" s="237"/>
      <c r="E49" s="237"/>
      <c r="F49" s="237"/>
      <c r="G49" s="238"/>
      <c r="H49" s="239"/>
      <c r="I49" s="229"/>
      <c r="J49" s="229"/>
      <c r="K49" s="229"/>
      <c r="L49" s="229"/>
      <c r="M49" s="229"/>
      <c r="N49" s="229"/>
      <c r="O49" s="229"/>
      <c r="P49" s="230"/>
      <c r="Q49" s="248" t="str">
        <f t="shared" si="6"/>
        <v/>
      </c>
      <c r="R49" s="232" t="str">
        <f>IF(Q49="","",Q49+R48+'OS Offset'!B49)</f>
        <v/>
      </c>
      <c r="S49" s="233">
        <f t="shared" si="7"/>
        <v>0</v>
      </c>
      <c r="T49" s="234"/>
      <c r="U49" s="235"/>
      <c r="V49" s="236"/>
      <c r="W49" s="237"/>
      <c r="X49" s="237"/>
      <c r="Y49" s="237"/>
      <c r="Z49" s="238"/>
      <c r="AA49" s="239"/>
      <c r="AB49" s="229"/>
      <c r="AC49" s="229"/>
      <c r="AD49" s="229"/>
      <c r="AE49" s="229"/>
      <c r="AF49" s="229"/>
      <c r="AG49" s="229"/>
      <c r="AH49" s="229"/>
      <c r="AI49" s="230"/>
      <c r="AJ49" s="231" t="str">
        <f t="shared" si="8"/>
        <v/>
      </c>
      <c r="AK49" s="232" t="str">
        <f>IF(AJ49="","",AJ49+AK48+'OS Offset'!I49)</f>
        <v/>
      </c>
      <c r="AL49" s="233">
        <f t="shared" si="9"/>
        <v>0</v>
      </c>
    </row>
    <row r="50" spans="1:38" ht="34" customHeight="1">
      <c r="A50" s="250"/>
      <c r="B50" s="247"/>
      <c r="C50" s="239"/>
      <c r="D50" s="229"/>
      <c r="E50" s="229"/>
      <c r="F50" s="229"/>
      <c r="G50" s="244"/>
      <c r="H50" s="245"/>
      <c r="I50" s="240"/>
      <c r="J50" s="240"/>
      <c r="K50" s="240"/>
      <c r="L50" s="240"/>
      <c r="M50" s="240"/>
      <c r="N50" s="240"/>
      <c r="O50" s="240"/>
      <c r="P50" s="241"/>
      <c r="Q50" s="249" t="str">
        <f t="shared" si="6"/>
        <v/>
      </c>
      <c r="R50" s="232" t="str">
        <f>IF(Q50="","",Q50+R49+'OS Offset'!B50)</f>
        <v/>
      </c>
      <c r="S50" s="233">
        <f t="shared" si="7"/>
        <v>0</v>
      </c>
      <c r="T50" s="246"/>
      <c r="U50" s="247"/>
      <c r="V50" s="239"/>
      <c r="W50" s="229"/>
      <c r="X50" s="229"/>
      <c r="Y50" s="229"/>
      <c r="Z50" s="244"/>
      <c r="AA50" s="245"/>
      <c r="AB50" s="240"/>
      <c r="AC50" s="240"/>
      <c r="AD50" s="240"/>
      <c r="AE50" s="240"/>
      <c r="AF50" s="240"/>
      <c r="AG50" s="240"/>
      <c r="AH50" s="240"/>
      <c r="AI50" s="241"/>
      <c r="AJ50" s="242" t="str">
        <f t="shared" si="8"/>
        <v/>
      </c>
      <c r="AK50" s="232" t="str">
        <f>IF(AJ50="","",AJ50+AK49+'OS Offset'!I50)</f>
        <v/>
      </c>
      <c r="AL50" s="233">
        <f t="shared" si="9"/>
        <v>0</v>
      </c>
    </row>
    <row r="51" spans="1:38" ht="34" customHeight="1">
      <c r="A51" s="236"/>
      <c r="B51" s="235"/>
      <c r="C51" s="236"/>
      <c r="D51" s="237"/>
      <c r="E51" s="237"/>
      <c r="F51" s="237"/>
      <c r="G51" s="238"/>
      <c r="H51" s="239"/>
      <c r="I51" s="229"/>
      <c r="J51" s="229"/>
      <c r="K51" s="229"/>
      <c r="L51" s="229"/>
      <c r="M51" s="229"/>
      <c r="N51" s="229"/>
      <c r="O51" s="229"/>
      <c r="P51" s="230"/>
      <c r="Q51" s="248" t="str">
        <f t="shared" si="6"/>
        <v/>
      </c>
      <c r="R51" s="232" t="str">
        <f>IF(Q51="","",Q51+R50+'OS Offset'!B51)</f>
        <v/>
      </c>
      <c r="S51" s="233">
        <f t="shared" si="7"/>
        <v>0</v>
      </c>
      <c r="T51" s="234"/>
      <c r="U51" s="235"/>
      <c r="V51" s="236"/>
      <c r="W51" s="237"/>
      <c r="X51" s="237"/>
      <c r="Y51" s="237"/>
      <c r="Z51" s="238"/>
      <c r="AA51" s="239"/>
      <c r="AB51" s="229"/>
      <c r="AC51" s="229"/>
      <c r="AD51" s="229"/>
      <c r="AE51" s="229"/>
      <c r="AF51" s="229"/>
      <c r="AG51" s="229"/>
      <c r="AH51" s="229"/>
      <c r="AI51" s="230"/>
      <c r="AJ51" s="231" t="str">
        <f t="shared" si="8"/>
        <v/>
      </c>
      <c r="AK51" s="232" t="str">
        <f>IF(AJ51="","",AJ51+AK50+'OS Offset'!I51)</f>
        <v/>
      </c>
      <c r="AL51" s="233">
        <f t="shared" si="9"/>
        <v>0</v>
      </c>
    </row>
    <row r="52" spans="1:38" ht="34" customHeight="1">
      <c r="A52" s="250"/>
      <c r="B52" s="247"/>
      <c r="C52" s="239"/>
      <c r="D52" s="229"/>
      <c r="E52" s="229"/>
      <c r="F52" s="229"/>
      <c r="G52" s="244"/>
      <c r="H52" s="245"/>
      <c r="I52" s="240"/>
      <c r="J52" s="240"/>
      <c r="K52" s="240"/>
      <c r="L52" s="240"/>
      <c r="M52" s="240"/>
      <c r="N52" s="240"/>
      <c r="O52" s="240"/>
      <c r="P52" s="241"/>
      <c r="Q52" s="249" t="str">
        <f t="shared" si="6"/>
        <v/>
      </c>
      <c r="R52" s="232" t="str">
        <f>IF(Q52="","",Q52+R51+'OS Offset'!B52)</f>
        <v/>
      </c>
      <c r="S52" s="233">
        <f t="shared" si="7"/>
        <v>0</v>
      </c>
      <c r="T52" s="246"/>
      <c r="U52" s="247"/>
      <c r="V52" s="239"/>
      <c r="W52" s="229"/>
      <c r="X52" s="229"/>
      <c r="Y52" s="229"/>
      <c r="Z52" s="244"/>
      <c r="AA52" s="245"/>
      <c r="AB52" s="240"/>
      <c r="AC52" s="240"/>
      <c r="AD52" s="240"/>
      <c r="AE52" s="240"/>
      <c r="AF52" s="240"/>
      <c r="AG52" s="240"/>
      <c r="AH52" s="240"/>
      <c r="AI52" s="241"/>
      <c r="AJ52" s="242" t="str">
        <f t="shared" si="8"/>
        <v/>
      </c>
      <c r="AK52" s="232" t="str">
        <f>IF(AJ52="","",AJ52+AK51+'OS Offset'!I52)</f>
        <v/>
      </c>
      <c r="AL52" s="233">
        <f t="shared" si="9"/>
        <v>0</v>
      </c>
    </row>
    <row r="53" spans="1:38" ht="34" customHeight="1">
      <c r="A53" s="236"/>
      <c r="B53" s="235"/>
      <c r="C53" s="236"/>
      <c r="D53" s="237"/>
      <c r="E53" s="237"/>
      <c r="F53" s="237"/>
      <c r="G53" s="238"/>
      <c r="H53" s="239"/>
      <c r="I53" s="229"/>
      <c r="J53" s="229"/>
      <c r="K53" s="229"/>
      <c r="L53" s="229"/>
      <c r="M53" s="229"/>
      <c r="N53" s="229"/>
      <c r="O53" s="229"/>
      <c r="P53" s="230"/>
      <c r="Q53" s="248" t="str">
        <f t="shared" si="6"/>
        <v/>
      </c>
      <c r="R53" s="232" t="str">
        <f>IF(Q53="","",Q53+R52+'OS Offset'!B53)</f>
        <v/>
      </c>
      <c r="S53" s="233">
        <f t="shared" si="7"/>
        <v>0</v>
      </c>
      <c r="T53" s="234"/>
      <c r="U53" s="235"/>
      <c r="V53" s="236"/>
      <c r="W53" s="237"/>
      <c r="X53" s="237"/>
      <c r="Y53" s="237"/>
      <c r="Z53" s="238"/>
      <c r="AA53" s="239"/>
      <c r="AB53" s="229"/>
      <c r="AC53" s="229"/>
      <c r="AD53" s="229"/>
      <c r="AE53" s="229"/>
      <c r="AF53" s="229"/>
      <c r="AG53" s="229"/>
      <c r="AH53" s="229"/>
      <c r="AI53" s="230"/>
      <c r="AJ53" s="231" t="str">
        <f t="shared" si="8"/>
        <v/>
      </c>
      <c r="AK53" s="232" t="str">
        <f>IF(AJ53="","",AJ53+AK52+'OS Offset'!I53)</f>
        <v/>
      </c>
      <c r="AL53" s="233">
        <f t="shared" si="9"/>
        <v>0</v>
      </c>
    </row>
    <row r="54" spans="1:38" ht="34" customHeight="1">
      <c r="A54" s="250"/>
      <c r="B54" s="247"/>
      <c r="C54" s="239"/>
      <c r="D54" s="229"/>
      <c r="E54" s="229"/>
      <c r="F54" s="229"/>
      <c r="G54" s="244"/>
      <c r="H54" s="245"/>
      <c r="I54" s="240"/>
      <c r="J54" s="240"/>
      <c r="K54" s="240"/>
      <c r="L54" s="240"/>
      <c r="M54" s="240"/>
      <c r="N54" s="240"/>
      <c r="O54" s="240"/>
      <c r="P54" s="241"/>
      <c r="Q54" s="249" t="str">
        <f t="shared" si="6"/>
        <v/>
      </c>
      <c r="R54" s="232" t="str">
        <f>IF(Q54="","",Q54+R53+'OS Offset'!B54)</f>
        <v/>
      </c>
      <c r="S54" s="233">
        <f t="shared" si="7"/>
        <v>0</v>
      </c>
      <c r="T54" s="246"/>
      <c r="U54" s="247"/>
      <c r="V54" s="239"/>
      <c r="W54" s="229"/>
      <c r="X54" s="229"/>
      <c r="Y54" s="229"/>
      <c r="Z54" s="244"/>
      <c r="AA54" s="245"/>
      <c r="AB54" s="240"/>
      <c r="AC54" s="240"/>
      <c r="AD54" s="240"/>
      <c r="AE54" s="240"/>
      <c r="AF54" s="240"/>
      <c r="AG54" s="240"/>
      <c r="AH54" s="240"/>
      <c r="AI54" s="241"/>
      <c r="AJ54" s="242" t="str">
        <f t="shared" si="8"/>
        <v/>
      </c>
      <c r="AK54" s="232" t="str">
        <f>IF(AJ54="","",AJ54+AK53+'OS Offset'!I54)</f>
        <v/>
      </c>
      <c r="AL54" s="233">
        <f t="shared" si="9"/>
        <v>0</v>
      </c>
    </row>
    <row r="55" spans="1:38" ht="34" customHeight="1">
      <c r="A55" s="236"/>
      <c r="B55" s="235"/>
      <c r="C55" s="236"/>
      <c r="D55" s="237"/>
      <c r="E55" s="237"/>
      <c r="F55" s="237"/>
      <c r="G55" s="238"/>
      <c r="H55" s="239"/>
      <c r="I55" s="229"/>
      <c r="J55" s="229"/>
      <c r="K55" s="229"/>
      <c r="L55" s="229"/>
      <c r="M55" s="229"/>
      <c r="N55" s="229"/>
      <c r="O55" s="229"/>
      <c r="P55" s="230"/>
      <c r="Q55" s="248" t="str">
        <f t="shared" si="6"/>
        <v/>
      </c>
      <c r="R55" s="232" t="str">
        <f>IF(Q55="","",Q55+R54+'OS Offset'!B55)</f>
        <v/>
      </c>
      <c r="S55" s="233">
        <f t="shared" si="7"/>
        <v>0</v>
      </c>
      <c r="T55" s="234"/>
      <c r="U55" s="235"/>
      <c r="V55" s="236"/>
      <c r="W55" s="237"/>
      <c r="X55" s="237"/>
      <c r="Y55" s="237"/>
      <c r="Z55" s="238"/>
      <c r="AA55" s="239"/>
      <c r="AB55" s="229"/>
      <c r="AC55" s="229"/>
      <c r="AD55" s="229"/>
      <c r="AE55" s="229"/>
      <c r="AF55" s="229"/>
      <c r="AG55" s="229"/>
      <c r="AH55" s="229"/>
      <c r="AI55" s="230"/>
      <c r="AJ55" s="231" t="str">
        <f t="shared" si="8"/>
        <v/>
      </c>
      <c r="AK55" s="232" t="str">
        <f>IF(AJ55="","",AJ55+AK54+'OS Offset'!I55)</f>
        <v/>
      </c>
      <c r="AL55" s="233">
        <f t="shared" si="9"/>
        <v>0</v>
      </c>
    </row>
    <row r="56" spans="1:38" ht="34" customHeight="1">
      <c r="A56" s="250"/>
      <c r="B56" s="247"/>
      <c r="C56" s="239"/>
      <c r="D56" s="229"/>
      <c r="E56" s="229"/>
      <c r="F56" s="229"/>
      <c r="G56" s="244"/>
      <c r="H56" s="245"/>
      <c r="I56" s="240"/>
      <c r="J56" s="240"/>
      <c r="K56" s="240"/>
      <c r="L56" s="240"/>
      <c r="M56" s="240"/>
      <c r="N56" s="240"/>
      <c r="O56" s="240"/>
      <c r="P56" s="241"/>
      <c r="Q56" s="249" t="str">
        <f t="shared" si="6"/>
        <v/>
      </c>
      <c r="R56" s="232" t="str">
        <f>IF(Q56="","",Q56+R55+'OS Offset'!B56)</f>
        <v/>
      </c>
      <c r="S56" s="233">
        <f t="shared" si="7"/>
        <v>0</v>
      </c>
      <c r="T56" s="246"/>
      <c r="U56" s="247"/>
      <c r="V56" s="239"/>
      <c r="W56" s="229"/>
      <c r="X56" s="229"/>
      <c r="Y56" s="229"/>
      <c r="Z56" s="244"/>
      <c r="AA56" s="245"/>
      <c r="AB56" s="240"/>
      <c r="AC56" s="240"/>
      <c r="AD56" s="240"/>
      <c r="AE56" s="240"/>
      <c r="AF56" s="240"/>
      <c r="AG56" s="240"/>
      <c r="AH56" s="240"/>
      <c r="AI56" s="241"/>
      <c r="AJ56" s="242" t="str">
        <f t="shared" si="8"/>
        <v/>
      </c>
      <c r="AK56" s="232" t="str">
        <f>IF(AJ56="","",AJ56+AK55+'OS Offset'!I56)</f>
        <v/>
      </c>
      <c r="AL56" s="233">
        <f t="shared" si="9"/>
        <v>0</v>
      </c>
    </row>
    <row r="57" spans="1:38" ht="34" customHeight="1">
      <c r="A57" s="236"/>
      <c r="B57" s="235"/>
      <c r="C57" s="236"/>
      <c r="D57" s="237"/>
      <c r="E57" s="237"/>
      <c r="F57" s="237"/>
      <c r="G57" s="238"/>
      <c r="H57" s="239"/>
      <c r="I57" s="229"/>
      <c r="J57" s="229"/>
      <c r="K57" s="229"/>
      <c r="L57" s="229"/>
      <c r="M57" s="229"/>
      <c r="N57" s="229"/>
      <c r="O57" s="229"/>
      <c r="P57" s="230"/>
      <c r="Q57" s="248" t="str">
        <f t="shared" si="6"/>
        <v/>
      </c>
      <c r="R57" s="232" t="str">
        <f>IF(Q57="","",Q57+R56+'OS Offset'!B57)</f>
        <v/>
      </c>
      <c r="S57" s="233">
        <f t="shared" si="7"/>
        <v>0</v>
      </c>
      <c r="T57" s="234"/>
      <c r="U57" s="235"/>
      <c r="V57" s="236"/>
      <c r="W57" s="237"/>
      <c r="X57" s="237"/>
      <c r="Y57" s="237"/>
      <c r="Z57" s="238"/>
      <c r="AA57" s="239"/>
      <c r="AB57" s="229"/>
      <c r="AC57" s="229"/>
      <c r="AD57" s="229"/>
      <c r="AE57" s="229"/>
      <c r="AF57" s="229"/>
      <c r="AG57" s="229"/>
      <c r="AH57" s="229"/>
      <c r="AI57" s="230"/>
      <c r="AJ57" s="231" t="str">
        <f t="shared" si="8"/>
        <v/>
      </c>
      <c r="AK57" s="232" t="str">
        <f>IF(AJ57="","",AJ57+AK56+'OS Offset'!I57)</f>
        <v/>
      </c>
      <c r="AL57" s="233">
        <f t="shared" si="9"/>
        <v>0</v>
      </c>
    </row>
    <row r="58" spans="1:38" ht="34" customHeight="1">
      <c r="A58" s="250"/>
      <c r="B58" s="247"/>
      <c r="C58" s="239"/>
      <c r="D58" s="229"/>
      <c r="E58" s="229"/>
      <c r="F58" s="229"/>
      <c r="G58" s="244"/>
      <c r="H58" s="245"/>
      <c r="I58" s="240"/>
      <c r="J58" s="240"/>
      <c r="K58" s="240"/>
      <c r="L58" s="240"/>
      <c r="M58" s="240"/>
      <c r="N58" s="240"/>
      <c r="O58" s="240"/>
      <c r="P58" s="241"/>
      <c r="Q58" s="249" t="str">
        <f t="shared" si="6"/>
        <v/>
      </c>
      <c r="R58" s="232" t="str">
        <f>IF(Q58="","",Q58+R57+'OS Offset'!B58)</f>
        <v/>
      </c>
      <c r="S58" s="233">
        <f t="shared" si="7"/>
        <v>0</v>
      </c>
      <c r="T58" s="246"/>
      <c r="U58" s="247"/>
      <c r="V58" s="239"/>
      <c r="W58" s="229"/>
      <c r="X58" s="229"/>
      <c r="Y58" s="229"/>
      <c r="Z58" s="244"/>
      <c r="AA58" s="245"/>
      <c r="AB58" s="240"/>
      <c r="AC58" s="240"/>
      <c r="AD58" s="240"/>
      <c r="AE58" s="240"/>
      <c r="AF58" s="240"/>
      <c r="AG58" s="240"/>
      <c r="AH58" s="240"/>
      <c r="AI58" s="241"/>
      <c r="AJ58" s="242" t="str">
        <f t="shared" si="8"/>
        <v/>
      </c>
      <c r="AK58" s="232" t="str">
        <f>IF(AJ58="","",AJ58+AK57+'OS Offset'!I58)</f>
        <v/>
      </c>
      <c r="AL58" s="233">
        <f t="shared" si="9"/>
        <v>0</v>
      </c>
    </row>
    <row r="59" spans="1:38" ht="34" customHeight="1">
      <c r="A59" s="236"/>
      <c r="B59" s="235"/>
      <c r="C59" s="236"/>
      <c r="D59" s="237"/>
      <c r="E59" s="237"/>
      <c r="F59" s="237"/>
      <c r="G59" s="238"/>
      <c r="H59" s="239"/>
      <c r="I59" s="229"/>
      <c r="J59" s="229"/>
      <c r="K59" s="229"/>
      <c r="L59" s="229"/>
      <c r="M59" s="229"/>
      <c r="N59" s="229"/>
      <c r="O59" s="229"/>
      <c r="P59" s="230"/>
      <c r="Q59" s="248" t="str">
        <f t="shared" si="6"/>
        <v/>
      </c>
      <c r="R59" s="232" t="str">
        <f>IF(Q59="","",Q59+R58+'OS Offset'!B59)</f>
        <v/>
      </c>
      <c r="S59" s="233">
        <f t="shared" si="7"/>
        <v>0</v>
      </c>
      <c r="T59" s="234"/>
      <c r="U59" s="235"/>
      <c r="V59" s="236"/>
      <c r="W59" s="237"/>
      <c r="X59" s="237"/>
      <c r="Y59" s="237"/>
      <c r="Z59" s="238"/>
      <c r="AA59" s="239"/>
      <c r="AB59" s="229"/>
      <c r="AC59" s="229"/>
      <c r="AD59" s="229"/>
      <c r="AE59" s="229"/>
      <c r="AF59" s="229"/>
      <c r="AG59" s="229"/>
      <c r="AH59" s="229"/>
      <c r="AI59" s="230"/>
      <c r="AJ59" s="231" t="str">
        <f t="shared" si="8"/>
        <v/>
      </c>
      <c r="AK59" s="232" t="str">
        <f>IF(AJ59="","",AJ59+AK58+'OS Offset'!I59)</f>
        <v/>
      </c>
      <c r="AL59" s="233">
        <f t="shared" si="9"/>
        <v>0</v>
      </c>
    </row>
    <row r="60" spans="1:38" ht="34" customHeight="1">
      <c r="A60" s="250"/>
      <c r="B60" s="247"/>
      <c r="C60" s="239"/>
      <c r="D60" s="229"/>
      <c r="E60" s="229"/>
      <c r="F60" s="229"/>
      <c r="G60" s="244"/>
      <c r="H60" s="245"/>
      <c r="I60" s="240"/>
      <c r="J60" s="240"/>
      <c r="K60" s="240"/>
      <c r="L60" s="240"/>
      <c r="M60" s="240"/>
      <c r="N60" s="240"/>
      <c r="O60" s="240"/>
      <c r="P60" s="241"/>
      <c r="Q60" s="249" t="str">
        <f t="shared" si="6"/>
        <v/>
      </c>
      <c r="R60" s="232" t="str">
        <f>IF(Q60="","",Q60+R59+'OS Offset'!B60)</f>
        <v/>
      </c>
      <c r="S60" s="233">
        <f t="shared" si="7"/>
        <v>0</v>
      </c>
      <c r="T60" s="246"/>
      <c r="U60" s="247"/>
      <c r="V60" s="239"/>
      <c r="W60" s="229"/>
      <c r="X60" s="229"/>
      <c r="Y60" s="229"/>
      <c r="Z60" s="244"/>
      <c r="AA60" s="245"/>
      <c r="AB60" s="240"/>
      <c r="AC60" s="240"/>
      <c r="AD60" s="240"/>
      <c r="AE60" s="240"/>
      <c r="AF60" s="240"/>
      <c r="AG60" s="240"/>
      <c r="AH60" s="240"/>
      <c r="AI60" s="241"/>
      <c r="AJ60" s="242" t="str">
        <f t="shared" si="8"/>
        <v/>
      </c>
      <c r="AK60" s="232" t="str">
        <f>IF(AJ60="","",AJ60+AK59+'OS Offset'!I60)</f>
        <v/>
      </c>
      <c r="AL60" s="233">
        <f t="shared" si="9"/>
        <v>0</v>
      </c>
    </row>
    <row r="61" spans="1:38" ht="34" customHeight="1">
      <c r="A61" s="236"/>
      <c r="B61" s="235"/>
      <c r="C61" s="236"/>
      <c r="D61" s="237"/>
      <c r="E61" s="237"/>
      <c r="F61" s="237"/>
      <c r="G61" s="238"/>
      <c r="H61" s="239"/>
      <c r="I61" s="229"/>
      <c r="J61" s="229"/>
      <c r="K61" s="229"/>
      <c r="L61" s="229"/>
      <c r="M61" s="229"/>
      <c r="N61" s="229"/>
      <c r="O61" s="229"/>
      <c r="P61" s="230"/>
      <c r="Q61" s="248" t="str">
        <f t="shared" si="6"/>
        <v/>
      </c>
      <c r="R61" s="232" t="str">
        <f>IF(Q61="","",Q61+R60+'OS Offset'!B61)</f>
        <v/>
      </c>
      <c r="S61" s="233">
        <f t="shared" si="7"/>
        <v>0</v>
      </c>
      <c r="T61" s="234"/>
      <c r="U61" s="235"/>
      <c r="V61" s="236"/>
      <c r="W61" s="237"/>
      <c r="X61" s="237"/>
      <c r="Y61" s="237"/>
      <c r="Z61" s="238"/>
      <c r="AA61" s="239"/>
      <c r="AB61" s="229"/>
      <c r="AC61" s="229"/>
      <c r="AD61" s="229"/>
      <c r="AE61" s="229"/>
      <c r="AF61" s="229"/>
      <c r="AG61" s="229"/>
      <c r="AH61" s="229"/>
      <c r="AI61" s="230"/>
      <c r="AJ61" s="231" t="str">
        <f t="shared" si="8"/>
        <v/>
      </c>
      <c r="AK61" s="232" t="str">
        <f>IF(AJ61="","",AJ61+AK60+'OS Offset'!I61)</f>
        <v/>
      </c>
      <c r="AL61" s="233">
        <f t="shared" si="9"/>
        <v>0</v>
      </c>
    </row>
    <row r="62" spans="1:38" ht="34" customHeight="1">
      <c r="A62" s="250"/>
      <c r="B62" s="247"/>
      <c r="C62" s="239"/>
      <c r="D62" s="229"/>
      <c r="E62" s="229"/>
      <c r="F62" s="229"/>
      <c r="G62" s="244"/>
      <c r="H62" s="245"/>
      <c r="I62" s="240"/>
      <c r="J62" s="240"/>
      <c r="K62" s="240"/>
      <c r="L62" s="240"/>
      <c r="M62" s="240"/>
      <c r="N62" s="240"/>
      <c r="O62" s="240"/>
      <c r="P62" s="241"/>
      <c r="Q62" s="249" t="str">
        <f t="shared" si="6"/>
        <v/>
      </c>
      <c r="R62" s="232" t="str">
        <f>IF(Q62="","",Q62+R61+'OS Offset'!B62)</f>
        <v/>
      </c>
      <c r="S62" s="233">
        <f t="shared" si="7"/>
        <v>0</v>
      </c>
      <c r="T62" s="246"/>
      <c r="U62" s="247"/>
      <c r="V62" s="239"/>
      <c r="W62" s="229"/>
      <c r="X62" s="229"/>
      <c r="Y62" s="229"/>
      <c r="Z62" s="244"/>
      <c r="AA62" s="245"/>
      <c r="AB62" s="240"/>
      <c r="AC62" s="240"/>
      <c r="AD62" s="240"/>
      <c r="AE62" s="240"/>
      <c r="AF62" s="240"/>
      <c r="AG62" s="240"/>
      <c r="AH62" s="240"/>
      <c r="AI62" s="241"/>
      <c r="AJ62" s="242" t="str">
        <f t="shared" si="8"/>
        <v/>
      </c>
      <c r="AK62" s="232" t="str">
        <f>IF(AJ62="","",AJ62+AK61+'OS Offset'!I62)</f>
        <v/>
      </c>
      <c r="AL62" s="233">
        <f t="shared" si="9"/>
        <v>0</v>
      </c>
    </row>
    <row r="63" spans="1:38" ht="34" customHeight="1">
      <c r="A63" s="236"/>
      <c r="B63" s="235"/>
      <c r="C63" s="236"/>
      <c r="D63" s="237"/>
      <c r="E63" s="237"/>
      <c r="F63" s="237"/>
      <c r="G63" s="238"/>
      <c r="H63" s="239"/>
      <c r="I63" s="229"/>
      <c r="J63" s="229"/>
      <c r="K63" s="229"/>
      <c r="L63" s="229"/>
      <c r="M63" s="229"/>
      <c r="N63" s="229"/>
      <c r="O63" s="229"/>
      <c r="P63" s="230"/>
      <c r="Q63" s="248" t="str">
        <f t="shared" si="6"/>
        <v/>
      </c>
      <c r="R63" s="232" t="str">
        <f>IF(Q63="","",Q63+R62+'OS Offset'!B63)</f>
        <v/>
      </c>
      <c r="S63" s="233">
        <f t="shared" si="7"/>
        <v>0</v>
      </c>
      <c r="T63" s="234"/>
      <c r="U63" s="235"/>
      <c r="V63" s="236"/>
      <c r="W63" s="237"/>
      <c r="X63" s="237"/>
      <c r="Y63" s="237"/>
      <c r="Z63" s="238"/>
      <c r="AA63" s="239"/>
      <c r="AB63" s="229"/>
      <c r="AC63" s="229"/>
      <c r="AD63" s="229"/>
      <c r="AE63" s="229"/>
      <c r="AF63" s="229"/>
      <c r="AG63" s="229"/>
      <c r="AH63" s="229"/>
      <c r="AI63" s="230"/>
      <c r="AJ63" s="231" t="str">
        <f t="shared" si="8"/>
        <v/>
      </c>
      <c r="AK63" s="232" t="str">
        <f>IF(AJ63="","",AJ63+AK62+'OS Offset'!I63)</f>
        <v/>
      </c>
      <c r="AL63" s="233">
        <f t="shared" si="9"/>
        <v>0</v>
      </c>
    </row>
    <row r="64" spans="1:38" ht="34" customHeight="1">
      <c r="A64" s="250"/>
      <c r="B64" s="247"/>
      <c r="C64" s="239"/>
      <c r="D64" s="229"/>
      <c r="E64" s="229"/>
      <c r="F64" s="229"/>
      <c r="G64" s="244"/>
      <c r="H64" s="245"/>
      <c r="I64" s="240"/>
      <c r="J64" s="240"/>
      <c r="K64" s="240"/>
      <c r="L64" s="240"/>
      <c r="M64" s="240"/>
      <c r="N64" s="240"/>
      <c r="O64" s="240"/>
      <c r="P64" s="241"/>
      <c r="Q64" s="249" t="str">
        <f t="shared" si="6"/>
        <v/>
      </c>
      <c r="R64" s="232" t="str">
        <f>IF(Q64="","",Q64+R63+'OS Offset'!B64)</f>
        <v/>
      </c>
      <c r="S64" s="233">
        <f t="shared" si="7"/>
        <v>0</v>
      </c>
      <c r="T64" s="246"/>
      <c r="U64" s="247"/>
      <c r="V64" s="239"/>
      <c r="W64" s="229"/>
      <c r="X64" s="229"/>
      <c r="Y64" s="229"/>
      <c r="Z64" s="244"/>
      <c r="AA64" s="245"/>
      <c r="AB64" s="240"/>
      <c r="AC64" s="240"/>
      <c r="AD64" s="240"/>
      <c r="AE64" s="240"/>
      <c r="AF64" s="240"/>
      <c r="AG64" s="240"/>
      <c r="AH64" s="240"/>
      <c r="AI64" s="241"/>
      <c r="AJ64" s="242" t="str">
        <f t="shared" si="8"/>
        <v/>
      </c>
      <c r="AK64" s="232" t="str">
        <f>IF(AJ64="","",AJ64+AK63+'OS Offset'!I64)</f>
        <v/>
      </c>
      <c r="AL64" s="233">
        <f t="shared" si="9"/>
        <v>0</v>
      </c>
    </row>
    <row r="65" spans="1:38" ht="34" customHeight="1">
      <c r="A65" s="236"/>
      <c r="B65" s="235"/>
      <c r="C65" s="236"/>
      <c r="D65" s="237"/>
      <c r="E65" s="237"/>
      <c r="F65" s="237"/>
      <c r="G65" s="238"/>
      <c r="H65" s="239"/>
      <c r="I65" s="229"/>
      <c r="J65" s="229"/>
      <c r="K65" s="229"/>
      <c r="L65" s="229"/>
      <c r="M65" s="229"/>
      <c r="N65" s="229"/>
      <c r="O65" s="229"/>
      <c r="P65" s="230"/>
      <c r="Q65" s="248" t="str">
        <f t="shared" si="6"/>
        <v/>
      </c>
      <c r="R65" s="232" t="str">
        <f>IF(Q65="","",Q65+R64+'OS Offset'!B65)</f>
        <v/>
      </c>
      <c r="S65" s="233">
        <f t="shared" si="7"/>
        <v>0</v>
      </c>
      <c r="T65" s="234"/>
      <c r="U65" s="235"/>
      <c r="V65" s="236"/>
      <c r="W65" s="237"/>
      <c r="X65" s="237"/>
      <c r="Y65" s="237"/>
      <c r="Z65" s="238"/>
      <c r="AA65" s="239"/>
      <c r="AB65" s="229"/>
      <c r="AC65" s="229"/>
      <c r="AD65" s="229"/>
      <c r="AE65" s="229"/>
      <c r="AF65" s="229"/>
      <c r="AG65" s="229"/>
      <c r="AH65" s="229"/>
      <c r="AI65" s="230"/>
      <c r="AJ65" s="231" t="str">
        <f t="shared" si="8"/>
        <v/>
      </c>
      <c r="AK65" s="232" t="str">
        <f>IF(AJ65="","",AJ65+AK64+'OS Offset'!I65)</f>
        <v/>
      </c>
      <c r="AL65" s="233">
        <f t="shared" si="9"/>
        <v>0</v>
      </c>
    </row>
    <row r="66" spans="1:38" ht="34" customHeight="1">
      <c r="A66" s="250"/>
      <c r="B66" s="247"/>
      <c r="C66" s="239"/>
      <c r="D66" s="229"/>
      <c r="E66" s="229"/>
      <c r="F66" s="229"/>
      <c r="G66" s="244"/>
      <c r="H66" s="245"/>
      <c r="I66" s="240"/>
      <c r="J66" s="240"/>
      <c r="K66" s="240"/>
      <c r="L66" s="240"/>
      <c r="M66" s="240"/>
      <c r="N66" s="240"/>
      <c r="O66" s="240"/>
      <c r="P66" s="241"/>
      <c r="Q66" s="249" t="str">
        <f t="shared" si="6"/>
        <v/>
      </c>
      <c r="R66" s="232" t="str">
        <f>IF(Q66="","",Q66+R65+'OS Offset'!B66)</f>
        <v/>
      </c>
      <c r="S66" s="233">
        <f t="shared" si="7"/>
        <v>0</v>
      </c>
      <c r="T66" s="246"/>
      <c r="U66" s="247"/>
      <c r="V66" s="239"/>
      <c r="W66" s="229"/>
      <c r="X66" s="229"/>
      <c r="Y66" s="229"/>
      <c r="Z66" s="244"/>
      <c r="AA66" s="245"/>
      <c r="AB66" s="240"/>
      <c r="AC66" s="240"/>
      <c r="AD66" s="240"/>
      <c r="AE66" s="240"/>
      <c r="AF66" s="240"/>
      <c r="AG66" s="240"/>
      <c r="AH66" s="240"/>
      <c r="AI66" s="241"/>
      <c r="AJ66" s="242" t="str">
        <f t="shared" si="8"/>
        <v/>
      </c>
      <c r="AK66" s="232" t="str">
        <f>IF(AJ66="","",AJ66+AK65+'OS Offset'!I66)</f>
        <v/>
      </c>
      <c r="AL66" s="233">
        <f t="shared" si="9"/>
        <v>0</v>
      </c>
    </row>
    <row r="67" spans="1:38" ht="34" customHeight="1">
      <c r="A67" s="236"/>
      <c r="B67" s="235"/>
      <c r="C67" s="236"/>
      <c r="D67" s="237"/>
      <c r="E67" s="237"/>
      <c r="F67" s="237"/>
      <c r="G67" s="238"/>
      <c r="H67" s="239"/>
      <c r="I67" s="229"/>
      <c r="J67" s="229"/>
      <c r="K67" s="229"/>
      <c r="L67" s="229"/>
      <c r="M67" s="229"/>
      <c r="N67" s="229"/>
      <c r="O67" s="229"/>
      <c r="P67" s="230"/>
      <c r="Q67" s="248" t="str">
        <f t="shared" si="6"/>
        <v/>
      </c>
      <c r="R67" s="232" t="str">
        <f>IF(Q67="","",Q67+R66+'OS Offset'!B67)</f>
        <v/>
      </c>
      <c r="S67" s="233">
        <f t="shared" si="7"/>
        <v>0</v>
      </c>
      <c r="T67" s="234"/>
      <c r="U67" s="235"/>
      <c r="V67" s="236"/>
      <c r="W67" s="237"/>
      <c r="X67" s="237"/>
      <c r="Y67" s="237"/>
      <c r="Z67" s="238"/>
      <c r="AA67" s="239"/>
      <c r="AB67" s="229"/>
      <c r="AC67" s="229"/>
      <c r="AD67" s="229"/>
      <c r="AE67" s="229"/>
      <c r="AF67" s="229"/>
      <c r="AG67" s="229"/>
      <c r="AH67" s="229"/>
      <c r="AI67" s="230"/>
      <c r="AJ67" s="231" t="str">
        <f t="shared" si="8"/>
        <v/>
      </c>
      <c r="AK67" s="232" t="str">
        <f>IF(AJ67="","",AJ67+AK66+'OS Offset'!I67)</f>
        <v/>
      </c>
      <c r="AL67" s="233">
        <f t="shared" si="9"/>
        <v>0</v>
      </c>
    </row>
    <row r="68" spans="1:38" ht="34" customHeight="1">
      <c r="A68" s="250"/>
      <c r="B68" s="247"/>
      <c r="C68" s="239"/>
      <c r="D68" s="229"/>
      <c r="E68" s="229"/>
      <c r="F68" s="229"/>
      <c r="G68" s="244"/>
      <c r="H68" s="245"/>
      <c r="I68" s="240"/>
      <c r="J68" s="240"/>
      <c r="K68" s="240"/>
      <c r="L68" s="240"/>
      <c r="M68" s="240"/>
      <c r="N68" s="240"/>
      <c r="O68" s="240"/>
      <c r="P68" s="241"/>
      <c r="Q68" s="249" t="str">
        <f t="shared" si="6"/>
        <v/>
      </c>
      <c r="R68" s="232" t="str">
        <f>IF(Q68="","",Q68+R67+'OS Offset'!B68)</f>
        <v/>
      </c>
      <c r="S68" s="233">
        <f t="shared" si="7"/>
        <v>0</v>
      </c>
      <c r="T68" s="246"/>
      <c r="U68" s="247"/>
      <c r="V68" s="239"/>
      <c r="W68" s="229"/>
      <c r="X68" s="229"/>
      <c r="Y68" s="229"/>
      <c r="Z68" s="244"/>
      <c r="AA68" s="245"/>
      <c r="AB68" s="240"/>
      <c r="AC68" s="240"/>
      <c r="AD68" s="240"/>
      <c r="AE68" s="240"/>
      <c r="AF68" s="240"/>
      <c r="AG68" s="240"/>
      <c r="AH68" s="240"/>
      <c r="AI68" s="241"/>
      <c r="AJ68" s="242" t="str">
        <f t="shared" si="8"/>
        <v/>
      </c>
      <c r="AK68" s="232" t="str">
        <f>IF(AJ68="","",AJ68+AK67+'OS Offset'!I68)</f>
        <v/>
      </c>
      <c r="AL68" s="233">
        <f t="shared" si="9"/>
        <v>0</v>
      </c>
    </row>
    <row r="69" spans="1:38" ht="34" customHeight="1">
      <c r="A69" s="236"/>
      <c r="B69" s="235"/>
      <c r="C69" s="236"/>
      <c r="D69" s="237"/>
      <c r="E69" s="237"/>
      <c r="F69" s="237"/>
      <c r="G69" s="238"/>
      <c r="H69" s="239"/>
      <c r="I69" s="229"/>
      <c r="J69" s="229"/>
      <c r="K69" s="229"/>
      <c r="L69" s="229"/>
      <c r="M69" s="229"/>
      <c r="N69" s="229"/>
      <c r="O69" s="229"/>
      <c r="P69" s="230"/>
      <c r="Q69" s="248" t="str">
        <f t="shared" si="6"/>
        <v/>
      </c>
      <c r="R69" s="232" t="str">
        <f>IF(Q69="","",Q69+R68+'OS Offset'!B69)</f>
        <v/>
      </c>
      <c r="S69" s="233">
        <f t="shared" si="7"/>
        <v>0</v>
      </c>
      <c r="T69" s="234"/>
      <c r="U69" s="235"/>
      <c r="V69" s="236"/>
      <c r="W69" s="237"/>
      <c r="X69" s="237"/>
      <c r="Y69" s="237"/>
      <c r="Z69" s="238"/>
      <c r="AA69" s="239"/>
      <c r="AB69" s="229"/>
      <c r="AC69" s="229"/>
      <c r="AD69" s="229"/>
      <c r="AE69" s="229"/>
      <c r="AF69" s="229"/>
      <c r="AG69" s="229"/>
      <c r="AH69" s="229"/>
      <c r="AI69" s="230"/>
      <c r="AJ69" s="231" t="str">
        <f t="shared" si="8"/>
        <v/>
      </c>
      <c r="AK69" s="232" t="str">
        <f>IF(AJ69="","",AJ69+AK68+'OS Offset'!I69)</f>
        <v/>
      </c>
      <c r="AL69" s="233">
        <f t="shared" si="9"/>
        <v>0</v>
      </c>
    </row>
    <row r="70" spans="1:38" ht="34" customHeight="1">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4" customHeight="1">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4" customHeight="1">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4" customHeight="1">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4" customHeight="1">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4" customHeight="1">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4" customHeight="1">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4" customHeight="1">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4" customHeight="1">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4" customHeight="1">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4" customHeight="1">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4" customHeight="1">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4" customHeight="1">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4" customHeight="1" thickBot="1">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75" customHeight="1" thickBot="1">
      <c r="A84" s="356" t="str">
        <f>IF(COUNT(A46:A83),COUNT(A46:A83),"")</f>
        <v/>
      </c>
      <c r="B84" s="279" t="s">
        <v>110</v>
      </c>
      <c r="C84" s="351" t="str">
        <f>IF($A$84="","",COUNTIF(C$46:C$83, "X"))</f>
        <v/>
      </c>
      <c r="D84" s="352" t="str">
        <f>IF($A$84="","",COUNTIF(D$46:D$83, "X"))</f>
        <v/>
      </c>
      <c r="E84" s="352" t="str">
        <f>IF($A$84="","",COUNTIF(E$46:E$83, "X"))</f>
        <v/>
      </c>
      <c r="F84" s="352" t="str">
        <f>IF($A$84="","",COUNTIF(F$46:F$83, "X"))</f>
        <v/>
      </c>
      <c r="G84" s="353" t="str">
        <f>IF($A$84="","",COUNTIF(G$46:G$83, "X"))</f>
        <v/>
      </c>
      <c r="H84" s="278" t="str">
        <f t="shared" ref="H84:Q84" si="10">IF(COUNT(H46:H83),SUM(H46:H83),"")</f>
        <v/>
      </c>
      <c r="I84" s="275" t="str">
        <f t="shared" si="10"/>
        <v/>
      </c>
      <c r="J84" s="275" t="str">
        <f t="shared" si="10"/>
        <v/>
      </c>
      <c r="K84" s="275" t="str">
        <f t="shared" si="10"/>
        <v/>
      </c>
      <c r="L84" s="275" t="str">
        <f t="shared" si="10"/>
        <v/>
      </c>
      <c r="M84" s="275" t="str">
        <f t="shared" si="10"/>
        <v/>
      </c>
      <c r="N84" s="275" t="str">
        <f t="shared" si="10"/>
        <v/>
      </c>
      <c r="O84" s="275" t="str">
        <f t="shared" si="10"/>
        <v/>
      </c>
      <c r="P84" s="276" t="str">
        <f t="shared" si="10"/>
        <v/>
      </c>
      <c r="Q84" s="282" t="str">
        <f t="shared" si="10"/>
        <v/>
      </c>
      <c r="R84" s="283" t="str">
        <f>IF(A84="","",MAX(R46:R83))</f>
        <v/>
      </c>
      <c r="S84" s="280"/>
      <c r="T84" s="369" t="str">
        <f>IF(COUNT(T46:T83),COUNT(T46:T83),"")</f>
        <v/>
      </c>
      <c r="U84" s="370" t="s">
        <v>110</v>
      </c>
      <c r="V84" s="357" t="str">
        <f>IF($T$84="","",COUNTIF(V$46:V$83, "X"))</f>
        <v/>
      </c>
      <c r="W84" s="352" t="str">
        <f>IF($T$84="","",COUNTIF(W$46:W$83, "X"))</f>
        <v/>
      </c>
      <c r="X84" s="352" t="str">
        <f>IF($T$84="","",COUNTIF(X$46:X$83, "X"))</f>
        <v/>
      </c>
      <c r="Y84" s="352" t="str">
        <f>IF($T$84="","",COUNTIF(Y$46:Y$83, "X"))</f>
        <v/>
      </c>
      <c r="Z84" s="352" t="str">
        <f>IF($T$84="","",COUNTIF(Z$46:Z$83, "X"))</f>
        <v/>
      </c>
      <c r="AA84" s="365" t="str">
        <f t="shared" ref="AA84:AJ84" si="11">IF(COUNT(AA46:AA83),SUM(AA46:AA83),"")</f>
        <v/>
      </c>
      <c r="AB84" s="359" t="str">
        <f t="shared" si="11"/>
        <v/>
      </c>
      <c r="AC84" s="359" t="str">
        <f t="shared" si="11"/>
        <v/>
      </c>
      <c r="AD84" s="359" t="str">
        <f t="shared" si="11"/>
        <v/>
      </c>
      <c r="AE84" s="359" t="str">
        <f t="shared" si="11"/>
        <v/>
      </c>
      <c r="AF84" s="359" t="str">
        <f t="shared" si="11"/>
        <v/>
      </c>
      <c r="AG84" s="359" t="str">
        <f t="shared" si="11"/>
        <v/>
      </c>
      <c r="AH84" s="359" t="str">
        <f t="shared" si="11"/>
        <v/>
      </c>
      <c r="AI84" s="371" t="str">
        <f t="shared" si="11"/>
        <v/>
      </c>
      <c r="AJ84" s="372" t="str">
        <f t="shared" si="11"/>
        <v/>
      </c>
      <c r="AK84" s="363" t="str">
        <f>IF(T84="","",MAX(AK46:AK83))</f>
        <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zoomScaleNormal="100" zoomScaleSheetLayoutView="75" zoomScalePageLayoutView="65" workbookViewId="0">
      <selection sqref="A1:H2"/>
    </sheetView>
  </sheetViews>
  <sheetFormatPr baseColWidth="10" defaultColWidth="8.83203125" defaultRowHeight="14"/>
  <cols>
    <col min="1" max="1" width="9.83203125" style="12" customWidth="1"/>
    <col min="2" max="10" width="5" style="12" customWidth="1"/>
    <col min="11" max="11" width="5.6640625" style="12" customWidth="1"/>
    <col min="12" max="12" width="8.5" style="12" customWidth="1"/>
    <col min="13" max="13" width="16.1640625" style="12" customWidth="1"/>
    <col min="14" max="14" width="9.6640625" style="12" customWidth="1"/>
    <col min="15" max="15" width="16.1640625" style="19" customWidth="1"/>
    <col min="16" max="16" width="9.83203125" style="12" customWidth="1"/>
    <col min="17" max="25" width="5" style="12" customWidth="1"/>
    <col min="26" max="26" width="5.6640625" style="12" customWidth="1"/>
    <col min="27" max="27" width="8.33203125" style="12" customWidth="1"/>
    <col min="28" max="28" width="12.5" style="18" customWidth="1"/>
    <col min="29" max="29" width="9.83203125" style="12" customWidth="1"/>
    <col min="30" max="38" width="5" style="12" customWidth="1"/>
    <col min="39" max="39" width="5.83203125" style="12" customWidth="1"/>
    <col min="40" max="40" width="8.5" style="12" customWidth="1"/>
    <col min="41" max="41" width="16.1640625" style="12" customWidth="1"/>
    <col min="42" max="42" width="9.6640625" style="12" customWidth="1"/>
    <col min="43" max="43" width="16.1640625" style="12" customWidth="1"/>
    <col min="44" max="44" width="9.83203125" style="12" customWidth="1"/>
    <col min="45" max="53" width="5" style="12" customWidth="1"/>
    <col min="54" max="54" width="5.83203125" style="12" customWidth="1"/>
    <col min="55" max="55" width="8.33203125" style="12" customWidth="1"/>
    <col min="56" max="56" width="12.5" style="18" customWidth="1"/>
    <col min="57" max="57" width="3.1640625" style="12" customWidth="1"/>
    <col min="58" max="16384" width="8.83203125" style="12"/>
  </cols>
  <sheetData>
    <row r="1" spans="1:56" ht="30" customHeight="1">
      <c r="A1" s="1170" t="str">
        <f>Score!$A$1</f>
        <v>Home Team</v>
      </c>
      <c r="B1" s="1170"/>
      <c r="C1" s="1170"/>
      <c r="D1" s="1170"/>
      <c r="E1" s="1170"/>
      <c r="F1" s="1170"/>
      <c r="G1" s="1170"/>
      <c r="H1" s="1170"/>
      <c r="I1" s="1160" t="str">
        <f>IF(ISBLANK(IGRF!$B$12), "", IGRF!$B$12)</f>
        <v/>
      </c>
      <c r="J1" s="1160"/>
      <c r="K1" s="1160"/>
      <c r="L1" s="1176" t="str">
        <f>IF(ISBLANK(IGRF!$B$7), "", IGRF!$B$7)</f>
        <v/>
      </c>
      <c r="M1" s="1176"/>
      <c r="N1" s="1169"/>
      <c r="O1" s="1169"/>
      <c r="P1" s="1169"/>
      <c r="Q1" s="1170" t="str">
        <f>Score!$T$1</f>
        <v>Away Team</v>
      </c>
      <c r="R1" s="1170"/>
      <c r="S1" s="1170"/>
      <c r="T1" s="1170"/>
      <c r="U1" s="1170"/>
      <c r="V1" s="1170"/>
      <c r="W1" s="1170"/>
      <c r="X1" s="1170"/>
      <c r="Y1" s="1170"/>
      <c r="Z1" s="1160" t="str">
        <f>IF(ISBLANK(IGRF!$I$12), "", IGRF!$I$12)</f>
        <v/>
      </c>
      <c r="AA1" s="1160"/>
      <c r="AB1" s="375">
        <v>1</v>
      </c>
      <c r="AC1" s="1170" t="str">
        <f>A1</f>
        <v>Home Team</v>
      </c>
      <c r="AD1" s="1170"/>
      <c r="AE1" s="1170"/>
      <c r="AF1" s="1170"/>
      <c r="AG1" s="1170"/>
      <c r="AH1" s="1170"/>
      <c r="AI1" s="1170"/>
      <c r="AJ1" s="1170"/>
      <c r="AK1" s="1160" t="str">
        <f>I1</f>
        <v/>
      </c>
      <c r="AL1" s="1160"/>
      <c r="AM1" s="1160"/>
      <c r="AN1" s="1176" t="str">
        <f>L1</f>
        <v/>
      </c>
      <c r="AO1" s="1176"/>
      <c r="AP1" s="1169"/>
      <c r="AQ1" s="1169"/>
      <c r="AR1" s="1169"/>
      <c r="AS1" s="1170" t="str">
        <f>Q1</f>
        <v>Away Team</v>
      </c>
      <c r="AT1" s="1170"/>
      <c r="AU1" s="1170"/>
      <c r="AV1" s="1170"/>
      <c r="AW1" s="1170"/>
      <c r="AX1" s="1170"/>
      <c r="AY1" s="1170"/>
      <c r="AZ1" s="1170"/>
      <c r="BA1" s="1170"/>
      <c r="BB1" s="1160" t="str">
        <f>Z1</f>
        <v/>
      </c>
      <c r="BC1" s="1160"/>
      <c r="BD1" s="375">
        <v>2</v>
      </c>
    </row>
    <row r="2" spans="1:56" ht="15" customHeight="1" thickBot="1">
      <c r="A2" s="1170"/>
      <c r="B2" s="1170"/>
      <c r="C2" s="1170"/>
      <c r="D2" s="1170"/>
      <c r="E2" s="1170"/>
      <c r="F2" s="1170"/>
      <c r="G2" s="1170"/>
      <c r="H2" s="1170"/>
      <c r="I2" s="1161" t="s">
        <v>187</v>
      </c>
      <c r="J2" s="1161"/>
      <c r="K2" s="1161"/>
      <c r="L2" s="1162" t="s">
        <v>190</v>
      </c>
      <c r="M2" s="1162"/>
      <c r="N2" s="1163" t="s">
        <v>181</v>
      </c>
      <c r="O2" s="1163"/>
      <c r="P2" s="1163"/>
      <c r="Q2" s="1170"/>
      <c r="R2" s="1170"/>
      <c r="S2" s="1170"/>
      <c r="T2" s="1170"/>
      <c r="U2" s="1170"/>
      <c r="V2" s="1170"/>
      <c r="W2" s="1170"/>
      <c r="X2" s="1170"/>
      <c r="Y2" s="1170"/>
      <c r="Z2" s="1164" t="s">
        <v>187</v>
      </c>
      <c r="AA2" s="1164"/>
      <c r="AB2" s="376" t="str">
        <f>IF(ISBLANK(IGRF!$L$3), "", "GAME " &amp; IGRF!$L$3)</f>
        <v/>
      </c>
      <c r="AC2" s="1170"/>
      <c r="AD2" s="1170"/>
      <c r="AE2" s="1170"/>
      <c r="AF2" s="1170"/>
      <c r="AG2" s="1170"/>
      <c r="AH2" s="1170"/>
      <c r="AI2" s="1170"/>
      <c r="AJ2" s="1170"/>
      <c r="AK2" s="1161" t="s">
        <v>187</v>
      </c>
      <c r="AL2" s="1161"/>
      <c r="AM2" s="1161"/>
      <c r="AN2" s="1162" t="s">
        <v>190</v>
      </c>
      <c r="AO2" s="1162"/>
      <c r="AP2" s="1163" t="s">
        <v>181</v>
      </c>
      <c r="AQ2" s="1163"/>
      <c r="AR2" s="1163"/>
      <c r="AS2" s="1170"/>
      <c r="AT2" s="1170"/>
      <c r="AU2" s="1170"/>
      <c r="AV2" s="1170"/>
      <c r="AW2" s="1170"/>
      <c r="AX2" s="1170"/>
      <c r="AY2" s="1170"/>
      <c r="AZ2" s="1170"/>
      <c r="BA2" s="1170"/>
      <c r="BB2" s="1164" t="s">
        <v>187</v>
      </c>
      <c r="BC2" s="1164"/>
      <c r="BD2" s="376" t="str">
        <f>AB2</f>
        <v/>
      </c>
    </row>
    <row r="3" spans="1:56" s="14" customFormat="1" ht="15" customHeight="1" thickBot="1">
      <c r="A3" s="781" t="s">
        <v>111</v>
      </c>
      <c r="B3" s="1175" t="s">
        <v>289</v>
      </c>
      <c r="C3" s="1175"/>
      <c r="D3" s="1175"/>
      <c r="E3" s="1175"/>
      <c r="F3" s="1175"/>
      <c r="G3" s="1175"/>
      <c r="H3" s="1175"/>
      <c r="I3" s="1175"/>
      <c r="J3" s="1175"/>
      <c r="K3" s="782" t="s">
        <v>112</v>
      </c>
      <c r="L3" s="783" t="s">
        <v>74</v>
      </c>
      <c r="M3" s="1175" t="s">
        <v>179</v>
      </c>
      <c r="N3" s="1175"/>
      <c r="O3" s="1175"/>
      <c r="P3" s="783" t="s">
        <v>111</v>
      </c>
      <c r="Q3" s="1175" t="s">
        <v>289</v>
      </c>
      <c r="R3" s="1175"/>
      <c r="S3" s="1175"/>
      <c r="T3" s="1175"/>
      <c r="U3" s="1175"/>
      <c r="V3" s="1175"/>
      <c r="W3" s="1175"/>
      <c r="X3" s="1175"/>
      <c r="Y3" s="1175"/>
      <c r="Z3" s="782" t="s">
        <v>112</v>
      </c>
      <c r="AA3" s="784" t="s">
        <v>74</v>
      </c>
      <c r="AB3" s="13" t="s">
        <v>175</v>
      </c>
      <c r="AC3" s="374" t="s">
        <v>111</v>
      </c>
      <c r="AD3" s="1174" t="s">
        <v>289</v>
      </c>
      <c r="AE3" s="1174"/>
      <c r="AF3" s="1174"/>
      <c r="AG3" s="1174"/>
      <c r="AH3" s="1174"/>
      <c r="AI3" s="1174"/>
      <c r="AJ3" s="1174"/>
      <c r="AK3" s="1174"/>
      <c r="AL3" s="1174"/>
      <c r="AM3" s="222" t="s">
        <v>112</v>
      </c>
      <c r="AN3" s="373" t="s">
        <v>74</v>
      </c>
      <c r="AO3" s="1174" t="s">
        <v>179</v>
      </c>
      <c r="AP3" s="1174"/>
      <c r="AQ3" s="1174"/>
      <c r="AR3" s="373" t="s">
        <v>111</v>
      </c>
      <c r="AS3" s="1174" t="s">
        <v>289</v>
      </c>
      <c r="AT3" s="1174"/>
      <c r="AU3" s="1174"/>
      <c r="AV3" s="1174"/>
      <c r="AW3" s="1174"/>
      <c r="AX3" s="1174"/>
      <c r="AY3" s="1174"/>
      <c r="AZ3" s="1174"/>
      <c r="BA3" s="1174"/>
      <c r="BB3" s="222" t="s">
        <v>112</v>
      </c>
      <c r="BC3" s="373" t="s">
        <v>74</v>
      </c>
      <c r="BD3" s="13" t="s">
        <v>175</v>
      </c>
    </row>
    <row r="4" spans="1:56" ht="19" customHeight="1" thickBot="1">
      <c r="A4" s="1171" t="str">
        <f>IF(IGRF!B14="","",IGRF!B14)</f>
        <v/>
      </c>
      <c r="B4" s="198"/>
      <c r="C4" s="199"/>
      <c r="D4" s="199"/>
      <c r="E4" s="199"/>
      <c r="F4" s="199"/>
      <c r="G4" s="377"/>
      <c r="H4" s="378"/>
      <c r="I4" s="379"/>
      <c r="J4" s="200"/>
      <c r="K4" s="779"/>
      <c r="L4" s="1146" t="str">
        <f>IF(COUNTA(B4:J4)=0,"",COUNTA(B4:J4))</f>
        <v/>
      </c>
      <c r="M4" s="1165">
        <v>1</v>
      </c>
      <c r="N4" s="1166"/>
      <c r="O4" s="1167"/>
      <c r="P4" s="1171" t="str">
        <f>IF(IGRF!I14="","",IGRF!I14)</f>
        <v/>
      </c>
      <c r="Q4" s="198"/>
      <c r="R4" s="199"/>
      <c r="S4" s="199"/>
      <c r="T4" s="199"/>
      <c r="U4" s="199"/>
      <c r="V4" s="377"/>
      <c r="W4" s="378"/>
      <c r="X4" s="379"/>
      <c r="Y4" s="200"/>
      <c r="Z4" s="779"/>
      <c r="AA4" s="1152" t="str">
        <f>IF(COUNTA(Q4:Y4)=0,"",COUNTA(Q4:Y4))</f>
        <v/>
      </c>
      <c r="AB4" s="626" t="s">
        <v>130</v>
      </c>
      <c r="AC4" s="1172" t="str">
        <f>IF(IGRF!B14="","",IGRF!B14)</f>
        <v/>
      </c>
      <c r="AD4" s="774"/>
      <c r="AE4" s="199"/>
      <c r="AF4" s="199"/>
      <c r="AG4" s="199"/>
      <c r="AH4" s="199"/>
      <c r="AI4" s="377"/>
      <c r="AJ4" s="378"/>
      <c r="AK4" s="379"/>
      <c r="AL4" s="200"/>
      <c r="AM4" s="779"/>
      <c r="AN4" s="1146" t="str">
        <f>IF(COUNTA(AD4:AL4)=0,"",COUNTA(AD4:AL4))</f>
        <v/>
      </c>
      <c r="AO4" s="1165">
        <v>1</v>
      </c>
      <c r="AP4" s="1166"/>
      <c r="AQ4" s="1167"/>
      <c r="AR4" s="1168" t="str">
        <f>IF(IGRF!I14="","",IGRF!I14)</f>
        <v/>
      </c>
      <c r="AS4" s="198"/>
      <c r="AT4" s="199"/>
      <c r="AU4" s="199"/>
      <c r="AV4" s="199"/>
      <c r="AW4" s="199"/>
      <c r="AX4" s="377"/>
      <c r="AY4" s="378"/>
      <c r="AZ4" s="379"/>
      <c r="BA4" s="200"/>
      <c r="BB4" s="779"/>
      <c r="BC4" s="1146" t="str">
        <f>IF(COUNTA(AS4:BA4)=0,"",COUNTA(AS4:BA4))</f>
        <v/>
      </c>
      <c r="BD4" s="626" t="s">
        <v>130</v>
      </c>
    </row>
    <row r="5" spans="1:56" ht="19" customHeight="1" thickBot="1">
      <c r="A5" s="1151"/>
      <c r="B5" s="201"/>
      <c r="C5" s="202"/>
      <c r="D5" s="202"/>
      <c r="E5" s="202"/>
      <c r="F5" s="202"/>
      <c r="G5" s="380"/>
      <c r="H5" s="381"/>
      <c r="I5" s="382"/>
      <c r="J5" s="203"/>
      <c r="K5" s="780"/>
      <c r="L5" s="1147"/>
      <c r="M5" s="1149">
        <v>2</v>
      </c>
      <c r="N5" s="1138"/>
      <c r="O5" s="1139"/>
      <c r="P5" s="1151"/>
      <c r="Q5" s="201"/>
      <c r="R5" s="202"/>
      <c r="S5" s="202"/>
      <c r="T5" s="202"/>
      <c r="U5" s="202"/>
      <c r="V5" s="380"/>
      <c r="W5" s="381"/>
      <c r="X5" s="382"/>
      <c r="Y5" s="203"/>
      <c r="Z5" s="780"/>
      <c r="AA5" s="1153"/>
      <c r="AB5" s="758" t="s">
        <v>131</v>
      </c>
      <c r="AC5" s="1173"/>
      <c r="AD5" s="775"/>
      <c r="AE5" s="202"/>
      <c r="AF5" s="202"/>
      <c r="AG5" s="202"/>
      <c r="AH5" s="202"/>
      <c r="AI5" s="380"/>
      <c r="AJ5" s="381"/>
      <c r="AK5" s="382"/>
      <c r="AL5" s="203"/>
      <c r="AM5" s="780"/>
      <c r="AN5" s="1147"/>
      <c r="AO5" s="1149">
        <v>2</v>
      </c>
      <c r="AP5" s="1138"/>
      <c r="AQ5" s="1139"/>
      <c r="AR5" s="1148"/>
      <c r="AS5" s="201"/>
      <c r="AT5" s="202"/>
      <c r="AU5" s="202"/>
      <c r="AV5" s="202"/>
      <c r="AW5" s="202"/>
      <c r="AX5" s="380"/>
      <c r="AY5" s="381"/>
      <c r="AZ5" s="382"/>
      <c r="BA5" s="203"/>
      <c r="BB5" s="780"/>
      <c r="BC5" s="1147"/>
      <c r="BD5" s="633" t="s">
        <v>131</v>
      </c>
    </row>
    <row r="6" spans="1:56" ht="19" customHeight="1">
      <c r="A6" s="1140" t="str">
        <f>IF(IGRF!B15="","",IGRF!B15)</f>
        <v/>
      </c>
      <c r="B6" s="204"/>
      <c r="C6" s="205"/>
      <c r="D6" s="205"/>
      <c r="E6" s="205"/>
      <c r="F6" s="205"/>
      <c r="G6" s="206"/>
      <c r="H6" s="383"/>
      <c r="I6" s="384"/>
      <c r="J6" s="207"/>
      <c r="K6" s="779"/>
      <c r="L6" s="1132" t="str">
        <f>IF(COUNTA(B6:J6)=0,"",COUNTA(B6:J6))</f>
        <v/>
      </c>
      <c r="M6" s="1134">
        <v>3</v>
      </c>
      <c r="N6" s="1124"/>
      <c r="O6" s="1125">
        <v>3</v>
      </c>
      <c r="P6" s="1140" t="str">
        <f>IF(IGRF!I15="","",IGRF!I15)</f>
        <v/>
      </c>
      <c r="Q6" s="204"/>
      <c r="R6" s="205"/>
      <c r="S6" s="205"/>
      <c r="T6" s="205"/>
      <c r="U6" s="205"/>
      <c r="V6" s="206"/>
      <c r="W6" s="383"/>
      <c r="X6" s="384"/>
      <c r="Y6" s="207"/>
      <c r="Z6" s="779"/>
      <c r="AA6" s="1142" t="str">
        <f>IF(COUNTA(Q6:Y6)=0,"",COUNTA(Q6:Y6))</f>
        <v/>
      </c>
      <c r="AB6" s="758" t="s">
        <v>102</v>
      </c>
      <c r="AC6" s="1144" t="str">
        <f>IF(IGRF!B15="","",IGRF!B15)</f>
        <v/>
      </c>
      <c r="AD6" s="776"/>
      <c r="AE6" s="205"/>
      <c r="AF6" s="205"/>
      <c r="AG6" s="205"/>
      <c r="AH6" s="205"/>
      <c r="AI6" s="206"/>
      <c r="AJ6" s="383"/>
      <c r="AK6" s="384"/>
      <c r="AL6" s="207"/>
      <c r="AM6" s="779"/>
      <c r="AN6" s="1132" t="str">
        <f>IF(COUNTA(AD6:AL6)=0,"",COUNTA(AD6:AL6))</f>
        <v/>
      </c>
      <c r="AO6" s="1134">
        <v>3</v>
      </c>
      <c r="AP6" s="1124"/>
      <c r="AQ6" s="1125"/>
      <c r="AR6" s="1135" t="str">
        <f>IF(IGRF!I15="","",IGRF!I15)</f>
        <v/>
      </c>
      <c r="AS6" s="204"/>
      <c r="AT6" s="205"/>
      <c r="AU6" s="205"/>
      <c r="AV6" s="205"/>
      <c r="AW6" s="205"/>
      <c r="AX6" s="206"/>
      <c r="AY6" s="383"/>
      <c r="AZ6" s="384"/>
      <c r="BA6" s="207"/>
      <c r="BB6" s="779"/>
      <c r="BC6" s="1132" t="str">
        <f>IF(COUNTA(AS6:BA6)=0,"",COUNTA(AS6:BA6))</f>
        <v/>
      </c>
      <c r="BD6" s="633" t="s">
        <v>102</v>
      </c>
    </row>
    <row r="7" spans="1:56" ht="19" customHeight="1" thickBot="1">
      <c r="A7" s="1157"/>
      <c r="B7" s="227"/>
      <c r="C7" s="208"/>
      <c r="D7" s="208"/>
      <c r="E7" s="208"/>
      <c r="F7" s="208"/>
      <c r="G7" s="209"/>
      <c r="H7" s="385"/>
      <c r="I7" s="386"/>
      <c r="J7" s="228"/>
      <c r="K7" s="780"/>
      <c r="L7" s="1155"/>
      <c r="M7" s="1149">
        <v>4</v>
      </c>
      <c r="N7" s="1138"/>
      <c r="O7" s="1139">
        <v>4</v>
      </c>
      <c r="P7" s="1157"/>
      <c r="Q7" s="227"/>
      <c r="R7" s="208"/>
      <c r="S7" s="208"/>
      <c r="T7" s="208"/>
      <c r="U7" s="208"/>
      <c r="V7" s="209"/>
      <c r="W7" s="385"/>
      <c r="X7" s="386"/>
      <c r="Y7" s="228"/>
      <c r="Z7" s="780"/>
      <c r="AA7" s="1155"/>
      <c r="AB7" s="625" t="s">
        <v>58</v>
      </c>
      <c r="AC7" s="1159"/>
      <c r="AD7" s="777"/>
      <c r="AE7" s="208"/>
      <c r="AF7" s="208"/>
      <c r="AG7" s="208"/>
      <c r="AH7" s="208"/>
      <c r="AI7" s="209"/>
      <c r="AJ7" s="385"/>
      <c r="AK7" s="386"/>
      <c r="AL7" s="228"/>
      <c r="AM7" s="780"/>
      <c r="AN7" s="1155"/>
      <c r="AO7" s="1149">
        <v>4</v>
      </c>
      <c r="AP7" s="1138"/>
      <c r="AQ7" s="1139"/>
      <c r="AR7" s="1156"/>
      <c r="AS7" s="227"/>
      <c r="AT7" s="208"/>
      <c r="AU7" s="208"/>
      <c r="AV7" s="208"/>
      <c r="AW7" s="208"/>
      <c r="AX7" s="209"/>
      <c r="AY7" s="385"/>
      <c r="AZ7" s="386"/>
      <c r="BA7" s="228"/>
      <c r="BB7" s="780"/>
      <c r="BC7" s="1155"/>
      <c r="BD7" s="625" t="s">
        <v>58</v>
      </c>
    </row>
    <row r="8" spans="1:56" ht="19" customHeight="1" thickBot="1">
      <c r="A8" s="1150" t="str">
        <f>IF(IGRF!B16="","",IGRF!B16)</f>
        <v/>
      </c>
      <c r="B8" s="198"/>
      <c r="C8" s="199"/>
      <c r="D8" s="199"/>
      <c r="E8" s="199"/>
      <c r="F8" s="199"/>
      <c r="G8" s="377"/>
      <c r="H8" s="378"/>
      <c r="I8" s="379"/>
      <c r="J8" s="200"/>
      <c r="K8" s="779"/>
      <c r="L8" s="1146" t="str">
        <f>IF(COUNTA(B8:J8)=0,"",COUNTA(B8:J8))</f>
        <v/>
      </c>
      <c r="M8" s="1134">
        <v>5</v>
      </c>
      <c r="N8" s="1124"/>
      <c r="O8" s="1125">
        <v>5</v>
      </c>
      <c r="P8" s="1150" t="str">
        <f>IF(IGRF!I16="","",IGRF!I16)</f>
        <v/>
      </c>
      <c r="Q8" s="198"/>
      <c r="R8" s="199"/>
      <c r="S8" s="199"/>
      <c r="T8" s="199"/>
      <c r="U8" s="199"/>
      <c r="V8" s="377"/>
      <c r="W8" s="378"/>
      <c r="X8" s="379"/>
      <c r="Y8" s="200"/>
      <c r="Z8" s="779"/>
      <c r="AA8" s="1146" t="str">
        <f>IF(COUNTA(Q8:Y8)=0,"",COUNTA(Q8:Y8))</f>
        <v/>
      </c>
      <c r="AB8" s="759" t="s">
        <v>121</v>
      </c>
      <c r="AC8" s="1154" t="str">
        <f>IF(IGRF!B16="","",IGRF!B16)</f>
        <v/>
      </c>
      <c r="AD8" s="774"/>
      <c r="AE8" s="199"/>
      <c r="AF8" s="199"/>
      <c r="AG8" s="199"/>
      <c r="AH8" s="199"/>
      <c r="AI8" s="377"/>
      <c r="AJ8" s="378"/>
      <c r="AK8" s="379"/>
      <c r="AL8" s="200"/>
      <c r="AM8" s="779"/>
      <c r="AN8" s="1146" t="str">
        <f>IF(COUNTA(AD8:AL8)=0,"",COUNTA(AD8:AL8))</f>
        <v/>
      </c>
      <c r="AO8" s="1134">
        <v>5</v>
      </c>
      <c r="AP8" s="1124"/>
      <c r="AQ8" s="1125"/>
      <c r="AR8" s="1148" t="str">
        <f>IF(IGRF!I16="","",IGRF!I16)</f>
        <v/>
      </c>
      <c r="AS8" s="198"/>
      <c r="AT8" s="199"/>
      <c r="AU8" s="199"/>
      <c r="AV8" s="199"/>
      <c r="AW8" s="199"/>
      <c r="AX8" s="377"/>
      <c r="AY8" s="378"/>
      <c r="AZ8" s="379"/>
      <c r="BA8" s="200"/>
      <c r="BB8" s="779"/>
      <c r="BC8" s="1146" t="str">
        <f>IF(COUNTA(AS8:BA8)=0,"",COUNTA(AS8:BA8))</f>
        <v/>
      </c>
      <c r="BD8" s="636" t="s">
        <v>121</v>
      </c>
    </row>
    <row r="9" spans="1:56" ht="19" customHeight="1" thickBot="1">
      <c r="A9" s="1151"/>
      <c r="B9" s="201"/>
      <c r="C9" s="202"/>
      <c r="D9" s="202"/>
      <c r="E9" s="202"/>
      <c r="F9" s="202"/>
      <c r="G9" s="380"/>
      <c r="H9" s="381"/>
      <c r="I9" s="382"/>
      <c r="J9" s="203"/>
      <c r="K9" s="780"/>
      <c r="L9" s="1147"/>
      <c r="M9" s="1149">
        <v>6</v>
      </c>
      <c r="N9" s="1138"/>
      <c r="O9" s="1139">
        <v>6</v>
      </c>
      <c r="P9" s="1151"/>
      <c r="Q9" s="201"/>
      <c r="R9" s="202"/>
      <c r="S9" s="202"/>
      <c r="T9" s="202"/>
      <c r="U9" s="202"/>
      <c r="V9" s="380"/>
      <c r="W9" s="381"/>
      <c r="X9" s="382"/>
      <c r="Y9" s="203"/>
      <c r="Z9" s="780"/>
      <c r="AA9" s="1147"/>
      <c r="AB9" s="760" t="s">
        <v>122</v>
      </c>
      <c r="AC9" s="1154"/>
      <c r="AD9" s="775"/>
      <c r="AE9" s="202"/>
      <c r="AF9" s="202"/>
      <c r="AG9" s="202"/>
      <c r="AH9" s="202"/>
      <c r="AI9" s="380"/>
      <c r="AJ9" s="381"/>
      <c r="AK9" s="382"/>
      <c r="AL9" s="203"/>
      <c r="AM9" s="780"/>
      <c r="AN9" s="1147"/>
      <c r="AO9" s="1149">
        <v>6</v>
      </c>
      <c r="AP9" s="1138"/>
      <c r="AQ9" s="1139"/>
      <c r="AR9" s="1148"/>
      <c r="AS9" s="201"/>
      <c r="AT9" s="202"/>
      <c r="AU9" s="202"/>
      <c r="AV9" s="202"/>
      <c r="AW9" s="202"/>
      <c r="AX9" s="380"/>
      <c r="AY9" s="381"/>
      <c r="AZ9" s="382"/>
      <c r="BA9" s="203"/>
      <c r="BB9" s="780"/>
      <c r="BC9" s="1147"/>
      <c r="BD9" s="637" t="s">
        <v>122</v>
      </c>
    </row>
    <row r="10" spans="1:56" ht="19" customHeight="1">
      <c r="A10" s="1140" t="str">
        <f>IF(IGRF!B17="","",IGRF!B17)</f>
        <v/>
      </c>
      <c r="B10" s="204"/>
      <c r="C10" s="205"/>
      <c r="D10" s="205"/>
      <c r="E10" s="205"/>
      <c r="F10" s="205"/>
      <c r="G10" s="206"/>
      <c r="H10" s="383"/>
      <c r="I10" s="384"/>
      <c r="J10" s="207"/>
      <c r="K10" s="779"/>
      <c r="L10" s="1132" t="str">
        <f>IF(COUNTA(B10:J10)=0,"",COUNTA(B10:J10))</f>
        <v/>
      </c>
      <c r="M10" s="1134">
        <v>7</v>
      </c>
      <c r="N10" s="1124"/>
      <c r="O10" s="1125">
        <v>7</v>
      </c>
      <c r="P10" s="1140" t="str">
        <f>IF(IGRF!I17="","",IGRF!I17)</f>
        <v/>
      </c>
      <c r="Q10" s="204"/>
      <c r="R10" s="205"/>
      <c r="S10" s="205"/>
      <c r="T10" s="205"/>
      <c r="U10" s="205"/>
      <c r="V10" s="206"/>
      <c r="W10" s="383"/>
      <c r="X10" s="384"/>
      <c r="Y10" s="207"/>
      <c r="Z10" s="779"/>
      <c r="AA10" s="1132" t="str">
        <f>IF(COUNTA(Q10:Y10)=0,"",COUNTA(Q10:Y10))</f>
        <v/>
      </c>
      <c r="AB10" s="761" t="s">
        <v>113</v>
      </c>
      <c r="AC10" s="1144" t="str">
        <f>IF(IGRF!B17="","",IGRF!B17)</f>
        <v/>
      </c>
      <c r="AD10" s="776"/>
      <c r="AE10" s="205"/>
      <c r="AF10" s="205"/>
      <c r="AG10" s="205"/>
      <c r="AH10" s="205"/>
      <c r="AI10" s="206"/>
      <c r="AJ10" s="383"/>
      <c r="AK10" s="384"/>
      <c r="AL10" s="207"/>
      <c r="AM10" s="779"/>
      <c r="AN10" s="1132" t="str">
        <f>IF(COUNTA(AD10:AL10)=0,"",COUNTA(AD10:AL10))</f>
        <v/>
      </c>
      <c r="AO10" s="1134">
        <v>7</v>
      </c>
      <c r="AP10" s="1124"/>
      <c r="AQ10" s="1125"/>
      <c r="AR10" s="1135" t="str">
        <f>IF(IGRF!I17="","",IGRF!I17)</f>
        <v/>
      </c>
      <c r="AS10" s="204"/>
      <c r="AT10" s="205"/>
      <c r="AU10" s="205"/>
      <c r="AV10" s="205"/>
      <c r="AW10" s="205"/>
      <c r="AX10" s="206"/>
      <c r="AY10" s="383"/>
      <c r="AZ10" s="384"/>
      <c r="BA10" s="207"/>
      <c r="BB10" s="779"/>
      <c r="BC10" s="1132" t="str">
        <f>IF(COUNTA(AS10:BA10)=0,"",COUNTA(AS10:BA10))</f>
        <v/>
      </c>
      <c r="BD10" s="638" t="s">
        <v>113</v>
      </c>
    </row>
    <row r="11" spans="1:56" ht="19" customHeight="1" thickBot="1">
      <c r="A11" s="1157"/>
      <c r="B11" s="227"/>
      <c r="C11" s="208"/>
      <c r="D11" s="208"/>
      <c r="E11" s="208"/>
      <c r="F11" s="208"/>
      <c r="G11" s="209"/>
      <c r="H11" s="385"/>
      <c r="I11" s="386"/>
      <c r="J11" s="228"/>
      <c r="K11" s="780"/>
      <c r="L11" s="1155"/>
      <c r="M11" s="1149">
        <v>8</v>
      </c>
      <c r="N11" s="1138"/>
      <c r="O11" s="1139">
        <v>8</v>
      </c>
      <c r="P11" s="1157"/>
      <c r="Q11" s="227"/>
      <c r="R11" s="208"/>
      <c r="S11" s="208"/>
      <c r="T11" s="208"/>
      <c r="U11" s="208"/>
      <c r="V11" s="209"/>
      <c r="W11" s="385"/>
      <c r="X11" s="386"/>
      <c r="Y11" s="228"/>
      <c r="Z11" s="780"/>
      <c r="AA11" s="1155"/>
      <c r="AB11" s="760" t="s">
        <v>114</v>
      </c>
      <c r="AC11" s="1159"/>
      <c r="AD11" s="777"/>
      <c r="AE11" s="208"/>
      <c r="AF11" s="208"/>
      <c r="AG11" s="208"/>
      <c r="AH11" s="208"/>
      <c r="AI11" s="209"/>
      <c r="AJ11" s="385"/>
      <c r="AK11" s="386"/>
      <c r="AL11" s="228"/>
      <c r="AM11" s="780"/>
      <c r="AN11" s="1155"/>
      <c r="AO11" s="1149">
        <v>8</v>
      </c>
      <c r="AP11" s="1138"/>
      <c r="AQ11" s="1139"/>
      <c r="AR11" s="1156"/>
      <c r="AS11" s="227"/>
      <c r="AT11" s="208"/>
      <c r="AU11" s="208"/>
      <c r="AV11" s="208"/>
      <c r="AW11" s="208"/>
      <c r="AX11" s="209"/>
      <c r="AY11" s="385"/>
      <c r="AZ11" s="386"/>
      <c r="BA11" s="228"/>
      <c r="BB11" s="780"/>
      <c r="BC11" s="1155"/>
      <c r="BD11" s="637" t="s">
        <v>114</v>
      </c>
    </row>
    <row r="12" spans="1:56" ht="19" customHeight="1" thickBot="1">
      <c r="A12" s="1150" t="str">
        <f>IF(IGRF!B18="","",IGRF!B18)</f>
        <v/>
      </c>
      <c r="B12" s="198"/>
      <c r="C12" s="199"/>
      <c r="D12" s="199"/>
      <c r="E12" s="199"/>
      <c r="F12" s="199"/>
      <c r="G12" s="377"/>
      <c r="H12" s="378"/>
      <c r="I12" s="379"/>
      <c r="J12" s="200"/>
      <c r="K12" s="779"/>
      <c r="L12" s="1146" t="str">
        <f>IF(COUNTA(B12:J12)=0,"",COUNTA(B12:J12))</f>
        <v/>
      </c>
      <c r="M12" s="1134">
        <v>9</v>
      </c>
      <c r="N12" s="1124"/>
      <c r="O12" s="1125">
        <v>9</v>
      </c>
      <c r="P12" s="1150" t="str">
        <f>IF(IGRF!I18="","",IGRF!I18)</f>
        <v/>
      </c>
      <c r="Q12" s="198"/>
      <c r="R12" s="199"/>
      <c r="S12" s="199"/>
      <c r="T12" s="199"/>
      <c r="U12" s="199"/>
      <c r="V12" s="377"/>
      <c r="W12" s="378"/>
      <c r="X12" s="379"/>
      <c r="Y12" s="200"/>
      <c r="Z12" s="779"/>
      <c r="AA12" s="1146" t="str">
        <f>IF(COUNTA(Q12:Y12)=0,"",COUNTA(Q12:Y12))</f>
        <v/>
      </c>
      <c r="AB12" s="761" t="s">
        <v>124</v>
      </c>
      <c r="AC12" s="1154" t="str">
        <f>IF(IGRF!B18="","",IGRF!B18)</f>
        <v/>
      </c>
      <c r="AD12" s="774"/>
      <c r="AE12" s="199"/>
      <c r="AF12" s="199"/>
      <c r="AG12" s="199"/>
      <c r="AH12" s="199"/>
      <c r="AI12" s="377"/>
      <c r="AJ12" s="378"/>
      <c r="AK12" s="379"/>
      <c r="AL12" s="200"/>
      <c r="AM12" s="779"/>
      <c r="AN12" s="1146" t="str">
        <f>IF(COUNTA(AD12:AL12)=0,"",COUNTA(AD12:AL12))</f>
        <v/>
      </c>
      <c r="AO12" s="1134">
        <v>9</v>
      </c>
      <c r="AP12" s="1124"/>
      <c r="AQ12" s="1125"/>
      <c r="AR12" s="1148" t="str">
        <f>IF(IGRF!I18="","",IGRF!I18)</f>
        <v/>
      </c>
      <c r="AS12" s="198"/>
      <c r="AT12" s="199"/>
      <c r="AU12" s="199"/>
      <c r="AV12" s="199"/>
      <c r="AW12" s="199"/>
      <c r="AX12" s="377"/>
      <c r="AY12" s="378"/>
      <c r="AZ12" s="379"/>
      <c r="BA12" s="200"/>
      <c r="BB12" s="779"/>
      <c r="BC12" s="1146" t="str">
        <f>IF(COUNTA(AS12:BA12)=0,"",COUNTA(AS12:BA12))</f>
        <v/>
      </c>
      <c r="BD12" s="638" t="s">
        <v>124</v>
      </c>
    </row>
    <row r="13" spans="1:56" ht="19" customHeight="1" thickBot="1">
      <c r="A13" s="1151"/>
      <c r="B13" s="201"/>
      <c r="C13" s="202"/>
      <c r="D13" s="202"/>
      <c r="E13" s="202"/>
      <c r="F13" s="202"/>
      <c r="G13" s="380"/>
      <c r="H13" s="381"/>
      <c r="I13" s="382"/>
      <c r="J13" s="203"/>
      <c r="K13" s="780"/>
      <c r="L13" s="1147"/>
      <c r="M13" s="1149">
        <v>10</v>
      </c>
      <c r="N13" s="1138"/>
      <c r="O13" s="1139">
        <v>10</v>
      </c>
      <c r="P13" s="1151"/>
      <c r="Q13" s="201"/>
      <c r="R13" s="202"/>
      <c r="S13" s="202"/>
      <c r="T13" s="202"/>
      <c r="U13" s="202"/>
      <c r="V13" s="380"/>
      <c r="W13" s="381"/>
      <c r="X13" s="382"/>
      <c r="Y13" s="203"/>
      <c r="Z13" s="780"/>
      <c r="AA13" s="1147"/>
      <c r="AB13" s="760" t="s">
        <v>125</v>
      </c>
      <c r="AC13" s="1154"/>
      <c r="AD13" s="775"/>
      <c r="AE13" s="202"/>
      <c r="AF13" s="202"/>
      <c r="AG13" s="202"/>
      <c r="AH13" s="202"/>
      <c r="AI13" s="380"/>
      <c r="AJ13" s="381"/>
      <c r="AK13" s="382"/>
      <c r="AL13" s="203"/>
      <c r="AM13" s="780"/>
      <c r="AN13" s="1147"/>
      <c r="AO13" s="1149">
        <v>10</v>
      </c>
      <c r="AP13" s="1138"/>
      <c r="AQ13" s="1139"/>
      <c r="AR13" s="1148"/>
      <c r="AS13" s="201"/>
      <c r="AT13" s="202"/>
      <c r="AU13" s="202"/>
      <c r="AV13" s="202"/>
      <c r="AW13" s="202"/>
      <c r="AX13" s="380"/>
      <c r="AY13" s="381"/>
      <c r="AZ13" s="382"/>
      <c r="BA13" s="203"/>
      <c r="BB13" s="780"/>
      <c r="BC13" s="1147"/>
      <c r="BD13" s="637" t="s">
        <v>125</v>
      </c>
    </row>
    <row r="14" spans="1:56" ht="19" customHeight="1">
      <c r="A14" s="1140" t="str">
        <f>IF(IGRF!B19="","",IGRF!B19)</f>
        <v/>
      </c>
      <c r="B14" s="204"/>
      <c r="C14" s="205"/>
      <c r="D14" s="205"/>
      <c r="E14" s="205"/>
      <c r="F14" s="205"/>
      <c r="G14" s="206"/>
      <c r="H14" s="383"/>
      <c r="I14" s="384"/>
      <c r="J14" s="207"/>
      <c r="K14" s="779"/>
      <c r="L14" s="1132" t="str">
        <f>IF(COUNTA(B14:J14)=0,"",COUNTA(B14:J14))</f>
        <v/>
      </c>
      <c r="M14" s="1134">
        <v>11</v>
      </c>
      <c r="N14" s="1124"/>
      <c r="O14" s="1125">
        <v>11</v>
      </c>
      <c r="P14" s="1140" t="str">
        <f>IF(IGRF!I19="","",IGRF!I19)</f>
        <v/>
      </c>
      <c r="Q14" s="204"/>
      <c r="R14" s="205"/>
      <c r="S14" s="205"/>
      <c r="T14" s="205"/>
      <c r="U14" s="205"/>
      <c r="V14" s="206"/>
      <c r="W14" s="383"/>
      <c r="X14" s="384"/>
      <c r="Y14" s="207"/>
      <c r="Z14" s="779"/>
      <c r="AA14" s="1132" t="str">
        <f>IF(COUNTA(Q14:Y14)=0,"",COUNTA(Q14:Y14))</f>
        <v/>
      </c>
      <c r="AB14" s="762" t="s">
        <v>118</v>
      </c>
      <c r="AC14" s="1144" t="str">
        <f>IF(IGRF!B19="","",IGRF!B19)</f>
        <v/>
      </c>
      <c r="AD14" s="776"/>
      <c r="AE14" s="205"/>
      <c r="AF14" s="205"/>
      <c r="AG14" s="205"/>
      <c r="AH14" s="205"/>
      <c r="AI14" s="206"/>
      <c r="AJ14" s="383"/>
      <c r="AK14" s="384"/>
      <c r="AL14" s="207"/>
      <c r="AM14" s="779"/>
      <c r="AN14" s="1132" t="str">
        <f>IF(COUNTA(AD14:AL14)=0,"",COUNTA(AD14:AL14))</f>
        <v/>
      </c>
      <c r="AO14" s="1134">
        <v>11</v>
      </c>
      <c r="AP14" s="1124"/>
      <c r="AQ14" s="1125"/>
      <c r="AR14" s="1135" t="str">
        <f>IF(IGRF!I19="","",IGRF!I19)</f>
        <v/>
      </c>
      <c r="AS14" s="204"/>
      <c r="AT14" s="205"/>
      <c r="AU14" s="205"/>
      <c r="AV14" s="205"/>
      <c r="AW14" s="205"/>
      <c r="AX14" s="206"/>
      <c r="AY14" s="383"/>
      <c r="AZ14" s="384"/>
      <c r="BA14" s="207"/>
      <c r="BB14" s="779"/>
      <c r="BC14" s="1132" t="str">
        <f>IF(COUNTA(AS14:BA14)=0,"",COUNTA(AS14:BA14))</f>
        <v/>
      </c>
      <c r="BD14" s="627" t="s">
        <v>118</v>
      </c>
    </row>
    <row r="15" spans="1:56" ht="19" customHeight="1" thickBot="1">
      <c r="A15" s="1157"/>
      <c r="B15" s="227"/>
      <c r="C15" s="208"/>
      <c r="D15" s="208"/>
      <c r="E15" s="208"/>
      <c r="F15" s="208"/>
      <c r="G15" s="209"/>
      <c r="H15" s="385"/>
      <c r="I15" s="386"/>
      <c r="J15" s="228"/>
      <c r="K15" s="780"/>
      <c r="L15" s="1155"/>
      <c r="M15" s="1149">
        <v>12</v>
      </c>
      <c r="N15" s="1138"/>
      <c r="O15" s="1139">
        <v>12</v>
      </c>
      <c r="P15" s="1157"/>
      <c r="Q15" s="227"/>
      <c r="R15" s="208"/>
      <c r="S15" s="208"/>
      <c r="T15" s="208"/>
      <c r="U15" s="208"/>
      <c r="V15" s="209"/>
      <c r="W15" s="385"/>
      <c r="X15" s="386"/>
      <c r="Y15" s="228"/>
      <c r="Z15" s="780"/>
      <c r="AA15" s="1155"/>
      <c r="AB15" s="763" t="s">
        <v>454</v>
      </c>
      <c r="AC15" s="1159"/>
      <c r="AD15" s="777"/>
      <c r="AE15" s="208"/>
      <c r="AF15" s="208"/>
      <c r="AG15" s="208"/>
      <c r="AH15" s="208"/>
      <c r="AI15" s="209"/>
      <c r="AJ15" s="385"/>
      <c r="AK15" s="386"/>
      <c r="AL15" s="228"/>
      <c r="AM15" s="780"/>
      <c r="AN15" s="1155"/>
      <c r="AO15" s="1149">
        <v>12</v>
      </c>
      <c r="AP15" s="1138"/>
      <c r="AQ15" s="1139"/>
      <c r="AR15" s="1156"/>
      <c r="AS15" s="227"/>
      <c r="AT15" s="208"/>
      <c r="AU15" s="208"/>
      <c r="AV15" s="208"/>
      <c r="AW15" s="208"/>
      <c r="AX15" s="209"/>
      <c r="AY15" s="385"/>
      <c r="AZ15" s="386"/>
      <c r="BA15" s="228"/>
      <c r="BB15" s="780"/>
      <c r="BC15" s="1155"/>
      <c r="BD15" s="632" t="s">
        <v>454</v>
      </c>
    </row>
    <row r="16" spans="1:56" ht="19" customHeight="1" thickBot="1">
      <c r="A16" s="1150" t="str">
        <f>IF(IGRF!B20="","",IGRF!B20)</f>
        <v/>
      </c>
      <c r="B16" s="198"/>
      <c r="C16" s="199"/>
      <c r="D16" s="199"/>
      <c r="E16" s="199"/>
      <c r="F16" s="199"/>
      <c r="G16" s="377"/>
      <c r="H16" s="378"/>
      <c r="I16" s="379"/>
      <c r="J16" s="200"/>
      <c r="K16" s="779"/>
      <c r="L16" s="1146" t="str">
        <f>IF(COUNTA(B16:J16)=0,"",COUNTA(B16:J16))</f>
        <v/>
      </c>
      <c r="M16" s="1134">
        <v>13</v>
      </c>
      <c r="N16" s="1124"/>
      <c r="O16" s="1125">
        <v>13</v>
      </c>
      <c r="P16" s="1150" t="str">
        <f>IF(IGRF!I20="","",IGRF!I20)</f>
        <v/>
      </c>
      <c r="Q16" s="198"/>
      <c r="R16" s="199"/>
      <c r="S16" s="199"/>
      <c r="T16" s="199"/>
      <c r="U16" s="199"/>
      <c r="V16" s="377"/>
      <c r="W16" s="378"/>
      <c r="X16" s="379"/>
      <c r="Y16" s="200"/>
      <c r="Z16" s="779"/>
      <c r="AA16" s="1146" t="str">
        <f>IF(COUNTA(Q16:Y16)=0,"",COUNTA(Q16:Y16))</f>
        <v/>
      </c>
      <c r="AB16" s="762" t="s">
        <v>119</v>
      </c>
      <c r="AC16" s="1154" t="str">
        <f>IF(IGRF!B20="","",IGRF!B20)</f>
        <v/>
      </c>
      <c r="AD16" s="774"/>
      <c r="AE16" s="199"/>
      <c r="AF16" s="199"/>
      <c r="AG16" s="199"/>
      <c r="AH16" s="199"/>
      <c r="AI16" s="377"/>
      <c r="AJ16" s="378"/>
      <c r="AK16" s="379"/>
      <c r="AL16" s="200"/>
      <c r="AM16" s="779"/>
      <c r="AN16" s="1146" t="str">
        <f>IF(COUNTA(AD16:AL16)=0,"",COUNTA(AD16:AL16))</f>
        <v/>
      </c>
      <c r="AO16" s="1134">
        <v>13</v>
      </c>
      <c r="AP16" s="1124"/>
      <c r="AQ16" s="1125"/>
      <c r="AR16" s="1148" t="str">
        <f>IF(IGRF!I20="","",IGRF!I20)</f>
        <v/>
      </c>
      <c r="AS16" s="198"/>
      <c r="AT16" s="199"/>
      <c r="AU16" s="199"/>
      <c r="AV16" s="199"/>
      <c r="AW16" s="199"/>
      <c r="AX16" s="377"/>
      <c r="AY16" s="378"/>
      <c r="AZ16" s="379"/>
      <c r="BA16" s="200"/>
      <c r="BB16" s="779"/>
      <c r="BC16" s="1146" t="str">
        <f>IF(COUNTA(AS16:BA16)=0,"",COUNTA(AS16:BA16))</f>
        <v/>
      </c>
      <c r="BD16" s="627" t="s">
        <v>119</v>
      </c>
    </row>
    <row r="17" spans="1:56" ht="19" customHeight="1" thickBot="1">
      <c r="A17" s="1151"/>
      <c r="B17" s="201"/>
      <c r="C17" s="202"/>
      <c r="D17" s="202"/>
      <c r="E17" s="202"/>
      <c r="F17" s="202"/>
      <c r="G17" s="380"/>
      <c r="H17" s="381"/>
      <c r="I17" s="382"/>
      <c r="J17" s="203"/>
      <c r="K17" s="780"/>
      <c r="L17" s="1147"/>
      <c r="M17" s="1149">
        <v>14</v>
      </c>
      <c r="N17" s="1138"/>
      <c r="O17" s="1139">
        <v>14</v>
      </c>
      <c r="P17" s="1151"/>
      <c r="Q17" s="201"/>
      <c r="R17" s="202"/>
      <c r="S17" s="202"/>
      <c r="T17" s="202"/>
      <c r="U17" s="202"/>
      <c r="V17" s="380"/>
      <c r="W17" s="381"/>
      <c r="X17" s="382"/>
      <c r="Y17" s="203"/>
      <c r="Z17" s="780"/>
      <c r="AA17" s="1147"/>
      <c r="AB17" s="763" t="s">
        <v>120</v>
      </c>
      <c r="AC17" s="1154"/>
      <c r="AD17" s="775"/>
      <c r="AE17" s="202"/>
      <c r="AF17" s="202"/>
      <c r="AG17" s="202"/>
      <c r="AH17" s="202"/>
      <c r="AI17" s="380"/>
      <c r="AJ17" s="381"/>
      <c r="AK17" s="382"/>
      <c r="AL17" s="203"/>
      <c r="AM17" s="780"/>
      <c r="AN17" s="1147"/>
      <c r="AO17" s="1149">
        <v>14</v>
      </c>
      <c r="AP17" s="1138"/>
      <c r="AQ17" s="1139"/>
      <c r="AR17" s="1148"/>
      <c r="AS17" s="201"/>
      <c r="AT17" s="202"/>
      <c r="AU17" s="202"/>
      <c r="AV17" s="202"/>
      <c r="AW17" s="202"/>
      <c r="AX17" s="380"/>
      <c r="AY17" s="381"/>
      <c r="AZ17" s="382"/>
      <c r="BA17" s="203"/>
      <c r="BB17" s="780"/>
      <c r="BC17" s="1147"/>
      <c r="BD17" s="632" t="s">
        <v>120</v>
      </c>
    </row>
    <row r="18" spans="1:56" ht="19" customHeight="1">
      <c r="A18" s="1140" t="str">
        <f>IF(IGRF!B21="","",IGRF!B21)</f>
        <v/>
      </c>
      <c r="B18" s="204"/>
      <c r="C18" s="205"/>
      <c r="D18" s="205"/>
      <c r="E18" s="205"/>
      <c r="F18" s="205"/>
      <c r="G18" s="206"/>
      <c r="H18" s="383"/>
      <c r="I18" s="384"/>
      <c r="J18" s="207"/>
      <c r="K18" s="779"/>
      <c r="L18" s="1132" t="str">
        <f>IF(COUNTA(B18:J18)=0,"",COUNTA(B18:J18))</f>
        <v/>
      </c>
      <c r="M18" s="1134">
        <v>15</v>
      </c>
      <c r="N18" s="1124"/>
      <c r="O18" s="1125">
        <v>15</v>
      </c>
      <c r="P18" s="1140" t="str">
        <f>IF(IGRF!I21="","",IGRF!I21)</f>
        <v/>
      </c>
      <c r="Q18" s="204"/>
      <c r="R18" s="205"/>
      <c r="S18" s="205"/>
      <c r="T18" s="205"/>
      <c r="U18" s="205"/>
      <c r="V18" s="206"/>
      <c r="W18" s="383"/>
      <c r="X18" s="384"/>
      <c r="Y18" s="207"/>
      <c r="Z18" s="779"/>
      <c r="AA18" s="1142" t="str">
        <f>IF(COUNTA(Q18:Y18)=0,"",COUNTA(Q18:Y18))</f>
        <v/>
      </c>
      <c r="AB18" s="762" t="s">
        <v>115</v>
      </c>
      <c r="AC18" s="1144" t="str">
        <f>IF(IGRF!B21="","",IGRF!B21)</f>
        <v/>
      </c>
      <c r="AD18" s="776"/>
      <c r="AE18" s="205"/>
      <c r="AF18" s="205"/>
      <c r="AG18" s="205"/>
      <c r="AH18" s="205"/>
      <c r="AI18" s="206"/>
      <c r="AJ18" s="383"/>
      <c r="AK18" s="384"/>
      <c r="AL18" s="207"/>
      <c r="AM18" s="779"/>
      <c r="AN18" s="1132" t="str">
        <f>IF(COUNTA(AD18:AL18)=0,"",COUNTA(AD18:AL18))</f>
        <v/>
      </c>
      <c r="AO18" s="1134">
        <v>15</v>
      </c>
      <c r="AP18" s="1124"/>
      <c r="AQ18" s="1125"/>
      <c r="AR18" s="1135" t="str">
        <f>IF(IGRF!I21="","",IGRF!I21)</f>
        <v/>
      </c>
      <c r="AS18" s="204"/>
      <c r="AT18" s="205"/>
      <c r="AU18" s="205"/>
      <c r="AV18" s="205"/>
      <c r="AW18" s="205"/>
      <c r="AX18" s="206"/>
      <c r="AY18" s="383"/>
      <c r="AZ18" s="384"/>
      <c r="BA18" s="207"/>
      <c r="BB18" s="779"/>
      <c r="BC18" s="1132" t="str">
        <f>IF(COUNTA(AS18:BA18)=0,"",COUNTA(AS18:BA18))</f>
        <v/>
      </c>
      <c r="BD18" s="627" t="s">
        <v>115</v>
      </c>
    </row>
    <row r="19" spans="1:56" ht="19" customHeight="1" thickBot="1">
      <c r="A19" s="1157"/>
      <c r="B19" s="227"/>
      <c r="C19" s="208"/>
      <c r="D19" s="208"/>
      <c r="E19" s="208"/>
      <c r="F19" s="208"/>
      <c r="G19" s="209"/>
      <c r="H19" s="385"/>
      <c r="I19" s="386"/>
      <c r="J19" s="228"/>
      <c r="K19" s="780"/>
      <c r="L19" s="1155"/>
      <c r="M19" s="1149">
        <v>16</v>
      </c>
      <c r="N19" s="1138"/>
      <c r="O19" s="1139">
        <v>16</v>
      </c>
      <c r="P19" s="1157"/>
      <c r="Q19" s="227"/>
      <c r="R19" s="208"/>
      <c r="S19" s="208"/>
      <c r="T19" s="208"/>
      <c r="U19" s="208"/>
      <c r="V19" s="209"/>
      <c r="W19" s="385"/>
      <c r="X19" s="386"/>
      <c r="Y19" s="228"/>
      <c r="Z19" s="780"/>
      <c r="AA19" s="1158"/>
      <c r="AB19" s="758" t="s">
        <v>455</v>
      </c>
      <c r="AC19" s="1159"/>
      <c r="AD19" s="777"/>
      <c r="AE19" s="208"/>
      <c r="AF19" s="208"/>
      <c r="AG19" s="208"/>
      <c r="AH19" s="208"/>
      <c r="AI19" s="209"/>
      <c r="AJ19" s="385"/>
      <c r="AK19" s="386"/>
      <c r="AL19" s="228"/>
      <c r="AM19" s="780"/>
      <c r="AN19" s="1155"/>
      <c r="AO19" s="1149">
        <v>16</v>
      </c>
      <c r="AP19" s="1138"/>
      <c r="AQ19" s="1139"/>
      <c r="AR19" s="1156"/>
      <c r="AS19" s="227"/>
      <c r="AT19" s="208"/>
      <c r="AU19" s="208"/>
      <c r="AV19" s="208"/>
      <c r="AW19" s="208"/>
      <c r="AX19" s="209"/>
      <c r="AY19" s="385"/>
      <c r="AZ19" s="386"/>
      <c r="BA19" s="228"/>
      <c r="BB19" s="780"/>
      <c r="BC19" s="1155"/>
      <c r="BD19" s="633" t="s">
        <v>455</v>
      </c>
    </row>
    <row r="20" spans="1:56" ht="19" customHeight="1" thickBot="1">
      <c r="A20" s="1150" t="str">
        <f>IF(IGRF!B22="","",IGRF!B22)</f>
        <v/>
      </c>
      <c r="B20" s="198"/>
      <c r="C20" s="199"/>
      <c r="D20" s="199"/>
      <c r="E20" s="199"/>
      <c r="F20" s="199"/>
      <c r="G20" s="377"/>
      <c r="H20" s="378"/>
      <c r="I20" s="379"/>
      <c r="J20" s="200"/>
      <c r="K20" s="779"/>
      <c r="L20" s="1146" t="str">
        <f>IF(COUNTA(B20:J20)=0,"",COUNTA(B20:J20))</f>
        <v/>
      </c>
      <c r="M20" s="1134">
        <v>17</v>
      </c>
      <c r="N20" s="1124"/>
      <c r="O20" s="1125">
        <v>17</v>
      </c>
      <c r="P20" s="1150" t="str">
        <f>IF(IGRF!I22="","",IGRF!I22)</f>
        <v/>
      </c>
      <c r="Q20" s="198"/>
      <c r="R20" s="199"/>
      <c r="S20" s="199"/>
      <c r="T20" s="199"/>
      <c r="U20" s="199"/>
      <c r="V20" s="377"/>
      <c r="W20" s="378"/>
      <c r="X20" s="379"/>
      <c r="Y20" s="200"/>
      <c r="Z20" s="779"/>
      <c r="AA20" s="1152" t="str">
        <f>IF(COUNTA(Q20:Y20)=0,"",COUNTA(Q20:Y20))</f>
        <v/>
      </c>
      <c r="AB20" s="762" t="s">
        <v>126</v>
      </c>
      <c r="AC20" s="1154" t="str">
        <f>IF(IGRF!B22="","",IGRF!B22)</f>
        <v/>
      </c>
      <c r="AD20" s="774"/>
      <c r="AE20" s="199"/>
      <c r="AF20" s="199"/>
      <c r="AG20" s="199"/>
      <c r="AH20" s="199"/>
      <c r="AI20" s="377"/>
      <c r="AJ20" s="378"/>
      <c r="AK20" s="379"/>
      <c r="AL20" s="200"/>
      <c r="AM20" s="779"/>
      <c r="AN20" s="1146" t="str">
        <f>IF(COUNTA(AD20:AL20)=0,"",COUNTA(AD20:AL20))</f>
        <v/>
      </c>
      <c r="AO20" s="1134">
        <v>17</v>
      </c>
      <c r="AP20" s="1124"/>
      <c r="AQ20" s="1125"/>
      <c r="AR20" s="1148" t="str">
        <f>IF(IGRF!I22="","",IGRF!I22)</f>
        <v/>
      </c>
      <c r="AS20" s="198"/>
      <c r="AT20" s="199"/>
      <c r="AU20" s="199"/>
      <c r="AV20" s="199"/>
      <c r="AW20" s="199"/>
      <c r="AX20" s="377"/>
      <c r="AY20" s="378"/>
      <c r="AZ20" s="379"/>
      <c r="BA20" s="200"/>
      <c r="BB20" s="779"/>
      <c r="BC20" s="1146" t="str">
        <f>IF(COUNTA(AS20:BA20)=0,"",COUNTA(AS20:BA20))</f>
        <v/>
      </c>
      <c r="BD20" s="628" t="s">
        <v>126</v>
      </c>
    </row>
    <row r="21" spans="1:56" ht="19" customHeight="1" thickBot="1">
      <c r="A21" s="1151"/>
      <c r="B21" s="201"/>
      <c r="C21" s="202"/>
      <c r="D21" s="202"/>
      <c r="E21" s="202"/>
      <c r="F21" s="202"/>
      <c r="G21" s="380"/>
      <c r="H21" s="381"/>
      <c r="I21" s="382"/>
      <c r="J21" s="203"/>
      <c r="K21" s="780"/>
      <c r="L21" s="1147"/>
      <c r="M21" s="1149">
        <v>18</v>
      </c>
      <c r="N21" s="1138"/>
      <c r="O21" s="1139">
        <v>18</v>
      </c>
      <c r="P21" s="1151"/>
      <c r="Q21" s="201"/>
      <c r="R21" s="202"/>
      <c r="S21" s="202"/>
      <c r="T21" s="202"/>
      <c r="U21" s="202"/>
      <c r="V21" s="380"/>
      <c r="W21" s="381"/>
      <c r="X21" s="382"/>
      <c r="Y21" s="203"/>
      <c r="Z21" s="780"/>
      <c r="AA21" s="1153"/>
      <c r="AB21" s="758" t="s">
        <v>456</v>
      </c>
      <c r="AC21" s="1154"/>
      <c r="AD21" s="775"/>
      <c r="AE21" s="202"/>
      <c r="AF21" s="202"/>
      <c r="AG21" s="202"/>
      <c r="AH21" s="202"/>
      <c r="AI21" s="380"/>
      <c r="AJ21" s="381"/>
      <c r="AK21" s="382"/>
      <c r="AL21" s="203"/>
      <c r="AM21" s="780"/>
      <c r="AN21" s="1147"/>
      <c r="AO21" s="1149">
        <v>18</v>
      </c>
      <c r="AP21" s="1138"/>
      <c r="AQ21" s="1139"/>
      <c r="AR21" s="1148"/>
      <c r="AS21" s="201"/>
      <c r="AT21" s="202"/>
      <c r="AU21" s="202"/>
      <c r="AV21" s="202"/>
      <c r="AW21" s="202"/>
      <c r="AX21" s="380"/>
      <c r="AY21" s="381"/>
      <c r="AZ21" s="382"/>
      <c r="BA21" s="203"/>
      <c r="BB21" s="780"/>
      <c r="BC21" s="1147"/>
      <c r="BD21" s="633" t="s">
        <v>456</v>
      </c>
    </row>
    <row r="22" spans="1:56" ht="19" customHeight="1">
      <c r="A22" s="1140" t="str">
        <f>IF(IGRF!B23="","",IGRF!B23)</f>
        <v/>
      </c>
      <c r="B22" s="204"/>
      <c r="C22" s="205"/>
      <c r="D22" s="205"/>
      <c r="E22" s="205"/>
      <c r="F22" s="205"/>
      <c r="G22" s="206"/>
      <c r="H22" s="383"/>
      <c r="I22" s="384"/>
      <c r="J22" s="207"/>
      <c r="K22" s="779"/>
      <c r="L22" s="1132" t="str">
        <f>IF(COUNTA(B22:J22)=0,"",COUNTA(B22:J22))</f>
        <v/>
      </c>
      <c r="M22" s="1134">
        <v>19</v>
      </c>
      <c r="N22" s="1124"/>
      <c r="O22" s="1125">
        <v>19</v>
      </c>
      <c r="P22" s="1140" t="str">
        <f>IF(IGRF!I23="","",IGRF!I23)</f>
        <v/>
      </c>
      <c r="Q22" s="204"/>
      <c r="R22" s="205"/>
      <c r="S22" s="205"/>
      <c r="T22" s="205"/>
      <c r="U22" s="205"/>
      <c r="V22" s="206"/>
      <c r="W22" s="383"/>
      <c r="X22" s="384"/>
      <c r="Y22" s="207"/>
      <c r="Z22" s="779"/>
      <c r="AA22" s="1142" t="str">
        <f>IF(COUNTA(Q22:Y22)=0,"",COUNTA(Q22:Y22))</f>
        <v/>
      </c>
      <c r="AB22" s="761" t="s">
        <v>117</v>
      </c>
      <c r="AC22" s="1144" t="str">
        <f>IF(IGRF!B23="","",IGRF!B23)</f>
        <v/>
      </c>
      <c r="AD22" s="776"/>
      <c r="AE22" s="205"/>
      <c r="AF22" s="205"/>
      <c r="AG22" s="205"/>
      <c r="AH22" s="205"/>
      <c r="AI22" s="206"/>
      <c r="AJ22" s="383"/>
      <c r="AK22" s="384"/>
      <c r="AL22" s="207"/>
      <c r="AM22" s="779"/>
      <c r="AN22" s="1132" t="str">
        <f>IF(COUNTA(AD22:AL22)=0,"",COUNTA(AD22:AL22))</f>
        <v/>
      </c>
      <c r="AO22" s="1134">
        <v>19</v>
      </c>
      <c r="AP22" s="1124"/>
      <c r="AQ22" s="1125"/>
      <c r="AR22" s="1135" t="str">
        <f>IF(IGRF!I23="","",IGRF!I23)</f>
        <v/>
      </c>
      <c r="AS22" s="204"/>
      <c r="AT22" s="205"/>
      <c r="AU22" s="205"/>
      <c r="AV22" s="205"/>
      <c r="AW22" s="205"/>
      <c r="AX22" s="206"/>
      <c r="AY22" s="383"/>
      <c r="AZ22" s="384"/>
      <c r="BA22" s="207"/>
      <c r="BB22" s="779"/>
      <c r="BC22" s="1132" t="str">
        <f>IF(COUNTA(AS22:BA22)=0,"",COUNTA(AS22:BA22))</f>
        <v/>
      </c>
      <c r="BD22" s="639" t="s">
        <v>117</v>
      </c>
    </row>
    <row r="23" spans="1:56" ht="19" customHeight="1" thickBot="1">
      <c r="A23" s="1157"/>
      <c r="B23" s="227"/>
      <c r="C23" s="208"/>
      <c r="D23" s="208"/>
      <c r="E23" s="208"/>
      <c r="F23" s="208"/>
      <c r="G23" s="209"/>
      <c r="H23" s="385"/>
      <c r="I23" s="386"/>
      <c r="J23" s="228"/>
      <c r="K23" s="780"/>
      <c r="L23" s="1155"/>
      <c r="M23" s="1149">
        <v>20</v>
      </c>
      <c r="N23" s="1138"/>
      <c r="O23" s="1139">
        <v>20</v>
      </c>
      <c r="P23" s="1157"/>
      <c r="Q23" s="227"/>
      <c r="R23" s="208"/>
      <c r="S23" s="208"/>
      <c r="T23" s="208"/>
      <c r="U23" s="208"/>
      <c r="V23" s="209"/>
      <c r="W23" s="385"/>
      <c r="X23" s="386"/>
      <c r="Y23" s="228"/>
      <c r="Z23" s="780"/>
      <c r="AA23" s="1158"/>
      <c r="AB23" s="764" t="s">
        <v>457</v>
      </c>
      <c r="AC23" s="1159"/>
      <c r="AD23" s="777"/>
      <c r="AE23" s="208"/>
      <c r="AF23" s="208"/>
      <c r="AG23" s="208"/>
      <c r="AH23" s="208"/>
      <c r="AI23" s="209"/>
      <c r="AJ23" s="385"/>
      <c r="AK23" s="386"/>
      <c r="AL23" s="228"/>
      <c r="AM23" s="780"/>
      <c r="AN23" s="1155"/>
      <c r="AO23" s="1149">
        <v>20</v>
      </c>
      <c r="AP23" s="1138"/>
      <c r="AQ23" s="1139"/>
      <c r="AR23" s="1156"/>
      <c r="AS23" s="227"/>
      <c r="AT23" s="208"/>
      <c r="AU23" s="208"/>
      <c r="AV23" s="208"/>
      <c r="AW23" s="208"/>
      <c r="AX23" s="209"/>
      <c r="AY23" s="385"/>
      <c r="AZ23" s="386"/>
      <c r="BA23" s="228"/>
      <c r="BB23" s="780"/>
      <c r="BC23" s="1155"/>
      <c r="BD23" s="640" t="s">
        <v>457</v>
      </c>
    </row>
    <row r="24" spans="1:56" ht="19" customHeight="1" thickBot="1">
      <c r="A24" s="1150" t="str">
        <f>IF(IGRF!B24="","",IGRF!B24)</f>
        <v/>
      </c>
      <c r="B24" s="198"/>
      <c r="C24" s="199"/>
      <c r="D24" s="199"/>
      <c r="E24" s="199"/>
      <c r="F24" s="199"/>
      <c r="G24" s="377"/>
      <c r="H24" s="378"/>
      <c r="I24" s="379"/>
      <c r="J24" s="200"/>
      <c r="K24" s="779"/>
      <c r="L24" s="1146" t="str">
        <f>IF(COUNTA(B24:J24)=0,"",COUNTA(B24:J24))</f>
        <v/>
      </c>
      <c r="M24" s="1134">
        <v>21</v>
      </c>
      <c r="N24" s="1124"/>
      <c r="O24" s="1125">
        <v>21</v>
      </c>
      <c r="P24" s="1150" t="str">
        <f>IF(IGRF!I24="","",IGRF!I24)</f>
        <v/>
      </c>
      <c r="Q24" s="198"/>
      <c r="R24" s="199"/>
      <c r="S24" s="199"/>
      <c r="T24" s="199"/>
      <c r="U24" s="199"/>
      <c r="V24" s="377"/>
      <c r="W24" s="378"/>
      <c r="X24" s="379"/>
      <c r="Y24" s="200"/>
      <c r="Z24" s="779"/>
      <c r="AA24" s="1152" t="str">
        <f>IF(COUNTA(Q24:Y24)=0,"",COUNTA(Q24:Y24))</f>
        <v/>
      </c>
      <c r="AB24" s="765" t="s">
        <v>462</v>
      </c>
      <c r="AC24" s="1154" t="str">
        <f>IF(IGRF!B24="","",IGRF!B24)</f>
        <v/>
      </c>
      <c r="AD24" s="774"/>
      <c r="AE24" s="199"/>
      <c r="AF24" s="199"/>
      <c r="AG24" s="199"/>
      <c r="AH24" s="199"/>
      <c r="AI24" s="377"/>
      <c r="AJ24" s="378"/>
      <c r="AK24" s="379"/>
      <c r="AL24" s="200"/>
      <c r="AM24" s="779"/>
      <c r="AN24" s="1146" t="str">
        <f>IF(COUNTA(AD24:AL24)=0,"",COUNTA(AD24:AL24))</f>
        <v/>
      </c>
      <c r="AO24" s="1134">
        <v>21</v>
      </c>
      <c r="AP24" s="1124"/>
      <c r="AQ24" s="1125"/>
      <c r="AR24" s="1148" t="str">
        <f>IF(IGRF!I24="","",IGRF!I24)</f>
        <v/>
      </c>
      <c r="AS24" s="198"/>
      <c r="AT24" s="199"/>
      <c r="AU24" s="199"/>
      <c r="AV24" s="199"/>
      <c r="AW24" s="199"/>
      <c r="AX24" s="377"/>
      <c r="AY24" s="378"/>
      <c r="AZ24" s="379"/>
      <c r="BA24" s="200"/>
      <c r="BB24" s="779"/>
      <c r="BC24" s="1146" t="str">
        <f>IF(COUNTA(AS24:BA24)=0,"",COUNTA(AS24:BA24))</f>
        <v/>
      </c>
      <c r="BD24" s="641" t="s">
        <v>462</v>
      </c>
    </row>
    <row r="25" spans="1:56" ht="19" customHeight="1" thickBot="1">
      <c r="A25" s="1151"/>
      <c r="B25" s="201"/>
      <c r="C25" s="202"/>
      <c r="D25" s="202"/>
      <c r="E25" s="202"/>
      <c r="F25" s="202"/>
      <c r="G25" s="380"/>
      <c r="H25" s="381"/>
      <c r="I25" s="382"/>
      <c r="J25" s="203"/>
      <c r="K25" s="780"/>
      <c r="L25" s="1147"/>
      <c r="M25" s="1149">
        <v>22</v>
      </c>
      <c r="N25" s="1138"/>
      <c r="O25" s="1139">
        <v>22</v>
      </c>
      <c r="P25" s="1151"/>
      <c r="Q25" s="201"/>
      <c r="R25" s="202"/>
      <c r="S25" s="202"/>
      <c r="T25" s="202"/>
      <c r="U25" s="202"/>
      <c r="V25" s="380"/>
      <c r="W25" s="381"/>
      <c r="X25" s="382"/>
      <c r="Y25" s="203"/>
      <c r="Z25" s="780"/>
      <c r="AA25" s="1147"/>
      <c r="AB25" s="642" t="s">
        <v>468</v>
      </c>
      <c r="AC25" s="1154"/>
      <c r="AD25" s="775"/>
      <c r="AE25" s="202"/>
      <c r="AF25" s="202"/>
      <c r="AG25" s="202"/>
      <c r="AH25" s="202"/>
      <c r="AI25" s="380"/>
      <c r="AJ25" s="381"/>
      <c r="AK25" s="382"/>
      <c r="AL25" s="203"/>
      <c r="AM25" s="780"/>
      <c r="AN25" s="1147"/>
      <c r="AO25" s="1149">
        <v>22</v>
      </c>
      <c r="AP25" s="1138"/>
      <c r="AQ25" s="1139"/>
      <c r="AR25" s="1148"/>
      <c r="AS25" s="201"/>
      <c r="AT25" s="202"/>
      <c r="AU25" s="202"/>
      <c r="AV25" s="202"/>
      <c r="AW25" s="202"/>
      <c r="AX25" s="380"/>
      <c r="AY25" s="381"/>
      <c r="AZ25" s="382"/>
      <c r="BA25" s="203"/>
      <c r="BB25" s="780"/>
      <c r="BC25" s="1147"/>
      <c r="BD25" s="642" t="s">
        <v>468</v>
      </c>
    </row>
    <row r="26" spans="1:56" ht="19" customHeight="1">
      <c r="A26" s="1140" t="str">
        <f>IF(IGRF!B25="","",IGRF!B25)</f>
        <v/>
      </c>
      <c r="B26" s="204"/>
      <c r="C26" s="205"/>
      <c r="D26" s="205"/>
      <c r="E26" s="205"/>
      <c r="F26" s="205"/>
      <c r="G26" s="206"/>
      <c r="H26" s="383"/>
      <c r="I26" s="384"/>
      <c r="J26" s="207"/>
      <c r="K26" s="779"/>
      <c r="L26" s="1132" t="str">
        <f>IF(COUNTA(B26:J26)=0,"",COUNTA(B26:J26))</f>
        <v/>
      </c>
      <c r="M26" s="1134">
        <v>23</v>
      </c>
      <c r="N26" s="1124"/>
      <c r="O26" s="1125">
        <v>23</v>
      </c>
      <c r="P26" s="1140" t="str">
        <f>IF(IGRF!I25="","",IGRF!I25)</f>
        <v/>
      </c>
      <c r="Q26" s="204"/>
      <c r="R26" s="205"/>
      <c r="S26" s="205"/>
      <c r="T26" s="205"/>
      <c r="U26" s="205"/>
      <c r="V26" s="206"/>
      <c r="W26" s="383"/>
      <c r="X26" s="384"/>
      <c r="Y26" s="207"/>
      <c r="Z26" s="779"/>
      <c r="AA26" s="1132" t="str">
        <f>IF(COUNTA(Q26:Y26)=0,"",COUNTA(Q26:Y26))</f>
        <v/>
      </c>
      <c r="AB26" s="761" t="s">
        <v>475</v>
      </c>
      <c r="AC26" s="1144" t="str">
        <f>IF(IGRF!B25="","",IGRF!B25)</f>
        <v/>
      </c>
      <c r="AD26" s="776"/>
      <c r="AE26" s="205"/>
      <c r="AF26" s="205"/>
      <c r="AG26" s="205"/>
      <c r="AH26" s="205"/>
      <c r="AI26" s="206"/>
      <c r="AJ26" s="383"/>
      <c r="AK26" s="384"/>
      <c r="AL26" s="207"/>
      <c r="AM26" s="779"/>
      <c r="AN26" s="1132" t="str">
        <f>IF(COUNTA(AD26:AL26)=0,"",COUNTA(AD26:AL26))</f>
        <v/>
      </c>
      <c r="AO26" s="1134">
        <v>23</v>
      </c>
      <c r="AP26" s="1124"/>
      <c r="AQ26" s="1125"/>
      <c r="AR26" s="1135" t="str">
        <f>IF(IGRF!I25="","",IGRF!I25)</f>
        <v/>
      </c>
      <c r="AS26" s="204"/>
      <c r="AT26" s="205"/>
      <c r="AU26" s="205"/>
      <c r="AV26" s="205"/>
      <c r="AW26" s="205"/>
      <c r="AX26" s="206"/>
      <c r="AY26" s="383"/>
      <c r="AZ26" s="384"/>
      <c r="BA26" s="207"/>
      <c r="BB26" s="779"/>
      <c r="BC26" s="1132" t="str">
        <f>IF(COUNTA(AS26:BA26)=0,"",COUNTA(AS26:BA26))</f>
        <v/>
      </c>
      <c r="BD26" s="639" t="s">
        <v>475</v>
      </c>
    </row>
    <row r="27" spans="1:56" ht="19" customHeight="1" thickBot="1">
      <c r="A27" s="1157"/>
      <c r="B27" s="227"/>
      <c r="C27" s="208"/>
      <c r="D27" s="208"/>
      <c r="E27" s="208"/>
      <c r="F27" s="208"/>
      <c r="G27" s="209"/>
      <c r="H27" s="385"/>
      <c r="I27" s="386"/>
      <c r="J27" s="228"/>
      <c r="K27" s="780"/>
      <c r="L27" s="1155"/>
      <c r="M27" s="1149">
        <v>24</v>
      </c>
      <c r="N27" s="1138"/>
      <c r="O27" s="1139">
        <v>24</v>
      </c>
      <c r="P27" s="1157"/>
      <c r="Q27" s="227"/>
      <c r="R27" s="208"/>
      <c r="S27" s="208"/>
      <c r="T27" s="208"/>
      <c r="U27" s="208"/>
      <c r="V27" s="209"/>
      <c r="W27" s="385"/>
      <c r="X27" s="386"/>
      <c r="Y27" s="228"/>
      <c r="Z27" s="780"/>
      <c r="AA27" s="1158"/>
      <c r="AB27" s="764" t="s">
        <v>458</v>
      </c>
      <c r="AC27" s="1159"/>
      <c r="AD27" s="777"/>
      <c r="AE27" s="208"/>
      <c r="AF27" s="208"/>
      <c r="AG27" s="208"/>
      <c r="AH27" s="208"/>
      <c r="AI27" s="209"/>
      <c r="AJ27" s="385"/>
      <c r="AK27" s="386"/>
      <c r="AL27" s="228"/>
      <c r="AM27" s="780"/>
      <c r="AN27" s="1155"/>
      <c r="AO27" s="1149">
        <v>24</v>
      </c>
      <c r="AP27" s="1138"/>
      <c r="AQ27" s="1139"/>
      <c r="AR27" s="1156"/>
      <c r="AS27" s="227"/>
      <c r="AT27" s="208"/>
      <c r="AU27" s="208"/>
      <c r="AV27" s="208"/>
      <c r="AW27" s="208"/>
      <c r="AX27" s="209"/>
      <c r="AY27" s="385"/>
      <c r="AZ27" s="386"/>
      <c r="BA27" s="228"/>
      <c r="BB27" s="780"/>
      <c r="BC27" s="1155"/>
      <c r="BD27" s="640" t="s">
        <v>458</v>
      </c>
    </row>
    <row r="28" spans="1:56" ht="19" customHeight="1" thickBot="1">
      <c r="A28" s="1150" t="str">
        <f>IF(IGRF!B26="","",IGRF!B26)</f>
        <v/>
      </c>
      <c r="B28" s="198"/>
      <c r="C28" s="199"/>
      <c r="D28" s="199"/>
      <c r="E28" s="199"/>
      <c r="F28" s="199"/>
      <c r="G28" s="377"/>
      <c r="H28" s="378"/>
      <c r="I28" s="379"/>
      <c r="J28" s="200"/>
      <c r="K28" s="779"/>
      <c r="L28" s="1146" t="str">
        <f>IF(COUNTA(B28:J28)=0,"",COUNTA(B28:J28))</f>
        <v/>
      </c>
      <c r="M28" s="1134">
        <v>25</v>
      </c>
      <c r="N28" s="1124"/>
      <c r="O28" s="1125">
        <v>25</v>
      </c>
      <c r="P28" s="1150" t="str">
        <f>IF(IGRF!I26="","",IGRF!I26)</f>
        <v/>
      </c>
      <c r="Q28" s="198"/>
      <c r="R28" s="199"/>
      <c r="S28" s="199"/>
      <c r="T28" s="199"/>
      <c r="U28" s="199"/>
      <c r="V28" s="377"/>
      <c r="W28" s="378"/>
      <c r="X28" s="379"/>
      <c r="Y28" s="200"/>
      <c r="Z28" s="779"/>
      <c r="AA28" s="1152" t="str">
        <f>IF(COUNTA(Q28:Y28)=0,"",COUNTA(Q28:Y28))</f>
        <v/>
      </c>
      <c r="AB28" s="765" t="s">
        <v>463</v>
      </c>
      <c r="AC28" s="1154" t="str">
        <f>IF(IGRF!B26="","",IGRF!B26)</f>
        <v/>
      </c>
      <c r="AD28" s="774"/>
      <c r="AE28" s="199"/>
      <c r="AF28" s="199"/>
      <c r="AG28" s="199"/>
      <c r="AH28" s="199"/>
      <c r="AI28" s="377"/>
      <c r="AJ28" s="378"/>
      <c r="AK28" s="379"/>
      <c r="AL28" s="200"/>
      <c r="AM28" s="779"/>
      <c r="AN28" s="1146" t="str">
        <f>IF(COUNTA(AD28:AL28)=0,"",COUNTA(AD28:AL28))</f>
        <v/>
      </c>
      <c r="AO28" s="1134">
        <v>25</v>
      </c>
      <c r="AP28" s="1124"/>
      <c r="AQ28" s="1125"/>
      <c r="AR28" s="1148" t="str">
        <f>IF(IGRF!I26="","",IGRF!I26)</f>
        <v/>
      </c>
      <c r="AS28" s="198"/>
      <c r="AT28" s="199"/>
      <c r="AU28" s="199"/>
      <c r="AV28" s="199"/>
      <c r="AW28" s="199"/>
      <c r="AX28" s="377"/>
      <c r="AY28" s="378"/>
      <c r="AZ28" s="379"/>
      <c r="BA28" s="200"/>
      <c r="BB28" s="779"/>
      <c r="BC28" s="1146" t="str">
        <f>IF(COUNTA(AS28:BA28)=0,"",COUNTA(AS28:BA28))</f>
        <v/>
      </c>
      <c r="BD28" s="641" t="s">
        <v>463</v>
      </c>
    </row>
    <row r="29" spans="1:56" ht="19" customHeight="1" thickBot="1">
      <c r="A29" s="1151"/>
      <c r="B29" s="201"/>
      <c r="C29" s="202"/>
      <c r="D29" s="202"/>
      <c r="E29" s="202"/>
      <c r="F29" s="202"/>
      <c r="G29" s="380"/>
      <c r="H29" s="381"/>
      <c r="I29" s="382"/>
      <c r="J29" s="203"/>
      <c r="K29" s="780"/>
      <c r="L29" s="1147"/>
      <c r="M29" s="1149">
        <v>26</v>
      </c>
      <c r="N29" s="1138"/>
      <c r="O29" s="1139">
        <v>26</v>
      </c>
      <c r="P29" s="1151"/>
      <c r="Q29" s="201"/>
      <c r="R29" s="202"/>
      <c r="S29" s="202"/>
      <c r="T29" s="202"/>
      <c r="U29" s="202"/>
      <c r="V29" s="380"/>
      <c r="W29" s="381"/>
      <c r="X29" s="382"/>
      <c r="Y29" s="203"/>
      <c r="Z29" s="780"/>
      <c r="AA29" s="1153"/>
      <c r="AB29" s="762" t="s">
        <v>127</v>
      </c>
      <c r="AC29" s="1154"/>
      <c r="AD29" s="775"/>
      <c r="AE29" s="202"/>
      <c r="AF29" s="202"/>
      <c r="AG29" s="202"/>
      <c r="AH29" s="202"/>
      <c r="AI29" s="380"/>
      <c r="AJ29" s="381"/>
      <c r="AK29" s="382"/>
      <c r="AL29" s="203"/>
      <c r="AM29" s="780"/>
      <c r="AN29" s="1147"/>
      <c r="AO29" s="1149">
        <v>26</v>
      </c>
      <c r="AP29" s="1138"/>
      <c r="AQ29" s="1139"/>
      <c r="AR29" s="1148"/>
      <c r="AS29" s="201"/>
      <c r="AT29" s="202"/>
      <c r="AU29" s="202"/>
      <c r="AV29" s="202"/>
      <c r="AW29" s="202"/>
      <c r="AX29" s="380"/>
      <c r="AY29" s="381"/>
      <c r="AZ29" s="382"/>
      <c r="BA29" s="203"/>
      <c r="BB29" s="780"/>
      <c r="BC29" s="1147"/>
      <c r="BD29" s="628" t="s">
        <v>127</v>
      </c>
    </row>
    <row r="30" spans="1:56" ht="19" customHeight="1">
      <c r="A30" s="1140" t="str">
        <f>IF(IGRF!B27="","",IGRF!B27)</f>
        <v/>
      </c>
      <c r="B30" s="204"/>
      <c r="C30" s="205"/>
      <c r="D30" s="205"/>
      <c r="E30" s="205"/>
      <c r="F30" s="205"/>
      <c r="G30" s="206"/>
      <c r="H30" s="383"/>
      <c r="I30" s="384"/>
      <c r="J30" s="207"/>
      <c r="K30" s="779"/>
      <c r="L30" s="1132" t="str">
        <f>IF(COUNTA(B30:J30)=0,"",COUNTA(B30:J30))</f>
        <v/>
      </c>
      <c r="M30" s="1134">
        <v>27</v>
      </c>
      <c r="N30" s="1124"/>
      <c r="O30" s="1125">
        <v>27</v>
      </c>
      <c r="P30" s="1140" t="str">
        <f>IF(IGRF!I27="","",IGRF!I27)</f>
        <v/>
      </c>
      <c r="Q30" s="204"/>
      <c r="R30" s="205"/>
      <c r="S30" s="205"/>
      <c r="T30" s="205"/>
      <c r="U30" s="205"/>
      <c r="V30" s="206"/>
      <c r="W30" s="383"/>
      <c r="X30" s="384"/>
      <c r="Y30" s="207"/>
      <c r="Z30" s="779"/>
      <c r="AA30" s="1142" t="str">
        <f>IF(COUNTA(Q30:Y30)=0,"",COUNTA(Q30:Y30))</f>
        <v/>
      </c>
      <c r="AB30" s="766" t="s">
        <v>459</v>
      </c>
      <c r="AC30" s="1144" t="str">
        <f>IF(IGRF!B27="","",IGRF!B27)</f>
        <v/>
      </c>
      <c r="AD30" s="776"/>
      <c r="AE30" s="205"/>
      <c r="AF30" s="205"/>
      <c r="AG30" s="205"/>
      <c r="AH30" s="205"/>
      <c r="AI30" s="206"/>
      <c r="AJ30" s="383"/>
      <c r="AK30" s="384"/>
      <c r="AL30" s="207"/>
      <c r="AM30" s="779"/>
      <c r="AN30" s="1132" t="str">
        <f>IF(COUNTA(AD30:AL30)=0,"",COUNTA(AD30:AL30))</f>
        <v/>
      </c>
      <c r="AO30" s="1134">
        <v>27</v>
      </c>
      <c r="AP30" s="1124"/>
      <c r="AQ30" s="1125"/>
      <c r="AR30" s="1135" t="str">
        <f>IF(IGRF!I27="","",IGRF!I27)</f>
        <v/>
      </c>
      <c r="AS30" s="204"/>
      <c r="AT30" s="205"/>
      <c r="AU30" s="205"/>
      <c r="AV30" s="205"/>
      <c r="AW30" s="205"/>
      <c r="AX30" s="206"/>
      <c r="AY30" s="383"/>
      <c r="AZ30" s="384"/>
      <c r="BA30" s="207"/>
      <c r="BB30" s="779"/>
      <c r="BC30" s="1132" t="str">
        <f>IF(COUNTA(AS30:BA30)=0,"",COUNTA(AS30:BA30))</f>
        <v/>
      </c>
      <c r="BD30" s="635" t="s">
        <v>459</v>
      </c>
    </row>
    <row r="31" spans="1:56" ht="19" customHeight="1" thickBot="1">
      <c r="A31" s="1157"/>
      <c r="B31" s="227"/>
      <c r="C31" s="208"/>
      <c r="D31" s="208"/>
      <c r="E31" s="208"/>
      <c r="F31" s="208"/>
      <c r="G31" s="209"/>
      <c r="H31" s="385"/>
      <c r="I31" s="386"/>
      <c r="J31" s="228"/>
      <c r="K31" s="780"/>
      <c r="L31" s="1155"/>
      <c r="M31" s="1149">
        <v>28</v>
      </c>
      <c r="N31" s="1138"/>
      <c r="O31" s="1139">
        <v>28</v>
      </c>
      <c r="P31" s="1157"/>
      <c r="Q31" s="227"/>
      <c r="R31" s="208"/>
      <c r="S31" s="208"/>
      <c r="T31" s="208"/>
      <c r="U31" s="208"/>
      <c r="V31" s="209"/>
      <c r="W31" s="385"/>
      <c r="X31" s="386"/>
      <c r="Y31" s="228"/>
      <c r="Z31" s="780"/>
      <c r="AA31" s="1158"/>
      <c r="AB31" s="767" t="s">
        <v>464</v>
      </c>
      <c r="AC31" s="1159"/>
      <c r="AD31" s="777"/>
      <c r="AE31" s="208"/>
      <c r="AF31" s="208"/>
      <c r="AG31" s="208"/>
      <c r="AH31" s="208"/>
      <c r="AI31" s="209"/>
      <c r="AJ31" s="385"/>
      <c r="AK31" s="386"/>
      <c r="AL31" s="228"/>
      <c r="AM31" s="780"/>
      <c r="AN31" s="1155"/>
      <c r="AO31" s="1149">
        <v>28</v>
      </c>
      <c r="AP31" s="1138"/>
      <c r="AQ31" s="1139"/>
      <c r="AR31" s="1156"/>
      <c r="AS31" s="227"/>
      <c r="AT31" s="208"/>
      <c r="AU31" s="208"/>
      <c r="AV31" s="208"/>
      <c r="AW31" s="208"/>
      <c r="AX31" s="209"/>
      <c r="AY31" s="385"/>
      <c r="AZ31" s="386"/>
      <c r="BA31" s="228"/>
      <c r="BB31" s="780"/>
      <c r="BC31" s="1155"/>
      <c r="BD31" s="634" t="s">
        <v>464</v>
      </c>
    </row>
    <row r="32" spans="1:56" ht="19" customHeight="1" thickBot="1">
      <c r="A32" s="1150" t="str">
        <f>IF(IGRF!B28="","",IGRF!B28)</f>
        <v/>
      </c>
      <c r="B32" s="198"/>
      <c r="C32" s="199"/>
      <c r="D32" s="199"/>
      <c r="E32" s="199"/>
      <c r="F32" s="199"/>
      <c r="G32" s="377"/>
      <c r="H32" s="378"/>
      <c r="I32" s="379"/>
      <c r="J32" s="200"/>
      <c r="K32" s="779"/>
      <c r="L32" s="1146" t="str">
        <f>IF(COUNTA(B32:J32)=0,"",COUNTA(B32:J32))</f>
        <v/>
      </c>
      <c r="M32" s="1134">
        <v>29</v>
      </c>
      <c r="N32" s="1124"/>
      <c r="O32" s="1125">
        <v>29</v>
      </c>
      <c r="P32" s="1150" t="str">
        <f>IF(IGRF!I28="","",IGRF!I28)</f>
        <v/>
      </c>
      <c r="Q32" s="198"/>
      <c r="R32" s="199"/>
      <c r="S32" s="199"/>
      <c r="T32" s="199"/>
      <c r="U32" s="199"/>
      <c r="V32" s="377"/>
      <c r="W32" s="378"/>
      <c r="X32" s="379"/>
      <c r="Y32" s="200"/>
      <c r="Z32" s="779"/>
      <c r="AA32" s="1152" t="str">
        <f>IF(COUNTA(Q32:Y32)=0,"",COUNTA(Q32:Y32))</f>
        <v/>
      </c>
      <c r="AB32" s="767" t="s">
        <v>56</v>
      </c>
      <c r="AC32" s="1154" t="str">
        <f>IF(IGRF!B28="","",IGRF!B28)</f>
        <v/>
      </c>
      <c r="AD32" s="774"/>
      <c r="AE32" s="199"/>
      <c r="AF32" s="199"/>
      <c r="AG32" s="199"/>
      <c r="AH32" s="199"/>
      <c r="AI32" s="377"/>
      <c r="AJ32" s="378"/>
      <c r="AK32" s="379"/>
      <c r="AL32" s="200"/>
      <c r="AM32" s="779"/>
      <c r="AN32" s="1146" t="str">
        <f>IF(COUNTA(AD32:AL32)=0,"",COUNTA(AD32:AL32))</f>
        <v/>
      </c>
      <c r="AO32" s="1134">
        <v>29</v>
      </c>
      <c r="AP32" s="1124"/>
      <c r="AQ32" s="1125"/>
      <c r="AR32" s="1148" t="str">
        <f>IF(IGRF!I28="","",IGRF!I28)</f>
        <v/>
      </c>
      <c r="AS32" s="198"/>
      <c r="AT32" s="199"/>
      <c r="AU32" s="199"/>
      <c r="AV32" s="199"/>
      <c r="AW32" s="199"/>
      <c r="AX32" s="377"/>
      <c r="AY32" s="378"/>
      <c r="AZ32" s="379"/>
      <c r="BA32" s="200"/>
      <c r="BB32" s="779"/>
      <c r="BC32" s="1146" t="str">
        <f>IF(COUNTA(AS32:BA32)=0,"",COUNTA(AS32:BA32))</f>
        <v/>
      </c>
      <c r="BD32" s="634" t="s">
        <v>56</v>
      </c>
    </row>
    <row r="33" spans="1:56" ht="19" customHeight="1" thickBot="1">
      <c r="A33" s="1151"/>
      <c r="B33" s="201"/>
      <c r="C33" s="202"/>
      <c r="D33" s="202"/>
      <c r="E33" s="202"/>
      <c r="F33" s="202"/>
      <c r="G33" s="380"/>
      <c r="H33" s="381"/>
      <c r="I33" s="382"/>
      <c r="J33" s="203"/>
      <c r="K33" s="780"/>
      <c r="L33" s="1147"/>
      <c r="M33" s="1149">
        <v>30</v>
      </c>
      <c r="N33" s="1138"/>
      <c r="O33" s="1139">
        <v>30</v>
      </c>
      <c r="P33" s="1151"/>
      <c r="Q33" s="201"/>
      <c r="R33" s="202"/>
      <c r="S33" s="202"/>
      <c r="T33" s="202"/>
      <c r="U33" s="202"/>
      <c r="V33" s="380"/>
      <c r="W33" s="381"/>
      <c r="X33" s="382"/>
      <c r="Y33" s="203"/>
      <c r="Z33" s="780"/>
      <c r="AA33" s="1153"/>
      <c r="AB33" s="768" t="s">
        <v>469</v>
      </c>
      <c r="AC33" s="1154"/>
      <c r="AD33" s="775"/>
      <c r="AE33" s="202"/>
      <c r="AF33" s="202"/>
      <c r="AG33" s="202"/>
      <c r="AH33" s="202"/>
      <c r="AI33" s="380"/>
      <c r="AJ33" s="381"/>
      <c r="AK33" s="382"/>
      <c r="AL33" s="203"/>
      <c r="AM33" s="780"/>
      <c r="AN33" s="1147"/>
      <c r="AO33" s="1149">
        <v>30</v>
      </c>
      <c r="AP33" s="1138"/>
      <c r="AQ33" s="1139"/>
      <c r="AR33" s="1148"/>
      <c r="AS33" s="201"/>
      <c r="AT33" s="202"/>
      <c r="AU33" s="202"/>
      <c r="AV33" s="202"/>
      <c r="AW33" s="202"/>
      <c r="AX33" s="380"/>
      <c r="AY33" s="381"/>
      <c r="AZ33" s="382"/>
      <c r="BA33" s="203"/>
      <c r="BB33" s="780"/>
      <c r="BC33" s="1147"/>
      <c r="BD33" s="623" t="s">
        <v>469</v>
      </c>
    </row>
    <row r="34" spans="1:56" ht="19" customHeight="1">
      <c r="A34" s="1140" t="str">
        <f>IF(IGRF!B29="","",IGRF!B29)</f>
        <v/>
      </c>
      <c r="B34" s="204"/>
      <c r="C34" s="205"/>
      <c r="D34" s="205"/>
      <c r="E34" s="205"/>
      <c r="F34" s="205"/>
      <c r="G34" s="206"/>
      <c r="H34" s="383"/>
      <c r="I34" s="384"/>
      <c r="J34" s="207"/>
      <c r="K34" s="779"/>
      <c r="L34" s="1132" t="str">
        <f>IF(COUNTA(B34:J34)=0,"",COUNTA(B34:J34))</f>
        <v/>
      </c>
      <c r="M34" s="1134">
        <v>31</v>
      </c>
      <c r="N34" s="1124"/>
      <c r="O34" s="1125">
        <v>31</v>
      </c>
      <c r="P34" s="1140" t="str">
        <f>IF(IGRF!I29="","",IGRF!I29)</f>
        <v/>
      </c>
      <c r="Q34" s="204"/>
      <c r="R34" s="205"/>
      <c r="S34" s="205"/>
      <c r="T34" s="205"/>
      <c r="U34" s="205"/>
      <c r="V34" s="206"/>
      <c r="W34" s="383"/>
      <c r="X34" s="384"/>
      <c r="Y34" s="207"/>
      <c r="Z34" s="779"/>
      <c r="AA34" s="1142" t="str">
        <f>IF(COUNTA(Q34:Y34)=0,"",COUNTA(Q34:Y34))</f>
        <v/>
      </c>
      <c r="AB34" s="769" t="s">
        <v>470</v>
      </c>
      <c r="AC34" s="1144" t="str">
        <f>IF(IGRF!B29="","",IGRF!B29)</f>
        <v/>
      </c>
      <c r="AD34" s="776"/>
      <c r="AE34" s="205"/>
      <c r="AF34" s="205"/>
      <c r="AG34" s="205"/>
      <c r="AH34" s="205"/>
      <c r="AI34" s="206"/>
      <c r="AJ34" s="383"/>
      <c r="AK34" s="384"/>
      <c r="AL34" s="207"/>
      <c r="AM34" s="779"/>
      <c r="AN34" s="1132" t="str">
        <f>IF(COUNTA(AD34:AL34)=0,"",COUNTA(AD34:AL34))</f>
        <v/>
      </c>
      <c r="AO34" s="1134">
        <v>31</v>
      </c>
      <c r="AP34" s="1124"/>
      <c r="AQ34" s="1125"/>
      <c r="AR34" s="1135" t="str">
        <f>IF(IGRF!I29="","",IGRF!I29)</f>
        <v/>
      </c>
      <c r="AS34" s="204"/>
      <c r="AT34" s="205"/>
      <c r="AU34" s="205"/>
      <c r="AV34" s="205"/>
      <c r="AW34" s="205"/>
      <c r="AX34" s="206"/>
      <c r="AY34" s="383"/>
      <c r="AZ34" s="384"/>
      <c r="BA34" s="207"/>
      <c r="BB34" s="779"/>
      <c r="BC34" s="1132" t="str">
        <f>IF(COUNTA(AS34:BA34)=0,"",COUNTA(AS34:BA34))</f>
        <v/>
      </c>
      <c r="BD34" s="624" t="s">
        <v>470</v>
      </c>
    </row>
    <row r="35" spans="1:56" ht="19" customHeight="1" thickBot="1">
      <c r="A35" s="1157"/>
      <c r="B35" s="227"/>
      <c r="C35" s="208"/>
      <c r="D35" s="208"/>
      <c r="E35" s="208"/>
      <c r="F35" s="208"/>
      <c r="G35" s="209"/>
      <c r="H35" s="385"/>
      <c r="I35" s="386"/>
      <c r="J35" s="228"/>
      <c r="K35" s="780"/>
      <c r="L35" s="1155"/>
      <c r="M35" s="1149">
        <v>32</v>
      </c>
      <c r="N35" s="1138"/>
      <c r="O35" s="1139">
        <v>32</v>
      </c>
      <c r="P35" s="1157"/>
      <c r="Q35" s="227"/>
      <c r="R35" s="208"/>
      <c r="S35" s="208"/>
      <c r="T35" s="208"/>
      <c r="U35" s="208"/>
      <c r="V35" s="209"/>
      <c r="W35" s="385"/>
      <c r="X35" s="386"/>
      <c r="Y35" s="228"/>
      <c r="Z35" s="780"/>
      <c r="AA35" s="1158"/>
      <c r="AB35" s="769" t="s">
        <v>287</v>
      </c>
      <c r="AC35" s="1159"/>
      <c r="AD35" s="777"/>
      <c r="AE35" s="208"/>
      <c r="AF35" s="208"/>
      <c r="AG35" s="208"/>
      <c r="AH35" s="208"/>
      <c r="AI35" s="209"/>
      <c r="AJ35" s="385"/>
      <c r="AK35" s="386"/>
      <c r="AL35" s="228"/>
      <c r="AM35" s="780"/>
      <c r="AN35" s="1155"/>
      <c r="AO35" s="1149">
        <v>32</v>
      </c>
      <c r="AP35" s="1138"/>
      <c r="AQ35" s="1139"/>
      <c r="AR35" s="1156"/>
      <c r="AS35" s="227"/>
      <c r="AT35" s="208"/>
      <c r="AU35" s="208"/>
      <c r="AV35" s="208"/>
      <c r="AW35" s="208"/>
      <c r="AX35" s="209"/>
      <c r="AY35" s="385"/>
      <c r="AZ35" s="386"/>
      <c r="BA35" s="228"/>
      <c r="BB35" s="780"/>
      <c r="BC35" s="1155"/>
      <c r="BD35" s="624" t="s">
        <v>287</v>
      </c>
    </row>
    <row r="36" spans="1:56" ht="19" customHeight="1" thickBot="1">
      <c r="A36" s="1150" t="str">
        <f>IF(IGRF!B30="","",IGRF!B30)</f>
        <v/>
      </c>
      <c r="B36" s="198"/>
      <c r="C36" s="199"/>
      <c r="D36" s="199"/>
      <c r="E36" s="199"/>
      <c r="F36" s="199"/>
      <c r="G36" s="377"/>
      <c r="H36" s="378"/>
      <c r="I36" s="379"/>
      <c r="J36" s="200"/>
      <c r="K36" s="779"/>
      <c r="L36" s="1146" t="str">
        <f>IF(COUNTA(B36:J36)=0,"",COUNTA(B36:J36))</f>
        <v/>
      </c>
      <c r="M36" s="1134">
        <v>33</v>
      </c>
      <c r="N36" s="1124"/>
      <c r="O36" s="1125">
        <v>33</v>
      </c>
      <c r="P36" s="1150" t="str">
        <f>IF(IGRF!I30="","",IGRF!I30)</f>
        <v/>
      </c>
      <c r="Q36" s="198"/>
      <c r="R36" s="199"/>
      <c r="S36" s="199"/>
      <c r="T36" s="199"/>
      <c r="U36" s="199"/>
      <c r="V36" s="377"/>
      <c r="W36" s="378"/>
      <c r="X36" s="379"/>
      <c r="Y36" s="200"/>
      <c r="Z36" s="779"/>
      <c r="AA36" s="1152" t="str">
        <f>IF(COUNTA(Q36:Y36)=0,"",COUNTA(Q36:Y36))</f>
        <v/>
      </c>
      <c r="AB36" s="761" t="s">
        <v>116</v>
      </c>
      <c r="AC36" s="1154" t="str">
        <f>IF(IGRF!B30="","",IGRF!B30)</f>
        <v/>
      </c>
      <c r="AD36" s="774"/>
      <c r="AE36" s="199"/>
      <c r="AF36" s="199"/>
      <c r="AG36" s="199"/>
      <c r="AH36" s="199"/>
      <c r="AI36" s="377"/>
      <c r="AJ36" s="378"/>
      <c r="AK36" s="379"/>
      <c r="AL36" s="200"/>
      <c r="AM36" s="779"/>
      <c r="AN36" s="1146" t="str">
        <f>IF(COUNTA(AD36:AL36)=0,"",COUNTA(AD36:AL36))</f>
        <v/>
      </c>
      <c r="AO36" s="1134">
        <v>33</v>
      </c>
      <c r="AP36" s="1124"/>
      <c r="AQ36" s="1125"/>
      <c r="AR36" s="1148" t="str">
        <f>IF(IGRF!I30="","",IGRF!I30)</f>
        <v/>
      </c>
      <c r="AS36" s="198"/>
      <c r="AT36" s="199"/>
      <c r="AU36" s="199"/>
      <c r="AV36" s="199"/>
      <c r="AW36" s="199"/>
      <c r="AX36" s="377"/>
      <c r="AY36" s="378"/>
      <c r="AZ36" s="379"/>
      <c r="BA36" s="200"/>
      <c r="BB36" s="779"/>
      <c r="BC36" s="1146" t="str">
        <f>IF(COUNTA(AS36:BA36)=0,"",COUNTA(AS36:BA36))</f>
        <v/>
      </c>
      <c r="BD36" s="639" t="s">
        <v>116</v>
      </c>
    </row>
    <row r="37" spans="1:56" ht="19" customHeight="1" thickBot="1">
      <c r="A37" s="1151"/>
      <c r="B37" s="201"/>
      <c r="C37" s="202"/>
      <c r="D37" s="202"/>
      <c r="E37" s="202"/>
      <c r="F37" s="202"/>
      <c r="G37" s="380"/>
      <c r="H37" s="381"/>
      <c r="I37" s="382"/>
      <c r="J37" s="203"/>
      <c r="K37" s="780"/>
      <c r="L37" s="1147"/>
      <c r="M37" s="1149">
        <v>34</v>
      </c>
      <c r="N37" s="1138"/>
      <c r="O37" s="1139">
        <v>34</v>
      </c>
      <c r="P37" s="1151"/>
      <c r="Q37" s="201"/>
      <c r="R37" s="202"/>
      <c r="S37" s="202"/>
      <c r="T37" s="202"/>
      <c r="U37" s="202"/>
      <c r="V37" s="380"/>
      <c r="W37" s="381"/>
      <c r="X37" s="382"/>
      <c r="Y37" s="203"/>
      <c r="Z37" s="780"/>
      <c r="AA37" s="1153"/>
      <c r="AB37" s="764" t="s">
        <v>460</v>
      </c>
      <c r="AC37" s="1154"/>
      <c r="AD37" s="775"/>
      <c r="AE37" s="202"/>
      <c r="AF37" s="202"/>
      <c r="AG37" s="202"/>
      <c r="AH37" s="202"/>
      <c r="AI37" s="380"/>
      <c r="AJ37" s="381"/>
      <c r="AK37" s="382"/>
      <c r="AL37" s="203"/>
      <c r="AM37" s="780"/>
      <c r="AN37" s="1147"/>
      <c r="AO37" s="1149">
        <v>34</v>
      </c>
      <c r="AP37" s="1138"/>
      <c r="AQ37" s="1139"/>
      <c r="AR37" s="1148"/>
      <c r="AS37" s="201"/>
      <c r="AT37" s="202"/>
      <c r="AU37" s="202"/>
      <c r="AV37" s="202"/>
      <c r="AW37" s="202"/>
      <c r="AX37" s="380"/>
      <c r="AY37" s="381"/>
      <c r="AZ37" s="382"/>
      <c r="BA37" s="203"/>
      <c r="BB37" s="780"/>
      <c r="BC37" s="1147"/>
      <c r="BD37" s="640" t="s">
        <v>460</v>
      </c>
    </row>
    <row r="38" spans="1:56" ht="19" customHeight="1" thickBot="1">
      <c r="A38" s="1140" t="str">
        <f>IF(IGRF!B31="","",IGRF!B31)</f>
        <v/>
      </c>
      <c r="B38" s="204"/>
      <c r="C38" s="205"/>
      <c r="D38" s="205"/>
      <c r="E38" s="205"/>
      <c r="F38" s="205"/>
      <c r="G38" s="206"/>
      <c r="H38" s="383"/>
      <c r="I38" s="384"/>
      <c r="J38" s="207"/>
      <c r="K38" s="779"/>
      <c r="L38" s="1132" t="str">
        <f>IF(COUNTA(B38:J38)=0,"",COUNTA(B38:J38))</f>
        <v/>
      </c>
      <c r="M38" s="1134">
        <v>35</v>
      </c>
      <c r="N38" s="1124"/>
      <c r="O38" s="1125">
        <v>35</v>
      </c>
      <c r="P38" s="1140" t="str">
        <f>IF(IGRF!I31="","",IGRF!I31)</f>
        <v/>
      </c>
      <c r="Q38" s="204"/>
      <c r="R38" s="205"/>
      <c r="S38" s="205"/>
      <c r="T38" s="205"/>
      <c r="U38" s="205"/>
      <c r="V38" s="206"/>
      <c r="W38" s="383"/>
      <c r="X38" s="384"/>
      <c r="Y38" s="207"/>
      <c r="Z38" s="779"/>
      <c r="AA38" s="1142" t="str">
        <f>IF(COUNTA(Q38:Y38)=0,"",COUNTA(Q38:Y38))</f>
        <v/>
      </c>
      <c r="AB38" s="643" t="s">
        <v>465</v>
      </c>
      <c r="AC38" s="1144" t="str">
        <f>IF(IGRF!B31="","",IGRF!B31)</f>
        <v/>
      </c>
      <c r="AD38" s="776"/>
      <c r="AE38" s="205"/>
      <c r="AF38" s="205"/>
      <c r="AG38" s="205"/>
      <c r="AH38" s="205"/>
      <c r="AI38" s="206"/>
      <c r="AJ38" s="383"/>
      <c r="AK38" s="384"/>
      <c r="AL38" s="207"/>
      <c r="AM38" s="779"/>
      <c r="AN38" s="1132" t="str">
        <f>IF(COUNTA(AD38:AL38)=0,"",COUNTA(AD38:AL38))</f>
        <v/>
      </c>
      <c r="AO38" s="1134">
        <v>35</v>
      </c>
      <c r="AP38" s="1124"/>
      <c r="AQ38" s="1125"/>
      <c r="AR38" s="1135" t="str">
        <f>IF(IGRF!I31="","",IGRF!I31)</f>
        <v/>
      </c>
      <c r="AS38" s="204"/>
      <c r="AT38" s="205"/>
      <c r="AU38" s="205"/>
      <c r="AV38" s="205"/>
      <c r="AW38" s="205"/>
      <c r="AX38" s="206"/>
      <c r="AY38" s="383"/>
      <c r="AZ38" s="384"/>
      <c r="BA38" s="207"/>
      <c r="BB38" s="779"/>
      <c r="BC38" s="1132" t="str">
        <f>IF(COUNTA(AS38:BA38)=0,"",COUNTA(AS38:BA38))</f>
        <v/>
      </c>
      <c r="BD38" s="643" t="s">
        <v>465</v>
      </c>
    </row>
    <row r="39" spans="1:56" ht="19" customHeight="1" thickBot="1">
      <c r="A39" s="1157"/>
      <c r="B39" s="227"/>
      <c r="C39" s="208"/>
      <c r="D39" s="208"/>
      <c r="E39" s="208"/>
      <c r="F39" s="208"/>
      <c r="G39" s="209"/>
      <c r="H39" s="385"/>
      <c r="I39" s="386"/>
      <c r="J39" s="228"/>
      <c r="K39" s="780"/>
      <c r="L39" s="1155"/>
      <c r="M39" s="1149">
        <v>36</v>
      </c>
      <c r="N39" s="1138"/>
      <c r="O39" s="1139">
        <v>36</v>
      </c>
      <c r="P39" s="1157"/>
      <c r="Q39" s="227"/>
      <c r="R39" s="208"/>
      <c r="S39" s="208"/>
      <c r="T39" s="208"/>
      <c r="U39" s="208"/>
      <c r="V39" s="209"/>
      <c r="W39" s="385"/>
      <c r="X39" s="386"/>
      <c r="Y39" s="228"/>
      <c r="Z39" s="780"/>
      <c r="AA39" s="1158"/>
      <c r="AB39" s="762" t="s">
        <v>129</v>
      </c>
      <c r="AC39" s="1159"/>
      <c r="AD39" s="777"/>
      <c r="AE39" s="208"/>
      <c r="AF39" s="208"/>
      <c r="AG39" s="208"/>
      <c r="AH39" s="208"/>
      <c r="AI39" s="209"/>
      <c r="AJ39" s="385"/>
      <c r="AK39" s="386"/>
      <c r="AL39" s="228"/>
      <c r="AM39" s="780"/>
      <c r="AN39" s="1155"/>
      <c r="AO39" s="1149">
        <v>36</v>
      </c>
      <c r="AP39" s="1138"/>
      <c r="AQ39" s="1139"/>
      <c r="AR39" s="1156"/>
      <c r="AS39" s="227"/>
      <c r="AT39" s="208"/>
      <c r="AU39" s="208"/>
      <c r="AV39" s="208"/>
      <c r="AW39" s="208"/>
      <c r="AX39" s="209"/>
      <c r="AY39" s="385"/>
      <c r="AZ39" s="386"/>
      <c r="BA39" s="228"/>
      <c r="BB39" s="780"/>
      <c r="BC39" s="1155"/>
      <c r="BD39" s="628" t="s">
        <v>129</v>
      </c>
    </row>
    <row r="40" spans="1:56" ht="19" customHeight="1" thickBot="1">
      <c r="A40" s="1150" t="str">
        <f>IF(IGRF!B32="","",IGRF!B32)</f>
        <v/>
      </c>
      <c r="B40" s="198"/>
      <c r="C40" s="199"/>
      <c r="D40" s="199"/>
      <c r="E40" s="199"/>
      <c r="F40" s="199"/>
      <c r="G40" s="377"/>
      <c r="H40" s="378"/>
      <c r="I40" s="379"/>
      <c r="J40" s="200"/>
      <c r="K40" s="779"/>
      <c r="L40" s="1146" t="str">
        <f>IF(COUNTA(B40:J40)=0,"",COUNTA(B40:J40))</f>
        <v/>
      </c>
      <c r="M40" s="1134">
        <v>37</v>
      </c>
      <c r="N40" s="1124"/>
      <c r="O40" s="1125">
        <v>37</v>
      </c>
      <c r="P40" s="1150" t="str">
        <f>IF(IGRF!I32="","",IGRF!I32)</f>
        <v/>
      </c>
      <c r="Q40" s="198"/>
      <c r="R40" s="199"/>
      <c r="S40" s="199"/>
      <c r="T40" s="199"/>
      <c r="U40" s="199"/>
      <c r="V40" s="377"/>
      <c r="W40" s="378"/>
      <c r="X40" s="379"/>
      <c r="Y40" s="200"/>
      <c r="Z40" s="779"/>
      <c r="AA40" s="1152" t="str">
        <f>IF(COUNTA(Q40:Y40)=0,"",COUNTA(Q40:Y40))</f>
        <v/>
      </c>
      <c r="AB40" s="758" t="s">
        <v>461</v>
      </c>
      <c r="AC40" s="1154" t="str">
        <f>IF(IGRF!B32="","",IGRF!B32)</f>
        <v/>
      </c>
      <c r="AD40" s="774"/>
      <c r="AE40" s="199"/>
      <c r="AF40" s="199"/>
      <c r="AG40" s="199"/>
      <c r="AH40" s="199"/>
      <c r="AI40" s="377"/>
      <c r="AJ40" s="378"/>
      <c r="AK40" s="379"/>
      <c r="AL40" s="200"/>
      <c r="AM40" s="779"/>
      <c r="AN40" s="1146" t="str">
        <f>IF(COUNTA(AD40:AL40)=0,"",COUNTA(AD40:AL40))</f>
        <v/>
      </c>
      <c r="AO40" s="1134">
        <v>37</v>
      </c>
      <c r="AP40" s="1124"/>
      <c r="AQ40" s="1125"/>
      <c r="AR40" s="1148" t="str">
        <f>IF(IGRF!I32="","",IGRF!I32)</f>
        <v/>
      </c>
      <c r="AS40" s="198"/>
      <c r="AT40" s="199"/>
      <c r="AU40" s="199"/>
      <c r="AV40" s="199"/>
      <c r="AW40" s="199"/>
      <c r="AX40" s="377"/>
      <c r="AY40" s="378"/>
      <c r="AZ40" s="379"/>
      <c r="BA40" s="200"/>
      <c r="BB40" s="779"/>
      <c r="BC40" s="1146" t="str">
        <f>IF(COUNTA(AS40:BA40)=0,"",COUNTA(AS40:BA40))</f>
        <v/>
      </c>
      <c r="BD40" s="633" t="s">
        <v>461</v>
      </c>
    </row>
    <row r="41" spans="1:56" ht="19" customHeight="1" thickBot="1">
      <c r="A41" s="1151"/>
      <c r="B41" s="201"/>
      <c r="C41" s="202"/>
      <c r="D41" s="202"/>
      <c r="E41" s="202"/>
      <c r="F41" s="202"/>
      <c r="G41" s="380"/>
      <c r="H41" s="381"/>
      <c r="I41" s="382"/>
      <c r="J41" s="203"/>
      <c r="K41" s="780"/>
      <c r="L41" s="1147"/>
      <c r="M41" s="1149">
        <v>38</v>
      </c>
      <c r="N41" s="1138"/>
      <c r="O41" s="1139">
        <v>38</v>
      </c>
      <c r="P41" s="1151"/>
      <c r="Q41" s="201"/>
      <c r="R41" s="202"/>
      <c r="S41" s="202"/>
      <c r="T41" s="202"/>
      <c r="U41" s="202"/>
      <c r="V41" s="380"/>
      <c r="W41" s="381"/>
      <c r="X41" s="382"/>
      <c r="Y41" s="203"/>
      <c r="Z41" s="780"/>
      <c r="AA41" s="1153"/>
      <c r="AB41" s="646" t="s">
        <v>176</v>
      </c>
      <c r="AC41" s="1154"/>
      <c r="AD41" s="775"/>
      <c r="AE41" s="202"/>
      <c r="AF41" s="202"/>
      <c r="AG41" s="202"/>
      <c r="AH41" s="202"/>
      <c r="AI41" s="380"/>
      <c r="AJ41" s="381"/>
      <c r="AK41" s="382"/>
      <c r="AL41" s="203"/>
      <c r="AM41" s="780"/>
      <c r="AN41" s="1147"/>
      <c r="AO41" s="1149">
        <v>38</v>
      </c>
      <c r="AP41" s="1138"/>
      <c r="AQ41" s="1139"/>
      <c r="AR41" s="1148"/>
      <c r="AS41" s="201"/>
      <c r="AT41" s="202"/>
      <c r="AU41" s="202"/>
      <c r="AV41" s="202"/>
      <c r="AW41" s="202"/>
      <c r="AX41" s="380"/>
      <c r="AY41" s="381"/>
      <c r="AZ41" s="382"/>
      <c r="BA41" s="203"/>
      <c r="BB41" s="780"/>
      <c r="BC41" s="1147"/>
      <c r="BD41" s="646" t="s">
        <v>176</v>
      </c>
    </row>
    <row r="42" spans="1:56" ht="19" customHeight="1">
      <c r="A42" s="1140" t="str">
        <f>IF(IGRF!B33="","",IGRF!B33)</f>
        <v/>
      </c>
      <c r="B42" s="204"/>
      <c r="C42" s="205"/>
      <c r="D42" s="205"/>
      <c r="E42" s="205"/>
      <c r="F42" s="205"/>
      <c r="G42" s="206"/>
      <c r="H42" s="383"/>
      <c r="I42" s="384"/>
      <c r="J42" s="207"/>
      <c r="K42" s="779"/>
      <c r="L42" s="1132" t="str">
        <f>IF(COUNTA(B42:J42)=0,"",COUNTA(B42:J42))</f>
        <v/>
      </c>
      <c r="M42" s="1134"/>
      <c r="N42" s="1124"/>
      <c r="O42" s="1125">
        <v>39</v>
      </c>
      <c r="P42" s="1140" t="str">
        <f>IF(IGRF!I33="","",IGRF!I33)</f>
        <v/>
      </c>
      <c r="Q42" s="204"/>
      <c r="R42" s="205"/>
      <c r="S42" s="205"/>
      <c r="T42" s="205"/>
      <c r="U42" s="205"/>
      <c r="V42" s="206"/>
      <c r="W42" s="383"/>
      <c r="X42" s="384"/>
      <c r="Y42" s="207"/>
      <c r="Z42" s="779"/>
      <c r="AA42" s="1142" t="str">
        <f>IF(COUNTA(Q42:Y42)=0,"",COUNTA(Q42:Y42))</f>
        <v/>
      </c>
      <c r="AB42" s="761" t="s">
        <v>123</v>
      </c>
      <c r="AC42" s="1144" t="str">
        <f>IF(IGRF!B33="","",IGRF!B33)</f>
        <v/>
      </c>
      <c r="AD42" s="776"/>
      <c r="AE42" s="205"/>
      <c r="AF42" s="205"/>
      <c r="AG42" s="205"/>
      <c r="AH42" s="205"/>
      <c r="AI42" s="206"/>
      <c r="AJ42" s="383"/>
      <c r="AK42" s="384"/>
      <c r="AL42" s="207"/>
      <c r="AM42" s="779"/>
      <c r="AN42" s="1132" t="str">
        <f>IF(COUNTA(AD42:AL42)=0,"",COUNTA(AD42:AL42))</f>
        <v/>
      </c>
      <c r="AO42" s="1134"/>
      <c r="AP42" s="1124"/>
      <c r="AQ42" s="1125"/>
      <c r="AR42" s="1135" t="str">
        <f>IF(IGRF!I33="","",IGRF!I33)</f>
        <v/>
      </c>
      <c r="AS42" s="204"/>
      <c r="AT42" s="205"/>
      <c r="AU42" s="205"/>
      <c r="AV42" s="205"/>
      <c r="AW42" s="205"/>
      <c r="AX42" s="206"/>
      <c r="AY42" s="383"/>
      <c r="AZ42" s="384"/>
      <c r="BA42" s="207"/>
      <c r="BB42" s="779"/>
      <c r="BC42" s="1132" t="str">
        <f>IF(COUNTA(AS42:BA42)=0,"",COUNTA(AS42:BA42))</f>
        <v/>
      </c>
      <c r="BD42" s="639" t="s">
        <v>123</v>
      </c>
    </row>
    <row r="43" spans="1:56" ht="19" customHeight="1" thickBot="1">
      <c r="A43" s="1141"/>
      <c r="B43" s="210"/>
      <c r="C43" s="211"/>
      <c r="D43" s="211"/>
      <c r="E43" s="211"/>
      <c r="F43" s="211"/>
      <c r="G43" s="212"/>
      <c r="H43" s="525"/>
      <c r="I43" s="387"/>
      <c r="J43" s="213"/>
      <c r="K43" s="780"/>
      <c r="L43" s="1133"/>
      <c r="M43" s="1137"/>
      <c r="N43" s="1138"/>
      <c r="O43" s="1139">
        <v>40</v>
      </c>
      <c r="P43" s="1141"/>
      <c r="Q43" s="210"/>
      <c r="R43" s="211"/>
      <c r="S43" s="211"/>
      <c r="T43" s="211"/>
      <c r="U43" s="211"/>
      <c r="V43" s="212"/>
      <c r="W43" s="525"/>
      <c r="X43" s="387"/>
      <c r="Y43" s="213"/>
      <c r="Z43" s="780"/>
      <c r="AA43" s="1143"/>
      <c r="AB43" s="770" t="s">
        <v>57</v>
      </c>
      <c r="AC43" s="1145"/>
      <c r="AD43" s="778"/>
      <c r="AE43" s="211"/>
      <c r="AF43" s="211"/>
      <c r="AG43" s="211"/>
      <c r="AH43" s="211"/>
      <c r="AI43" s="212"/>
      <c r="AJ43" s="525"/>
      <c r="AK43" s="387"/>
      <c r="AL43" s="213"/>
      <c r="AM43" s="780"/>
      <c r="AN43" s="1133"/>
      <c r="AO43" s="1137"/>
      <c r="AP43" s="1138"/>
      <c r="AQ43" s="1139"/>
      <c r="AR43" s="1136"/>
      <c r="AS43" s="210"/>
      <c r="AT43" s="211"/>
      <c r="AU43" s="211"/>
      <c r="AV43" s="211"/>
      <c r="AW43" s="211"/>
      <c r="AX43" s="212"/>
      <c r="AY43" s="525"/>
      <c r="AZ43" s="387"/>
      <c r="BA43" s="213"/>
      <c r="BB43" s="780"/>
      <c r="BC43" s="1133"/>
      <c r="BD43" s="644" t="s">
        <v>57</v>
      </c>
    </row>
    <row r="44" spans="1:56" s="15" customFormat="1" ht="16.5" customHeight="1">
      <c r="A44" s="1110" t="s">
        <v>288</v>
      </c>
      <c r="B44" s="1111"/>
      <c r="C44" s="379"/>
      <c r="D44" s="199"/>
      <c r="E44" s="510">
        <f>COUNTA(C44:D44)</f>
        <v>0</v>
      </c>
      <c r="F44" s="1128" t="s">
        <v>303</v>
      </c>
      <c r="G44" s="1128"/>
      <c r="H44" s="1128"/>
      <c r="I44" s="1128"/>
      <c r="J44" s="1128"/>
      <c r="K44" s="1129"/>
      <c r="L44" s="1126" t="str">
        <f>IF(SUM(L4:L43)=0,"",SUM(L4:L43,E44))</f>
        <v/>
      </c>
      <c r="M44" s="1123"/>
      <c r="N44" s="1124"/>
      <c r="O44" s="1125">
        <v>41</v>
      </c>
      <c r="P44" s="1110" t="s">
        <v>288</v>
      </c>
      <c r="Q44" s="1111"/>
      <c r="R44" s="379"/>
      <c r="S44" s="199"/>
      <c r="T44" s="510">
        <f>COUNTA(R44:S44)</f>
        <v>0</v>
      </c>
      <c r="U44" s="1128" t="s">
        <v>303</v>
      </c>
      <c r="V44" s="1128"/>
      <c r="W44" s="1128"/>
      <c r="X44" s="1128"/>
      <c r="Y44" s="1128"/>
      <c r="Z44" s="1129"/>
      <c r="AA44" s="1119" t="str">
        <f>IF(SUM(AA4:AA43)=0,"",SUM(AA4:AA43,T44))</f>
        <v/>
      </c>
      <c r="AB44" s="771" t="s">
        <v>466</v>
      </c>
      <c r="AC44" s="1112" t="s">
        <v>288</v>
      </c>
      <c r="AD44" s="1113"/>
      <c r="AE44" s="379"/>
      <c r="AF44" s="199"/>
      <c r="AG44" s="510">
        <f>COUNTA(AE44:AF44)</f>
        <v>0</v>
      </c>
      <c r="AH44" s="1128" t="s">
        <v>304</v>
      </c>
      <c r="AI44" s="1128"/>
      <c r="AJ44" s="1128"/>
      <c r="AK44" s="1128"/>
      <c r="AL44" s="1128"/>
      <c r="AM44" s="1129"/>
      <c r="AN44" s="1121" t="str">
        <f>IF(SUM(AN4:AN43)=0,"",SUM(AN4:AN43,AG44))</f>
        <v/>
      </c>
      <c r="AO44" s="1123"/>
      <c r="AP44" s="1124"/>
      <c r="AQ44" s="1125"/>
      <c r="AR44" s="1110" t="s">
        <v>288</v>
      </c>
      <c r="AS44" s="1111"/>
      <c r="AT44" s="379"/>
      <c r="AU44" s="199"/>
      <c r="AV44" s="510">
        <f>COUNTA(AT44:AU44)</f>
        <v>0</v>
      </c>
      <c r="AW44" s="1128" t="s">
        <v>304</v>
      </c>
      <c r="AX44" s="1128"/>
      <c r="AY44" s="1128"/>
      <c r="AZ44" s="1128"/>
      <c r="BA44" s="1128"/>
      <c r="BB44" s="1129"/>
      <c r="BC44" s="1114" t="str">
        <f>IF(SUM(BC4:BC43)=0,"",SUM(BC4:BC43,AV44))</f>
        <v/>
      </c>
      <c r="BD44" s="645" t="s">
        <v>466</v>
      </c>
    </row>
    <row r="45" spans="1:56" s="17" customFormat="1" ht="16.5" customHeight="1" thickBot="1">
      <c r="A45" s="505"/>
      <c r="B45" s="506"/>
      <c r="C45" s="382"/>
      <c r="D45" s="202"/>
      <c r="E45" s="509"/>
      <c r="F45" s="1130"/>
      <c r="G45" s="1130"/>
      <c r="H45" s="1130"/>
      <c r="I45" s="1130"/>
      <c r="J45" s="1130"/>
      <c r="K45" s="1131"/>
      <c r="L45" s="1127"/>
      <c r="M45" s="1116"/>
      <c r="N45" s="1117"/>
      <c r="O45" s="1118">
        <v>42</v>
      </c>
      <c r="P45" s="505"/>
      <c r="Q45" s="506"/>
      <c r="R45" s="382"/>
      <c r="S45" s="202"/>
      <c r="T45" s="509"/>
      <c r="U45" s="1130"/>
      <c r="V45" s="1130"/>
      <c r="W45" s="1130"/>
      <c r="X45" s="1130"/>
      <c r="Y45" s="1130"/>
      <c r="Z45" s="1131"/>
      <c r="AA45" s="1120"/>
      <c r="AB45" s="643" t="s">
        <v>467</v>
      </c>
      <c r="AC45" s="772"/>
      <c r="AD45" s="773"/>
      <c r="AE45" s="382"/>
      <c r="AF45" s="202"/>
      <c r="AG45" s="509"/>
      <c r="AH45" s="1130"/>
      <c r="AI45" s="1130"/>
      <c r="AJ45" s="1130"/>
      <c r="AK45" s="1130"/>
      <c r="AL45" s="1130"/>
      <c r="AM45" s="1131"/>
      <c r="AN45" s="1122"/>
      <c r="AO45" s="1116"/>
      <c r="AP45" s="1117"/>
      <c r="AQ45" s="1118"/>
      <c r="AR45" s="507"/>
      <c r="AS45" s="508"/>
      <c r="AT45" s="382"/>
      <c r="AU45" s="202"/>
      <c r="AV45" s="509"/>
      <c r="AW45" s="1130"/>
      <c r="AX45" s="1130"/>
      <c r="AY45" s="1130"/>
      <c r="AZ45" s="1130"/>
      <c r="BA45" s="1130"/>
      <c r="BB45" s="1131"/>
      <c r="BC45" s="1115"/>
      <c r="BD45" s="643" t="s">
        <v>467</v>
      </c>
    </row>
    <row r="47" spans="1:56">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180124
StatsBook © 2008–2018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A34" zoomScaleNormal="100" zoomScaleSheetLayoutView="100" workbookViewId="0">
      <selection sqref="A1:G2"/>
    </sheetView>
  </sheetViews>
  <sheetFormatPr baseColWidth="10" defaultColWidth="8.83203125" defaultRowHeight="14"/>
  <cols>
    <col min="1" max="1" width="7.6640625" style="12" customWidth="1"/>
    <col min="2" max="2" width="6.5" style="12" customWidth="1"/>
    <col min="3" max="3" width="14.33203125" style="12" customWidth="1"/>
    <col min="4" max="6" width="4.1640625" style="12" customWidth="1"/>
    <col min="7" max="7" width="14.33203125" style="12" customWidth="1"/>
    <col min="8" max="10" width="4.1640625" style="12" customWidth="1"/>
    <col min="11" max="11" width="14.33203125" style="12" customWidth="1"/>
    <col min="12" max="14" width="4.1640625" style="12" customWidth="1"/>
    <col min="15" max="15" width="14.33203125" style="12" customWidth="1"/>
    <col min="16" max="18" width="4.1640625" style="12" customWidth="1"/>
    <col min="19" max="19" width="14.33203125" style="12" customWidth="1"/>
    <col min="20" max="22" width="4.1640625" style="12" customWidth="1"/>
    <col min="23" max="23" width="5.5" style="348" hidden="1" customWidth="1"/>
    <col min="24" max="24" width="2.6640625" style="12" customWidth="1"/>
    <col min="25" max="25" width="6.5" style="12" customWidth="1"/>
    <col min="26" max="26" width="19.6640625" style="12" customWidth="1"/>
    <col min="27" max="27" width="7.6640625" style="12" customWidth="1"/>
    <col min="28" max="28" width="6.5" style="12" customWidth="1"/>
    <col min="29" max="29" width="14.33203125" style="12" customWidth="1"/>
    <col min="30" max="32" width="4.1640625" style="12" customWidth="1"/>
    <col min="33" max="33" width="14.33203125" style="12" customWidth="1"/>
    <col min="34" max="36" width="4.1640625" style="12" customWidth="1"/>
    <col min="37" max="37" width="14.33203125" style="12" customWidth="1"/>
    <col min="38" max="40" width="4.1640625" style="12" customWidth="1"/>
    <col min="41" max="41" width="14.33203125" style="12" customWidth="1"/>
    <col min="42" max="44" width="4.1640625" style="12" customWidth="1"/>
    <col min="45" max="45" width="14.33203125" style="12" customWidth="1"/>
    <col min="46" max="48" width="4.1640625" style="12" customWidth="1"/>
    <col min="49" max="49" width="5.5" style="348" hidden="1" customWidth="1"/>
    <col min="50" max="50" width="2.6640625" style="12" customWidth="1"/>
    <col min="51" max="51" width="6.5" style="12" customWidth="1"/>
    <col min="52" max="52" width="19.33203125" style="12" customWidth="1"/>
    <col min="53" max="16384" width="8.83203125" style="12"/>
  </cols>
  <sheetData>
    <row r="1" spans="1:52" s="305" customFormat="1" ht="29" customHeight="1">
      <c r="A1" s="1183" t="str">
        <f>Score!$A$1</f>
        <v>Home Team</v>
      </c>
      <c r="B1" s="1183"/>
      <c r="C1" s="1183"/>
      <c r="D1" s="1183"/>
      <c r="E1" s="1183"/>
      <c r="F1" s="1183"/>
      <c r="G1" s="1183"/>
      <c r="H1" s="1180" t="str">
        <f>IF(ISBLANK(IGRF!$B$12), "", IGRF!$B$12)</f>
        <v/>
      </c>
      <c r="I1" s="1180"/>
      <c r="J1" s="1180"/>
      <c r="K1" s="1180"/>
      <c r="L1" s="1181" t="str">
        <f>IF(ISBLANK(IGRF!$B$7), "", IGRF!$B$7)</f>
        <v/>
      </c>
      <c r="M1" s="1181"/>
      <c r="N1" s="1181"/>
      <c r="O1" s="1181"/>
      <c r="P1" s="1182"/>
      <c r="Q1" s="1182"/>
      <c r="R1" s="1182"/>
      <c r="S1" s="1182"/>
      <c r="T1" s="1182"/>
      <c r="U1" s="1182"/>
      <c r="V1" s="1182"/>
      <c r="W1" s="1182"/>
      <c r="X1" s="1182"/>
      <c r="Y1" s="1182"/>
      <c r="Z1" s="612">
        <v>1</v>
      </c>
      <c r="AA1" s="1183" t="str">
        <f>Score!T1</f>
        <v>Away Team</v>
      </c>
      <c r="AB1" s="1183"/>
      <c r="AC1" s="1183"/>
      <c r="AD1" s="1183"/>
      <c r="AE1" s="1183"/>
      <c r="AF1" s="1183"/>
      <c r="AG1" s="1183"/>
      <c r="AH1" s="1180" t="str">
        <f>IF(ISBLANK(IGRF!$I$12), "", IGRF!$I$12)</f>
        <v/>
      </c>
      <c r="AI1" s="1180"/>
      <c r="AJ1" s="1180"/>
      <c r="AK1" s="1180"/>
      <c r="AL1" s="1181" t="str">
        <f>L1</f>
        <v/>
      </c>
      <c r="AM1" s="1181"/>
      <c r="AN1" s="1181"/>
      <c r="AO1" s="1181"/>
      <c r="AP1" s="1182"/>
      <c r="AQ1" s="1182"/>
      <c r="AR1" s="1182"/>
      <c r="AS1" s="1182"/>
      <c r="AT1" s="1182"/>
      <c r="AU1" s="1182"/>
      <c r="AV1" s="1182"/>
      <c r="AW1" s="1182"/>
      <c r="AX1" s="1182"/>
      <c r="AY1" s="1182"/>
      <c r="AZ1" s="612">
        <v>1</v>
      </c>
    </row>
    <row r="2" spans="1:52" s="305" customFormat="1" ht="15" customHeight="1" thickBot="1">
      <c r="A2" s="1184"/>
      <c r="B2" s="1184"/>
      <c r="C2" s="1184"/>
      <c r="D2" s="1184"/>
      <c r="E2" s="1184"/>
      <c r="F2" s="1184"/>
      <c r="G2" s="1184"/>
      <c r="H2" s="1177" t="s">
        <v>187</v>
      </c>
      <c r="I2" s="1177"/>
      <c r="J2" s="1177"/>
      <c r="K2" s="1177"/>
      <c r="L2" s="1178" t="s">
        <v>190</v>
      </c>
      <c r="M2" s="1178"/>
      <c r="N2" s="1178"/>
      <c r="O2" s="1178"/>
      <c r="P2" s="1179" t="s">
        <v>182</v>
      </c>
      <c r="Q2" s="1179"/>
      <c r="R2" s="1179"/>
      <c r="S2" s="1179"/>
      <c r="T2" s="1179"/>
      <c r="U2" s="1179"/>
      <c r="V2" s="1179"/>
      <c r="W2" s="1179"/>
      <c r="X2" s="1179"/>
      <c r="Y2" s="1179"/>
      <c r="Z2" s="613" t="str">
        <f>IF(ISBLANK(IGRF!$L$3), "", "GAME " &amp; IGRF!$L$3)</f>
        <v/>
      </c>
      <c r="AA2" s="1184"/>
      <c r="AB2" s="1184"/>
      <c r="AC2" s="1184"/>
      <c r="AD2" s="1184"/>
      <c r="AE2" s="1184"/>
      <c r="AF2" s="1184"/>
      <c r="AG2" s="1184"/>
      <c r="AH2" s="1177" t="s">
        <v>187</v>
      </c>
      <c r="AI2" s="1177"/>
      <c r="AJ2" s="1177"/>
      <c r="AK2" s="1177"/>
      <c r="AL2" s="1178" t="s">
        <v>190</v>
      </c>
      <c r="AM2" s="1178"/>
      <c r="AN2" s="1178"/>
      <c r="AO2" s="1178"/>
      <c r="AP2" s="1179" t="s">
        <v>182</v>
      </c>
      <c r="AQ2" s="1179"/>
      <c r="AR2" s="1179"/>
      <c r="AS2" s="1179"/>
      <c r="AT2" s="1179"/>
      <c r="AU2" s="1179"/>
      <c r="AV2" s="1179"/>
      <c r="AW2" s="1179"/>
      <c r="AX2" s="1179"/>
      <c r="AY2" s="1179"/>
      <c r="AZ2" s="613" t="str">
        <f>Z2</f>
        <v/>
      </c>
    </row>
    <row r="3" spans="1:52" s="306" customFormat="1" ht="13.5" customHeight="1" thickBot="1">
      <c r="A3" s="307" t="s">
        <v>276</v>
      </c>
      <c r="B3" s="308" t="s">
        <v>188</v>
      </c>
      <c r="C3" s="524" t="s">
        <v>106</v>
      </c>
      <c r="D3" s="1185" t="s">
        <v>277</v>
      </c>
      <c r="E3" s="1185"/>
      <c r="F3" s="1185"/>
      <c r="G3" s="524" t="s">
        <v>104</v>
      </c>
      <c r="H3" s="1185" t="s">
        <v>277</v>
      </c>
      <c r="I3" s="1185"/>
      <c r="J3" s="1185"/>
      <c r="K3" s="524" t="s">
        <v>105</v>
      </c>
      <c r="L3" s="1185" t="s">
        <v>277</v>
      </c>
      <c r="M3" s="1185"/>
      <c r="N3" s="1185"/>
      <c r="O3" s="524" t="s">
        <v>105</v>
      </c>
      <c r="P3" s="1185" t="s">
        <v>277</v>
      </c>
      <c r="Q3" s="1185"/>
      <c r="R3" s="1185"/>
      <c r="S3" s="524" t="s">
        <v>105</v>
      </c>
      <c r="T3" s="1185" t="s">
        <v>277</v>
      </c>
      <c r="U3" s="1185"/>
      <c r="V3" s="1185"/>
      <c r="W3" s="347"/>
      <c r="X3" s="1186" t="s">
        <v>183</v>
      </c>
      <c r="Y3" s="1187"/>
      <c r="Z3" s="1188"/>
      <c r="AA3" s="307" t="s">
        <v>276</v>
      </c>
      <c r="AB3" s="308" t="s">
        <v>188</v>
      </c>
      <c r="AC3" s="524" t="s">
        <v>106</v>
      </c>
      <c r="AD3" s="1185" t="s">
        <v>277</v>
      </c>
      <c r="AE3" s="1185"/>
      <c r="AF3" s="1185"/>
      <c r="AG3" s="524" t="s">
        <v>104</v>
      </c>
      <c r="AH3" s="1185" t="s">
        <v>277</v>
      </c>
      <c r="AI3" s="1185"/>
      <c r="AJ3" s="1185"/>
      <c r="AK3" s="524" t="s">
        <v>105</v>
      </c>
      <c r="AL3" s="1185" t="s">
        <v>277</v>
      </c>
      <c r="AM3" s="1185"/>
      <c r="AN3" s="1185"/>
      <c r="AO3" s="524" t="s">
        <v>105</v>
      </c>
      <c r="AP3" s="1185" t="s">
        <v>277</v>
      </c>
      <c r="AQ3" s="1185"/>
      <c r="AR3" s="1185"/>
      <c r="AS3" s="524" t="s">
        <v>105</v>
      </c>
      <c r="AT3" s="1185" t="s">
        <v>277</v>
      </c>
      <c r="AU3" s="1185"/>
      <c r="AV3" s="1185"/>
      <c r="AW3" s="347"/>
      <c r="AX3" s="1186" t="s">
        <v>183</v>
      </c>
      <c r="AY3" s="1187"/>
      <c r="AZ3" s="1188"/>
    </row>
    <row r="4" spans="1:52" ht="32" customHeight="1" thickBot="1">
      <c r="A4" s="531" t="str">
        <f>IF(Score!A4="", "",Score!A4 )</f>
        <v/>
      </c>
      <c r="B4" s="532"/>
      <c r="C4" s="533" t="str">
        <f>IF(Score!B4="", "",Score!B4 )</f>
        <v/>
      </c>
      <c r="D4" s="534"/>
      <c r="E4" s="534"/>
      <c r="F4" s="534"/>
      <c r="G4" s="535"/>
      <c r="H4" s="534"/>
      <c r="I4" s="534"/>
      <c r="J4" s="534"/>
      <c r="K4" s="535"/>
      <c r="L4" s="534"/>
      <c r="M4" s="534"/>
      <c r="N4" s="534"/>
      <c r="O4" s="535"/>
      <c r="P4" s="534"/>
      <c r="Q4" s="534"/>
      <c r="R4" s="534"/>
      <c r="S4" s="535"/>
      <c r="T4" s="534"/>
      <c r="U4" s="534"/>
      <c r="V4" s="536"/>
      <c r="W4" s="346" t="str">
        <f>IF(A4="","",SUMIF(SK!B$3:B$78,ROW(),SK!D$3:D$78))</f>
        <v/>
      </c>
      <c r="X4" s="17"/>
      <c r="Y4" s="785" t="str">
        <f>IF(IGRF!B14="","",IGRF!B14)</f>
        <v/>
      </c>
      <c r="Z4" s="520" t="str">
        <f>IF(IGRF!C14="","",IGRF!C14)</f>
        <v/>
      </c>
      <c r="AA4" s="317" t="str">
        <f>IF(Score!T4="", "",Score!T4 )</f>
        <v/>
      </c>
      <c r="AB4" s="532"/>
      <c r="AC4" s="533" t="str">
        <f>IF(Score!U4="", "",Score!U4 )</f>
        <v/>
      </c>
      <c r="AD4" s="534"/>
      <c r="AE4" s="534"/>
      <c r="AF4" s="534"/>
      <c r="AG4" s="535"/>
      <c r="AH4" s="534"/>
      <c r="AI4" s="534"/>
      <c r="AJ4" s="534"/>
      <c r="AK4" s="535"/>
      <c r="AL4" s="534"/>
      <c r="AM4" s="534"/>
      <c r="AN4" s="534"/>
      <c r="AO4" s="535"/>
      <c r="AP4" s="534"/>
      <c r="AQ4" s="534"/>
      <c r="AR4" s="534"/>
      <c r="AS4" s="535"/>
      <c r="AT4" s="534"/>
      <c r="AU4" s="534"/>
      <c r="AV4" s="536"/>
      <c r="AW4" s="346" t="str">
        <f>IF(AA4="","",SUMIF(SK!R$3:R$78,ROW(),SK!T$3:T$78))</f>
        <v/>
      </c>
      <c r="AX4" s="17"/>
      <c r="AY4" s="785" t="str">
        <f>IF(IGRF!I14="","",IGRF!I14)</f>
        <v/>
      </c>
      <c r="AZ4" s="520" t="str">
        <f>IF(IGRF!J14="","",IGRF!J14)</f>
        <v/>
      </c>
    </row>
    <row r="5" spans="1:52" ht="32" customHeight="1" thickBot="1">
      <c r="A5" s="314" t="str">
        <f>IF(Score!A5="", "",Score!A5 )</f>
        <v/>
      </c>
      <c r="B5" s="318"/>
      <c r="C5" s="316" t="str">
        <f>IF(Score!B5="", "",Score!B5 )</f>
        <v/>
      </c>
      <c r="D5" s="331"/>
      <c r="E5" s="331"/>
      <c r="F5" s="331"/>
      <c r="G5" s="334"/>
      <c r="H5" s="331"/>
      <c r="I5" s="331"/>
      <c r="J5" s="331"/>
      <c r="K5" s="334"/>
      <c r="L5" s="331"/>
      <c r="M5" s="331"/>
      <c r="N5" s="331"/>
      <c r="O5" s="334"/>
      <c r="P5" s="331"/>
      <c r="Q5" s="331"/>
      <c r="R5" s="331"/>
      <c r="S5" s="334"/>
      <c r="T5" s="331"/>
      <c r="U5" s="331"/>
      <c r="V5" s="333"/>
      <c r="W5" s="346" t="str">
        <f>IF(A5="","",SUMIF(SK!B$3:B$78,ROW(),SK!D$3:D$78))</f>
        <v/>
      </c>
      <c r="X5" s="17"/>
      <c r="Z5" s="17"/>
      <c r="AA5" s="318" t="str">
        <f>IF(Score!T5="", "",Score!T5 )</f>
        <v/>
      </c>
      <c r="AB5" s="318"/>
      <c r="AC5" s="316" t="str">
        <f>IF(Score!U5="", "",Score!U5 )</f>
        <v/>
      </c>
      <c r="AD5" s="331"/>
      <c r="AE5" s="331"/>
      <c r="AF5" s="331"/>
      <c r="AG5" s="334"/>
      <c r="AH5" s="331"/>
      <c r="AI5" s="331"/>
      <c r="AJ5" s="331"/>
      <c r="AK5" s="334"/>
      <c r="AL5" s="331"/>
      <c r="AM5" s="331"/>
      <c r="AN5" s="331"/>
      <c r="AO5" s="334"/>
      <c r="AP5" s="331"/>
      <c r="AQ5" s="331"/>
      <c r="AR5" s="331"/>
      <c r="AS5" s="334"/>
      <c r="AT5" s="331"/>
      <c r="AU5" s="331"/>
      <c r="AV5" s="333"/>
      <c r="AW5" s="346" t="str">
        <f>IF(AA5="","",SUMIF(SK!R$3:R$78,ROW(),SK!T$3:T$78))</f>
        <v/>
      </c>
      <c r="AX5" s="17"/>
      <c r="AY5" s="561"/>
      <c r="AZ5" s="17"/>
    </row>
    <row r="6" spans="1:52" ht="32" customHeight="1" thickBot="1">
      <c r="A6" s="313" t="str">
        <f>IF(Score!A6="", "",Score!A6 )</f>
        <v/>
      </c>
      <c r="B6" s="317"/>
      <c r="C6" s="315" t="str">
        <f>IF(Score!B6="", "",Score!B6 )</f>
        <v/>
      </c>
      <c r="D6" s="331"/>
      <c r="E6" s="331"/>
      <c r="F6" s="331"/>
      <c r="G6" s="332"/>
      <c r="H6" s="331"/>
      <c r="I6" s="331"/>
      <c r="J6" s="331"/>
      <c r="K6" s="332"/>
      <c r="L6" s="331"/>
      <c r="M6" s="331"/>
      <c r="N6" s="331"/>
      <c r="O6" s="332"/>
      <c r="P6" s="331"/>
      <c r="Q6" s="331"/>
      <c r="R6" s="331"/>
      <c r="S6" s="332"/>
      <c r="T6" s="331"/>
      <c r="U6" s="331"/>
      <c r="V6" s="333"/>
      <c r="W6" s="346" t="str">
        <f>IF(A6="","",SUMIF(SK!B$3:B$78,ROW(),SK!D$3:D$78))</f>
        <v/>
      </c>
      <c r="X6" s="17"/>
      <c r="Y6" s="785" t="str">
        <f>IF(IGRF!B15="","",IGRF!B15)</f>
        <v/>
      </c>
      <c r="Z6" s="520" t="str">
        <f>IF(IGRF!C15="","",IGRF!C15)</f>
        <v/>
      </c>
      <c r="AA6" s="317" t="str">
        <f>IF(Score!T6="", "",Score!T6 )</f>
        <v/>
      </c>
      <c r="AB6" s="317"/>
      <c r="AC6" s="315" t="str">
        <f>IF(Score!U6="", "",Score!U6 )</f>
        <v/>
      </c>
      <c r="AD6" s="331"/>
      <c r="AE6" s="331"/>
      <c r="AF6" s="331"/>
      <c r="AG6" s="332"/>
      <c r="AH6" s="331"/>
      <c r="AI6" s="331"/>
      <c r="AJ6" s="331"/>
      <c r="AK6" s="332"/>
      <c r="AL6" s="331"/>
      <c r="AM6" s="331"/>
      <c r="AN6" s="331"/>
      <c r="AO6" s="332"/>
      <c r="AP6" s="331"/>
      <c r="AQ6" s="331"/>
      <c r="AR6" s="331"/>
      <c r="AS6" s="332"/>
      <c r="AT6" s="331"/>
      <c r="AU6" s="331"/>
      <c r="AV6" s="333"/>
      <c r="AW6" s="346" t="str">
        <f>IF(AA6="","",SUMIF(SK!R$3:R$78,ROW(),SK!T$3:T$78))</f>
        <v/>
      </c>
      <c r="AX6" s="17"/>
      <c r="AY6" s="785" t="str">
        <f>IF(IGRF!I15="","",IGRF!I15)</f>
        <v/>
      </c>
      <c r="AZ6" s="520" t="str">
        <f>IF(IGRF!J15="","",IGRF!J15)</f>
        <v/>
      </c>
    </row>
    <row r="7" spans="1:52" ht="32" customHeight="1" thickBot="1">
      <c r="A7" s="314" t="str">
        <f>IF(Score!A7="", "",Score!A7 )</f>
        <v/>
      </c>
      <c r="B7" s="318"/>
      <c r="C7" s="316" t="str">
        <f>IF(Score!B7="", "",Score!B7 )</f>
        <v/>
      </c>
      <c r="D7" s="331"/>
      <c r="E7" s="331"/>
      <c r="F7" s="331"/>
      <c r="G7" s="334"/>
      <c r="H7" s="331"/>
      <c r="I7" s="331"/>
      <c r="J7" s="331"/>
      <c r="K7" s="334"/>
      <c r="L7" s="331"/>
      <c r="M7" s="331"/>
      <c r="N7" s="331"/>
      <c r="O7" s="334"/>
      <c r="P7" s="331"/>
      <c r="Q7" s="331"/>
      <c r="R7" s="331"/>
      <c r="S7" s="334"/>
      <c r="T7" s="331"/>
      <c r="U7" s="331"/>
      <c r="V7" s="333"/>
      <c r="W7" s="346" t="str">
        <f>IF(A7="","",SUMIF(SK!B$3:B$78,ROW(),SK!D$3:D$78))</f>
        <v/>
      </c>
      <c r="X7" s="17"/>
      <c r="Z7" s="17"/>
      <c r="AA7" s="318" t="str">
        <f>IF(Score!T7="", "",Score!T7 )</f>
        <v/>
      </c>
      <c r="AB7" s="318"/>
      <c r="AC7" s="316" t="str">
        <f>IF(Score!U7="", "",Score!U7 )</f>
        <v/>
      </c>
      <c r="AD7" s="331"/>
      <c r="AE7" s="331"/>
      <c r="AF7" s="331"/>
      <c r="AG7" s="334"/>
      <c r="AH7" s="331"/>
      <c r="AI7" s="331"/>
      <c r="AJ7" s="331"/>
      <c r="AK7" s="334"/>
      <c r="AL7" s="331"/>
      <c r="AM7" s="331"/>
      <c r="AN7" s="331"/>
      <c r="AO7" s="334"/>
      <c r="AP7" s="331"/>
      <c r="AQ7" s="331"/>
      <c r="AR7" s="331"/>
      <c r="AS7" s="334"/>
      <c r="AT7" s="331"/>
      <c r="AU7" s="331"/>
      <c r="AV7" s="333"/>
      <c r="AW7" s="346" t="str">
        <f>IF(AA7="","",SUMIF(SK!R$3:R$78,ROW(),SK!T$3:T$78))</f>
        <v/>
      </c>
      <c r="AX7" s="17"/>
      <c r="AY7" s="561"/>
      <c r="AZ7" s="17"/>
    </row>
    <row r="8" spans="1:52" ht="32" customHeight="1" thickBot="1">
      <c r="A8" s="313" t="str">
        <f>IF(Score!A8="", "",Score!A8 )</f>
        <v/>
      </c>
      <c r="B8" s="317"/>
      <c r="C8" s="315" t="str">
        <f>IF(Score!B8="", "",Score!B8 )</f>
        <v/>
      </c>
      <c r="D8" s="331"/>
      <c r="E8" s="331"/>
      <c r="F8" s="331"/>
      <c r="G8" s="332"/>
      <c r="H8" s="331"/>
      <c r="I8" s="331"/>
      <c r="J8" s="331"/>
      <c r="K8" s="332"/>
      <c r="L8" s="331"/>
      <c r="M8" s="331"/>
      <c r="N8" s="331"/>
      <c r="O8" s="332"/>
      <c r="P8" s="331"/>
      <c r="Q8" s="331"/>
      <c r="R8" s="331"/>
      <c r="S8" s="332"/>
      <c r="T8" s="331"/>
      <c r="U8" s="331"/>
      <c r="V8" s="333"/>
      <c r="W8" s="346" t="str">
        <f>IF(A8="","",SUMIF(SK!B$3:B$78,ROW(),SK!D$3:D$78))</f>
        <v/>
      </c>
      <c r="X8" s="17"/>
      <c r="Y8" s="785" t="str">
        <f>IF(IGRF!B16="","",IGRF!B16)</f>
        <v/>
      </c>
      <c r="Z8" s="520" t="str">
        <f>IF(IGRF!C16="","",IGRF!C16)</f>
        <v/>
      </c>
      <c r="AA8" s="317" t="str">
        <f>IF(Score!T8="", "",Score!T8 )</f>
        <v/>
      </c>
      <c r="AB8" s="317"/>
      <c r="AC8" s="315" t="str">
        <f>IF(Score!U8="", "",Score!U8 )</f>
        <v/>
      </c>
      <c r="AD8" s="331"/>
      <c r="AE8" s="331"/>
      <c r="AF8" s="331"/>
      <c r="AG8" s="332"/>
      <c r="AH8" s="331"/>
      <c r="AI8" s="331"/>
      <c r="AJ8" s="331"/>
      <c r="AK8" s="332"/>
      <c r="AL8" s="331"/>
      <c r="AM8" s="331"/>
      <c r="AN8" s="331"/>
      <c r="AO8" s="332"/>
      <c r="AP8" s="331"/>
      <c r="AQ8" s="331"/>
      <c r="AR8" s="331"/>
      <c r="AS8" s="332"/>
      <c r="AT8" s="331"/>
      <c r="AU8" s="331"/>
      <c r="AV8" s="333"/>
      <c r="AW8" s="346" t="str">
        <f>IF(AA8="","",SUMIF(SK!R$3:R$78,ROW(),SK!T$3:T$78))</f>
        <v/>
      </c>
      <c r="AX8" s="17"/>
      <c r="AY8" s="785" t="str">
        <f>IF(IGRF!I16="","",IGRF!I16)</f>
        <v/>
      </c>
      <c r="AZ8" s="520" t="str">
        <f>IF(IGRF!J16="","",IGRF!J16)</f>
        <v/>
      </c>
    </row>
    <row r="9" spans="1:52" ht="32" customHeight="1" thickBot="1">
      <c r="A9" s="314" t="str">
        <f>IF(Score!A9="", "",Score!A9 )</f>
        <v/>
      </c>
      <c r="B9" s="318"/>
      <c r="C9" s="316" t="str">
        <f>IF(Score!B9="", "",Score!B9 )</f>
        <v/>
      </c>
      <c r="D9" s="331"/>
      <c r="E9" s="331"/>
      <c r="F9" s="331"/>
      <c r="G9" s="334"/>
      <c r="H9" s="331"/>
      <c r="I9" s="331"/>
      <c r="J9" s="331"/>
      <c r="K9" s="334"/>
      <c r="L9" s="331"/>
      <c r="M9" s="331"/>
      <c r="N9" s="331"/>
      <c r="O9" s="334"/>
      <c r="P9" s="331"/>
      <c r="Q9" s="331"/>
      <c r="R9" s="331"/>
      <c r="S9" s="334"/>
      <c r="T9" s="331"/>
      <c r="U9" s="331"/>
      <c r="V9" s="333"/>
      <c r="W9" s="346" t="str">
        <f>IF(A9="","",SUMIF(SK!B$3:B$78,ROW(),SK!D$3:D$78))</f>
        <v/>
      </c>
      <c r="X9" s="17"/>
      <c r="Z9" s="17"/>
      <c r="AA9" s="318" t="str">
        <f>IF(Score!T9="", "",Score!T9 )</f>
        <v/>
      </c>
      <c r="AB9" s="318"/>
      <c r="AC9" s="316" t="str">
        <f>IF(Score!U9="", "",Score!U9 )</f>
        <v/>
      </c>
      <c r="AD9" s="331"/>
      <c r="AE9" s="331"/>
      <c r="AF9" s="331"/>
      <c r="AG9" s="334"/>
      <c r="AH9" s="331"/>
      <c r="AI9" s="331"/>
      <c r="AJ9" s="331"/>
      <c r="AK9" s="334"/>
      <c r="AL9" s="331"/>
      <c r="AM9" s="331"/>
      <c r="AN9" s="331"/>
      <c r="AO9" s="334"/>
      <c r="AP9" s="331"/>
      <c r="AQ9" s="331"/>
      <c r="AR9" s="331"/>
      <c r="AS9" s="334"/>
      <c r="AT9" s="331"/>
      <c r="AU9" s="331"/>
      <c r="AV9" s="333"/>
      <c r="AW9" s="346" t="str">
        <f>IF(AA9="","",SUMIF(SK!R$3:R$78,ROW(),SK!T$3:T$78))</f>
        <v/>
      </c>
      <c r="AX9" s="17"/>
      <c r="AY9" s="561"/>
      <c r="AZ9" s="17"/>
    </row>
    <row r="10" spans="1:52" ht="32" customHeight="1" thickBot="1">
      <c r="A10" s="313" t="str">
        <f>IF(Score!A10="", "",Score!A10 )</f>
        <v/>
      </c>
      <c r="B10" s="317"/>
      <c r="C10" s="315" t="str">
        <f>IF(Score!B10="", "",Score!B10 )</f>
        <v/>
      </c>
      <c r="D10" s="331"/>
      <c r="E10" s="331"/>
      <c r="F10" s="331"/>
      <c r="G10" s="332"/>
      <c r="H10" s="331"/>
      <c r="I10" s="331"/>
      <c r="J10" s="331"/>
      <c r="K10" s="332"/>
      <c r="L10" s="331"/>
      <c r="M10" s="331"/>
      <c r="N10" s="331"/>
      <c r="O10" s="332"/>
      <c r="P10" s="331"/>
      <c r="Q10" s="331"/>
      <c r="R10" s="331"/>
      <c r="S10" s="332"/>
      <c r="T10" s="331"/>
      <c r="U10" s="331"/>
      <c r="V10" s="333"/>
      <c r="W10" s="346" t="str">
        <f>IF(A10="","",SUMIF(SK!B$3:B$78,ROW(),SK!D$3:D$78))</f>
        <v/>
      </c>
      <c r="X10" s="17"/>
      <c r="Y10" s="785" t="str">
        <f>IF(IGRF!B17="","",IGRF!B17)</f>
        <v/>
      </c>
      <c r="Z10" s="520" t="str">
        <f>IF(IGRF!C17="","",IGRF!C17)</f>
        <v/>
      </c>
      <c r="AA10" s="317" t="str">
        <f>IF(Score!T10="", "",Score!T10 )</f>
        <v/>
      </c>
      <c r="AB10" s="317"/>
      <c r="AC10" s="315" t="str">
        <f>IF(Score!U10="", "",Score!U10 )</f>
        <v/>
      </c>
      <c r="AD10" s="331"/>
      <c r="AE10" s="331"/>
      <c r="AF10" s="331"/>
      <c r="AG10" s="332"/>
      <c r="AH10" s="331"/>
      <c r="AI10" s="331"/>
      <c r="AJ10" s="331"/>
      <c r="AK10" s="332"/>
      <c r="AL10" s="331"/>
      <c r="AM10" s="331"/>
      <c r="AN10" s="331"/>
      <c r="AO10" s="332"/>
      <c r="AP10" s="331"/>
      <c r="AQ10" s="331"/>
      <c r="AR10" s="331"/>
      <c r="AS10" s="332"/>
      <c r="AT10" s="331"/>
      <c r="AU10" s="331"/>
      <c r="AV10" s="333"/>
      <c r="AW10" s="346" t="str">
        <f>IF(AA10="","",SUMIF(SK!R$3:R$78,ROW(),SK!T$3:T$78))</f>
        <v/>
      </c>
      <c r="AX10" s="17"/>
      <c r="AY10" s="785" t="str">
        <f>IF(IGRF!I17="","",IGRF!I17)</f>
        <v/>
      </c>
      <c r="AZ10" s="520" t="str">
        <f>IF(IGRF!J17="","",IGRF!J17)</f>
        <v/>
      </c>
    </row>
    <row r="11" spans="1:52" ht="32" customHeight="1" thickBot="1">
      <c r="A11" s="314" t="str">
        <f>IF(Score!A11="", "",Score!A11 )</f>
        <v/>
      </c>
      <c r="B11" s="318"/>
      <c r="C11" s="316" t="str">
        <f>IF(Score!B11="", "",Score!B11 )</f>
        <v/>
      </c>
      <c r="D11" s="331"/>
      <c r="E11" s="331"/>
      <c r="F11" s="331"/>
      <c r="G11" s="334"/>
      <c r="H11" s="331"/>
      <c r="I11" s="331"/>
      <c r="J11" s="331"/>
      <c r="K11" s="334"/>
      <c r="L11" s="331"/>
      <c r="M11" s="331"/>
      <c r="N11" s="331"/>
      <c r="O11" s="334"/>
      <c r="P11" s="331"/>
      <c r="Q11" s="331"/>
      <c r="R11" s="331"/>
      <c r="S11" s="334"/>
      <c r="T11" s="331"/>
      <c r="U11" s="331"/>
      <c r="V11" s="333"/>
      <c r="W11" s="346" t="str">
        <f>IF(A11="","",SUMIF(SK!B$3:B$78,ROW(),SK!D$3:D$78))</f>
        <v/>
      </c>
      <c r="X11" s="17"/>
      <c r="Z11" s="17"/>
      <c r="AA11" s="318" t="str">
        <f>IF(Score!T11="", "",Score!T11 )</f>
        <v/>
      </c>
      <c r="AB11" s="318"/>
      <c r="AC11" s="316" t="str">
        <f>IF(Score!U11="", "",Score!U11 )</f>
        <v/>
      </c>
      <c r="AD11" s="331"/>
      <c r="AE11" s="331"/>
      <c r="AF11" s="331"/>
      <c r="AG11" s="334"/>
      <c r="AH11" s="331"/>
      <c r="AI11" s="331"/>
      <c r="AJ11" s="331"/>
      <c r="AK11" s="334"/>
      <c r="AL11" s="331"/>
      <c r="AM11" s="331"/>
      <c r="AN11" s="331"/>
      <c r="AO11" s="334"/>
      <c r="AP11" s="331"/>
      <c r="AQ11" s="331"/>
      <c r="AR11" s="331"/>
      <c r="AS11" s="334"/>
      <c r="AT11" s="331"/>
      <c r="AU11" s="331"/>
      <c r="AV11" s="333"/>
      <c r="AW11" s="346" t="str">
        <f>IF(AA11="","",SUMIF(SK!R$3:R$78,ROW(),SK!T$3:T$78))</f>
        <v/>
      </c>
      <c r="AX11" s="17"/>
      <c r="AY11" s="561"/>
      <c r="AZ11" s="17"/>
    </row>
    <row r="12" spans="1:52" ht="32" customHeight="1" thickBot="1">
      <c r="A12" s="313" t="str">
        <f>IF(Score!A12="", "",Score!A12 )</f>
        <v/>
      </c>
      <c r="B12" s="317"/>
      <c r="C12" s="315" t="str">
        <f>IF(Score!B12="", "",Score!B12 )</f>
        <v/>
      </c>
      <c r="D12" s="331"/>
      <c r="E12" s="331"/>
      <c r="F12" s="331"/>
      <c r="G12" s="332"/>
      <c r="H12" s="331"/>
      <c r="I12" s="331"/>
      <c r="J12" s="331"/>
      <c r="K12" s="332"/>
      <c r="L12" s="331"/>
      <c r="M12" s="331"/>
      <c r="N12" s="331"/>
      <c r="O12" s="332"/>
      <c r="P12" s="331"/>
      <c r="Q12" s="331"/>
      <c r="R12" s="331"/>
      <c r="S12" s="332"/>
      <c r="T12" s="331"/>
      <c r="U12" s="331"/>
      <c r="V12" s="333"/>
      <c r="W12" s="346" t="str">
        <f>IF(A12="","",SUMIF(SK!B$3:B$78,ROW(),SK!D$3:D$78))</f>
        <v/>
      </c>
      <c r="X12" s="17"/>
      <c r="Y12" s="785" t="str">
        <f>IF(IGRF!B18="","",IGRF!B18)</f>
        <v/>
      </c>
      <c r="Z12" s="520" t="str">
        <f>IF(IGRF!C18="","",IGRF!C18)</f>
        <v/>
      </c>
      <c r="AA12" s="317" t="str">
        <f>IF(Score!T12="", "",Score!T12 )</f>
        <v/>
      </c>
      <c r="AB12" s="317"/>
      <c r="AC12" s="315" t="str">
        <f>IF(Score!U12="", "",Score!U12 )</f>
        <v/>
      </c>
      <c r="AD12" s="331"/>
      <c r="AE12" s="331"/>
      <c r="AF12" s="331"/>
      <c r="AG12" s="332"/>
      <c r="AH12" s="331"/>
      <c r="AI12" s="331"/>
      <c r="AJ12" s="331"/>
      <c r="AK12" s="332"/>
      <c r="AL12" s="331"/>
      <c r="AM12" s="331"/>
      <c r="AN12" s="331"/>
      <c r="AO12" s="332"/>
      <c r="AP12" s="331"/>
      <c r="AQ12" s="331"/>
      <c r="AR12" s="331"/>
      <c r="AS12" s="332"/>
      <c r="AT12" s="331"/>
      <c r="AU12" s="331"/>
      <c r="AV12" s="333"/>
      <c r="AW12" s="346" t="str">
        <f>IF(AA12="","",SUMIF(SK!R$3:R$78,ROW(),SK!T$3:T$78))</f>
        <v/>
      </c>
      <c r="AX12" s="17"/>
      <c r="AY12" s="785" t="str">
        <f>IF(IGRF!I18="","",IGRF!I18)</f>
        <v/>
      </c>
      <c r="AZ12" s="520" t="str">
        <f>IF(IGRF!J18="","",IGRF!J18)</f>
        <v/>
      </c>
    </row>
    <row r="13" spans="1:52" ht="32" customHeight="1" thickBot="1">
      <c r="A13" s="314" t="str">
        <f>IF(Score!A13="", "",Score!A13 )</f>
        <v/>
      </c>
      <c r="B13" s="318"/>
      <c r="C13" s="316" t="str">
        <f>IF(Score!B13="", "",Score!B13 )</f>
        <v/>
      </c>
      <c r="D13" s="331"/>
      <c r="E13" s="331"/>
      <c r="F13" s="331"/>
      <c r="G13" s="334"/>
      <c r="H13" s="331"/>
      <c r="I13" s="331"/>
      <c r="J13" s="331"/>
      <c r="K13" s="334"/>
      <c r="L13" s="331"/>
      <c r="M13" s="331"/>
      <c r="N13" s="331"/>
      <c r="O13" s="334"/>
      <c r="P13" s="331"/>
      <c r="Q13" s="331"/>
      <c r="R13" s="331"/>
      <c r="S13" s="334"/>
      <c r="T13" s="331"/>
      <c r="U13" s="331"/>
      <c r="V13" s="333"/>
      <c r="W13" s="346" t="str">
        <f>IF(A13="","",SUMIF(SK!B$3:B$78,ROW(),SK!D$3:D$78))</f>
        <v/>
      </c>
      <c r="X13" s="17"/>
      <c r="Z13" s="17"/>
      <c r="AA13" s="318" t="str">
        <f>IF(Score!T13="", "",Score!T13 )</f>
        <v/>
      </c>
      <c r="AB13" s="318"/>
      <c r="AC13" s="316" t="str">
        <f>IF(Score!U13="", "",Score!U13 )</f>
        <v/>
      </c>
      <c r="AD13" s="331"/>
      <c r="AE13" s="331"/>
      <c r="AF13" s="331"/>
      <c r="AG13" s="334"/>
      <c r="AH13" s="331"/>
      <c r="AI13" s="331"/>
      <c r="AJ13" s="331"/>
      <c r="AK13" s="334"/>
      <c r="AL13" s="331"/>
      <c r="AM13" s="331"/>
      <c r="AN13" s="331"/>
      <c r="AO13" s="334"/>
      <c r="AP13" s="331"/>
      <c r="AQ13" s="331"/>
      <c r="AR13" s="331"/>
      <c r="AS13" s="334"/>
      <c r="AT13" s="331"/>
      <c r="AU13" s="331"/>
      <c r="AV13" s="333"/>
      <c r="AW13" s="346" t="str">
        <f>IF(AA13="","",SUMIF(SK!R$3:R$78,ROW(),SK!T$3:T$78))</f>
        <v/>
      </c>
      <c r="AX13" s="17"/>
      <c r="AY13" s="561"/>
      <c r="AZ13" s="17"/>
    </row>
    <row r="14" spans="1:52" ht="32" customHeight="1" thickBot="1">
      <c r="A14" s="313" t="str">
        <f>IF(Score!A14="", "",Score!A14 )</f>
        <v/>
      </c>
      <c r="B14" s="317"/>
      <c r="C14" s="315" t="str">
        <f>IF(Score!B14="", "",Score!B14 )</f>
        <v/>
      </c>
      <c r="D14" s="331"/>
      <c r="E14" s="331"/>
      <c r="F14" s="331"/>
      <c r="G14" s="332"/>
      <c r="H14" s="331"/>
      <c r="I14" s="331"/>
      <c r="J14" s="331"/>
      <c r="K14" s="332"/>
      <c r="L14" s="331"/>
      <c r="M14" s="331"/>
      <c r="N14" s="331"/>
      <c r="O14" s="332"/>
      <c r="P14" s="331"/>
      <c r="Q14" s="331"/>
      <c r="R14" s="331"/>
      <c r="S14" s="332"/>
      <c r="T14" s="331"/>
      <c r="U14" s="331"/>
      <c r="V14" s="333"/>
      <c r="W14" s="346" t="str">
        <f>IF(A14="","",SUMIF(SK!B$3:B$78,ROW(),SK!D$3:D$78))</f>
        <v/>
      </c>
      <c r="X14" s="17"/>
      <c r="Y14" s="785" t="str">
        <f>IF(IGRF!B19="","",IGRF!B19)</f>
        <v/>
      </c>
      <c r="Z14" s="520" t="str">
        <f>IF(IGRF!C19="","",IGRF!C19)</f>
        <v/>
      </c>
      <c r="AA14" s="317" t="str">
        <f>IF(Score!T14="", "",Score!T14 )</f>
        <v/>
      </c>
      <c r="AB14" s="317"/>
      <c r="AC14" s="315" t="str">
        <f>IF(Score!U14="", "",Score!U14 )</f>
        <v/>
      </c>
      <c r="AD14" s="331"/>
      <c r="AE14" s="331"/>
      <c r="AF14" s="331"/>
      <c r="AG14" s="332"/>
      <c r="AH14" s="331"/>
      <c r="AI14" s="331"/>
      <c r="AJ14" s="331"/>
      <c r="AK14" s="332"/>
      <c r="AL14" s="331"/>
      <c r="AM14" s="331"/>
      <c r="AN14" s="331"/>
      <c r="AO14" s="332"/>
      <c r="AP14" s="331"/>
      <c r="AQ14" s="331"/>
      <c r="AR14" s="331"/>
      <c r="AS14" s="332"/>
      <c r="AT14" s="331"/>
      <c r="AU14" s="331"/>
      <c r="AV14" s="333"/>
      <c r="AW14" s="346" t="str">
        <f>IF(AA14="","",SUMIF(SK!R$3:R$78,ROW(),SK!T$3:T$78))</f>
        <v/>
      </c>
      <c r="AX14" s="17"/>
      <c r="AY14" s="785" t="str">
        <f>IF(IGRF!I19="","",IGRF!I19)</f>
        <v/>
      </c>
      <c r="AZ14" s="520" t="str">
        <f>IF(IGRF!J19="","",IGRF!J19)</f>
        <v/>
      </c>
    </row>
    <row r="15" spans="1:52" ht="32" customHeight="1" thickBot="1">
      <c r="A15" s="314" t="str">
        <f>IF(Score!A15="", "",Score!A15 )</f>
        <v/>
      </c>
      <c r="B15" s="318"/>
      <c r="C15" s="316" t="str">
        <f>IF(Score!B15="", "",Score!B15 )</f>
        <v/>
      </c>
      <c r="D15" s="331"/>
      <c r="E15" s="331"/>
      <c r="F15" s="331"/>
      <c r="G15" s="334"/>
      <c r="H15" s="331"/>
      <c r="I15" s="331"/>
      <c r="J15" s="331"/>
      <c r="K15" s="334"/>
      <c r="L15" s="331"/>
      <c r="M15" s="331"/>
      <c r="N15" s="331"/>
      <c r="O15" s="334"/>
      <c r="P15" s="331"/>
      <c r="Q15" s="331"/>
      <c r="R15" s="331"/>
      <c r="S15" s="334"/>
      <c r="T15" s="331"/>
      <c r="U15" s="331"/>
      <c r="V15" s="333"/>
      <c r="W15" s="346" t="str">
        <f>IF(A15="","",SUMIF(SK!B$3:B$78,ROW(),SK!D$3:D$78))</f>
        <v/>
      </c>
      <c r="X15" s="17"/>
      <c r="Z15" s="17"/>
      <c r="AA15" s="318" t="str">
        <f>IF(Score!T15="", "",Score!T15 )</f>
        <v/>
      </c>
      <c r="AB15" s="318"/>
      <c r="AC15" s="316" t="str">
        <f>IF(Score!U15="", "",Score!U15 )</f>
        <v/>
      </c>
      <c r="AD15" s="331"/>
      <c r="AE15" s="331"/>
      <c r="AF15" s="331"/>
      <c r="AG15" s="334"/>
      <c r="AH15" s="331"/>
      <c r="AI15" s="331"/>
      <c r="AJ15" s="331"/>
      <c r="AK15" s="334"/>
      <c r="AL15" s="331"/>
      <c r="AM15" s="331"/>
      <c r="AN15" s="331"/>
      <c r="AO15" s="334"/>
      <c r="AP15" s="331"/>
      <c r="AQ15" s="331"/>
      <c r="AR15" s="331"/>
      <c r="AS15" s="334"/>
      <c r="AT15" s="331"/>
      <c r="AU15" s="331"/>
      <c r="AV15" s="333"/>
      <c r="AW15" s="346" t="str">
        <f>IF(AA15="","",SUMIF(SK!R$3:R$78,ROW(),SK!T$3:T$78))</f>
        <v/>
      </c>
      <c r="AX15" s="17"/>
      <c r="AY15" s="561"/>
      <c r="AZ15" s="17"/>
    </row>
    <row r="16" spans="1:52" ht="32" customHeight="1" thickBot="1">
      <c r="A16" s="313" t="str">
        <f>IF(Score!A16="", "",Score!A16 )</f>
        <v/>
      </c>
      <c r="B16" s="317"/>
      <c r="C16" s="315" t="str">
        <f>IF(Score!B16="", "",Score!B16 )</f>
        <v/>
      </c>
      <c r="D16" s="331"/>
      <c r="E16" s="331"/>
      <c r="F16" s="331"/>
      <c r="G16" s="332"/>
      <c r="H16" s="331"/>
      <c r="I16" s="331"/>
      <c r="J16" s="331"/>
      <c r="K16" s="332"/>
      <c r="L16" s="331"/>
      <c r="M16" s="331"/>
      <c r="N16" s="331"/>
      <c r="O16" s="332"/>
      <c r="P16" s="331"/>
      <c r="Q16" s="331"/>
      <c r="R16" s="331"/>
      <c r="S16" s="332"/>
      <c r="T16" s="331"/>
      <c r="U16" s="331"/>
      <c r="V16" s="333"/>
      <c r="W16" s="346" t="str">
        <f>IF(A16="","",SUMIF(SK!B$3:B$78,ROW(),SK!D$3:D$78))</f>
        <v/>
      </c>
      <c r="X16" s="17"/>
      <c r="Y16" s="785" t="str">
        <f>IF(IGRF!B20="","",IGRF!B20)</f>
        <v/>
      </c>
      <c r="Z16" s="520" t="str">
        <f>IF(IGRF!C20="","",IGRF!C20)</f>
        <v/>
      </c>
      <c r="AA16" s="317" t="str">
        <f>IF(Score!T16="", "",Score!T16 )</f>
        <v/>
      </c>
      <c r="AB16" s="317"/>
      <c r="AC16" s="315" t="str">
        <f>IF(Score!U16="", "",Score!U16 )</f>
        <v/>
      </c>
      <c r="AD16" s="331"/>
      <c r="AE16" s="331"/>
      <c r="AF16" s="331"/>
      <c r="AG16" s="332"/>
      <c r="AH16" s="331"/>
      <c r="AI16" s="331"/>
      <c r="AJ16" s="331"/>
      <c r="AK16" s="332"/>
      <c r="AL16" s="331"/>
      <c r="AM16" s="331"/>
      <c r="AN16" s="331"/>
      <c r="AO16" s="332"/>
      <c r="AP16" s="331"/>
      <c r="AQ16" s="331"/>
      <c r="AR16" s="331"/>
      <c r="AS16" s="332"/>
      <c r="AT16" s="331"/>
      <c r="AU16" s="331"/>
      <c r="AV16" s="333"/>
      <c r="AW16" s="346" t="str">
        <f>IF(AA16="","",SUMIF(SK!R$3:R$78,ROW(),SK!T$3:T$78))</f>
        <v/>
      </c>
      <c r="AX16" s="17"/>
      <c r="AY16" s="785" t="str">
        <f>IF(IGRF!I20="","",IGRF!I20)</f>
        <v/>
      </c>
      <c r="AZ16" s="520" t="str">
        <f>IF(IGRF!J20="","",IGRF!J20)</f>
        <v/>
      </c>
    </row>
    <row r="17" spans="1:52" ht="32" customHeight="1" thickBot="1">
      <c r="A17" s="314" t="str">
        <f>IF(Score!A17="", "",Score!A17 )</f>
        <v/>
      </c>
      <c r="B17" s="318"/>
      <c r="C17" s="316" t="str">
        <f>IF(Score!B17="", "",Score!B17 )</f>
        <v/>
      </c>
      <c r="D17" s="331"/>
      <c r="E17" s="331"/>
      <c r="F17" s="331"/>
      <c r="G17" s="334"/>
      <c r="H17" s="331"/>
      <c r="I17" s="331"/>
      <c r="J17" s="331"/>
      <c r="K17" s="334"/>
      <c r="L17" s="331"/>
      <c r="M17" s="331"/>
      <c r="N17" s="331"/>
      <c r="O17" s="334"/>
      <c r="P17" s="331"/>
      <c r="Q17" s="331"/>
      <c r="R17" s="331"/>
      <c r="S17" s="334"/>
      <c r="T17" s="331"/>
      <c r="U17" s="331"/>
      <c r="V17" s="333"/>
      <c r="W17" s="346" t="str">
        <f>IF(A17="","",SUMIF(SK!B$3:B$78,ROW(),SK!D$3:D$78))</f>
        <v/>
      </c>
      <c r="X17" s="17"/>
      <c r="Z17" s="17"/>
      <c r="AA17" s="318" t="str">
        <f>IF(Score!T17="", "",Score!T17 )</f>
        <v/>
      </c>
      <c r="AB17" s="318"/>
      <c r="AC17" s="316" t="str">
        <f>IF(Score!U17="", "",Score!U17 )</f>
        <v/>
      </c>
      <c r="AD17" s="331"/>
      <c r="AE17" s="331"/>
      <c r="AF17" s="331"/>
      <c r="AG17" s="334"/>
      <c r="AH17" s="331"/>
      <c r="AI17" s="331"/>
      <c r="AJ17" s="331"/>
      <c r="AK17" s="334"/>
      <c r="AL17" s="331"/>
      <c r="AM17" s="331"/>
      <c r="AN17" s="331"/>
      <c r="AO17" s="334"/>
      <c r="AP17" s="331"/>
      <c r="AQ17" s="331"/>
      <c r="AR17" s="331"/>
      <c r="AS17" s="334"/>
      <c r="AT17" s="331"/>
      <c r="AU17" s="331"/>
      <c r="AV17" s="333"/>
      <c r="AW17" s="346" t="str">
        <f>IF(AA17="","",SUMIF(SK!R$3:R$78,ROW(),SK!T$3:T$78))</f>
        <v/>
      </c>
      <c r="AX17" s="17"/>
      <c r="AY17" s="561"/>
      <c r="AZ17" s="17"/>
    </row>
    <row r="18" spans="1:52" ht="32" customHeight="1" thickBot="1">
      <c r="A18" s="313" t="str">
        <f>IF(Score!A18="", "",Score!A18 )</f>
        <v/>
      </c>
      <c r="B18" s="317"/>
      <c r="C18" s="315" t="str">
        <f>IF(Score!B18="", "",Score!B18 )</f>
        <v/>
      </c>
      <c r="D18" s="331"/>
      <c r="E18" s="331"/>
      <c r="F18" s="331"/>
      <c r="G18" s="332"/>
      <c r="H18" s="331"/>
      <c r="I18" s="331"/>
      <c r="J18" s="331"/>
      <c r="K18" s="332"/>
      <c r="L18" s="331"/>
      <c r="M18" s="331"/>
      <c r="N18" s="331"/>
      <c r="O18" s="332"/>
      <c r="P18" s="331"/>
      <c r="Q18" s="331"/>
      <c r="R18" s="331"/>
      <c r="S18" s="332"/>
      <c r="T18" s="331"/>
      <c r="U18" s="331"/>
      <c r="V18" s="333"/>
      <c r="W18" s="346" t="str">
        <f>IF(A18="","",SUMIF(SK!B$3:B$78,ROW(),SK!D$3:D$78))</f>
        <v/>
      </c>
      <c r="X18" s="17"/>
      <c r="Y18" s="785" t="str">
        <f>IF(IGRF!B21="","",IGRF!B21)</f>
        <v/>
      </c>
      <c r="Z18" s="520" t="str">
        <f>IF(IGRF!C21="","",IGRF!C21)</f>
        <v/>
      </c>
      <c r="AA18" s="317" t="str">
        <f>IF(Score!T18="", "",Score!T18 )</f>
        <v/>
      </c>
      <c r="AB18" s="317"/>
      <c r="AC18" s="315" t="str">
        <f>IF(Score!U18="", "",Score!U18 )</f>
        <v/>
      </c>
      <c r="AD18" s="331"/>
      <c r="AE18" s="331"/>
      <c r="AF18" s="331"/>
      <c r="AG18" s="332"/>
      <c r="AH18" s="331"/>
      <c r="AI18" s="331"/>
      <c r="AJ18" s="331"/>
      <c r="AK18" s="332"/>
      <c r="AL18" s="331"/>
      <c r="AM18" s="331"/>
      <c r="AN18" s="331"/>
      <c r="AO18" s="332"/>
      <c r="AP18" s="331"/>
      <c r="AQ18" s="331"/>
      <c r="AR18" s="331"/>
      <c r="AS18" s="332"/>
      <c r="AT18" s="331"/>
      <c r="AU18" s="331"/>
      <c r="AV18" s="333"/>
      <c r="AW18" s="346" t="str">
        <f>IF(AA18="","",SUMIF(SK!R$3:R$78,ROW(),SK!T$3:T$78))</f>
        <v/>
      </c>
      <c r="AX18" s="17"/>
      <c r="AY18" s="785" t="str">
        <f>IF(IGRF!I21="","",IGRF!I21)</f>
        <v/>
      </c>
      <c r="AZ18" s="520" t="str">
        <f>IF(IGRF!J21="","",IGRF!J21)</f>
        <v/>
      </c>
    </row>
    <row r="19" spans="1:52" ht="32" customHeight="1" thickBot="1">
      <c r="A19" s="314" t="str">
        <f>IF(Score!A19="", "",Score!A19 )</f>
        <v/>
      </c>
      <c r="B19" s="318"/>
      <c r="C19" s="316" t="str">
        <f>IF(Score!B19="", "",Score!B19 )</f>
        <v/>
      </c>
      <c r="D19" s="331"/>
      <c r="E19" s="331"/>
      <c r="F19" s="331"/>
      <c r="G19" s="334"/>
      <c r="H19" s="331"/>
      <c r="I19" s="331"/>
      <c r="J19" s="331"/>
      <c r="K19" s="334"/>
      <c r="L19" s="331"/>
      <c r="M19" s="331"/>
      <c r="N19" s="331"/>
      <c r="O19" s="334"/>
      <c r="P19" s="331"/>
      <c r="Q19" s="331"/>
      <c r="R19" s="331"/>
      <c r="S19" s="334"/>
      <c r="T19" s="331"/>
      <c r="U19" s="331"/>
      <c r="V19" s="333"/>
      <c r="W19" s="346" t="str">
        <f>IF(A19="","",SUMIF(SK!B$3:B$78,ROW(),SK!D$3:D$78))</f>
        <v/>
      </c>
      <c r="X19" s="17"/>
      <c r="Z19" s="17"/>
      <c r="AA19" s="318" t="str">
        <f>IF(Score!T19="", "",Score!T19 )</f>
        <v/>
      </c>
      <c r="AB19" s="318"/>
      <c r="AC19" s="316" t="str">
        <f>IF(Score!U19="", "",Score!U19 )</f>
        <v/>
      </c>
      <c r="AD19" s="331"/>
      <c r="AE19" s="331"/>
      <c r="AF19" s="331"/>
      <c r="AG19" s="334"/>
      <c r="AH19" s="331"/>
      <c r="AI19" s="331"/>
      <c r="AJ19" s="331"/>
      <c r="AK19" s="334"/>
      <c r="AL19" s="331"/>
      <c r="AM19" s="331"/>
      <c r="AN19" s="331"/>
      <c r="AO19" s="334"/>
      <c r="AP19" s="331"/>
      <c r="AQ19" s="331"/>
      <c r="AR19" s="331"/>
      <c r="AS19" s="334"/>
      <c r="AT19" s="331"/>
      <c r="AU19" s="331"/>
      <c r="AV19" s="333"/>
      <c r="AW19" s="346" t="str">
        <f>IF(AA19="","",SUMIF(SK!R$3:R$78,ROW(),SK!T$3:T$78))</f>
        <v/>
      </c>
      <c r="AX19" s="17"/>
      <c r="AY19" s="561"/>
      <c r="AZ19" s="17"/>
    </row>
    <row r="20" spans="1:52" ht="32" customHeight="1" thickBot="1">
      <c r="A20" s="313" t="str">
        <f>IF(Score!A20="", "",Score!A20 )</f>
        <v/>
      </c>
      <c r="B20" s="317"/>
      <c r="C20" s="315" t="str">
        <f>IF(Score!B20="", "",Score!B20 )</f>
        <v/>
      </c>
      <c r="D20" s="331"/>
      <c r="E20" s="331"/>
      <c r="F20" s="331"/>
      <c r="G20" s="332"/>
      <c r="H20" s="331"/>
      <c r="I20" s="331"/>
      <c r="J20" s="331"/>
      <c r="K20" s="332"/>
      <c r="L20" s="331"/>
      <c r="M20" s="331"/>
      <c r="N20" s="331"/>
      <c r="O20" s="332"/>
      <c r="P20" s="331"/>
      <c r="Q20" s="331"/>
      <c r="R20" s="331"/>
      <c r="S20" s="332"/>
      <c r="T20" s="331"/>
      <c r="U20" s="331"/>
      <c r="V20" s="333"/>
      <c r="W20" s="346" t="str">
        <f>IF(A20="","",SUMIF(SK!B$3:B$78,ROW(),SK!D$3:D$78))</f>
        <v/>
      </c>
      <c r="X20" s="17"/>
      <c r="Y20" s="785" t="str">
        <f>IF(IGRF!B22="","",IGRF!B22)</f>
        <v/>
      </c>
      <c r="Z20" s="520" t="str">
        <f>IF(IGRF!C22="","",IGRF!C22)</f>
        <v/>
      </c>
      <c r="AA20" s="317" t="str">
        <f>IF(Score!T20="", "",Score!T20 )</f>
        <v/>
      </c>
      <c r="AB20" s="317"/>
      <c r="AC20" s="315" t="str">
        <f>IF(Score!U20="", "",Score!U20 )</f>
        <v/>
      </c>
      <c r="AD20" s="331"/>
      <c r="AE20" s="331"/>
      <c r="AF20" s="331"/>
      <c r="AG20" s="332"/>
      <c r="AH20" s="331"/>
      <c r="AI20" s="331"/>
      <c r="AJ20" s="331"/>
      <c r="AK20" s="332"/>
      <c r="AL20" s="331"/>
      <c r="AM20" s="331"/>
      <c r="AN20" s="331"/>
      <c r="AO20" s="332"/>
      <c r="AP20" s="331"/>
      <c r="AQ20" s="331"/>
      <c r="AR20" s="331"/>
      <c r="AS20" s="332"/>
      <c r="AT20" s="331"/>
      <c r="AU20" s="331"/>
      <c r="AV20" s="333"/>
      <c r="AW20" s="346" t="str">
        <f>IF(AA20="","",SUMIF(SK!R$3:R$78,ROW(),SK!T$3:T$78))</f>
        <v/>
      </c>
      <c r="AX20" s="17"/>
      <c r="AY20" s="785" t="str">
        <f>IF(IGRF!I22="","",IGRF!I22)</f>
        <v/>
      </c>
      <c r="AZ20" s="520" t="str">
        <f>IF(IGRF!J22="","",IGRF!J22)</f>
        <v/>
      </c>
    </row>
    <row r="21" spans="1:52" ht="32" customHeight="1" thickBot="1">
      <c r="A21" s="314" t="str">
        <f>IF(Score!A21="", "",Score!A21 )</f>
        <v/>
      </c>
      <c r="B21" s="318"/>
      <c r="C21" s="316" t="str">
        <f>IF(Score!B21="", "",Score!B21 )</f>
        <v/>
      </c>
      <c r="D21" s="331"/>
      <c r="E21" s="331"/>
      <c r="F21" s="331"/>
      <c r="G21" s="334"/>
      <c r="H21" s="331"/>
      <c r="I21" s="331"/>
      <c r="J21" s="331"/>
      <c r="K21" s="334"/>
      <c r="L21" s="331"/>
      <c r="M21" s="331"/>
      <c r="N21" s="331"/>
      <c r="O21" s="334"/>
      <c r="P21" s="331"/>
      <c r="Q21" s="331"/>
      <c r="R21" s="331"/>
      <c r="S21" s="334"/>
      <c r="T21" s="331"/>
      <c r="U21" s="331"/>
      <c r="V21" s="333"/>
      <c r="W21" s="346" t="str">
        <f>IF(A21="","",SUMIF(SK!B$3:B$78,ROW(),SK!D$3:D$78))</f>
        <v/>
      </c>
      <c r="X21" s="17"/>
      <c r="Z21" s="17"/>
      <c r="AA21" s="318" t="str">
        <f>IF(Score!T21="", "",Score!T21 )</f>
        <v/>
      </c>
      <c r="AB21" s="318"/>
      <c r="AC21" s="316" t="str">
        <f>IF(Score!U21="", "",Score!U21 )</f>
        <v/>
      </c>
      <c r="AD21" s="331"/>
      <c r="AE21" s="331"/>
      <c r="AF21" s="331"/>
      <c r="AG21" s="334"/>
      <c r="AH21" s="331"/>
      <c r="AI21" s="331"/>
      <c r="AJ21" s="331"/>
      <c r="AK21" s="334"/>
      <c r="AL21" s="331"/>
      <c r="AM21" s="331"/>
      <c r="AN21" s="331"/>
      <c r="AO21" s="334"/>
      <c r="AP21" s="331"/>
      <c r="AQ21" s="331"/>
      <c r="AR21" s="331"/>
      <c r="AS21" s="334"/>
      <c r="AT21" s="331"/>
      <c r="AU21" s="331"/>
      <c r="AV21" s="333"/>
      <c r="AW21" s="346" t="str">
        <f>IF(AA21="","",SUMIF(SK!R$3:R$78,ROW(),SK!T$3:T$78))</f>
        <v/>
      </c>
      <c r="AX21" s="17"/>
      <c r="AY21" s="561"/>
      <c r="AZ21" s="17"/>
    </row>
    <row r="22" spans="1:52" ht="32" customHeight="1" thickBot="1">
      <c r="A22" s="313" t="str">
        <f>IF(Score!A22="", "",Score!A22 )</f>
        <v/>
      </c>
      <c r="B22" s="317"/>
      <c r="C22" s="315" t="str">
        <f>IF(Score!B22="", "",Score!B22 )</f>
        <v/>
      </c>
      <c r="D22" s="331"/>
      <c r="E22" s="331"/>
      <c r="F22" s="331"/>
      <c r="G22" s="332"/>
      <c r="H22" s="331"/>
      <c r="I22" s="331"/>
      <c r="J22" s="331"/>
      <c r="K22" s="332"/>
      <c r="L22" s="331"/>
      <c r="M22" s="331"/>
      <c r="N22" s="331"/>
      <c r="O22" s="332"/>
      <c r="P22" s="331"/>
      <c r="Q22" s="331"/>
      <c r="R22" s="331"/>
      <c r="S22" s="332"/>
      <c r="T22" s="331"/>
      <c r="U22" s="331"/>
      <c r="V22" s="333"/>
      <c r="W22" s="346" t="str">
        <f>IF(A22="","",SUMIF(SK!B$3:B$78,ROW(),SK!D$3:D$78))</f>
        <v/>
      </c>
      <c r="X22" s="17"/>
      <c r="Y22" s="785" t="str">
        <f>IF(IGRF!B23="","",IGRF!B23)</f>
        <v/>
      </c>
      <c r="Z22" s="520" t="str">
        <f>IF(IGRF!C23="","",IGRF!C23)</f>
        <v/>
      </c>
      <c r="AA22" s="317" t="str">
        <f>IF(Score!T22="", "",Score!T22 )</f>
        <v/>
      </c>
      <c r="AB22" s="317"/>
      <c r="AC22" s="315" t="str">
        <f>IF(Score!U22="", "",Score!U22 )</f>
        <v/>
      </c>
      <c r="AD22" s="331"/>
      <c r="AE22" s="331"/>
      <c r="AF22" s="331"/>
      <c r="AG22" s="332"/>
      <c r="AH22" s="331"/>
      <c r="AI22" s="331"/>
      <c r="AJ22" s="331"/>
      <c r="AK22" s="332"/>
      <c r="AL22" s="331"/>
      <c r="AM22" s="331"/>
      <c r="AN22" s="331"/>
      <c r="AO22" s="332"/>
      <c r="AP22" s="331"/>
      <c r="AQ22" s="331"/>
      <c r="AR22" s="331"/>
      <c r="AS22" s="332"/>
      <c r="AT22" s="331"/>
      <c r="AU22" s="331"/>
      <c r="AV22" s="333"/>
      <c r="AW22" s="346" t="str">
        <f>IF(AA22="","",SUMIF(SK!R$3:R$78,ROW(),SK!T$3:T$78))</f>
        <v/>
      </c>
      <c r="AX22" s="17"/>
      <c r="AY22" s="785" t="str">
        <f>IF(IGRF!I23="","",IGRF!I23)</f>
        <v/>
      </c>
      <c r="AZ22" s="520" t="str">
        <f>IF(IGRF!J23="","",IGRF!J23)</f>
        <v/>
      </c>
    </row>
    <row r="23" spans="1:52" ht="32" customHeight="1" thickBot="1">
      <c r="A23" s="314" t="str">
        <f>IF(Score!A23="", "",Score!A23 )</f>
        <v/>
      </c>
      <c r="B23" s="318"/>
      <c r="C23" s="316" t="str">
        <f>IF(Score!B23="", "",Score!B23 )</f>
        <v/>
      </c>
      <c r="D23" s="331"/>
      <c r="E23" s="331"/>
      <c r="F23" s="331"/>
      <c r="G23" s="334"/>
      <c r="H23" s="331"/>
      <c r="I23" s="331"/>
      <c r="J23" s="331"/>
      <c r="K23" s="334"/>
      <c r="L23" s="331"/>
      <c r="M23" s="331"/>
      <c r="N23" s="331"/>
      <c r="O23" s="334"/>
      <c r="P23" s="331"/>
      <c r="Q23" s="331"/>
      <c r="R23" s="331"/>
      <c r="S23" s="334"/>
      <c r="T23" s="331"/>
      <c r="U23" s="331"/>
      <c r="V23" s="333"/>
      <c r="W23" s="346" t="str">
        <f>IF(A23="","",SUMIF(SK!B$3:B$78,ROW(),SK!D$3:D$78))</f>
        <v/>
      </c>
      <c r="X23" s="17"/>
      <c r="Z23" s="17"/>
      <c r="AA23" s="318" t="str">
        <f>IF(Score!T23="", "",Score!T23 )</f>
        <v/>
      </c>
      <c r="AB23" s="318"/>
      <c r="AC23" s="316" t="str">
        <f>IF(Score!U23="", "",Score!U23 )</f>
        <v/>
      </c>
      <c r="AD23" s="331"/>
      <c r="AE23" s="331"/>
      <c r="AF23" s="331"/>
      <c r="AG23" s="334"/>
      <c r="AH23" s="331"/>
      <c r="AI23" s="331"/>
      <c r="AJ23" s="331"/>
      <c r="AK23" s="334"/>
      <c r="AL23" s="331"/>
      <c r="AM23" s="331"/>
      <c r="AN23" s="331"/>
      <c r="AO23" s="334"/>
      <c r="AP23" s="331"/>
      <c r="AQ23" s="331"/>
      <c r="AR23" s="331"/>
      <c r="AS23" s="334"/>
      <c r="AT23" s="331"/>
      <c r="AU23" s="331"/>
      <c r="AV23" s="333"/>
      <c r="AW23" s="346" t="str">
        <f>IF(AA23="","",SUMIF(SK!R$3:R$78,ROW(),SK!T$3:T$78))</f>
        <v/>
      </c>
      <c r="AX23" s="17"/>
      <c r="AY23" s="561"/>
      <c r="AZ23" s="17"/>
    </row>
    <row r="24" spans="1:52" ht="32" customHeight="1" thickBot="1">
      <c r="A24" s="313" t="str">
        <f>IF(Score!A24="", "",Score!A24 )</f>
        <v/>
      </c>
      <c r="B24" s="317"/>
      <c r="C24" s="315" t="str">
        <f>IF(Score!B24="", "",Score!B24 )</f>
        <v/>
      </c>
      <c r="D24" s="331"/>
      <c r="E24" s="331"/>
      <c r="F24" s="331"/>
      <c r="G24" s="332"/>
      <c r="H24" s="331"/>
      <c r="I24" s="331"/>
      <c r="J24" s="331"/>
      <c r="K24" s="332"/>
      <c r="L24" s="331"/>
      <c r="M24" s="331"/>
      <c r="N24" s="331"/>
      <c r="O24" s="332"/>
      <c r="P24" s="331"/>
      <c r="Q24" s="331"/>
      <c r="R24" s="331"/>
      <c r="S24" s="332"/>
      <c r="T24" s="331"/>
      <c r="U24" s="331"/>
      <c r="V24" s="333"/>
      <c r="W24" s="346" t="str">
        <f>IF(A24="","",SUMIF(SK!B$3:B$78,ROW(),SK!D$3:D$78))</f>
        <v/>
      </c>
      <c r="X24" s="17"/>
      <c r="Y24" s="785" t="str">
        <f>IF(IGRF!B24="","",IGRF!B24)</f>
        <v/>
      </c>
      <c r="Z24" s="520" t="str">
        <f>IF(IGRF!C24="","",IGRF!C24)</f>
        <v/>
      </c>
      <c r="AA24" s="317" t="str">
        <f>IF(Score!T24="", "",Score!T24 )</f>
        <v/>
      </c>
      <c r="AB24" s="317"/>
      <c r="AC24" s="315" t="str">
        <f>IF(Score!U24="", "",Score!U24 )</f>
        <v/>
      </c>
      <c r="AD24" s="331"/>
      <c r="AE24" s="331"/>
      <c r="AF24" s="331"/>
      <c r="AG24" s="332"/>
      <c r="AH24" s="331"/>
      <c r="AI24" s="331"/>
      <c r="AJ24" s="331"/>
      <c r="AK24" s="332"/>
      <c r="AL24" s="331"/>
      <c r="AM24" s="331"/>
      <c r="AN24" s="331"/>
      <c r="AO24" s="332"/>
      <c r="AP24" s="331"/>
      <c r="AQ24" s="331"/>
      <c r="AR24" s="331"/>
      <c r="AS24" s="332"/>
      <c r="AT24" s="331"/>
      <c r="AU24" s="331"/>
      <c r="AV24" s="333"/>
      <c r="AW24" s="346" t="str">
        <f>IF(AA24="","",SUMIF(SK!R$3:R$78,ROW(),SK!T$3:T$78))</f>
        <v/>
      </c>
      <c r="AX24" s="17"/>
      <c r="AY24" s="785" t="str">
        <f>IF(IGRF!I24="","",IGRF!I24)</f>
        <v/>
      </c>
      <c r="AZ24" s="520" t="str">
        <f>IF(IGRF!J24="","",IGRF!J24)</f>
        <v/>
      </c>
    </row>
    <row r="25" spans="1:52" ht="32" customHeight="1" thickBot="1">
      <c r="A25" s="314" t="str">
        <f>IF(Score!A25="", "",Score!A25 )</f>
        <v/>
      </c>
      <c r="B25" s="318"/>
      <c r="C25" s="316" t="str">
        <f>IF(Score!B25="", "",Score!B25 )</f>
        <v/>
      </c>
      <c r="D25" s="331"/>
      <c r="E25" s="331"/>
      <c r="F25" s="331"/>
      <c r="G25" s="334"/>
      <c r="H25" s="331"/>
      <c r="I25" s="331"/>
      <c r="J25" s="331"/>
      <c r="K25" s="334"/>
      <c r="L25" s="331"/>
      <c r="M25" s="331"/>
      <c r="N25" s="331"/>
      <c r="O25" s="334"/>
      <c r="P25" s="331"/>
      <c r="Q25" s="331"/>
      <c r="R25" s="331"/>
      <c r="S25" s="334"/>
      <c r="T25" s="331"/>
      <c r="U25" s="331"/>
      <c r="V25" s="333"/>
      <c r="W25" s="346" t="str">
        <f>IF(A25="","",SUMIF(SK!B$3:B$78,ROW(),SK!D$3:D$78))</f>
        <v/>
      </c>
      <c r="X25" s="17"/>
      <c r="Z25" s="17"/>
      <c r="AA25" s="318" t="str">
        <f>IF(Score!T25="", "",Score!T25 )</f>
        <v/>
      </c>
      <c r="AB25" s="318"/>
      <c r="AC25" s="316" t="str">
        <f>IF(Score!U25="", "",Score!U25 )</f>
        <v/>
      </c>
      <c r="AD25" s="331"/>
      <c r="AE25" s="331"/>
      <c r="AF25" s="331"/>
      <c r="AG25" s="334"/>
      <c r="AH25" s="331"/>
      <c r="AI25" s="331"/>
      <c r="AJ25" s="331"/>
      <c r="AK25" s="334"/>
      <c r="AL25" s="331"/>
      <c r="AM25" s="331"/>
      <c r="AN25" s="331"/>
      <c r="AO25" s="334"/>
      <c r="AP25" s="331"/>
      <c r="AQ25" s="331"/>
      <c r="AR25" s="331"/>
      <c r="AS25" s="334"/>
      <c r="AT25" s="331"/>
      <c r="AU25" s="331"/>
      <c r="AV25" s="333"/>
      <c r="AW25" s="346" t="str">
        <f>IF(AA25="","",SUMIF(SK!R$3:R$78,ROW(),SK!T$3:T$78))</f>
        <v/>
      </c>
      <c r="AX25" s="17"/>
      <c r="AY25" s="561"/>
      <c r="AZ25" s="17"/>
    </row>
    <row r="26" spans="1:52" ht="32" customHeight="1" thickBot="1">
      <c r="A26" s="313" t="str">
        <f>IF(Score!A26="", "",Score!A26 )</f>
        <v/>
      </c>
      <c r="B26" s="317"/>
      <c r="C26" s="315" t="str">
        <f>IF(Score!B26="", "",Score!B26 )</f>
        <v/>
      </c>
      <c r="D26" s="331"/>
      <c r="E26" s="331"/>
      <c r="F26" s="331"/>
      <c r="G26" s="332"/>
      <c r="H26" s="331"/>
      <c r="I26" s="331"/>
      <c r="J26" s="331"/>
      <c r="K26" s="332"/>
      <c r="L26" s="331"/>
      <c r="M26" s="331"/>
      <c r="N26" s="331"/>
      <c r="O26" s="332"/>
      <c r="P26" s="331"/>
      <c r="Q26" s="331"/>
      <c r="R26" s="331"/>
      <c r="S26" s="332"/>
      <c r="T26" s="331"/>
      <c r="U26" s="331"/>
      <c r="V26" s="333"/>
      <c r="W26" s="346" t="str">
        <f>IF(A26="","",SUMIF(SK!B$3:B$78,ROW(),SK!D$3:D$78))</f>
        <v/>
      </c>
      <c r="X26" s="17"/>
      <c r="Y26" s="785" t="str">
        <f>IF(IGRF!B25="","",IGRF!B25)</f>
        <v/>
      </c>
      <c r="Z26" s="520" t="str">
        <f>IF(IGRF!C25="","",IGRF!C25)</f>
        <v/>
      </c>
      <c r="AA26" s="317" t="str">
        <f>IF(Score!T26="", "",Score!T26 )</f>
        <v/>
      </c>
      <c r="AB26" s="317"/>
      <c r="AC26" s="315" t="str">
        <f>IF(Score!U26="", "",Score!U26 )</f>
        <v/>
      </c>
      <c r="AD26" s="331"/>
      <c r="AE26" s="331"/>
      <c r="AF26" s="331"/>
      <c r="AG26" s="332"/>
      <c r="AH26" s="331"/>
      <c r="AI26" s="331"/>
      <c r="AJ26" s="331"/>
      <c r="AK26" s="332"/>
      <c r="AL26" s="331"/>
      <c r="AM26" s="331"/>
      <c r="AN26" s="331"/>
      <c r="AO26" s="332"/>
      <c r="AP26" s="331"/>
      <c r="AQ26" s="331"/>
      <c r="AR26" s="331"/>
      <c r="AS26" s="332"/>
      <c r="AT26" s="331"/>
      <c r="AU26" s="331"/>
      <c r="AV26" s="333"/>
      <c r="AW26" s="346" t="str">
        <f>IF(AA26="","",SUMIF(SK!R$3:R$78,ROW(),SK!T$3:T$78))</f>
        <v/>
      </c>
      <c r="AX26" s="17"/>
      <c r="AY26" s="785" t="str">
        <f>IF(IGRF!I25="","",IGRF!I25)</f>
        <v/>
      </c>
      <c r="AZ26" s="520" t="str">
        <f>IF(IGRF!J25="","",IGRF!J25)</f>
        <v/>
      </c>
    </row>
    <row r="27" spans="1:52" ht="32" customHeight="1" thickBot="1">
      <c r="A27" s="314" t="str">
        <f>IF(Score!A27="", "",Score!A27 )</f>
        <v/>
      </c>
      <c r="B27" s="318"/>
      <c r="C27" s="316" t="str">
        <f>IF(Score!B27="", "",Score!B27 )</f>
        <v/>
      </c>
      <c r="D27" s="331"/>
      <c r="E27" s="331"/>
      <c r="F27" s="331"/>
      <c r="G27" s="334"/>
      <c r="H27" s="331"/>
      <c r="I27" s="331"/>
      <c r="J27" s="331"/>
      <c r="K27" s="334"/>
      <c r="L27" s="331"/>
      <c r="M27" s="331"/>
      <c r="N27" s="331"/>
      <c r="O27" s="334"/>
      <c r="P27" s="331"/>
      <c r="Q27" s="331"/>
      <c r="R27" s="331"/>
      <c r="S27" s="334"/>
      <c r="T27" s="331"/>
      <c r="U27" s="331"/>
      <c r="V27" s="333"/>
      <c r="W27" s="346" t="str">
        <f>IF(A27="","",SUMIF(SK!B$3:B$78,ROW(),SK!D$3:D$78))</f>
        <v/>
      </c>
      <c r="X27" s="17"/>
      <c r="Z27" s="17"/>
      <c r="AA27" s="318" t="str">
        <f>IF(Score!T27="", "",Score!T27 )</f>
        <v/>
      </c>
      <c r="AB27" s="318"/>
      <c r="AC27" s="316" t="str">
        <f>IF(Score!U27="", "",Score!U27 )</f>
        <v/>
      </c>
      <c r="AD27" s="331"/>
      <c r="AE27" s="331"/>
      <c r="AF27" s="331"/>
      <c r="AG27" s="334"/>
      <c r="AH27" s="331"/>
      <c r="AI27" s="331"/>
      <c r="AJ27" s="331"/>
      <c r="AK27" s="334"/>
      <c r="AL27" s="331"/>
      <c r="AM27" s="331"/>
      <c r="AN27" s="331"/>
      <c r="AO27" s="334"/>
      <c r="AP27" s="331"/>
      <c r="AQ27" s="331"/>
      <c r="AR27" s="331"/>
      <c r="AS27" s="334"/>
      <c r="AT27" s="331"/>
      <c r="AU27" s="331"/>
      <c r="AV27" s="333"/>
      <c r="AW27" s="346" t="str">
        <f>IF(AA27="","",SUMIF(SK!R$3:R$78,ROW(),SK!T$3:T$78))</f>
        <v/>
      </c>
      <c r="AX27" s="17"/>
      <c r="AY27" s="561"/>
      <c r="AZ27" s="17"/>
    </row>
    <row r="28" spans="1:52" ht="32" customHeight="1" thickBot="1">
      <c r="A28" s="313" t="str">
        <f>IF(Score!A28="", "",Score!A28 )</f>
        <v/>
      </c>
      <c r="B28" s="317"/>
      <c r="C28" s="315" t="str">
        <f>IF(Score!B28="", "",Score!B28 )</f>
        <v/>
      </c>
      <c r="D28" s="331"/>
      <c r="E28" s="331"/>
      <c r="F28" s="331"/>
      <c r="G28" s="332"/>
      <c r="H28" s="331"/>
      <c r="I28" s="331"/>
      <c r="J28" s="331"/>
      <c r="K28" s="332"/>
      <c r="L28" s="331"/>
      <c r="M28" s="331"/>
      <c r="N28" s="331"/>
      <c r="O28" s="332"/>
      <c r="P28" s="331"/>
      <c r="Q28" s="331"/>
      <c r="R28" s="331"/>
      <c r="S28" s="332"/>
      <c r="T28" s="331"/>
      <c r="U28" s="331"/>
      <c r="V28" s="333"/>
      <c r="W28" s="346" t="str">
        <f>IF(A28="","",SUMIF(SK!B$3:B$78,ROW(),SK!D$3:D$78))</f>
        <v/>
      </c>
      <c r="X28" s="17"/>
      <c r="Y28" s="785" t="str">
        <f>IF(IGRF!B26="","",IGRF!B26)</f>
        <v/>
      </c>
      <c r="Z28" s="520" t="str">
        <f>IF(IGRF!C26="","",IGRF!C26)</f>
        <v/>
      </c>
      <c r="AA28" s="317" t="str">
        <f>IF(Score!T28="", "",Score!T28 )</f>
        <v/>
      </c>
      <c r="AB28" s="317"/>
      <c r="AC28" s="315" t="str">
        <f>IF(Score!U28="", "",Score!U28 )</f>
        <v/>
      </c>
      <c r="AD28" s="331"/>
      <c r="AE28" s="331"/>
      <c r="AF28" s="331"/>
      <c r="AG28" s="332"/>
      <c r="AH28" s="331"/>
      <c r="AI28" s="331"/>
      <c r="AJ28" s="331"/>
      <c r="AK28" s="332"/>
      <c r="AL28" s="331"/>
      <c r="AM28" s="331"/>
      <c r="AN28" s="331"/>
      <c r="AO28" s="332"/>
      <c r="AP28" s="331"/>
      <c r="AQ28" s="331"/>
      <c r="AR28" s="331"/>
      <c r="AS28" s="332"/>
      <c r="AT28" s="331"/>
      <c r="AU28" s="331"/>
      <c r="AV28" s="333"/>
      <c r="AW28" s="346" t="str">
        <f>IF(AA28="","",SUMIF(SK!R$3:R$78,ROW(),SK!T$3:T$78))</f>
        <v/>
      </c>
      <c r="AX28" s="17"/>
      <c r="AY28" s="785" t="str">
        <f>IF(IGRF!I26="","",IGRF!I26)</f>
        <v/>
      </c>
      <c r="AZ28" s="520" t="str">
        <f>IF(IGRF!J26="","",IGRF!J26)</f>
        <v/>
      </c>
    </row>
    <row r="29" spans="1:52" ht="32" customHeight="1" thickBot="1">
      <c r="A29" s="314" t="str">
        <f>IF(Score!A29="", "",Score!A29 )</f>
        <v/>
      </c>
      <c r="B29" s="318"/>
      <c r="C29" s="316" t="str">
        <f>IF(Score!B29="", "",Score!B29 )</f>
        <v/>
      </c>
      <c r="D29" s="331"/>
      <c r="E29" s="331"/>
      <c r="F29" s="331"/>
      <c r="G29" s="334"/>
      <c r="H29" s="331"/>
      <c r="I29" s="331"/>
      <c r="J29" s="331"/>
      <c r="K29" s="334"/>
      <c r="L29" s="331"/>
      <c r="M29" s="331"/>
      <c r="N29" s="331"/>
      <c r="O29" s="334"/>
      <c r="P29" s="331"/>
      <c r="Q29" s="331"/>
      <c r="R29" s="331"/>
      <c r="S29" s="334"/>
      <c r="T29" s="331"/>
      <c r="U29" s="331"/>
      <c r="V29" s="333"/>
      <c r="W29" s="346" t="str">
        <f>IF(A29="","",SUMIF(SK!B$3:B$78,ROW(),SK!D$3:D$78))</f>
        <v/>
      </c>
      <c r="X29" s="17"/>
      <c r="Z29" s="17"/>
      <c r="AA29" s="318" t="str">
        <f>IF(Score!T29="", "",Score!T29 )</f>
        <v/>
      </c>
      <c r="AB29" s="318"/>
      <c r="AC29" s="316" t="str">
        <f>IF(Score!U29="", "",Score!U29 )</f>
        <v/>
      </c>
      <c r="AD29" s="331"/>
      <c r="AE29" s="331"/>
      <c r="AF29" s="331"/>
      <c r="AG29" s="334"/>
      <c r="AH29" s="331"/>
      <c r="AI29" s="331"/>
      <c r="AJ29" s="331"/>
      <c r="AK29" s="334"/>
      <c r="AL29" s="331"/>
      <c r="AM29" s="331"/>
      <c r="AN29" s="331"/>
      <c r="AO29" s="334"/>
      <c r="AP29" s="331"/>
      <c r="AQ29" s="331"/>
      <c r="AR29" s="331"/>
      <c r="AS29" s="334"/>
      <c r="AT29" s="331"/>
      <c r="AU29" s="331"/>
      <c r="AV29" s="333"/>
      <c r="AW29" s="346" t="str">
        <f>IF(AA29="","",SUMIF(SK!R$3:R$78,ROW(),SK!T$3:T$78))</f>
        <v/>
      </c>
      <c r="AX29" s="17"/>
      <c r="AY29" s="561"/>
      <c r="AZ29" s="17"/>
    </row>
    <row r="30" spans="1:52" ht="32" customHeight="1" thickBot="1">
      <c r="A30" s="313" t="str">
        <f>IF(Score!A30="", "",Score!A30 )</f>
        <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t="str">
        <f>IF(A30="","",SUMIF(SK!B$3:B$78,ROW(),SK!D$3:D$78))</f>
        <v/>
      </c>
      <c r="X30" s="17"/>
      <c r="Y30" s="785" t="str">
        <f>IF(IGRF!B27="","",IGRF!B27)</f>
        <v/>
      </c>
      <c r="Z30" s="520" t="str">
        <f>IF(IGRF!C27="","",IGRF!C27)</f>
        <v/>
      </c>
      <c r="AA30" s="317" t="str">
        <f>IF(Score!T30="", "",Score!T30 )</f>
        <v/>
      </c>
      <c r="AB30" s="317"/>
      <c r="AC30" s="315" t="str">
        <f>IF(Score!U30="", "",Score!U30 )</f>
        <v/>
      </c>
      <c r="AD30" s="331"/>
      <c r="AE30" s="331"/>
      <c r="AF30" s="331"/>
      <c r="AG30" s="332"/>
      <c r="AH30" s="331"/>
      <c r="AI30" s="331"/>
      <c r="AJ30" s="331"/>
      <c r="AK30" s="332"/>
      <c r="AL30" s="331"/>
      <c r="AM30" s="331"/>
      <c r="AN30" s="331"/>
      <c r="AO30" s="332"/>
      <c r="AP30" s="331"/>
      <c r="AQ30" s="331"/>
      <c r="AR30" s="331"/>
      <c r="AS30" s="332"/>
      <c r="AT30" s="331"/>
      <c r="AU30" s="331"/>
      <c r="AV30" s="333"/>
      <c r="AW30" s="346" t="str">
        <f>IF(AA30="","",SUMIF(SK!R$3:R$78,ROW(),SK!T$3:T$78))</f>
        <v/>
      </c>
      <c r="AX30" s="17"/>
      <c r="AY30" s="785" t="str">
        <f>IF(IGRF!I27="","",IGRF!I27)</f>
        <v/>
      </c>
      <c r="AZ30" s="520" t="str">
        <f>IF(IGRF!J27="","",IGRF!J27)</f>
        <v/>
      </c>
    </row>
    <row r="31" spans="1:52" ht="32" customHeight="1" thickBot="1">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2" customHeight="1" thickBot="1">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85" t="str">
        <f>IF(IGRF!B28="","",IGRF!B28)</f>
        <v/>
      </c>
      <c r="Z32" s="520" t="str">
        <f>IF(IGRF!C28="","",IGRF!C28)</f>
        <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85" t="str">
        <f>IF(IGRF!I28="","",IGRF!I28)</f>
        <v/>
      </c>
      <c r="AZ32" s="520" t="str">
        <f>IF(IGRF!J28="","",IGRF!J28)</f>
        <v/>
      </c>
    </row>
    <row r="33" spans="1:52" ht="32" customHeight="1" thickBot="1">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2" customHeight="1" thickBot="1">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85"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85" t="str">
        <f>IF(IGRF!I29="","",IGRF!I29)</f>
        <v/>
      </c>
      <c r="AZ34" s="520" t="str">
        <f>IF(IGRF!J29="","",IGRF!J29)</f>
        <v/>
      </c>
    </row>
    <row r="35" spans="1:52" ht="32" customHeight="1" thickBot="1">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2" customHeight="1" thickBot="1">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85"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85" t="str">
        <f>IF(IGRF!I30="","",IGRF!I30)</f>
        <v/>
      </c>
      <c r="AZ36" s="520" t="str">
        <f>IF(IGRF!J30="","",IGRF!J30)</f>
        <v/>
      </c>
    </row>
    <row r="37" spans="1:52" ht="32" customHeight="1" thickBot="1">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2" customHeight="1" thickBot="1">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85"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85" t="str">
        <f>IF(IGRF!I31="","",IGRF!I31)</f>
        <v/>
      </c>
      <c r="AZ38" s="520" t="str">
        <f>IF(IGRF!J31="","",IGRF!J31)</f>
        <v/>
      </c>
    </row>
    <row r="39" spans="1:52" ht="32" customHeight="1" thickBot="1">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75" customHeight="1" thickBot="1">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85"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85" t="str">
        <f>IF(IGRF!I32="","",IGRF!I32)</f>
        <v/>
      </c>
      <c r="AZ40" s="520" t="str">
        <f>IF(IGRF!J32="","",IGRF!J32)</f>
        <v/>
      </c>
    </row>
    <row r="41" spans="1:52" ht="32" customHeight="1" thickBot="1">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85"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85" t="str">
        <f>IF(IGRF!I33="","",IGRF!I33)</f>
        <v/>
      </c>
      <c r="AZ41" s="521" t="str">
        <f>IF(IGRF!J33="","",IGRF!J33)</f>
        <v/>
      </c>
    </row>
    <row r="42" spans="1:52" s="330" customFormat="1" ht="15" customHeight="1">
      <c r="A42" s="1189" t="s">
        <v>578</v>
      </c>
      <c r="B42" s="1190"/>
      <c r="C42" s="1190"/>
      <c r="D42" s="1190"/>
      <c r="E42" s="1190"/>
      <c r="F42" s="1190"/>
      <c r="G42" s="1190"/>
      <c r="H42" s="1190"/>
      <c r="I42" s="1190"/>
      <c r="J42" s="1190"/>
      <c r="K42" s="1190"/>
      <c r="L42" s="1190"/>
      <c r="M42" s="1190"/>
      <c r="N42" s="1190"/>
      <c r="O42" s="1190"/>
      <c r="P42" s="1190"/>
      <c r="Q42" s="1190"/>
      <c r="R42" s="1190"/>
      <c r="S42" s="1190"/>
      <c r="T42" s="1190"/>
      <c r="U42" s="1190"/>
      <c r="V42" s="1190"/>
      <c r="W42" s="1190"/>
      <c r="X42" s="1190"/>
      <c r="Y42" s="1190"/>
      <c r="Z42" s="1190"/>
      <c r="AA42" s="1189" t="s">
        <v>578</v>
      </c>
      <c r="AB42" s="1190"/>
      <c r="AC42" s="1190"/>
      <c r="AD42" s="1190"/>
      <c r="AE42" s="1190"/>
      <c r="AF42" s="1190"/>
      <c r="AG42" s="1190"/>
      <c r="AH42" s="1190"/>
      <c r="AI42" s="1190"/>
      <c r="AJ42" s="1190"/>
      <c r="AK42" s="1190"/>
      <c r="AL42" s="1190"/>
      <c r="AM42" s="1190"/>
      <c r="AN42" s="1190"/>
      <c r="AO42" s="1190"/>
      <c r="AP42" s="1190"/>
      <c r="AQ42" s="1190"/>
      <c r="AR42" s="1190"/>
      <c r="AS42" s="1190"/>
      <c r="AT42" s="1190"/>
      <c r="AU42" s="1190"/>
      <c r="AV42" s="1190"/>
      <c r="AW42" s="1190"/>
      <c r="AX42" s="1190"/>
      <c r="AY42" s="1190"/>
      <c r="AZ42" s="1190"/>
    </row>
    <row r="43" spans="1:52" s="305" customFormat="1" ht="29" customHeight="1">
      <c r="A43" s="1183" t="str">
        <f>A1</f>
        <v>Home Team</v>
      </c>
      <c r="B43" s="1183"/>
      <c r="C43" s="1183"/>
      <c r="D43" s="1183"/>
      <c r="E43" s="1183"/>
      <c r="F43" s="1183"/>
      <c r="G43" s="1183"/>
      <c r="H43" s="1180" t="str">
        <f>H1</f>
        <v/>
      </c>
      <c r="I43" s="1180"/>
      <c r="J43" s="1180"/>
      <c r="K43" s="1180"/>
      <c r="L43" s="1181" t="str">
        <f>L1</f>
        <v/>
      </c>
      <c r="M43" s="1181"/>
      <c r="N43" s="1181"/>
      <c r="O43" s="1181"/>
      <c r="P43" s="1182"/>
      <c r="Q43" s="1182"/>
      <c r="R43" s="1182"/>
      <c r="S43" s="1182"/>
      <c r="T43" s="1182"/>
      <c r="U43" s="1182"/>
      <c r="V43" s="1182"/>
      <c r="W43" s="1182"/>
      <c r="X43" s="1182"/>
      <c r="Y43" s="1182"/>
      <c r="Z43" s="612">
        <v>2</v>
      </c>
      <c r="AA43" s="1183" t="str">
        <f>AA1</f>
        <v>Away Team</v>
      </c>
      <c r="AB43" s="1183"/>
      <c r="AC43" s="1183"/>
      <c r="AD43" s="1183"/>
      <c r="AE43" s="1183"/>
      <c r="AF43" s="1183"/>
      <c r="AG43" s="1183"/>
      <c r="AH43" s="1180" t="str">
        <f>AH1</f>
        <v/>
      </c>
      <c r="AI43" s="1180"/>
      <c r="AJ43" s="1180"/>
      <c r="AK43" s="1180"/>
      <c r="AL43" s="1181" t="str">
        <f>AL1</f>
        <v/>
      </c>
      <c r="AM43" s="1181"/>
      <c r="AN43" s="1181"/>
      <c r="AO43" s="1181"/>
      <c r="AP43" s="1182"/>
      <c r="AQ43" s="1182"/>
      <c r="AR43" s="1182"/>
      <c r="AS43" s="1182"/>
      <c r="AT43" s="1182"/>
      <c r="AU43" s="1182"/>
      <c r="AV43" s="1182"/>
      <c r="AW43" s="1182"/>
      <c r="AX43" s="1182"/>
      <c r="AY43" s="1182"/>
      <c r="AZ43" s="612">
        <v>2</v>
      </c>
    </row>
    <row r="44" spans="1:52" s="305" customFormat="1" ht="15" customHeight="1" thickBot="1">
      <c r="A44" s="1184"/>
      <c r="B44" s="1184"/>
      <c r="C44" s="1184"/>
      <c r="D44" s="1184"/>
      <c r="E44" s="1184"/>
      <c r="F44" s="1184"/>
      <c r="G44" s="1184"/>
      <c r="H44" s="1177" t="s">
        <v>187</v>
      </c>
      <c r="I44" s="1177"/>
      <c r="J44" s="1177"/>
      <c r="K44" s="1177"/>
      <c r="L44" s="1178" t="s">
        <v>190</v>
      </c>
      <c r="M44" s="1178"/>
      <c r="N44" s="1178"/>
      <c r="O44" s="1178"/>
      <c r="P44" s="1179" t="s">
        <v>182</v>
      </c>
      <c r="Q44" s="1179"/>
      <c r="R44" s="1179"/>
      <c r="S44" s="1179"/>
      <c r="T44" s="1179"/>
      <c r="U44" s="1179"/>
      <c r="V44" s="1179"/>
      <c r="W44" s="1179"/>
      <c r="X44" s="1179"/>
      <c r="Y44" s="1179"/>
      <c r="Z44" s="613" t="str">
        <f>Z2</f>
        <v/>
      </c>
      <c r="AA44" s="1184"/>
      <c r="AB44" s="1184"/>
      <c r="AC44" s="1184"/>
      <c r="AD44" s="1184"/>
      <c r="AE44" s="1184"/>
      <c r="AF44" s="1184"/>
      <c r="AG44" s="1184"/>
      <c r="AH44" s="1177" t="s">
        <v>187</v>
      </c>
      <c r="AI44" s="1177"/>
      <c r="AJ44" s="1177"/>
      <c r="AK44" s="1177"/>
      <c r="AL44" s="1178" t="s">
        <v>190</v>
      </c>
      <c r="AM44" s="1178"/>
      <c r="AN44" s="1178"/>
      <c r="AO44" s="1178"/>
      <c r="AP44" s="1179" t="s">
        <v>182</v>
      </c>
      <c r="AQ44" s="1179"/>
      <c r="AR44" s="1179"/>
      <c r="AS44" s="1179"/>
      <c r="AT44" s="1179"/>
      <c r="AU44" s="1179"/>
      <c r="AV44" s="1179"/>
      <c r="AW44" s="1179"/>
      <c r="AX44" s="1179"/>
      <c r="AY44" s="1179"/>
      <c r="AZ44" s="613" t="str">
        <f>AZ2</f>
        <v/>
      </c>
    </row>
    <row r="45" spans="1:52" ht="13.5" customHeight="1" thickBot="1">
      <c r="A45" s="307" t="s">
        <v>276</v>
      </c>
      <c r="B45" s="308" t="s">
        <v>188</v>
      </c>
      <c r="C45" s="309" t="s">
        <v>106</v>
      </c>
      <c r="D45" s="1185" t="s">
        <v>277</v>
      </c>
      <c r="E45" s="1185"/>
      <c r="F45" s="1185"/>
      <c r="G45" s="309" t="s">
        <v>104</v>
      </c>
      <c r="H45" s="1185" t="s">
        <v>277</v>
      </c>
      <c r="I45" s="1185"/>
      <c r="J45" s="1185"/>
      <c r="K45" s="309" t="s">
        <v>105</v>
      </c>
      <c r="L45" s="1185" t="s">
        <v>277</v>
      </c>
      <c r="M45" s="1185"/>
      <c r="N45" s="1185"/>
      <c r="O45" s="309" t="s">
        <v>105</v>
      </c>
      <c r="P45" s="1185" t="s">
        <v>277</v>
      </c>
      <c r="Q45" s="1185"/>
      <c r="R45" s="1185"/>
      <c r="S45" s="309" t="s">
        <v>105</v>
      </c>
      <c r="T45" s="1185" t="s">
        <v>277</v>
      </c>
      <c r="U45" s="1185"/>
      <c r="V45" s="1185"/>
      <c r="W45" s="347"/>
      <c r="X45" s="1186" t="s">
        <v>183</v>
      </c>
      <c r="Y45" s="1191"/>
      <c r="Z45" s="1192"/>
      <c r="AA45" s="307" t="s">
        <v>276</v>
      </c>
      <c r="AB45" s="308" t="s">
        <v>188</v>
      </c>
      <c r="AC45" s="309" t="s">
        <v>106</v>
      </c>
      <c r="AD45" s="1185" t="s">
        <v>277</v>
      </c>
      <c r="AE45" s="1185"/>
      <c r="AF45" s="1185"/>
      <c r="AG45" s="309" t="s">
        <v>104</v>
      </c>
      <c r="AH45" s="1185" t="s">
        <v>277</v>
      </c>
      <c r="AI45" s="1185"/>
      <c r="AJ45" s="1185"/>
      <c r="AK45" s="309" t="s">
        <v>105</v>
      </c>
      <c r="AL45" s="1185" t="s">
        <v>277</v>
      </c>
      <c r="AM45" s="1185"/>
      <c r="AN45" s="1185"/>
      <c r="AO45" s="309" t="s">
        <v>105</v>
      </c>
      <c r="AP45" s="1185" t="s">
        <v>277</v>
      </c>
      <c r="AQ45" s="1185"/>
      <c r="AR45" s="1185"/>
      <c r="AS45" s="309" t="s">
        <v>105</v>
      </c>
      <c r="AT45" s="1185" t="s">
        <v>277</v>
      </c>
      <c r="AU45" s="1185"/>
      <c r="AV45" s="1185"/>
      <c r="AW45" s="347"/>
      <c r="AX45" s="1186" t="s">
        <v>183</v>
      </c>
      <c r="AY45" s="1187"/>
      <c r="AZ45" s="1188"/>
    </row>
    <row r="46" spans="1:52" ht="32" customHeight="1" thickBot="1">
      <c r="A46" s="313" t="str">
        <f>IF(Score!A46="", "",Score!A46 )</f>
        <v/>
      </c>
      <c r="B46" s="317"/>
      <c r="C46" s="315" t="str">
        <f>IF(Score!B46="", "",Score!B46 )</f>
        <v/>
      </c>
      <c r="D46" s="331"/>
      <c r="E46" s="331"/>
      <c r="F46" s="331"/>
      <c r="G46" s="332"/>
      <c r="H46" s="331"/>
      <c r="I46" s="331"/>
      <c r="J46" s="331"/>
      <c r="K46" s="332"/>
      <c r="L46" s="331"/>
      <c r="M46" s="331"/>
      <c r="N46" s="331"/>
      <c r="O46" s="332"/>
      <c r="P46" s="331"/>
      <c r="Q46" s="331"/>
      <c r="R46" s="331"/>
      <c r="S46" s="332"/>
      <c r="T46" s="331"/>
      <c r="U46" s="331"/>
      <c r="V46" s="333"/>
      <c r="W46" s="346" t="str">
        <f>IF(A46="","",SUMIF(SK!B$88:B$163,ROW(),SK!D$88:D$163))</f>
        <v/>
      </c>
      <c r="X46" s="17"/>
      <c r="Y46" s="785" t="str">
        <f>Y4</f>
        <v/>
      </c>
      <c r="Z46" s="520" t="str">
        <f>Z4</f>
        <v/>
      </c>
      <c r="AA46" s="317" t="str">
        <f>IF(Score!T46="", "",Score!T46 )</f>
        <v/>
      </c>
      <c r="AB46" s="317"/>
      <c r="AC46" s="315" t="str">
        <f>IF(Score!U46="", "",Score!U46 )</f>
        <v/>
      </c>
      <c r="AD46" s="331"/>
      <c r="AE46" s="331"/>
      <c r="AF46" s="331"/>
      <c r="AG46" s="332"/>
      <c r="AH46" s="331"/>
      <c r="AI46" s="331"/>
      <c r="AJ46" s="331"/>
      <c r="AK46" s="332"/>
      <c r="AL46" s="331"/>
      <c r="AM46" s="331"/>
      <c r="AN46" s="331"/>
      <c r="AO46" s="332"/>
      <c r="AP46" s="331"/>
      <c r="AQ46" s="331"/>
      <c r="AR46" s="331"/>
      <c r="AS46" s="332"/>
      <c r="AT46" s="331"/>
      <c r="AU46" s="331"/>
      <c r="AV46" s="333"/>
      <c r="AW46" s="346" t="str">
        <f>IF(AA46="","",SUMIF(SK!R$88:R$163,ROW(),SK!T$88:T$163))</f>
        <v/>
      </c>
      <c r="AX46" s="17"/>
      <c r="AY46" s="785" t="str">
        <f>AY4</f>
        <v/>
      </c>
      <c r="AZ46" s="522" t="str">
        <f>AZ4</f>
        <v/>
      </c>
    </row>
    <row r="47" spans="1:52" ht="32" customHeight="1" thickBot="1">
      <c r="A47" s="314" t="str">
        <f>IF(Score!A47="", "",Score!A47 )</f>
        <v/>
      </c>
      <c r="B47" s="318"/>
      <c r="C47" s="316" t="str">
        <f>IF(Score!B47="", "",Score!B47 )</f>
        <v/>
      </c>
      <c r="D47" s="331"/>
      <c r="E47" s="331"/>
      <c r="F47" s="331"/>
      <c r="G47" s="334"/>
      <c r="H47" s="331"/>
      <c r="I47" s="331"/>
      <c r="J47" s="331"/>
      <c r="K47" s="334"/>
      <c r="L47" s="331"/>
      <c r="M47" s="331"/>
      <c r="N47" s="331"/>
      <c r="O47" s="334"/>
      <c r="P47" s="331"/>
      <c r="Q47" s="331"/>
      <c r="R47" s="331"/>
      <c r="S47" s="334"/>
      <c r="T47" s="331"/>
      <c r="U47" s="331"/>
      <c r="V47" s="333"/>
      <c r="W47" s="346" t="str">
        <f>IF(A47="","",SUMIF(SK!B$88:B$163,ROW(),SK!D$88:D$163))</f>
        <v/>
      </c>
      <c r="X47" s="17"/>
      <c r="Y47" s="561"/>
      <c r="Z47" s="520"/>
      <c r="AA47" s="318" t="str">
        <f>IF(Score!T47="", "",Score!T47 )</f>
        <v/>
      </c>
      <c r="AB47" s="318"/>
      <c r="AC47" s="316" t="str">
        <f>IF(Score!U47="", "",Score!U47 )</f>
        <v/>
      </c>
      <c r="AD47" s="331"/>
      <c r="AE47" s="331"/>
      <c r="AF47" s="331"/>
      <c r="AG47" s="334"/>
      <c r="AH47" s="331"/>
      <c r="AI47" s="331"/>
      <c r="AJ47" s="331"/>
      <c r="AK47" s="334"/>
      <c r="AL47" s="331"/>
      <c r="AM47" s="331"/>
      <c r="AN47" s="331"/>
      <c r="AO47" s="334"/>
      <c r="AP47" s="331"/>
      <c r="AQ47" s="331"/>
      <c r="AR47" s="331"/>
      <c r="AS47" s="334"/>
      <c r="AT47" s="331"/>
      <c r="AU47" s="331"/>
      <c r="AV47" s="333"/>
      <c r="AW47" s="346" t="str">
        <f>IF(AA47="","",SUMIF(SK!R$88:R$163,ROW(),SK!T$88:T$163))</f>
        <v/>
      </c>
      <c r="AX47" s="17"/>
      <c r="AY47" s="561"/>
      <c r="AZ47" s="520"/>
    </row>
    <row r="48" spans="1:52" ht="32" customHeight="1" thickBot="1">
      <c r="A48" s="313" t="str">
        <f>IF(Score!A48="", "",Score!A48 )</f>
        <v/>
      </c>
      <c r="B48" s="317"/>
      <c r="C48" s="315" t="str">
        <f>IF(Score!B48="", "",Score!B48 )</f>
        <v/>
      </c>
      <c r="D48" s="331"/>
      <c r="E48" s="331"/>
      <c r="F48" s="331"/>
      <c r="G48" s="332"/>
      <c r="H48" s="331"/>
      <c r="I48" s="331"/>
      <c r="J48" s="331"/>
      <c r="K48" s="332"/>
      <c r="L48" s="331"/>
      <c r="M48" s="331"/>
      <c r="N48" s="331"/>
      <c r="O48" s="332"/>
      <c r="P48" s="331"/>
      <c r="Q48" s="331"/>
      <c r="R48" s="331"/>
      <c r="S48" s="332"/>
      <c r="T48" s="331"/>
      <c r="U48" s="331"/>
      <c r="V48" s="333"/>
      <c r="W48" s="346" t="str">
        <f>IF(A48="","",SUMIF(SK!B$88:B$163,ROW(),SK!D$88:D$163))</f>
        <v/>
      </c>
      <c r="X48" s="17"/>
      <c r="Y48" s="785" t="str">
        <f>Y6</f>
        <v/>
      </c>
      <c r="Z48" s="520" t="str">
        <f>Z6</f>
        <v/>
      </c>
      <c r="AA48" s="317" t="str">
        <f>IF(Score!T48="", "",Score!T48 )</f>
        <v/>
      </c>
      <c r="AB48" s="317"/>
      <c r="AC48" s="315" t="str">
        <f>IF(Score!U48="", "",Score!U48 )</f>
        <v/>
      </c>
      <c r="AD48" s="331"/>
      <c r="AE48" s="331"/>
      <c r="AF48" s="331"/>
      <c r="AG48" s="332"/>
      <c r="AH48" s="331"/>
      <c r="AI48" s="331"/>
      <c r="AJ48" s="331"/>
      <c r="AK48" s="332"/>
      <c r="AL48" s="331"/>
      <c r="AM48" s="331"/>
      <c r="AN48" s="331"/>
      <c r="AO48" s="332"/>
      <c r="AP48" s="331"/>
      <c r="AQ48" s="331"/>
      <c r="AR48" s="331"/>
      <c r="AS48" s="332"/>
      <c r="AT48" s="331"/>
      <c r="AU48" s="331"/>
      <c r="AV48" s="333"/>
      <c r="AW48" s="346" t="str">
        <f>IF(AA48="","",SUMIF(SK!R$88:R$163,ROW(),SK!T$88:T$163))</f>
        <v/>
      </c>
      <c r="AX48" s="17"/>
      <c r="AY48" s="785" t="str">
        <f>AY6</f>
        <v/>
      </c>
      <c r="AZ48" s="520" t="str">
        <f>AZ6</f>
        <v/>
      </c>
    </row>
    <row r="49" spans="1:52" ht="32" customHeight="1" thickBot="1">
      <c r="A49" s="314" t="str">
        <f>IF(Score!A49="", "",Score!A49 )</f>
        <v/>
      </c>
      <c r="B49" s="318"/>
      <c r="C49" s="316" t="str">
        <f>IF(Score!B49="", "",Score!B49 )</f>
        <v/>
      </c>
      <c r="D49" s="331"/>
      <c r="E49" s="331"/>
      <c r="F49" s="331"/>
      <c r="G49" s="334"/>
      <c r="H49" s="331"/>
      <c r="I49" s="331"/>
      <c r="J49" s="331"/>
      <c r="K49" s="334"/>
      <c r="L49" s="331"/>
      <c r="M49" s="331"/>
      <c r="N49" s="331"/>
      <c r="O49" s="334"/>
      <c r="P49" s="331"/>
      <c r="Q49" s="331"/>
      <c r="R49" s="331"/>
      <c r="S49" s="334"/>
      <c r="T49" s="331"/>
      <c r="U49" s="331"/>
      <c r="V49" s="333"/>
      <c r="W49" s="346" t="str">
        <f>IF(A49="","",SUMIF(SK!B$88:B$163,ROW(),SK!D$88:D$163))</f>
        <v/>
      </c>
      <c r="X49" s="17"/>
      <c r="Y49" s="561"/>
      <c r="Z49" s="520"/>
      <c r="AA49" s="318" t="str">
        <f>IF(Score!T49="", "",Score!T49 )</f>
        <v/>
      </c>
      <c r="AB49" s="318"/>
      <c r="AC49" s="316" t="str">
        <f>IF(Score!U49="", "",Score!U49 )</f>
        <v/>
      </c>
      <c r="AD49" s="331"/>
      <c r="AE49" s="331"/>
      <c r="AF49" s="331"/>
      <c r="AG49" s="334"/>
      <c r="AH49" s="331"/>
      <c r="AI49" s="331"/>
      <c r="AJ49" s="331"/>
      <c r="AK49" s="334"/>
      <c r="AL49" s="331"/>
      <c r="AM49" s="331"/>
      <c r="AN49" s="331"/>
      <c r="AO49" s="334"/>
      <c r="AP49" s="331"/>
      <c r="AQ49" s="331"/>
      <c r="AR49" s="331"/>
      <c r="AS49" s="334"/>
      <c r="AT49" s="331"/>
      <c r="AU49" s="331"/>
      <c r="AV49" s="333"/>
      <c r="AW49" s="346" t="str">
        <f>IF(AA49="","",SUMIF(SK!R$88:R$163,ROW(),SK!T$88:T$163))</f>
        <v/>
      </c>
      <c r="AX49" s="17"/>
      <c r="AY49" s="561"/>
      <c r="AZ49" s="520"/>
    </row>
    <row r="50" spans="1:52" ht="32" customHeight="1" thickBot="1">
      <c r="A50" s="313" t="str">
        <f>IF(Score!A50="", "",Score!A50 )</f>
        <v/>
      </c>
      <c r="B50" s="317"/>
      <c r="C50" s="315" t="str">
        <f>IF(Score!B50="", "",Score!B50 )</f>
        <v/>
      </c>
      <c r="D50" s="331"/>
      <c r="E50" s="331"/>
      <c r="F50" s="331"/>
      <c r="G50" s="332"/>
      <c r="H50" s="331"/>
      <c r="I50" s="331"/>
      <c r="J50" s="331"/>
      <c r="K50" s="332"/>
      <c r="L50" s="331"/>
      <c r="M50" s="331"/>
      <c r="N50" s="331"/>
      <c r="O50" s="332"/>
      <c r="P50" s="331"/>
      <c r="Q50" s="331"/>
      <c r="R50" s="331"/>
      <c r="S50" s="332"/>
      <c r="T50" s="331"/>
      <c r="U50" s="331"/>
      <c r="V50" s="333"/>
      <c r="W50" s="346" t="str">
        <f>IF(A50="","",SUMIF(SK!B$88:B$163,ROW(),SK!D$88:D$163))</f>
        <v/>
      </c>
      <c r="X50" s="17"/>
      <c r="Y50" s="785" t="str">
        <f>Y8</f>
        <v/>
      </c>
      <c r="Z50" s="520" t="str">
        <f>Z8</f>
        <v/>
      </c>
      <c r="AA50" s="317" t="str">
        <f>IF(Score!T50="", "",Score!T50 )</f>
        <v/>
      </c>
      <c r="AB50" s="317"/>
      <c r="AC50" s="315" t="str">
        <f>IF(Score!U50="", "",Score!U50 )</f>
        <v/>
      </c>
      <c r="AD50" s="331"/>
      <c r="AE50" s="331"/>
      <c r="AF50" s="331"/>
      <c r="AG50" s="332"/>
      <c r="AH50" s="331"/>
      <c r="AI50" s="331"/>
      <c r="AJ50" s="331"/>
      <c r="AK50" s="332"/>
      <c r="AL50" s="331"/>
      <c r="AM50" s="331"/>
      <c r="AN50" s="331"/>
      <c r="AO50" s="332"/>
      <c r="AP50" s="331"/>
      <c r="AQ50" s="331"/>
      <c r="AR50" s="331"/>
      <c r="AS50" s="332"/>
      <c r="AT50" s="331"/>
      <c r="AU50" s="331"/>
      <c r="AV50" s="333"/>
      <c r="AW50" s="346" t="str">
        <f>IF(AA50="","",SUMIF(SK!R$88:R$163,ROW(),SK!T$88:T$163))</f>
        <v/>
      </c>
      <c r="AX50" s="17"/>
      <c r="AY50" s="785" t="str">
        <f>AY8</f>
        <v/>
      </c>
      <c r="AZ50" s="520" t="str">
        <f>AZ8</f>
        <v/>
      </c>
    </row>
    <row r="51" spans="1:52" ht="32" customHeight="1" thickBot="1">
      <c r="A51" s="314" t="str">
        <f>IF(Score!A51="", "",Score!A51 )</f>
        <v/>
      </c>
      <c r="B51" s="318"/>
      <c r="C51" s="316" t="str">
        <f>IF(Score!B51="", "",Score!B51 )</f>
        <v/>
      </c>
      <c r="D51" s="331"/>
      <c r="E51" s="331"/>
      <c r="F51" s="331"/>
      <c r="G51" s="334"/>
      <c r="H51" s="331"/>
      <c r="I51" s="331"/>
      <c r="J51" s="331"/>
      <c r="K51" s="334"/>
      <c r="L51" s="331"/>
      <c r="M51" s="331"/>
      <c r="N51" s="331"/>
      <c r="O51" s="334"/>
      <c r="P51" s="331"/>
      <c r="Q51" s="331"/>
      <c r="R51" s="331"/>
      <c r="S51" s="334"/>
      <c r="T51" s="331"/>
      <c r="U51" s="331"/>
      <c r="V51" s="333"/>
      <c r="W51" s="346" t="str">
        <f>IF(A51="","",SUMIF(SK!B$88:B$163,ROW(),SK!D$88:D$163))</f>
        <v/>
      </c>
      <c r="X51" s="17"/>
      <c r="Y51" s="561"/>
      <c r="Z51" s="520"/>
      <c r="AA51" s="318" t="str">
        <f>IF(Score!T51="", "",Score!T51 )</f>
        <v/>
      </c>
      <c r="AB51" s="318"/>
      <c r="AC51" s="316" t="str">
        <f>IF(Score!U51="", "",Score!U51 )</f>
        <v/>
      </c>
      <c r="AD51" s="331"/>
      <c r="AE51" s="331"/>
      <c r="AF51" s="331"/>
      <c r="AG51" s="334"/>
      <c r="AH51" s="331"/>
      <c r="AI51" s="331"/>
      <c r="AJ51" s="331"/>
      <c r="AK51" s="334"/>
      <c r="AL51" s="331"/>
      <c r="AM51" s="331"/>
      <c r="AN51" s="331"/>
      <c r="AO51" s="334"/>
      <c r="AP51" s="331"/>
      <c r="AQ51" s="331"/>
      <c r="AR51" s="331"/>
      <c r="AS51" s="334"/>
      <c r="AT51" s="331"/>
      <c r="AU51" s="331"/>
      <c r="AV51" s="333"/>
      <c r="AW51" s="346" t="str">
        <f>IF(AA51="","",SUMIF(SK!R$88:R$163,ROW(),SK!T$88:T$163))</f>
        <v/>
      </c>
      <c r="AX51" s="17"/>
      <c r="AY51" s="561"/>
      <c r="AZ51" s="520"/>
    </row>
    <row r="52" spans="1:52" ht="32" customHeight="1" thickBot="1">
      <c r="A52" s="313" t="str">
        <f>IF(Score!A52="", "",Score!A52 )</f>
        <v/>
      </c>
      <c r="B52" s="317"/>
      <c r="C52" s="315" t="str">
        <f>IF(Score!B52="", "",Score!B52 )</f>
        <v/>
      </c>
      <c r="D52" s="331"/>
      <c r="E52" s="331"/>
      <c r="F52" s="331"/>
      <c r="G52" s="332"/>
      <c r="H52" s="331"/>
      <c r="I52" s="331"/>
      <c r="J52" s="331"/>
      <c r="K52" s="332"/>
      <c r="L52" s="331"/>
      <c r="M52" s="331"/>
      <c r="N52" s="331"/>
      <c r="O52" s="332"/>
      <c r="P52" s="331"/>
      <c r="Q52" s="331"/>
      <c r="R52" s="331"/>
      <c r="S52" s="332"/>
      <c r="T52" s="331"/>
      <c r="U52" s="331"/>
      <c r="V52" s="333"/>
      <c r="W52" s="346" t="str">
        <f>IF(A52="","",SUMIF(SK!B$88:B$163,ROW(),SK!D$88:D$163))</f>
        <v/>
      </c>
      <c r="X52" s="17"/>
      <c r="Y52" s="785" t="str">
        <f>Y10</f>
        <v/>
      </c>
      <c r="Z52" s="520" t="str">
        <f>Z10</f>
        <v/>
      </c>
      <c r="AA52" s="317" t="str">
        <f>IF(Score!T52="", "",Score!T52 )</f>
        <v/>
      </c>
      <c r="AB52" s="317"/>
      <c r="AC52" s="315" t="str">
        <f>IF(Score!U52="", "",Score!U52 )</f>
        <v/>
      </c>
      <c r="AD52" s="331"/>
      <c r="AE52" s="331"/>
      <c r="AF52" s="331"/>
      <c r="AG52" s="332"/>
      <c r="AH52" s="331"/>
      <c r="AI52" s="331"/>
      <c r="AJ52" s="331"/>
      <c r="AK52" s="332"/>
      <c r="AL52" s="331"/>
      <c r="AM52" s="331"/>
      <c r="AN52" s="331"/>
      <c r="AO52" s="332"/>
      <c r="AP52" s="331"/>
      <c r="AQ52" s="331"/>
      <c r="AR52" s="331"/>
      <c r="AS52" s="332"/>
      <c r="AT52" s="331"/>
      <c r="AU52" s="331"/>
      <c r="AV52" s="333"/>
      <c r="AW52" s="346" t="str">
        <f>IF(AA52="","",SUMIF(SK!R$88:R$163,ROW(),SK!T$88:T$163))</f>
        <v/>
      </c>
      <c r="AX52" s="17"/>
      <c r="AY52" s="785" t="str">
        <f>AY10</f>
        <v/>
      </c>
      <c r="AZ52" s="520" t="str">
        <f>AZ10</f>
        <v/>
      </c>
    </row>
    <row r="53" spans="1:52" ht="32" customHeight="1" thickBot="1">
      <c r="A53" s="314" t="str">
        <f>IF(Score!A53="", "",Score!A53 )</f>
        <v/>
      </c>
      <c r="B53" s="318"/>
      <c r="C53" s="316" t="str">
        <f>IF(Score!B53="", "",Score!B53 )</f>
        <v/>
      </c>
      <c r="D53" s="331"/>
      <c r="E53" s="331"/>
      <c r="F53" s="331"/>
      <c r="G53" s="334"/>
      <c r="H53" s="331"/>
      <c r="I53" s="331"/>
      <c r="J53" s="331"/>
      <c r="K53" s="334"/>
      <c r="L53" s="331"/>
      <c r="M53" s="331"/>
      <c r="N53" s="331"/>
      <c r="O53" s="334"/>
      <c r="P53" s="331"/>
      <c r="Q53" s="331"/>
      <c r="R53" s="331"/>
      <c r="S53" s="334"/>
      <c r="T53" s="331"/>
      <c r="U53" s="331"/>
      <c r="V53" s="333"/>
      <c r="W53" s="346" t="str">
        <f>IF(A53="","",SUMIF(SK!B$88:B$163,ROW(),SK!D$88:D$163))</f>
        <v/>
      </c>
      <c r="X53" s="17"/>
      <c r="Y53" s="561"/>
      <c r="Z53" s="520"/>
      <c r="AA53" s="318" t="str">
        <f>IF(Score!T53="", "",Score!T53 )</f>
        <v/>
      </c>
      <c r="AB53" s="318"/>
      <c r="AC53" s="316" t="str">
        <f>IF(Score!U53="", "",Score!U53 )</f>
        <v/>
      </c>
      <c r="AD53" s="331"/>
      <c r="AE53" s="331"/>
      <c r="AF53" s="331"/>
      <c r="AG53" s="334"/>
      <c r="AH53" s="331"/>
      <c r="AI53" s="331"/>
      <c r="AJ53" s="331"/>
      <c r="AK53" s="334"/>
      <c r="AL53" s="331"/>
      <c r="AM53" s="331"/>
      <c r="AN53" s="331"/>
      <c r="AO53" s="334"/>
      <c r="AP53" s="331"/>
      <c r="AQ53" s="331"/>
      <c r="AR53" s="331"/>
      <c r="AS53" s="334"/>
      <c r="AT53" s="331"/>
      <c r="AU53" s="331"/>
      <c r="AV53" s="333"/>
      <c r="AW53" s="346" t="str">
        <f>IF(AA53="","",SUMIF(SK!R$88:R$163,ROW(),SK!T$88:T$163))</f>
        <v/>
      </c>
      <c r="AX53" s="17"/>
      <c r="AY53" s="561"/>
      <c r="AZ53" s="520"/>
    </row>
    <row r="54" spans="1:52" ht="32" customHeight="1" thickBot="1">
      <c r="A54" s="313" t="str">
        <f>IF(Score!A54="", "",Score!A54 )</f>
        <v/>
      </c>
      <c r="B54" s="317"/>
      <c r="C54" s="315" t="str">
        <f>IF(Score!B54="", "",Score!B54 )</f>
        <v/>
      </c>
      <c r="D54" s="331"/>
      <c r="E54" s="331"/>
      <c r="F54" s="331"/>
      <c r="G54" s="332"/>
      <c r="H54" s="331"/>
      <c r="I54" s="331"/>
      <c r="J54" s="331"/>
      <c r="K54" s="332"/>
      <c r="L54" s="331"/>
      <c r="M54" s="331"/>
      <c r="N54" s="331"/>
      <c r="O54" s="332"/>
      <c r="P54" s="331"/>
      <c r="Q54" s="331"/>
      <c r="R54" s="331"/>
      <c r="S54" s="332"/>
      <c r="T54" s="331"/>
      <c r="U54" s="331"/>
      <c r="V54" s="333"/>
      <c r="W54" s="346" t="str">
        <f>IF(A54="","",SUMIF(SK!B$88:B$163,ROW(),SK!D$88:D$163))</f>
        <v/>
      </c>
      <c r="X54" s="17"/>
      <c r="Y54" s="785" t="str">
        <f>Y12</f>
        <v/>
      </c>
      <c r="Z54" s="520" t="str">
        <f>Z12</f>
        <v/>
      </c>
      <c r="AA54" s="317" t="str">
        <f>IF(Score!T54="", "",Score!T54 )</f>
        <v/>
      </c>
      <c r="AB54" s="317"/>
      <c r="AC54" s="315" t="str">
        <f>IF(Score!U54="", "",Score!U54 )</f>
        <v/>
      </c>
      <c r="AD54" s="331"/>
      <c r="AE54" s="331"/>
      <c r="AF54" s="331"/>
      <c r="AG54" s="332"/>
      <c r="AH54" s="331"/>
      <c r="AI54" s="331"/>
      <c r="AJ54" s="331"/>
      <c r="AK54" s="332"/>
      <c r="AL54" s="331"/>
      <c r="AM54" s="331"/>
      <c r="AN54" s="331"/>
      <c r="AO54" s="332"/>
      <c r="AP54" s="331"/>
      <c r="AQ54" s="331"/>
      <c r="AR54" s="331"/>
      <c r="AS54" s="332"/>
      <c r="AT54" s="331"/>
      <c r="AU54" s="331"/>
      <c r="AV54" s="333"/>
      <c r="AW54" s="346" t="str">
        <f>IF(AA54="","",SUMIF(SK!R$88:R$163,ROW(),SK!T$88:T$163))</f>
        <v/>
      </c>
      <c r="AX54" s="17"/>
      <c r="AY54" s="785" t="str">
        <f>AY12</f>
        <v/>
      </c>
      <c r="AZ54" s="520" t="str">
        <f>AZ12</f>
        <v/>
      </c>
    </row>
    <row r="55" spans="1:52" ht="32" customHeight="1" thickBot="1">
      <c r="A55" s="314" t="str">
        <f>IF(Score!A55="", "",Score!A55 )</f>
        <v/>
      </c>
      <c r="B55" s="318"/>
      <c r="C55" s="316" t="str">
        <f>IF(Score!B55="", "",Score!B55 )</f>
        <v/>
      </c>
      <c r="D55" s="331"/>
      <c r="E55" s="331"/>
      <c r="F55" s="331"/>
      <c r="G55" s="334"/>
      <c r="H55" s="331"/>
      <c r="I55" s="331"/>
      <c r="J55" s="331"/>
      <c r="K55" s="334"/>
      <c r="L55" s="331"/>
      <c r="M55" s="331"/>
      <c r="N55" s="331"/>
      <c r="O55" s="334"/>
      <c r="P55" s="331"/>
      <c r="Q55" s="331"/>
      <c r="R55" s="331"/>
      <c r="S55" s="334"/>
      <c r="T55" s="331"/>
      <c r="U55" s="331"/>
      <c r="V55" s="333"/>
      <c r="W55" s="346" t="str">
        <f>IF(A55="","",SUMIF(SK!B$88:B$163,ROW(),SK!D$88:D$163))</f>
        <v/>
      </c>
      <c r="X55" s="17"/>
      <c r="Y55" s="561"/>
      <c r="Z55" s="520"/>
      <c r="AA55" s="318" t="str">
        <f>IF(Score!T55="", "",Score!T55 )</f>
        <v/>
      </c>
      <c r="AB55" s="318"/>
      <c r="AC55" s="316" t="str">
        <f>IF(Score!U55="", "",Score!U55 )</f>
        <v/>
      </c>
      <c r="AD55" s="331"/>
      <c r="AE55" s="331"/>
      <c r="AF55" s="331"/>
      <c r="AG55" s="334"/>
      <c r="AH55" s="331"/>
      <c r="AI55" s="331"/>
      <c r="AJ55" s="331"/>
      <c r="AK55" s="334"/>
      <c r="AL55" s="331"/>
      <c r="AM55" s="331"/>
      <c r="AN55" s="331"/>
      <c r="AO55" s="334"/>
      <c r="AP55" s="331"/>
      <c r="AQ55" s="331"/>
      <c r="AR55" s="331"/>
      <c r="AS55" s="334"/>
      <c r="AT55" s="331"/>
      <c r="AU55" s="331"/>
      <c r="AV55" s="333"/>
      <c r="AW55" s="346" t="str">
        <f>IF(AA55="","",SUMIF(SK!R$88:R$163,ROW(),SK!T$88:T$163))</f>
        <v/>
      </c>
      <c r="AX55" s="17"/>
      <c r="AY55" s="561"/>
      <c r="AZ55" s="520"/>
    </row>
    <row r="56" spans="1:52" ht="32" customHeight="1" thickBot="1">
      <c r="A56" s="313" t="str">
        <f>IF(Score!A56="", "",Score!A56 )</f>
        <v/>
      </c>
      <c r="B56" s="317"/>
      <c r="C56" s="315" t="str">
        <f>IF(Score!B56="", "",Score!B56 )</f>
        <v/>
      </c>
      <c r="D56" s="331"/>
      <c r="E56" s="331"/>
      <c r="F56" s="331"/>
      <c r="G56" s="332"/>
      <c r="H56" s="331"/>
      <c r="I56" s="331"/>
      <c r="J56" s="331"/>
      <c r="K56" s="332"/>
      <c r="L56" s="331"/>
      <c r="M56" s="331"/>
      <c r="N56" s="331"/>
      <c r="O56" s="332"/>
      <c r="P56" s="331"/>
      <c r="Q56" s="331"/>
      <c r="R56" s="331"/>
      <c r="S56" s="332"/>
      <c r="T56" s="331"/>
      <c r="U56" s="331"/>
      <c r="V56" s="333"/>
      <c r="W56" s="346" t="str">
        <f>IF(A56="","",SUMIF(SK!B$88:B$163,ROW(),SK!D$88:D$163))</f>
        <v/>
      </c>
      <c r="X56" s="17"/>
      <c r="Y56" s="785" t="str">
        <f>Y14</f>
        <v/>
      </c>
      <c r="Z56" s="520" t="str">
        <f>Z14</f>
        <v/>
      </c>
      <c r="AA56" s="317" t="str">
        <f>IF(Score!T56="", "",Score!T56 )</f>
        <v/>
      </c>
      <c r="AB56" s="317"/>
      <c r="AC56" s="315" t="str">
        <f>IF(Score!U56="", "",Score!U56 )</f>
        <v/>
      </c>
      <c r="AD56" s="331"/>
      <c r="AE56" s="331"/>
      <c r="AF56" s="331"/>
      <c r="AG56" s="332"/>
      <c r="AH56" s="331"/>
      <c r="AI56" s="331"/>
      <c r="AJ56" s="331"/>
      <c r="AK56" s="332"/>
      <c r="AL56" s="331"/>
      <c r="AM56" s="331"/>
      <c r="AN56" s="331"/>
      <c r="AO56" s="332"/>
      <c r="AP56" s="331"/>
      <c r="AQ56" s="331"/>
      <c r="AR56" s="331"/>
      <c r="AS56" s="332"/>
      <c r="AT56" s="331"/>
      <c r="AU56" s="331"/>
      <c r="AV56" s="333"/>
      <c r="AW56" s="346" t="str">
        <f>IF(AA56="","",SUMIF(SK!R$88:R$163,ROW(),SK!T$88:T$163))</f>
        <v/>
      </c>
      <c r="AX56" s="17"/>
      <c r="AY56" s="785" t="str">
        <f>AY14</f>
        <v/>
      </c>
      <c r="AZ56" s="520" t="str">
        <f>AZ14</f>
        <v/>
      </c>
    </row>
    <row r="57" spans="1:52" ht="32" customHeight="1" thickBot="1">
      <c r="A57" s="314" t="str">
        <f>IF(Score!A57="", "",Score!A57 )</f>
        <v/>
      </c>
      <c r="B57" s="318"/>
      <c r="C57" s="316" t="str">
        <f>IF(Score!B57="", "",Score!B57 )</f>
        <v/>
      </c>
      <c r="D57" s="331"/>
      <c r="E57" s="331"/>
      <c r="F57" s="331"/>
      <c r="G57" s="334"/>
      <c r="H57" s="331"/>
      <c r="I57" s="331"/>
      <c r="J57" s="331"/>
      <c r="K57" s="334"/>
      <c r="L57" s="331"/>
      <c r="M57" s="331"/>
      <c r="N57" s="331"/>
      <c r="O57" s="334"/>
      <c r="P57" s="331"/>
      <c r="Q57" s="331"/>
      <c r="R57" s="331"/>
      <c r="S57" s="334"/>
      <c r="T57" s="331"/>
      <c r="U57" s="331"/>
      <c r="V57" s="333"/>
      <c r="W57" s="346" t="str">
        <f>IF(A57="","",SUMIF(SK!B$88:B$163,ROW(),SK!D$88:D$163))</f>
        <v/>
      </c>
      <c r="X57" s="17"/>
      <c r="Y57" s="561"/>
      <c r="Z57" s="520"/>
      <c r="AA57" s="318" t="str">
        <f>IF(Score!T57="", "",Score!T57 )</f>
        <v/>
      </c>
      <c r="AB57" s="318"/>
      <c r="AC57" s="316" t="str">
        <f>IF(Score!U57="", "",Score!U57 )</f>
        <v/>
      </c>
      <c r="AD57" s="331"/>
      <c r="AE57" s="331"/>
      <c r="AF57" s="331"/>
      <c r="AG57" s="334"/>
      <c r="AH57" s="331"/>
      <c r="AI57" s="331"/>
      <c r="AJ57" s="331"/>
      <c r="AK57" s="334"/>
      <c r="AL57" s="331"/>
      <c r="AM57" s="331"/>
      <c r="AN57" s="331"/>
      <c r="AO57" s="334"/>
      <c r="AP57" s="331"/>
      <c r="AQ57" s="331"/>
      <c r="AR57" s="331"/>
      <c r="AS57" s="334"/>
      <c r="AT57" s="331"/>
      <c r="AU57" s="331"/>
      <c r="AV57" s="333"/>
      <c r="AW57" s="346" t="str">
        <f>IF(AA57="","",SUMIF(SK!R$88:R$163,ROW(),SK!T$88:T$163))</f>
        <v/>
      </c>
      <c r="AX57" s="17"/>
      <c r="AY57" s="561"/>
      <c r="AZ57" s="520"/>
    </row>
    <row r="58" spans="1:52" ht="32" customHeight="1" thickBot="1">
      <c r="A58" s="313" t="str">
        <f>IF(Score!A58="", "",Score!A58 )</f>
        <v/>
      </c>
      <c r="B58" s="317"/>
      <c r="C58" s="315" t="str">
        <f>IF(Score!B58="", "",Score!B58 )</f>
        <v/>
      </c>
      <c r="D58" s="331"/>
      <c r="E58" s="331"/>
      <c r="F58" s="331"/>
      <c r="G58" s="332"/>
      <c r="H58" s="331"/>
      <c r="I58" s="331"/>
      <c r="J58" s="331"/>
      <c r="K58" s="332"/>
      <c r="L58" s="331"/>
      <c r="M58" s="331"/>
      <c r="N58" s="331"/>
      <c r="O58" s="332"/>
      <c r="P58" s="331"/>
      <c r="Q58" s="331"/>
      <c r="R58" s="331"/>
      <c r="S58" s="332"/>
      <c r="T58" s="331"/>
      <c r="U58" s="331"/>
      <c r="V58" s="333"/>
      <c r="W58" s="346" t="str">
        <f>IF(A58="","",SUMIF(SK!B$88:B$163,ROW(),SK!D$88:D$163))</f>
        <v/>
      </c>
      <c r="X58" s="17"/>
      <c r="Y58" s="785" t="str">
        <f>Y16</f>
        <v/>
      </c>
      <c r="Z58" s="520" t="str">
        <f>Z16</f>
        <v/>
      </c>
      <c r="AA58" s="317" t="str">
        <f>IF(Score!T58="", "",Score!T58 )</f>
        <v/>
      </c>
      <c r="AB58" s="317"/>
      <c r="AC58" s="315" t="str">
        <f>IF(Score!U58="", "",Score!U58 )</f>
        <v/>
      </c>
      <c r="AD58" s="331"/>
      <c r="AE58" s="331"/>
      <c r="AF58" s="331"/>
      <c r="AG58" s="332"/>
      <c r="AH58" s="331"/>
      <c r="AI58" s="331"/>
      <c r="AJ58" s="331"/>
      <c r="AK58" s="332"/>
      <c r="AL58" s="331"/>
      <c r="AM58" s="331"/>
      <c r="AN58" s="331"/>
      <c r="AO58" s="332"/>
      <c r="AP58" s="331"/>
      <c r="AQ58" s="331"/>
      <c r="AR58" s="331"/>
      <c r="AS58" s="332"/>
      <c r="AT58" s="331"/>
      <c r="AU58" s="331"/>
      <c r="AV58" s="333"/>
      <c r="AW58" s="346" t="str">
        <f>IF(AA58="","",SUMIF(SK!R$88:R$163,ROW(),SK!T$88:T$163))</f>
        <v/>
      </c>
      <c r="AX58" s="17"/>
      <c r="AY58" s="785" t="str">
        <f>AY16</f>
        <v/>
      </c>
      <c r="AZ58" s="520" t="str">
        <f>AZ16</f>
        <v/>
      </c>
    </row>
    <row r="59" spans="1:52" ht="32" customHeight="1" thickBot="1">
      <c r="A59" s="314" t="str">
        <f>IF(Score!A59="", "",Score!A59 )</f>
        <v/>
      </c>
      <c r="B59" s="318"/>
      <c r="C59" s="316" t="str">
        <f>IF(Score!B59="", "",Score!B59 )</f>
        <v/>
      </c>
      <c r="D59" s="331"/>
      <c r="E59" s="331"/>
      <c r="F59" s="331"/>
      <c r="G59" s="334"/>
      <c r="H59" s="331"/>
      <c r="I59" s="331"/>
      <c r="J59" s="331"/>
      <c r="K59" s="334"/>
      <c r="L59" s="331"/>
      <c r="M59" s="331"/>
      <c r="N59" s="331"/>
      <c r="O59" s="334"/>
      <c r="P59" s="331"/>
      <c r="Q59" s="331"/>
      <c r="R59" s="331"/>
      <c r="S59" s="334"/>
      <c r="T59" s="331"/>
      <c r="U59" s="331"/>
      <c r="V59" s="333"/>
      <c r="W59" s="346" t="str">
        <f>IF(A59="","",SUMIF(SK!B$88:B$163,ROW(),SK!D$88:D$163))</f>
        <v/>
      </c>
      <c r="X59" s="17"/>
      <c r="Y59" s="561"/>
      <c r="Z59" s="520"/>
      <c r="AA59" s="318" t="str">
        <f>IF(Score!T59="", "",Score!T59 )</f>
        <v/>
      </c>
      <c r="AB59" s="318"/>
      <c r="AC59" s="316" t="str">
        <f>IF(Score!U59="", "",Score!U59 )</f>
        <v/>
      </c>
      <c r="AD59" s="331"/>
      <c r="AE59" s="331"/>
      <c r="AF59" s="331"/>
      <c r="AG59" s="334"/>
      <c r="AH59" s="331"/>
      <c r="AI59" s="331"/>
      <c r="AJ59" s="331"/>
      <c r="AK59" s="334"/>
      <c r="AL59" s="331"/>
      <c r="AM59" s="331"/>
      <c r="AN59" s="331"/>
      <c r="AO59" s="334"/>
      <c r="AP59" s="331"/>
      <c r="AQ59" s="331"/>
      <c r="AR59" s="331"/>
      <c r="AS59" s="334"/>
      <c r="AT59" s="331"/>
      <c r="AU59" s="331"/>
      <c r="AV59" s="333"/>
      <c r="AW59" s="346" t="str">
        <f>IF(AA59="","",SUMIF(SK!R$88:R$163,ROW(),SK!T$88:T$163))</f>
        <v/>
      </c>
      <c r="AX59" s="17"/>
      <c r="AY59" s="561"/>
      <c r="AZ59" s="520"/>
    </row>
    <row r="60" spans="1:52" ht="32" customHeight="1" thickBot="1">
      <c r="A60" s="313" t="str">
        <f>IF(Score!A60="", "",Score!A60 )</f>
        <v/>
      </c>
      <c r="B60" s="317"/>
      <c r="C60" s="315" t="str">
        <f>IF(Score!B60="", "",Score!B60 )</f>
        <v/>
      </c>
      <c r="D60" s="331"/>
      <c r="E60" s="331"/>
      <c r="F60" s="331"/>
      <c r="G60" s="332"/>
      <c r="H60" s="331"/>
      <c r="I60" s="331"/>
      <c r="J60" s="331"/>
      <c r="K60" s="332"/>
      <c r="L60" s="331"/>
      <c r="M60" s="331"/>
      <c r="N60" s="331"/>
      <c r="O60" s="332"/>
      <c r="P60" s="331"/>
      <c r="Q60" s="331"/>
      <c r="R60" s="331"/>
      <c r="S60" s="332"/>
      <c r="T60" s="331"/>
      <c r="U60" s="331"/>
      <c r="V60" s="333"/>
      <c r="W60" s="346" t="str">
        <f>IF(A60="","",SUMIF(SK!B$88:B$163,ROW(),SK!D$88:D$163))</f>
        <v/>
      </c>
      <c r="X60" s="17"/>
      <c r="Y60" s="785" t="str">
        <f>Y18</f>
        <v/>
      </c>
      <c r="Z60" s="520" t="str">
        <f>Z18</f>
        <v/>
      </c>
      <c r="AA60" s="317" t="str">
        <f>IF(Score!T60="", "",Score!T60 )</f>
        <v/>
      </c>
      <c r="AB60" s="317"/>
      <c r="AC60" s="315" t="str">
        <f>IF(Score!U60="", "",Score!U60 )</f>
        <v/>
      </c>
      <c r="AD60" s="331"/>
      <c r="AE60" s="331"/>
      <c r="AF60" s="331"/>
      <c r="AG60" s="332"/>
      <c r="AH60" s="331"/>
      <c r="AI60" s="331"/>
      <c r="AJ60" s="331"/>
      <c r="AK60" s="332"/>
      <c r="AL60" s="331"/>
      <c r="AM60" s="331"/>
      <c r="AN60" s="331"/>
      <c r="AO60" s="332"/>
      <c r="AP60" s="331"/>
      <c r="AQ60" s="331"/>
      <c r="AR60" s="331"/>
      <c r="AS60" s="332"/>
      <c r="AT60" s="331"/>
      <c r="AU60" s="331"/>
      <c r="AV60" s="333"/>
      <c r="AW60" s="346" t="str">
        <f>IF(AA60="","",SUMIF(SK!R$88:R$163,ROW(),SK!T$88:T$163))</f>
        <v/>
      </c>
      <c r="AX60" s="17"/>
      <c r="AY60" s="785" t="str">
        <f>AY18</f>
        <v/>
      </c>
      <c r="AZ60" s="520" t="str">
        <f>AZ18</f>
        <v/>
      </c>
    </row>
    <row r="61" spans="1:52" ht="32" customHeight="1" thickBot="1">
      <c r="A61" s="314" t="str">
        <f>IF(Score!A61="", "",Score!A61 )</f>
        <v/>
      </c>
      <c r="B61" s="318"/>
      <c r="C61" s="316" t="str">
        <f>IF(Score!B61="", "",Score!B61 )</f>
        <v/>
      </c>
      <c r="D61" s="331"/>
      <c r="E61" s="331"/>
      <c r="F61" s="331"/>
      <c r="G61" s="334"/>
      <c r="H61" s="331"/>
      <c r="I61" s="331"/>
      <c r="J61" s="331"/>
      <c r="K61" s="334"/>
      <c r="L61" s="331"/>
      <c r="M61" s="331"/>
      <c r="N61" s="331"/>
      <c r="O61" s="334"/>
      <c r="P61" s="331"/>
      <c r="Q61" s="331"/>
      <c r="R61" s="331"/>
      <c r="S61" s="334"/>
      <c r="T61" s="331"/>
      <c r="U61" s="331"/>
      <c r="V61" s="333"/>
      <c r="W61" s="346" t="str">
        <f>IF(A61="","",SUMIF(SK!B$88:B$163,ROW(),SK!D$88:D$163))</f>
        <v/>
      </c>
      <c r="X61" s="17"/>
      <c r="Y61" s="561"/>
      <c r="Z61" s="520"/>
      <c r="AA61" s="318" t="str">
        <f>IF(Score!T61="", "",Score!T61 )</f>
        <v/>
      </c>
      <c r="AB61" s="318"/>
      <c r="AC61" s="316" t="str">
        <f>IF(Score!U61="", "",Score!U61 )</f>
        <v/>
      </c>
      <c r="AD61" s="331"/>
      <c r="AE61" s="331"/>
      <c r="AF61" s="331"/>
      <c r="AG61" s="334"/>
      <c r="AH61" s="331"/>
      <c r="AI61" s="331"/>
      <c r="AJ61" s="331"/>
      <c r="AK61" s="334"/>
      <c r="AL61" s="331"/>
      <c r="AM61" s="331"/>
      <c r="AN61" s="331"/>
      <c r="AO61" s="334"/>
      <c r="AP61" s="331"/>
      <c r="AQ61" s="331"/>
      <c r="AR61" s="331"/>
      <c r="AS61" s="334"/>
      <c r="AT61" s="331"/>
      <c r="AU61" s="331"/>
      <c r="AV61" s="333"/>
      <c r="AW61" s="346" t="str">
        <f>IF(AA61="","",SUMIF(SK!R$88:R$163,ROW(),SK!T$88:T$163))</f>
        <v/>
      </c>
      <c r="AX61" s="17"/>
      <c r="AY61" s="561"/>
      <c r="AZ61" s="520"/>
    </row>
    <row r="62" spans="1:52" ht="32" customHeight="1" thickBot="1">
      <c r="A62" s="313" t="str">
        <f>IF(Score!A62="", "",Score!A62 )</f>
        <v/>
      </c>
      <c r="B62" s="317"/>
      <c r="C62" s="315" t="str">
        <f>IF(Score!B62="", "",Score!B62 )</f>
        <v/>
      </c>
      <c r="D62" s="331"/>
      <c r="E62" s="331"/>
      <c r="F62" s="331"/>
      <c r="G62" s="332"/>
      <c r="H62" s="331"/>
      <c r="I62" s="331"/>
      <c r="J62" s="331"/>
      <c r="K62" s="332"/>
      <c r="L62" s="331"/>
      <c r="M62" s="331"/>
      <c r="N62" s="331"/>
      <c r="O62" s="332"/>
      <c r="P62" s="331"/>
      <c r="Q62" s="331"/>
      <c r="R62" s="331"/>
      <c r="S62" s="332"/>
      <c r="T62" s="331"/>
      <c r="U62" s="331"/>
      <c r="V62" s="333"/>
      <c r="W62" s="346" t="str">
        <f>IF(A62="","",SUMIF(SK!B$88:B$163,ROW(),SK!D$88:D$163))</f>
        <v/>
      </c>
      <c r="X62" s="17"/>
      <c r="Y62" s="785" t="str">
        <f>Y20</f>
        <v/>
      </c>
      <c r="Z62" s="520" t="str">
        <f>Z20</f>
        <v/>
      </c>
      <c r="AA62" s="317" t="str">
        <f>IF(Score!T62="", "",Score!T62 )</f>
        <v/>
      </c>
      <c r="AB62" s="317"/>
      <c r="AC62" s="315" t="str">
        <f>IF(Score!U62="", "",Score!U62 )</f>
        <v/>
      </c>
      <c r="AD62" s="331"/>
      <c r="AE62" s="331"/>
      <c r="AF62" s="331"/>
      <c r="AG62" s="332"/>
      <c r="AH62" s="331"/>
      <c r="AI62" s="331"/>
      <c r="AJ62" s="331"/>
      <c r="AK62" s="332"/>
      <c r="AL62" s="331"/>
      <c r="AM62" s="331"/>
      <c r="AN62" s="331"/>
      <c r="AO62" s="332"/>
      <c r="AP62" s="331"/>
      <c r="AQ62" s="331"/>
      <c r="AR62" s="331"/>
      <c r="AS62" s="332"/>
      <c r="AT62" s="331"/>
      <c r="AU62" s="331"/>
      <c r="AV62" s="333"/>
      <c r="AW62" s="346" t="str">
        <f>IF(AA62="","",SUMIF(SK!R$88:R$163,ROW(),SK!T$88:T$163))</f>
        <v/>
      </c>
      <c r="AX62" s="17"/>
      <c r="AY62" s="785" t="str">
        <f>AY20</f>
        <v/>
      </c>
      <c r="AZ62" s="520" t="str">
        <f>AZ20</f>
        <v/>
      </c>
    </row>
    <row r="63" spans="1:52" ht="32" customHeight="1" thickBot="1">
      <c r="A63" s="314" t="str">
        <f>IF(Score!A63="", "",Score!A63 )</f>
        <v/>
      </c>
      <c r="B63" s="318"/>
      <c r="C63" s="316" t="str">
        <f>IF(Score!B63="", "",Score!B63 )</f>
        <v/>
      </c>
      <c r="D63" s="331"/>
      <c r="E63" s="331"/>
      <c r="F63" s="331"/>
      <c r="G63" s="334"/>
      <c r="H63" s="331"/>
      <c r="I63" s="331"/>
      <c r="J63" s="331"/>
      <c r="K63" s="334"/>
      <c r="L63" s="331"/>
      <c r="M63" s="331"/>
      <c r="N63" s="331"/>
      <c r="O63" s="334"/>
      <c r="P63" s="331"/>
      <c r="Q63" s="331"/>
      <c r="R63" s="331"/>
      <c r="S63" s="334"/>
      <c r="T63" s="331"/>
      <c r="U63" s="331"/>
      <c r="V63" s="333"/>
      <c r="W63" s="346" t="str">
        <f>IF(A63="","",SUMIF(SK!B$88:B$163,ROW(),SK!D$88:D$163))</f>
        <v/>
      </c>
      <c r="X63" s="17"/>
      <c r="Y63" s="561"/>
      <c r="Z63" s="520"/>
      <c r="AA63" s="318" t="str">
        <f>IF(Score!T63="", "",Score!T63 )</f>
        <v/>
      </c>
      <c r="AB63" s="318"/>
      <c r="AC63" s="316" t="str">
        <f>IF(Score!U63="", "",Score!U63 )</f>
        <v/>
      </c>
      <c r="AD63" s="331"/>
      <c r="AE63" s="331"/>
      <c r="AF63" s="331"/>
      <c r="AG63" s="334"/>
      <c r="AH63" s="331"/>
      <c r="AI63" s="331"/>
      <c r="AJ63" s="331"/>
      <c r="AK63" s="334"/>
      <c r="AL63" s="331"/>
      <c r="AM63" s="331"/>
      <c r="AN63" s="331"/>
      <c r="AO63" s="334"/>
      <c r="AP63" s="331"/>
      <c r="AQ63" s="331"/>
      <c r="AR63" s="331"/>
      <c r="AS63" s="334"/>
      <c r="AT63" s="331"/>
      <c r="AU63" s="331"/>
      <c r="AV63" s="333"/>
      <c r="AW63" s="346" t="str">
        <f>IF(AA63="","",SUMIF(SK!R$88:R$163,ROW(),SK!T$88:T$163))</f>
        <v/>
      </c>
      <c r="AX63" s="17"/>
      <c r="AY63" s="561"/>
      <c r="AZ63" s="520"/>
    </row>
    <row r="64" spans="1:52" ht="32" customHeight="1" thickBot="1">
      <c r="A64" s="313" t="str">
        <f>IF(Score!A64="", "",Score!A64 )</f>
        <v/>
      </c>
      <c r="B64" s="317"/>
      <c r="C64" s="315" t="str">
        <f>IF(Score!B64="", "",Score!B64 )</f>
        <v/>
      </c>
      <c r="D64" s="331"/>
      <c r="E64" s="331"/>
      <c r="F64" s="331"/>
      <c r="G64" s="332"/>
      <c r="H64" s="331"/>
      <c r="I64" s="331"/>
      <c r="J64" s="331"/>
      <c r="K64" s="332"/>
      <c r="L64" s="331"/>
      <c r="M64" s="331"/>
      <c r="N64" s="331"/>
      <c r="O64" s="332"/>
      <c r="P64" s="331"/>
      <c r="Q64" s="331"/>
      <c r="R64" s="331"/>
      <c r="S64" s="332"/>
      <c r="T64" s="331"/>
      <c r="U64" s="331"/>
      <c r="V64" s="333"/>
      <c r="W64" s="346" t="str">
        <f>IF(A64="","",SUMIF(SK!B$88:B$163,ROW(),SK!D$88:D$163))</f>
        <v/>
      </c>
      <c r="X64" s="17"/>
      <c r="Y64" s="785" t="str">
        <f>Y22</f>
        <v/>
      </c>
      <c r="Z64" s="520" t="str">
        <f>Z22</f>
        <v/>
      </c>
      <c r="AA64" s="317" t="str">
        <f>IF(Score!T64="", "",Score!T64 )</f>
        <v/>
      </c>
      <c r="AB64" s="317"/>
      <c r="AC64" s="315" t="str">
        <f>IF(Score!U64="", "",Score!U64 )</f>
        <v/>
      </c>
      <c r="AD64" s="331"/>
      <c r="AE64" s="331"/>
      <c r="AF64" s="331"/>
      <c r="AG64" s="332"/>
      <c r="AH64" s="331"/>
      <c r="AI64" s="331"/>
      <c r="AJ64" s="331"/>
      <c r="AK64" s="332"/>
      <c r="AL64" s="331"/>
      <c r="AM64" s="331"/>
      <c r="AN64" s="331"/>
      <c r="AO64" s="332"/>
      <c r="AP64" s="331"/>
      <c r="AQ64" s="331"/>
      <c r="AR64" s="331"/>
      <c r="AS64" s="332"/>
      <c r="AT64" s="331"/>
      <c r="AU64" s="331"/>
      <c r="AV64" s="333"/>
      <c r="AW64" s="346" t="str">
        <f>IF(AA64="","",SUMIF(SK!R$88:R$163,ROW(),SK!T$88:T$163))</f>
        <v/>
      </c>
      <c r="AX64" s="17"/>
      <c r="AY64" s="785" t="str">
        <f>AY22</f>
        <v/>
      </c>
      <c r="AZ64" s="520" t="str">
        <f>AZ22</f>
        <v/>
      </c>
    </row>
    <row r="65" spans="1:52" ht="32" customHeight="1" thickBot="1">
      <c r="A65" s="314" t="str">
        <f>IF(Score!A65="", "",Score!A65 )</f>
        <v/>
      </c>
      <c r="B65" s="318"/>
      <c r="C65" s="316" t="str">
        <f>IF(Score!B65="", "",Score!B65 )</f>
        <v/>
      </c>
      <c r="D65" s="331"/>
      <c r="E65" s="331"/>
      <c r="F65" s="331"/>
      <c r="G65" s="334"/>
      <c r="H65" s="331"/>
      <c r="I65" s="331"/>
      <c r="J65" s="331"/>
      <c r="K65" s="334"/>
      <c r="L65" s="331"/>
      <c r="M65" s="331"/>
      <c r="N65" s="331"/>
      <c r="O65" s="334"/>
      <c r="P65" s="331"/>
      <c r="Q65" s="331"/>
      <c r="R65" s="331"/>
      <c r="S65" s="334"/>
      <c r="T65" s="331"/>
      <c r="U65" s="331"/>
      <c r="V65" s="333"/>
      <c r="W65" s="346" t="str">
        <f>IF(A65="","",SUMIF(SK!B$88:B$163,ROW(),SK!D$88:D$163))</f>
        <v/>
      </c>
      <c r="X65" s="17"/>
      <c r="Y65" s="561"/>
      <c r="Z65" s="520"/>
      <c r="AA65" s="318" t="str">
        <f>IF(Score!T65="", "",Score!T65 )</f>
        <v/>
      </c>
      <c r="AB65" s="318"/>
      <c r="AC65" s="316" t="str">
        <f>IF(Score!U65="", "",Score!U65 )</f>
        <v/>
      </c>
      <c r="AD65" s="331"/>
      <c r="AE65" s="331"/>
      <c r="AF65" s="331"/>
      <c r="AG65" s="334"/>
      <c r="AH65" s="331"/>
      <c r="AI65" s="331"/>
      <c r="AJ65" s="331"/>
      <c r="AK65" s="334"/>
      <c r="AL65" s="331"/>
      <c r="AM65" s="331"/>
      <c r="AN65" s="331"/>
      <c r="AO65" s="334"/>
      <c r="AP65" s="331"/>
      <c r="AQ65" s="331"/>
      <c r="AR65" s="331"/>
      <c r="AS65" s="334"/>
      <c r="AT65" s="331"/>
      <c r="AU65" s="331"/>
      <c r="AV65" s="333"/>
      <c r="AW65" s="346" t="str">
        <f>IF(AA65="","",SUMIF(SK!R$88:R$163,ROW(),SK!T$88:T$163))</f>
        <v/>
      </c>
      <c r="AX65" s="17"/>
      <c r="AY65" s="561"/>
      <c r="AZ65" s="520"/>
    </row>
    <row r="66" spans="1:52" ht="32" customHeight="1" thickBot="1">
      <c r="A66" s="313" t="str">
        <f>IF(Score!A66="", "",Score!A66 )</f>
        <v/>
      </c>
      <c r="B66" s="317"/>
      <c r="C66" s="315" t="str">
        <f>IF(Score!B66="", "",Score!B66 )</f>
        <v/>
      </c>
      <c r="D66" s="331"/>
      <c r="E66" s="331"/>
      <c r="F66" s="331"/>
      <c r="G66" s="332"/>
      <c r="H66" s="331"/>
      <c r="I66" s="331"/>
      <c r="J66" s="331"/>
      <c r="K66" s="332"/>
      <c r="L66" s="331"/>
      <c r="M66" s="331"/>
      <c r="N66" s="331"/>
      <c r="O66" s="332"/>
      <c r="P66" s="331"/>
      <c r="Q66" s="331"/>
      <c r="R66" s="331"/>
      <c r="S66" s="332"/>
      <c r="T66" s="331"/>
      <c r="U66" s="331"/>
      <c r="V66" s="333"/>
      <c r="W66" s="346" t="str">
        <f>IF(A66="","",SUMIF(SK!B$88:B$163,ROW(),SK!D$88:D$163))</f>
        <v/>
      </c>
      <c r="X66" s="17"/>
      <c r="Y66" s="785" t="str">
        <f>Y24</f>
        <v/>
      </c>
      <c r="Z66" s="520" t="str">
        <f>Z24</f>
        <v/>
      </c>
      <c r="AA66" s="317" t="str">
        <f>IF(Score!T66="", "",Score!T66 )</f>
        <v/>
      </c>
      <c r="AB66" s="317"/>
      <c r="AC66" s="315" t="str">
        <f>IF(Score!U66="", "",Score!U66 )</f>
        <v/>
      </c>
      <c r="AD66" s="331"/>
      <c r="AE66" s="331"/>
      <c r="AF66" s="331"/>
      <c r="AG66" s="332"/>
      <c r="AH66" s="331"/>
      <c r="AI66" s="331"/>
      <c r="AJ66" s="331"/>
      <c r="AK66" s="332"/>
      <c r="AL66" s="331"/>
      <c r="AM66" s="331"/>
      <c r="AN66" s="331"/>
      <c r="AO66" s="332"/>
      <c r="AP66" s="331"/>
      <c r="AQ66" s="331"/>
      <c r="AR66" s="331"/>
      <c r="AS66" s="332"/>
      <c r="AT66" s="331"/>
      <c r="AU66" s="331"/>
      <c r="AV66" s="333"/>
      <c r="AW66" s="346" t="str">
        <f>IF(AA66="","",SUMIF(SK!R$88:R$163,ROW(),SK!T$88:T$163))</f>
        <v/>
      </c>
      <c r="AX66" s="17"/>
      <c r="AY66" s="785" t="str">
        <f>AY24</f>
        <v/>
      </c>
      <c r="AZ66" s="520" t="str">
        <f>AZ24</f>
        <v/>
      </c>
    </row>
    <row r="67" spans="1:52" ht="32" customHeight="1" thickBot="1">
      <c r="A67" s="314" t="str">
        <f>IF(Score!A67="", "",Score!A67 )</f>
        <v/>
      </c>
      <c r="B67" s="318"/>
      <c r="C67" s="316" t="str">
        <f>IF(Score!B67="", "",Score!B67 )</f>
        <v/>
      </c>
      <c r="D67" s="331"/>
      <c r="E67" s="331"/>
      <c r="F67" s="331"/>
      <c r="G67" s="334"/>
      <c r="H67" s="331"/>
      <c r="I67" s="331"/>
      <c r="J67" s="331"/>
      <c r="K67" s="334"/>
      <c r="L67" s="331"/>
      <c r="M67" s="331"/>
      <c r="N67" s="331"/>
      <c r="O67" s="334"/>
      <c r="P67" s="331"/>
      <c r="Q67" s="331"/>
      <c r="R67" s="331"/>
      <c r="S67" s="334"/>
      <c r="T67" s="331"/>
      <c r="U67" s="331"/>
      <c r="V67" s="333"/>
      <c r="W67" s="346" t="str">
        <f>IF(A67="","",SUMIF(SK!B$88:B$163,ROW(),SK!D$88:D$163))</f>
        <v/>
      </c>
      <c r="X67" s="17"/>
      <c r="Y67" s="561"/>
      <c r="Z67" s="520"/>
      <c r="AA67" s="318" t="str">
        <f>IF(Score!T67="", "",Score!T67 )</f>
        <v/>
      </c>
      <c r="AB67" s="318"/>
      <c r="AC67" s="316" t="str">
        <f>IF(Score!U67="", "",Score!U67 )</f>
        <v/>
      </c>
      <c r="AD67" s="331"/>
      <c r="AE67" s="331"/>
      <c r="AF67" s="331"/>
      <c r="AG67" s="334"/>
      <c r="AH67" s="331"/>
      <c r="AI67" s="331"/>
      <c r="AJ67" s="331"/>
      <c r="AK67" s="334"/>
      <c r="AL67" s="331"/>
      <c r="AM67" s="331"/>
      <c r="AN67" s="331"/>
      <c r="AO67" s="334"/>
      <c r="AP67" s="331"/>
      <c r="AQ67" s="331"/>
      <c r="AR67" s="331"/>
      <c r="AS67" s="334"/>
      <c r="AT67" s="331"/>
      <c r="AU67" s="331"/>
      <c r="AV67" s="333"/>
      <c r="AW67" s="346" t="str">
        <f>IF(AA67="","",SUMIF(SK!R$88:R$163,ROW(),SK!T$88:T$163))</f>
        <v/>
      </c>
      <c r="AX67" s="17"/>
      <c r="AY67" s="561"/>
      <c r="AZ67" s="520"/>
    </row>
    <row r="68" spans="1:52" ht="32" customHeight="1" thickBot="1">
      <c r="A68" s="313" t="str">
        <f>IF(Score!A68="", "",Score!A68 )</f>
        <v/>
      </c>
      <c r="B68" s="317"/>
      <c r="C68" s="315" t="str">
        <f>IF(Score!B68="", "",Score!B68 )</f>
        <v/>
      </c>
      <c r="D68" s="331"/>
      <c r="E68" s="331"/>
      <c r="F68" s="331"/>
      <c r="G68" s="332"/>
      <c r="H68" s="331"/>
      <c r="I68" s="331"/>
      <c r="J68" s="331"/>
      <c r="K68" s="332"/>
      <c r="L68" s="331"/>
      <c r="M68" s="331"/>
      <c r="N68" s="331"/>
      <c r="O68" s="332"/>
      <c r="P68" s="331"/>
      <c r="Q68" s="331"/>
      <c r="R68" s="331"/>
      <c r="S68" s="332"/>
      <c r="T68" s="331"/>
      <c r="U68" s="331"/>
      <c r="V68" s="333"/>
      <c r="W68" s="346" t="str">
        <f>IF(A68="","",SUMIF(SK!B$88:B$163,ROW(),SK!D$88:D$163))</f>
        <v/>
      </c>
      <c r="X68" s="17"/>
      <c r="Y68" s="785" t="str">
        <f>Y26</f>
        <v/>
      </c>
      <c r="Z68" s="520" t="str">
        <f>Z26</f>
        <v/>
      </c>
      <c r="AA68" s="317" t="str">
        <f>IF(Score!T68="", "",Score!T68 )</f>
        <v/>
      </c>
      <c r="AB68" s="317"/>
      <c r="AC68" s="315" t="str">
        <f>IF(Score!U68="", "",Score!U68 )</f>
        <v/>
      </c>
      <c r="AD68" s="331"/>
      <c r="AE68" s="331"/>
      <c r="AF68" s="331"/>
      <c r="AG68" s="332"/>
      <c r="AH68" s="331"/>
      <c r="AI68" s="331"/>
      <c r="AJ68" s="331"/>
      <c r="AK68" s="332"/>
      <c r="AL68" s="331"/>
      <c r="AM68" s="331"/>
      <c r="AN68" s="331"/>
      <c r="AO68" s="332"/>
      <c r="AP68" s="331"/>
      <c r="AQ68" s="331"/>
      <c r="AR68" s="331"/>
      <c r="AS68" s="332"/>
      <c r="AT68" s="331"/>
      <c r="AU68" s="331"/>
      <c r="AV68" s="333"/>
      <c r="AW68" s="346" t="str">
        <f>IF(AA68="","",SUMIF(SK!R$88:R$163,ROW(),SK!T$88:T$163))</f>
        <v/>
      </c>
      <c r="AX68" s="17"/>
      <c r="AY68" s="785" t="str">
        <f>AY26</f>
        <v/>
      </c>
      <c r="AZ68" s="520" t="str">
        <f>AZ26</f>
        <v/>
      </c>
    </row>
    <row r="69" spans="1:52" ht="32" customHeight="1" thickBot="1">
      <c r="A69" s="314" t="str">
        <f>IF(Score!A69="", "",Score!A69 )</f>
        <v/>
      </c>
      <c r="B69" s="318"/>
      <c r="C69" s="316" t="str">
        <f>IF(Score!B69="", "",Score!B69 )</f>
        <v/>
      </c>
      <c r="D69" s="331"/>
      <c r="E69" s="331"/>
      <c r="F69" s="331"/>
      <c r="G69" s="334"/>
      <c r="H69" s="331"/>
      <c r="I69" s="331"/>
      <c r="J69" s="331"/>
      <c r="K69" s="334"/>
      <c r="L69" s="331"/>
      <c r="M69" s="331"/>
      <c r="N69" s="331"/>
      <c r="O69" s="334"/>
      <c r="P69" s="331"/>
      <c r="Q69" s="331"/>
      <c r="R69" s="331"/>
      <c r="S69" s="334"/>
      <c r="T69" s="331"/>
      <c r="U69" s="331"/>
      <c r="V69" s="333"/>
      <c r="W69" s="346" t="str">
        <f>IF(A69="","",SUMIF(SK!B$88:B$163,ROW(),SK!D$88:D$163))</f>
        <v/>
      </c>
      <c r="X69" s="17"/>
      <c r="Y69" s="561"/>
      <c r="Z69" s="520"/>
      <c r="AA69" s="318" t="str">
        <f>IF(Score!T69="", "",Score!T69 )</f>
        <v/>
      </c>
      <c r="AB69" s="318"/>
      <c r="AC69" s="316" t="str">
        <f>IF(Score!U69="", "",Score!U69 )</f>
        <v/>
      </c>
      <c r="AD69" s="331"/>
      <c r="AE69" s="331"/>
      <c r="AF69" s="331"/>
      <c r="AG69" s="334"/>
      <c r="AH69" s="331"/>
      <c r="AI69" s="331"/>
      <c r="AJ69" s="331"/>
      <c r="AK69" s="334"/>
      <c r="AL69" s="331"/>
      <c r="AM69" s="331"/>
      <c r="AN69" s="331"/>
      <c r="AO69" s="334"/>
      <c r="AP69" s="331"/>
      <c r="AQ69" s="331"/>
      <c r="AR69" s="331"/>
      <c r="AS69" s="334"/>
      <c r="AT69" s="331"/>
      <c r="AU69" s="331"/>
      <c r="AV69" s="333"/>
      <c r="AW69" s="346" t="str">
        <f>IF(AA69="","",SUMIF(SK!R$88:R$163,ROW(),SK!T$88:T$163))</f>
        <v/>
      </c>
      <c r="AX69" s="17"/>
      <c r="AY69" s="561"/>
      <c r="AZ69" s="520"/>
    </row>
    <row r="70" spans="1:52" ht="32" customHeight="1" thickBot="1">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85" t="str">
        <f>Y28</f>
        <v/>
      </c>
      <c r="Z70" s="520" t="str">
        <f>Z28</f>
        <v/>
      </c>
      <c r="AA70" s="317" t="str">
        <f>IF(Score!T70="", "",Score!T70 )</f>
        <v/>
      </c>
      <c r="AB70" s="317"/>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85" t="str">
        <f>AY28</f>
        <v/>
      </c>
      <c r="AZ70" s="520" t="str">
        <f>AZ28</f>
        <v/>
      </c>
    </row>
    <row r="71" spans="1:52" ht="32" customHeight="1" thickBot="1">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1"/>
      <c r="Z71" s="520"/>
      <c r="AA71" s="318" t="str">
        <f>IF(Score!T71="", "",Score!T71 )</f>
        <v/>
      </c>
      <c r="AB71" s="318"/>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1"/>
      <c r="AZ71" s="520"/>
    </row>
    <row r="72" spans="1:52" ht="32" customHeight="1" thickBot="1">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85" t="str">
        <f>Y30</f>
        <v/>
      </c>
      <c r="Z72" s="520" t="str">
        <f>Z30</f>
        <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85" t="str">
        <f>AY30</f>
        <v/>
      </c>
      <c r="AZ72" s="520" t="str">
        <f>AZ30</f>
        <v/>
      </c>
    </row>
    <row r="73" spans="1:52" ht="32" customHeight="1" thickBot="1">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2" customHeight="1" thickBot="1">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85" t="str">
        <f>Y32</f>
        <v/>
      </c>
      <c r="Z74" s="520" t="str">
        <f>Z32</f>
        <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85" t="str">
        <f>AY32</f>
        <v/>
      </c>
      <c r="AZ74" s="520" t="str">
        <f>AZ32</f>
        <v/>
      </c>
    </row>
    <row r="75" spans="1:52" ht="32" customHeight="1" thickBot="1">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2" customHeight="1" thickBot="1">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85"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85" t="str">
        <f>AY34</f>
        <v/>
      </c>
      <c r="AZ76" s="520" t="str">
        <f>AZ34</f>
        <v/>
      </c>
    </row>
    <row r="77" spans="1:52" ht="32" customHeight="1" thickBot="1">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2" customHeight="1" thickBot="1">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85"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85" t="str">
        <f>AY36</f>
        <v/>
      </c>
      <c r="AZ78" s="520" t="str">
        <f>AZ36</f>
        <v/>
      </c>
    </row>
    <row r="79" spans="1:52" ht="32" customHeight="1" thickBot="1">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2" customHeight="1" thickBot="1">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85"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85" t="str">
        <f>AY38</f>
        <v/>
      </c>
      <c r="AZ80" s="520" t="str">
        <f>AZ38</f>
        <v/>
      </c>
    </row>
    <row r="81" spans="1:52" ht="32" customHeight="1" thickBot="1">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2" customHeight="1" thickBot="1">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85"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85" t="str">
        <f>AY40</f>
        <v/>
      </c>
      <c r="AZ82" s="520" t="str">
        <f>AZ40</f>
        <v/>
      </c>
    </row>
    <row r="83" spans="1:52" ht="32" customHeight="1" thickBot="1">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85"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85" t="str">
        <f>AY41</f>
        <v/>
      </c>
      <c r="AZ83" s="521" t="str">
        <f>AZ41</f>
        <v/>
      </c>
    </row>
    <row r="84" spans="1:52" s="330" customFormat="1" ht="15" customHeight="1">
      <c r="A84" s="1189" t="s">
        <v>578</v>
      </c>
      <c r="B84" s="1190"/>
      <c r="C84" s="1190"/>
      <c r="D84" s="1190"/>
      <c r="E84" s="1190"/>
      <c r="F84" s="1190"/>
      <c r="G84" s="1190"/>
      <c r="H84" s="1190"/>
      <c r="I84" s="1190"/>
      <c r="J84" s="1190"/>
      <c r="K84" s="1190"/>
      <c r="L84" s="1190"/>
      <c r="M84" s="1190"/>
      <c r="N84" s="1190"/>
      <c r="O84" s="1190"/>
      <c r="P84" s="1190"/>
      <c r="Q84" s="1190"/>
      <c r="R84" s="1190"/>
      <c r="S84" s="1190"/>
      <c r="T84" s="1190"/>
      <c r="U84" s="1190"/>
      <c r="V84" s="1190"/>
      <c r="W84" s="1190"/>
      <c r="X84" s="1190"/>
      <c r="Y84" s="1190"/>
      <c r="Z84" s="1190"/>
      <c r="AA84" s="1189" t="s">
        <v>578</v>
      </c>
      <c r="AB84" s="1190"/>
      <c r="AC84" s="1190"/>
      <c r="AD84" s="1190"/>
      <c r="AE84" s="1190"/>
      <c r="AF84" s="1190"/>
      <c r="AG84" s="1190"/>
      <c r="AH84" s="1190"/>
      <c r="AI84" s="1190"/>
      <c r="AJ84" s="1190"/>
      <c r="AK84" s="1190"/>
      <c r="AL84" s="1190"/>
      <c r="AM84" s="1190"/>
      <c r="AN84" s="1190"/>
      <c r="AO84" s="1190"/>
      <c r="AP84" s="1190"/>
      <c r="AQ84" s="1190"/>
      <c r="AR84" s="1190"/>
      <c r="AS84" s="1190"/>
      <c r="AT84" s="1190"/>
      <c r="AU84" s="1190"/>
      <c r="AV84" s="1190"/>
      <c r="AW84" s="1190"/>
      <c r="AX84" s="1190"/>
      <c r="AY84" s="1190"/>
      <c r="AZ84" s="1190"/>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baseColWidth="10" defaultColWidth="8.83203125" defaultRowHeight="14"/>
  <cols>
    <col min="1" max="1" width="6.1640625" style="561" customWidth="1"/>
    <col min="2" max="2" width="5.5" style="873" customWidth="1"/>
    <col min="3" max="3" width="11.6640625" style="561" customWidth="1"/>
    <col min="4" max="6" width="3.5" style="561" customWidth="1"/>
    <col min="7" max="7" width="11.6640625" style="561" customWidth="1"/>
    <col min="8" max="10" width="3.5" style="561" customWidth="1"/>
    <col min="11" max="11" width="11.6640625" style="561" customWidth="1"/>
    <col min="12" max="14" width="3.5" style="561" customWidth="1"/>
    <col min="15" max="15" width="11.6640625" style="561" customWidth="1"/>
    <col min="16" max="18" width="3.5" style="561" customWidth="1"/>
    <col min="19" max="19" width="11.6640625" style="561" customWidth="1"/>
    <col min="20" max="22" width="3.5" style="561" customWidth="1"/>
    <col min="23" max="23" width="1.5" style="561" customWidth="1"/>
    <col min="24" max="24" width="7.33203125" style="459" customWidth="1"/>
    <col min="25" max="33" width="5.1640625" style="459" customWidth="1"/>
    <col min="34" max="34" width="2" style="459" customWidth="1"/>
    <col min="35" max="35" width="5.1640625" style="561" customWidth="1"/>
    <col min="36" max="36" width="6.1640625" style="561" customWidth="1"/>
    <col min="37" max="37" width="5.5" style="873" customWidth="1"/>
    <col min="38" max="38" width="11.6640625" style="561" customWidth="1"/>
    <col min="39" max="41" width="3.5" style="561" customWidth="1"/>
    <col min="42" max="42" width="11.6640625" style="561" customWidth="1"/>
    <col min="43" max="45" width="3.5" style="561" customWidth="1"/>
    <col min="46" max="46" width="11.6640625" style="561" customWidth="1"/>
    <col min="47" max="49" width="3.5" style="561" customWidth="1"/>
    <col min="50" max="50" width="11.6640625" style="561" customWidth="1"/>
    <col min="51" max="53" width="3.5" style="561" customWidth="1"/>
    <col min="54" max="54" width="11.6640625" style="561" customWidth="1"/>
    <col min="55" max="57" width="3.5" style="561" customWidth="1"/>
    <col min="58" max="58" width="1.5" style="561" customWidth="1"/>
    <col min="59" max="59" width="7.33203125" style="459" customWidth="1"/>
    <col min="60" max="68" width="5.1640625" style="459" customWidth="1"/>
    <col min="69" max="69" width="2" style="459" customWidth="1"/>
    <col min="70" max="70" width="5.1640625" style="561" customWidth="1"/>
    <col min="71" max="16384" width="8.83203125" style="561"/>
  </cols>
  <sheetData>
    <row r="1" spans="1:70" s="305" customFormat="1" ht="29" customHeight="1">
      <c r="A1" s="1206" t="str">
        <f>Score!$A$1</f>
        <v>Home Team</v>
      </c>
      <c r="B1" s="1206"/>
      <c r="C1" s="1206"/>
      <c r="D1" s="1206"/>
      <c r="E1" s="1206"/>
      <c r="F1" s="1206"/>
      <c r="G1" s="1206"/>
      <c r="H1" s="1206"/>
      <c r="I1" s="1206"/>
      <c r="J1" s="1206"/>
      <c r="K1" s="1208" t="str">
        <f>IF(ISBLANK(IGRF!$B$12), "", IGRF!$B$12)</f>
        <v/>
      </c>
      <c r="L1" s="1208"/>
      <c r="M1" s="1208"/>
      <c r="N1" s="1208"/>
      <c r="O1" s="1208"/>
      <c r="P1" s="1209" t="str">
        <f>IF(ISBLANK(IGRF!$B$7), "", IGRF!$B$7)</f>
        <v/>
      </c>
      <c r="Q1" s="1209"/>
      <c r="R1" s="1209"/>
      <c r="S1" s="1209"/>
      <c r="T1" s="1210"/>
      <c r="U1" s="1210"/>
      <c r="V1" s="1210"/>
      <c r="W1" s="1210"/>
      <c r="X1" s="1210"/>
      <c r="Y1" s="1210"/>
      <c r="Z1" s="1210"/>
      <c r="AA1" s="1210"/>
      <c r="AB1" s="1210"/>
      <c r="AC1" s="1210"/>
      <c r="AD1" s="1210"/>
      <c r="AE1" s="1210"/>
      <c r="AF1" s="1203">
        <v>1</v>
      </c>
      <c r="AG1" s="1203"/>
      <c r="AH1" s="1203"/>
      <c r="AI1" s="1203"/>
      <c r="AJ1" s="1206" t="str">
        <f>Score!T1</f>
        <v>Away Team</v>
      </c>
      <c r="AK1" s="1206"/>
      <c r="AL1" s="1206"/>
      <c r="AM1" s="1206"/>
      <c r="AN1" s="1206"/>
      <c r="AO1" s="1206"/>
      <c r="AP1" s="1206"/>
      <c r="AQ1" s="1206"/>
      <c r="AR1" s="1206"/>
      <c r="AS1" s="1206"/>
      <c r="AT1" s="1208" t="str">
        <f>IF(ISBLANK(IGRF!$I$12), "", IGRF!$I$12)</f>
        <v/>
      </c>
      <c r="AU1" s="1208"/>
      <c r="AV1" s="1208"/>
      <c r="AW1" s="1208"/>
      <c r="AX1" s="1208"/>
      <c r="AY1" s="1209" t="str">
        <f>P1</f>
        <v/>
      </c>
      <c r="AZ1" s="1209"/>
      <c r="BA1" s="1209"/>
      <c r="BB1" s="1209"/>
      <c r="BC1" s="1210"/>
      <c r="BD1" s="1210"/>
      <c r="BE1" s="1210"/>
      <c r="BF1" s="1210"/>
      <c r="BG1" s="1210"/>
      <c r="BH1" s="1210"/>
      <c r="BI1" s="1210"/>
      <c r="BJ1" s="1210"/>
      <c r="BK1" s="1210"/>
      <c r="BL1" s="1210"/>
      <c r="BM1" s="1210"/>
      <c r="BN1" s="1210"/>
      <c r="BO1" s="1203">
        <v>1</v>
      </c>
      <c r="BP1" s="1203"/>
      <c r="BQ1" s="1203"/>
      <c r="BR1" s="1203"/>
    </row>
    <row r="2" spans="1:70" s="305" customFormat="1" ht="15" customHeight="1" thickBot="1">
      <c r="A2" s="1207"/>
      <c r="B2" s="1207"/>
      <c r="C2" s="1207"/>
      <c r="D2" s="1207"/>
      <c r="E2" s="1207"/>
      <c r="F2" s="1207"/>
      <c r="G2" s="1207"/>
      <c r="H2" s="1207"/>
      <c r="I2" s="1207"/>
      <c r="J2" s="1207"/>
      <c r="K2" s="1179" t="s">
        <v>187</v>
      </c>
      <c r="L2" s="1179"/>
      <c r="M2" s="1179"/>
      <c r="N2" s="1179"/>
      <c r="O2" s="1179"/>
      <c r="P2" s="1211" t="s">
        <v>190</v>
      </c>
      <c r="Q2" s="1211"/>
      <c r="R2" s="1211"/>
      <c r="S2" s="1211"/>
      <c r="T2" s="1179" t="s">
        <v>535</v>
      </c>
      <c r="U2" s="1179"/>
      <c r="V2" s="1179"/>
      <c r="W2" s="1179"/>
      <c r="X2" s="1179"/>
      <c r="Y2" s="1179"/>
      <c r="Z2" s="1179"/>
      <c r="AA2" s="1179"/>
      <c r="AB2" s="1179"/>
      <c r="AC2" s="1179"/>
      <c r="AD2" s="1179"/>
      <c r="AE2" s="1179"/>
      <c r="AF2" s="1205" t="str">
        <f>IF(ISBLANK(IGRF!$L$3), "", "GAME " &amp; IGRF!$L$3)</f>
        <v/>
      </c>
      <c r="AG2" s="1205"/>
      <c r="AH2" s="1205"/>
      <c r="AI2" s="1205"/>
      <c r="AJ2" s="1207"/>
      <c r="AK2" s="1207"/>
      <c r="AL2" s="1207"/>
      <c r="AM2" s="1207"/>
      <c r="AN2" s="1207"/>
      <c r="AO2" s="1207"/>
      <c r="AP2" s="1207"/>
      <c r="AQ2" s="1207"/>
      <c r="AR2" s="1207"/>
      <c r="AS2" s="1207"/>
      <c r="AT2" s="1177" t="s">
        <v>187</v>
      </c>
      <c r="AU2" s="1177"/>
      <c r="AV2" s="1177"/>
      <c r="AW2" s="1177"/>
      <c r="AX2" s="1177"/>
      <c r="AY2" s="1204" t="s">
        <v>190</v>
      </c>
      <c r="AZ2" s="1204"/>
      <c r="BA2" s="1204"/>
      <c r="BB2" s="1204"/>
      <c r="BC2" s="1177" t="s">
        <v>535</v>
      </c>
      <c r="BD2" s="1177"/>
      <c r="BE2" s="1177"/>
      <c r="BF2" s="1177"/>
      <c r="BG2" s="1177"/>
      <c r="BH2" s="1177"/>
      <c r="BI2" s="1177"/>
      <c r="BJ2" s="1177"/>
      <c r="BK2" s="1177"/>
      <c r="BL2" s="1177"/>
      <c r="BM2" s="1177"/>
      <c r="BN2" s="1177"/>
      <c r="BO2" s="1205" t="str">
        <f>AF2</f>
        <v/>
      </c>
      <c r="BP2" s="1205"/>
      <c r="BQ2" s="1205"/>
      <c r="BR2" s="1205"/>
    </row>
    <row r="3" spans="1:70" s="306" customFormat="1" ht="13.5" customHeight="1" thickBot="1">
      <c r="A3" s="813" t="s">
        <v>276</v>
      </c>
      <c r="B3" s="814" t="s">
        <v>188</v>
      </c>
      <c r="C3" s="815" t="s">
        <v>106</v>
      </c>
      <c r="D3" s="1202" t="s">
        <v>277</v>
      </c>
      <c r="E3" s="1202"/>
      <c r="F3" s="1202"/>
      <c r="G3" s="815" t="s">
        <v>104</v>
      </c>
      <c r="H3" s="1202" t="s">
        <v>277</v>
      </c>
      <c r="I3" s="1202"/>
      <c r="J3" s="1202"/>
      <c r="K3" s="815" t="s">
        <v>105</v>
      </c>
      <c r="L3" s="1202" t="s">
        <v>277</v>
      </c>
      <c r="M3" s="1202"/>
      <c r="N3" s="1202"/>
      <c r="O3" s="815" t="s">
        <v>105</v>
      </c>
      <c r="P3" s="1202" t="s">
        <v>277</v>
      </c>
      <c r="Q3" s="1202"/>
      <c r="R3" s="1202"/>
      <c r="S3" s="815" t="s">
        <v>105</v>
      </c>
      <c r="T3" s="1202" t="s">
        <v>277</v>
      </c>
      <c r="U3" s="1202"/>
      <c r="V3" s="1202"/>
      <c r="W3" s="816"/>
      <c r="X3" s="817" t="s">
        <v>536</v>
      </c>
      <c r="Y3" s="1200" t="s">
        <v>164</v>
      </c>
      <c r="Z3" s="1200"/>
      <c r="AA3" s="1200"/>
      <c r="AB3" s="1200"/>
      <c r="AC3" s="1200"/>
      <c r="AD3" s="1200"/>
      <c r="AE3" s="1200"/>
      <c r="AF3" s="1200"/>
      <c r="AG3" s="1200"/>
      <c r="AH3" s="1200" t="s">
        <v>112</v>
      </c>
      <c r="AI3" s="1201"/>
      <c r="AJ3" s="813" t="s">
        <v>276</v>
      </c>
      <c r="AK3" s="814" t="s">
        <v>188</v>
      </c>
      <c r="AL3" s="815" t="s">
        <v>106</v>
      </c>
      <c r="AM3" s="1202" t="s">
        <v>277</v>
      </c>
      <c r="AN3" s="1202"/>
      <c r="AO3" s="1202"/>
      <c r="AP3" s="815" t="s">
        <v>104</v>
      </c>
      <c r="AQ3" s="1202" t="s">
        <v>277</v>
      </c>
      <c r="AR3" s="1202"/>
      <c r="AS3" s="1202"/>
      <c r="AT3" s="815" t="s">
        <v>105</v>
      </c>
      <c r="AU3" s="1202" t="s">
        <v>277</v>
      </c>
      <c r="AV3" s="1202"/>
      <c r="AW3" s="1202"/>
      <c r="AX3" s="815" t="s">
        <v>105</v>
      </c>
      <c r="AY3" s="1202" t="s">
        <v>277</v>
      </c>
      <c r="AZ3" s="1202"/>
      <c r="BA3" s="1202"/>
      <c r="BB3" s="815" t="s">
        <v>105</v>
      </c>
      <c r="BC3" s="1202" t="s">
        <v>277</v>
      </c>
      <c r="BD3" s="1202"/>
      <c r="BE3" s="1202"/>
      <c r="BF3" s="816"/>
      <c r="BG3" s="816" t="s">
        <v>536</v>
      </c>
      <c r="BH3" s="1200" t="s">
        <v>164</v>
      </c>
      <c r="BI3" s="1200"/>
      <c r="BJ3" s="1200"/>
      <c r="BK3" s="1200"/>
      <c r="BL3" s="1200"/>
      <c r="BM3" s="1200"/>
      <c r="BN3" s="1200"/>
      <c r="BO3" s="1200"/>
      <c r="BP3" s="1200"/>
      <c r="BQ3" s="1200" t="s">
        <v>112</v>
      </c>
      <c r="BR3" s="1201"/>
    </row>
    <row r="4" spans="1:70" ht="32" customHeight="1" thickTop="1" thickBot="1">
      <c r="A4" s="818"/>
      <c r="B4" s="819"/>
      <c r="C4" s="820"/>
      <c r="D4" s="821"/>
      <c r="E4" s="821"/>
      <c r="F4" s="821"/>
      <c r="G4" s="822"/>
      <c r="H4" s="821"/>
      <c r="I4" s="821"/>
      <c r="J4" s="821"/>
      <c r="K4" s="822"/>
      <c r="L4" s="821"/>
      <c r="M4" s="821"/>
      <c r="N4" s="821"/>
      <c r="O4" s="822"/>
      <c r="P4" s="821"/>
      <c r="Q4" s="821"/>
      <c r="R4" s="821"/>
      <c r="S4" s="822"/>
      <c r="T4" s="821"/>
      <c r="U4" s="821"/>
      <c r="V4" s="823"/>
      <c r="W4" s="17"/>
      <c r="X4" s="1196" t="str">
        <f>IF(IGRF!B14="","",IGRF!B14)</f>
        <v/>
      </c>
      <c r="Y4" s="824"/>
      <c r="Z4" s="825"/>
      <c r="AA4" s="826"/>
      <c r="AB4" s="826"/>
      <c r="AC4" s="826"/>
      <c r="AD4" s="827"/>
      <c r="AE4" s="828"/>
      <c r="AF4" s="829"/>
      <c r="AG4" s="830"/>
      <c r="AH4" s="831"/>
      <c r="AI4" s="832"/>
      <c r="AJ4" s="818"/>
      <c r="AK4" s="819"/>
      <c r="AL4" s="820"/>
      <c r="AM4" s="821"/>
      <c r="AN4" s="821"/>
      <c r="AO4" s="821"/>
      <c r="AP4" s="822"/>
      <c r="AQ4" s="821"/>
      <c r="AR4" s="821"/>
      <c r="AS4" s="821"/>
      <c r="AT4" s="822"/>
      <c r="AU4" s="821"/>
      <c r="AV4" s="821"/>
      <c r="AW4" s="821"/>
      <c r="AX4" s="822"/>
      <c r="AY4" s="821"/>
      <c r="AZ4" s="821"/>
      <c r="BA4" s="821"/>
      <c r="BB4" s="822"/>
      <c r="BC4" s="821"/>
      <c r="BD4" s="821"/>
      <c r="BE4" s="823"/>
      <c r="BF4" s="17"/>
      <c r="BG4" s="1196" t="str">
        <f>IF(IGRF!I14="","",IGRF!I14)</f>
        <v/>
      </c>
      <c r="BH4" s="824"/>
      <c r="BI4" s="825"/>
      <c r="BJ4" s="826"/>
      <c r="BK4" s="826"/>
      <c r="BL4" s="826"/>
      <c r="BM4" s="827"/>
      <c r="BN4" s="828"/>
      <c r="BO4" s="829"/>
      <c r="BP4" s="830"/>
      <c r="BQ4" s="831"/>
      <c r="BR4" s="832"/>
    </row>
    <row r="5" spans="1:70" ht="32" customHeight="1" thickBot="1">
      <c r="A5" s="833"/>
      <c r="B5" s="834"/>
      <c r="C5" s="835"/>
      <c r="D5" s="821"/>
      <c r="E5" s="821"/>
      <c r="F5" s="821"/>
      <c r="G5" s="836"/>
      <c r="H5" s="821"/>
      <c r="I5" s="821"/>
      <c r="J5" s="821"/>
      <c r="K5" s="836"/>
      <c r="L5" s="821"/>
      <c r="M5" s="821"/>
      <c r="N5" s="821"/>
      <c r="O5" s="836"/>
      <c r="P5" s="821"/>
      <c r="Q5" s="821"/>
      <c r="R5" s="821"/>
      <c r="S5" s="836"/>
      <c r="T5" s="821"/>
      <c r="U5" s="821"/>
      <c r="V5" s="823"/>
      <c r="W5" s="17"/>
      <c r="X5" s="1197"/>
      <c r="Y5" s="837"/>
      <c r="Z5" s="838"/>
      <c r="AA5" s="839"/>
      <c r="AB5" s="839"/>
      <c r="AC5" s="839"/>
      <c r="AD5" s="840"/>
      <c r="AE5" s="841"/>
      <c r="AF5" s="842"/>
      <c r="AG5" s="843"/>
      <c r="AH5" s="844"/>
      <c r="AI5" s="845"/>
      <c r="AJ5" s="833"/>
      <c r="AK5" s="834"/>
      <c r="AL5" s="835"/>
      <c r="AM5" s="821"/>
      <c r="AN5" s="821"/>
      <c r="AO5" s="821"/>
      <c r="AP5" s="836"/>
      <c r="AQ5" s="821"/>
      <c r="AR5" s="821"/>
      <c r="AS5" s="821"/>
      <c r="AT5" s="836"/>
      <c r="AU5" s="821"/>
      <c r="AV5" s="821"/>
      <c r="AW5" s="821"/>
      <c r="AX5" s="836"/>
      <c r="AY5" s="821"/>
      <c r="AZ5" s="821"/>
      <c r="BA5" s="821"/>
      <c r="BB5" s="836"/>
      <c r="BC5" s="821"/>
      <c r="BD5" s="821"/>
      <c r="BE5" s="823"/>
      <c r="BF5" s="17"/>
      <c r="BG5" s="1197"/>
      <c r="BH5" s="837"/>
      <c r="BI5" s="838"/>
      <c r="BJ5" s="839"/>
      <c r="BK5" s="839"/>
      <c r="BL5" s="839"/>
      <c r="BM5" s="840"/>
      <c r="BN5" s="841"/>
      <c r="BO5" s="842"/>
      <c r="BP5" s="843"/>
      <c r="BQ5" s="844"/>
      <c r="BR5" s="845"/>
    </row>
    <row r="6" spans="1:70" ht="32" customHeight="1" thickTop="1" thickBot="1">
      <c r="A6" s="818"/>
      <c r="B6" s="819"/>
      <c r="C6" s="820"/>
      <c r="D6" s="821"/>
      <c r="E6" s="821"/>
      <c r="F6" s="821"/>
      <c r="G6" s="822"/>
      <c r="H6" s="821"/>
      <c r="I6" s="821"/>
      <c r="J6" s="821"/>
      <c r="K6" s="822"/>
      <c r="L6" s="821"/>
      <c r="M6" s="821"/>
      <c r="N6" s="821"/>
      <c r="O6" s="822"/>
      <c r="P6" s="821"/>
      <c r="Q6" s="821"/>
      <c r="R6" s="821"/>
      <c r="S6" s="822"/>
      <c r="T6" s="821"/>
      <c r="U6" s="821"/>
      <c r="V6" s="823"/>
      <c r="W6" s="17"/>
      <c r="X6" s="1194" t="str">
        <f>IF(IGRF!B15="","",IGRF!B15)</f>
        <v/>
      </c>
      <c r="Y6" s="846"/>
      <c r="Z6" s="847"/>
      <c r="AA6" s="848"/>
      <c r="AB6" s="848"/>
      <c r="AC6" s="848"/>
      <c r="AD6" s="849"/>
      <c r="AE6" s="850"/>
      <c r="AF6" s="851"/>
      <c r="AG6" s="852"/>
      <c r="AH6" s="853"/>
      <c r="AI6" s="832"/>
      <c r="AJ6" s="818"/>
      <c r="AK6" s="819"/>
      <c r="AL6" s="820"/>
      <c r="AM6" s="821"/>
      <c r="AN6" s="821"/>
      <c r="AO6" s="821"/>
      <c r="AP6" s="822"/>
      <c r="AQ6" s="821"/>
      <c r="AR6" s="821"/>
      <c r="AS6" s="821"/>
      <c r="AT6" s="822"/>
      <c r="AU6" s="821"/>
      <c r="AV6" s="821"/>
      <c r="AW6" s="821"/>
      <c r="AX6" s="822"/>
      <c r="AY6" s="821"/>
      <c r="AZ6" s="821"/>
      <c r="BA6" s="821"/>
      <c r="BB6" s="822"/>
      <c r="BC6" s="821"/>
      <c r="BD6" s="821"/>
      <c r="BE6" s="823"/>
      <c r="BF6" s="17"/>
      <c r="BG6" s="1194" t="str">
        <f>IF(IGRF!I15="","",IGRF!I15)</f>
        <v/>
      </c>
      <c r="BH6" s="846"/>
      <c r="BI6" s="847"/>
      <c r="BJ6" s="848"/>
      <c r="BK6" s="848"/>
      <c r="BL6" s="848"/>
      <c r="BM6" s="849"/>
      <c r="BN6" s="850"/>
      <c r="BO6" s="851"/>
      <c r="BP6" s="852"/>
      <c r="BQ6" s="853"/>
      <c r="BR6" s="832"/>
    </row>
    <row r="7" spans="1:70" ht="32" customHeight="1" thickBot="1">
      <c r="A7" s="833"/>
      <c r="B7" s="834"/>
      <c r="C7" s="835"/>
      <c r="D7" s="821"/>
      <c r="E7" s="821"/>
      <c r="F7" s="821"/>
      <c r="G7" s="836"/>
      <c r="H7" s="821"/>
      <c r="I7" s="821"/>
      <c r="J7" s="821"/>
      <c r="K7" s="836"/>
      <c r="L7" s="821"/>
      <c r="M7" s="821"/>
      <c r="N7" s="821"/>
      <c r="O7" s="836"/>
      <c r="P7" s="821"/>
      <c r="Q7" s="821"/>
      <c r="R7" s="821"/>
      <c r="S7" s="836"/>
      <c r="T7" s="821"/>
      <c r="U7" s="821"/>
      <c r="V7" s="823"/>
      <c r="W7" s="17"/>
      <c r="X7" s="1195"/>
      <c r="Y7" s="854"/>
      <c r="Z7" s="855"/>
      <c r="AA7" s="856"/>
      <c r="AB7" s="856"/>
      <c r="AC7" s="856"/>
      <c r="AD7" s="857"/>
      <c r="AE7" s="858"/>
      <c r="AF7" s="859"/>
      <c r="AG7" s="860"/>
      <c r="AH7" s="844"/>
      <c r="AI7" s="845"/>
      <c r="AJ7" s="833"/>
      <c r="AK7" s="834"/>
      <c r="AL7" s="835"/>
      <c r="AM7" s="821"/>
      <c r="AN7" s="821"/>
      <c r="AO7" s="821"/>
      <c r="AP7" s="836"/>
      <c r="AQ7" s="821"/>
      <c r="AR7" s="821"/>
      <c r="AS7" s="821"/>
      <c r="AT7" s="836"/>
      <c r="AU7" s="821"/>
      <c r="AV7" s="821"/>
      <c r="AW7" s="821"/>
      <c r="AX7" s="836"/>
      <c r="AY7" s="821"/>
      <c r="AZ7" s="821"/>
      <c r="BA7" s="821"/>
      <c r="BB7" s="836"/>
      <c r="BC7" s="821"/>
      <c r="BD7" s="821"/>
      <c r="BE7" s="823"/>
      <c r="BF7" s="17"/>
      <c r="BG7" s="1195"/>
      <c r="BH7" s="854"/>
      <c r="BI7" s="855"/>
      <c r="BJ7" s="856"/>
      <c r="BK7" s="856"/>
      <c r="BL7" s="856"/>
      <c r="BM7" s="857"/>
      <c r="BN7" s="858"/>
      <c r="BO7" s="859"/>
      <c r="BP7" s="860"/>
      <c r="BQ7" s="844"/>
      <c r="BR7" s="845"/>
    </row>
    <row r="8" spans="1:70" ht="32" customHeight="1" thickTop="1" thickBot="1">
      <c r="A8" s="818"/>
      <c r="B8" s="819"/>
      <c r="C8" s="820"/>
      <c r="D8" s="821"/>
      <c r="E8" s="821"/>
      <c r="F8" s="821"/>
      <c r="G8" s="822"/>
      <c r="H8" s="821"/>
      <c r="I8" s="821"/>
      <c r="J8" s="821"/>
      <c r="K8" s="822"/>
      <c r="L8" s="821"/>
      <c r="M8" s="821"/>
      <c r="N8" s="821"/>
      <c r="O8" s="822"/>
      <c r="P8" s="821"/>
      <c r="Q8" s="821"/>
      <c r="R8" s="821"/>
      <c r="S8" s="822"/>
      <c r="T8" s="821"/>
      <c r="U8" s="821"/>
      <c r="V8" s="823"/>
      <c r="W8" s="17"/>
      <c r="X8" s="1196" t="str">
        <f>IF(IGRF!B16="","",IGRF!B16)</f>
        <v/>
      </c>
      <c r="Y8" s="824"/>
      <c r="Z8" s="825"/>
      <c r="AA8" s="826"/>
      <c r="AB8" s="826"/>
      <c r="AC8" s="826"/>
      <c r="AD8" s="827"/>
      <c r="AE8" s="828"/>
      <c r="AF8" s="829"/>
      <c r="AG8" s="830"/>
      <c r="AH8" s="853"/>
      <c r="AI8" s="832"/>
      <c r="AJ8" s="818"/>
      <c r="AK8" s="819"/>
      <c r="AL8" s="820"/>
      <c r="AM8" s="821"/>
      <c r="AN8" s="821"/>
      <c r="AO8" s="821"/>
      <c r="AP8" s="822"/>
      <c r="AQ8" s="821"/>
      <c r="AR8" s="821"/>
      <c r="AS8" s="821"/>
      <c r="AT8" s="822"/>
      <c r="AU8" s="821"/>
      <c r="AV8" s="821"/>
      <c r="AW8" s="821"/>
      <c r="AX8" s="822"/>
      <c r="AY8" s="821"/>
      <c r="AZ8" s="821"/>
      <c r="BA8" s="821"/>
      <c r="BB8" s="822"/>
      <c r="BC8" s="821"/>
      <c r="BD8" s="821"/>
      <c r="BE8" s="823"/>
      <c r="BF8" s="17"/>
      <c r="BG8" s="1196" t="str">
        <f>IF(IGRF!I16="","",IGRF!I16)</f>
        <v/>
      </c>
      <c r="BH8" s="824"/>
      <c r="BI8" s="825"/>
      <c r="BJ8" s="826"/>
      <c r="BK8" s="826"/>
      <c r="BL8" s="826"/>
      <c r="BM8" s="827"/>
      <c r="BN8" s="828"/>
      <c r="BO8" s="829"/>
      <c r="BP8" s="830"/>
      <c r="BQ8" s="853"/>
      <c r="BR8" s="832"/>
    </row>
    <row r="9" spans="1:70" ht="32" customHeight="1" thickBot="1">
      <c r="A9" s="833"/>
      <c r="B9" s="834"/>
      <c r="C9" s="835"/>
      <c r="D9" s="821"/>
      <c r="E9" s="821"/>
      <c r="F9" s="821"/>
      <c r="G9" s="836"/>
      <c r="H9" s="821"/>
      <c r="I9" s="821"/>
      <c r="J9" s="821"/>
      <c r="K9" s="836"/>
      <c r="L9" s="821"/>
      <c r="M9" s="821"/>
      <c r="N9" s="821"/>
      <c r="O9" s="836"/>
      <c r="P9" s="821"/>
      <c r="Q9" s="821"/>
      <c r="R9" s="821"/>
      <c r="S9" s="836"/>
      <c r="T9" s="821"/>
      <c r="U9" s="821"/>
      <c r="V9" s="823"/>
      <c r="W9" s="17"/>
      <c r="X9" s="1197"/>
      <c r="Y9" s="837"/>
      <c r="Z9" s="838"/>
      <c r="AA9" s="839"/>
      <c r="AB9" s="839"/>
      <c r="AC9" s="839"/>
      <c r="AD9" s="840"/>
      <c r="AE9" s="841"/>
      <c r="AF9" s="842"/>
      <c r="AG9" s="843"/>
      <c r="AH9" s="844"/>
      <c r="AI9" s="845"/>
      <c r="AJ9" s="833"/>
      <c r="AK9" s="834"/>
      <c r="AL9" s="835"/>
      <c r="AM9" s="821"/>
      <c r="AN9" s="821"/>
      <c r="AO9" s="821"/>
      <c r="AP9" s="836"/>
      <c r="AQ9" s="821"/>
      <c r="AR9" s="821"/>
      <c r="AS9" s="821"/>
      <c r="AT9" s="836"/>
      <c r="AU9" s="821"/>
      <c r="AV9" s="821"/>
      <c r="AW9" s="821"/>
      <c r="AX9" s="836"/>
      <c r="AY9" s="821"/>
      <c r="AZ9" s="821"/>
      <c r="BA9" s="821"/>
      <c r="BB9" s="836"/>
      <c r="BC9" s="821"/>
      <c r="BD9" s="821"/>
      <c r="BE9" s="823"/>
      <c r="BF9" s="17"/>
      <c r="BG9" s="1197"/>
      <c r="BH9" s="837"/>
      <c r="BI9" s="838"/>
      <c r="BJ9" s="839"/>
      <c r="BK9" s="839"/>
      <c r="BL9" s="839"/>
      <c r="BM9" s="840"/>
      <c r="BN9" s="841"/>
      <c r="BO9" s="842"/>
      <c r="BP9" s="843"/>
      <c r="BQ9" s="844"/>
      <c r="BR9" s="845"/>
    </row>
    <row r="10" spans="1:70" ht="32" customHeight="1" thickTop="1" thickBot="1">
      <c r="A10" s="818"/>
      <c r="B10" s="819"/>
      <c r="C10" s="820"/>
      <c r="D10" s="821"/>
      <c r="E10" s="821"/>
      <c r="F10" s="821"/>
      <c r="G10" s="822"/>
      <c r="H10" s="821"/>
      <c r="I10" s="821"/>
      <c r="J10" s="821"/>
      <c r="K10" s="822"/>
      <c r="L10" s="821"/>
      <c r="M10" s="821"/>
      <c r="N10" s="821"/>
      <c r="O10" s="822"/>
      <c r="P10" s="821"/>
      <c r="Q10" s="821"/>
      <c r="R10" s="821"/>
      <c r="S10" s="822"/>
      <c r="T10" s="821"/>
      <c r="U10" s="821"/>
      <c r="V10" s="823"/>
      <c r="W10" s="17"/>
      <c r="X10" s="1194" t="str">
        <f>IF(IGRF!B17="","",IGRF!B17)</f>
        <v/>
      </c>
      <c r="Y10" s="846"/>
      <c r="Z10" s="847"/>
      <c r="AA10" s="848"/>
      <c r="AB10" s="848"/>
      <c r="AC10" s="848"/>
      <c r="AD10" s="849"/>
      <c r="AE10" s="850"/>
      <c r="AF10" s="851"/>
      <c r="AG10" s="852"/>
      <c r="AH10" s="853"/>
      <c r="AI10" s="832"/>
      <c r="AJ10" s="818"/>
      <c r="AK10" s="819"/>
      <c r="AL10" s="820"/>
      <c r="AM10" s="821"/>
      <c r="AN10" s="821"/>
      <c r="AO10" s="821"/>
      <c r="AP10" s="822"/>
      <c r="AQ10" s="821"/>
      <c r="AR10" s="821"/>
      <c r="AS10" s="821"/>
      <c r="AT10" s="822"/>
      <c r="AU10" s="821"/>
      <c r="AV10" s="821"/>
      <c r="AW10" s="821"/>
      <c r="AX10" s="822"/>
      <c r="AY10" s="821"/>
      <c r="AZ10" s="821"/>
      <c r="BA10" s="821"/>
      <c r="BB10" s="822"/>
      <c r="BC10" s="821"/>
      <c r="BD10" s="821"/>
      <c r="BE10" s="823"/>
      <c r="BF10" s="17"/>
      <c r="BG10" s="1194" t="str">
        <f>IF(IGRF!I17="","",IGRF!I17)</f>
        <v/>
      </c>
      <c r="BH10" s="846"/>
      <c r="BI10" s="847"/>
      <c r="BJ10" s="848"/>
      <c r="BK10" s="848"/>
      <c r="BL10" s="848"/>
      <c r="BM10" s="849"/>
      <c r="BN10" s="850"/>
      <c r="BO10" s="851"/>
      <c r="BP10" s="852"/>
      <c r="BQ10" s="853"/>
      <c r="BR10" s="832"/>
    </row>
    <row r="11" spans="1:70" ht="32" customHeight="1" thickBot="1">
      <c r="A11" s="833"/>
      <c r="B11" s="834"/>
      <c r="C11" s="835"/>
      <c r="D11" s="821"/>
      <c r="E11" s="821"/>
      <c r="F11" s="821"/>
      <c r="G11" s="836"/>
      <c r="H11" s="821"/>
      <c r="I11" s="821"/>
      <c r="J11" s="821"/>
      <c r="K11" s="836"/>
      <c r="L11" s="821"/>
      <c r="M11" s="821"/>
      <c r="N11" s="821"/>
      <c r="O11" s="836"/>
      <c r="P11" s="821"/>
      <c r="Q11" s="821"/>
      <c r="R11" s="821"/>
      <c r="S11" s="836"/>
      <c r="T11" s="821"/>
      <c r="U11" s="821"/>
      <c r="V11" s="823"/>
      <c r="W11" s="17"/>
      <c r="X11" s="1195"/>
      <c r="Y11" s="854"/>
      <c r="Z11" s="855"/>
      <c r="AA11" s="856"/>
      <c r="AB11" s="856"/>
      <c r="AC11" s="856"/>
      <c r="AD11" s="857"/>
      <c r="AE11" s="858"/>
      <c r="AF11" s="859"/>
      <c r="AG11" s="860"/>
      <c r="AH11" s="844"/>
      <c r="AI11" s="845"/>
      <c r="AJ11" s="833"/>
      <c r="AK11" s="834"/>
      <c r="AL11" s="835"/>
      <c r="AM11" s="821"/>
      <c r="AN11" s="821"/>
      <c r="AO11" s="821"/>
      <c r="AP11" s="836"/>
      <c r="AQ11" s="821"/>
      <c r="AR11" s="821"/>
      <c r="AS11" s="821"/>
      <c r="AT11" s="836"/>
      <c r="AU11" s="821"/>
      <c r="AV11" s="821"/>
      <c r="AW11" s="821"/>
      <c r="AX11" s="836"/>
      <c r="AY11" s="821"/>
      <c r="AZ11" s="821"/>
      <c r="BA11" s="821"/>
      <c r="BB11" s="836"/>
      <c r="BC11" s="821"/>
      <c r="BD11" s="821"/>
      <c r="BE11" s="823"/>
      <c r="BF11" s="17"/>
      <c r="BG11" s="1195"/>
      <c r="BH11" s="854"/>
      <c r="BI11" s="855"/>
      <c r="BJ11" s="856"/>
      <c r="BK11" s="856"/>
      <c r="BL11" s="856"/>
      <c r="BM11" s="857"/>
      <c r="BN11" s="858"/>
      <c r="BO11" s="859"/>
      <c r="BP11" s="860"/>
      <c r="BQ11" s="844"/>
      <c r="BR11" s="845"/>
    </row>
    <row r="12" spans="1:70" ht="32" customHeight="1" thickTop="1" thickBot="1">
      <c r="A12" s="818"/>
      <c r="B12" s="819"/>
      <c r="C12" s="820"/>
      <c r="D12" s="821"/>
      <c r="E12" s="821"/>
      <c r="F12" s="821"/>
      <c r="G12" s="822"/>
      <c r="H12" s="821"/>
      <c r="I12" s="821"/>
      <c r="J12" s="821"/>
      <c r="K12" s="822"/>
      <c r="L12" s="821"/>
      <c r="M12" s="821"/>
      <c r="N12" s="821"/>
      <c r="O12" s="822"/>
      <c r="P12" s="821"/>
      <c r="Q12" s="821"/>
      <c r="R12" s="821"/>
      <c r="S12" s="822"/>
      <c r="T12" s="821"/>
      <c r="U12" s="821"/>
      <c r="V12" s="823"/>
      <c r="W12" s="17"/>
      <c r="X12" s="1196" t="str">
        <f>IF(IGRF!B18="","",IGRF!B18)</f>
        <v/>
      </c>
      <c r="Y12" s="824"/>
      <c r="Z12" s="825"/>
      <c r="AA12" s="826"/>
      <c r="AB12" s="826"/>
      <c r="AC12" s="826"/>
      <c r="AD12" s="827"/>
      <c r="AE12" s="828"/>
      <c r="AF12" s="829"/>
      <c r="AG12" s="830"/>
      <c r="AH12" s="853"/>
      <c r="AI12" s="832"/>
      <c r="AJ12" s="818"/>
      <c r="AK12" s="819"/>
      <c r="AL12" s="820"/>
      <c r="AM12" s="821"/>
      <c r="AN12" s="821"/>
      <c r="AO12" s="821"/>
      <c r="AP12" s="822"/>
      <c r="AQ12" s="821"/>
      <c r="AR12" s="821"/>
      <c r="AS12" s="821"/>
      <c r="AT12" s="822"/>
      <c r="AU12" s="821"/>
      <c r="AV12" s="821"/>
      <c r="AW12" s="821"/>
      <c r="AX12" s="822"/>
      <c r="AY12" s="821"/>
      <c r="AZ12" s="821"/>
      <c r="BA12" s="821"/>
      <c r="BB12" s="822"/>
      <c r="BC12" s="821"/>
      <c r="BD12" s="821"/>
      <c r="BE12" s="823"/>
      <c r="BF12" s="17"/>
      <c r="BG12" s="1196" t="str">
        <f>IF(IGRF!I18="","",IGRF!I18)</f>
        <v/>
      </c>
      <c r="BH12" s="824"/>
      <c r="BI12" s="825"/>
      <c r="BJ12" s="826"/>
      <c r="BK12" s="826"/>
      <c r="BL12" s="826"/>
      <c r="BM12" s="827"/>
      <c r="BN12" s="828"/>
      <c r="BO12" s="829"/>
      <c r="BP12" s="830"/>
      <c r="BQ12" s="853"/>
      <c r="BR12" s="832"/>
    </row>
    <row r="13" spans="1:70" ht="32" customHeight="1" thickBot="1">
      <c r="A13" s="833"/>
      <c r="B13" s="834"/>
      <c r="C13" s="835"/>
      <c r="D13" s="821"/>
      <c r="E13" s="821"/>
      <c r="F13" s="821"/>
      <c r="G13" s="836"/>
      <c r="H13" s="821"/>
      <c r="I13" s="821"/>
      <c r="J13" s="821"/>
      <c r="K13" s="836"/>
      <c r="L13" s="821"/>
      <c r="M13" s="821"/>
      <c r="N13" s="821"/>
      <c r="O13" s="836"/>
      <c r="P13" s="821"/>
      <c r="Q13" s="821"/>
      <c r="R13" s="821"/>
      <c r="S13" s="836"/>
      <c r="T13" s="821"/>
      <c r="U13" s="821"/>
      <c r="V13" s="823"/>
      <c r="W13" s="17"/>
      <c r="X13" s="1197"/>
      <c r="Y13" s="837"/>
      <c r="Z13" s="838"/>
      <c r="AA13" s="839"/>
      <c r="AB13" s="839"/>
      <c r="AC13" s="839"/>
      <c r="AD13" s="840"/>
      <c r="AE13" s="841"/>
      <c r="AF13" s="842"/>
      <c r="AG13" s="843"/>
      <c r="AH13" s="844"/>
      <c r="AI13" s="845"/>
      <c r="AJ13" s="833"/>
      <c r="AK13" s="834"/>
      <c r="AL13" s="835"/>
      <c r="AM13" s="821"/>
      <c r="AN13" s="821"/>
      <c r="AO13" s="821"/>
      <c r="AP13" s="836"/>
      <c r="AQ13" s="821"/>
      <c r="AR13" s="821"/>
      <c r="AS13" s="821"/>
      <c r="AT13" s="836"/>
      <c r="AU13" s="821"/>
      <c r="AV13" s="821"/>
      <c r="AW13" s="821"/>
      <c r="AX13" s="836"/>
      <c r="AY13" s="821"/>
      <c r="AZ13" s="821"/>
      <c r="BA13" s="821"/>
      <c r="BB13" s="836"/>
      <c r="BC13" s="821"/>
      <c r="BD13" s="821"/>
      <c r="BE13" s="823"/>
      <c r="BF13" s="17"/>
      <c r="BG13" s="1197"/>
      <c r="BH13" s="837"/>
      <c r="BI13" s="838"/>
      <c r="BJ13" s="839"/>
      <c r="BK13" s="839"/>
      <c r="BL13" s="839"/>
      <c r="BM13" s="840"/>
      <c r="BN13" s="841"/>
      <c r="BO13" s="842"/>
      <c r="BP13" s="843"/>
      <c r="BQ13" s="844"/>
      <c r="BR13" s="845"/>
    </row>
    <row r="14" spans="1:70" ht="32" customHeight="1" thickTop="1" thickBot="1">
      <c r="A14" s="818"/>
      <c r="B14" s="819"/>
      <c r="C14" s="820"/>
      <c r="D14" s="821"/>
      <c r="E14" s="821"/>
      <c r="F14" s="821"/>
      <c r="G14" s="822"/>
      <c r="H14" s="821"/>
      <c r="I14" s="821"/>
      <c r="J14" s="821"/>
      <c r="K14" s="822"/>
      <c r="L14" s="821"/>
      <c r="M14" s="821"/>
      <c r="N14" s="821"/>
      <c r="O14" s="822"/>
      <c r="P14" s="821"/>
      <c r="Q14" s="821"/>
      <c r="R14" s="821"/>
      <c r="S14" s="822"/>
      <c r="T14" s="821"/>
      <c r="U14" s="821"/>
      <c r="V14" s="823"/>
      <c r="W14" s="17"/>
      <c r="X14" s="1194" t="str">
        <f>IF(IGRF!B19="","",IGRF!B19)</f>
        <v/>
      </c>
      <c r="Y14" s="846"/>
      <c r="Z14" s="847"/>
      <c r="AA14" s="848"/>
      <c r="AB14" s="848"/>
      <c r="AC14" s="848"/>
      <c r="AD14" s="849"/>
      <c r="AE14" s="850"/>
      <c r="AF14" s="851"/>
      <c r="AG14" s="852"/>
      <c r="AH14" s="853"/>
      <c r="AI14" s="832"/>
      <c r="AJ14" s="818"/>
      <c r="AK14" s="819"/>
      <c r="AL14" s="820"/>
      <c r="AM14" s="821"/>
      <c r="AN14" s="821"/>
      <c r="AO14" s="821"/>
      <c r="AP14" s="822"/>
      <c r="AQ14" s="821"/>
      <c r="AR14" s="821"/>
      <c r="AS14" s="821"/>
      <c r="AT14" s="822"/>
      <c r="AU14" s="821"/>
      <c r="AV14" s="821"/>
      <c r="AW14" s="821"/>
      <c r="AX14" s="822"/>
      <c r="AY14" s="821"/>
      <c r="AZ14" s="821"/>
      <c r="BA14" s="821"/>
      <c r="BB14" s="822"/>
      <c r="BC14" s="821"/>
      <c r="BD14" s="821"/>
      <c r="BE14" s="823"/>
      <c r="BF14" s="17"/>
      <c r="BG14" s="1194" t="str">
        <f>IF(IGRF!I19="","",IGRF!I19)</f>
        <v/>
      </c>
      <c r="BH14" s="846"/>
      <c r="BI14" s="847"/>
      <c r="BJ14" s="848"/>
      <c r="BK14" s="848"/>
      <c r="BL14" s="848"/>
      <c r="BM14" s="849"/>
      <c r="BN14" s="850"/>
      <c r="BO14" s="851"/>
      <c r="BP14" s="852"/>
      <c r="BQ14" s="853"/>
      <c r="BR14" s="832"/>
    </row>
    <row r="15" spans="1:70" ht="32" customHeight="1" thickBot="1">
      <c r="A15" s="833"/>
      <c r="B15" s="834"/>
      <c r="C15" s="835"/>
      <c r="D15" s="821"/>
      <c r="E15" s="821"/>
      <c r="F15" s="821"/>
      <c r="G15" s="836"/>
      <c r="H15" s="821"/>
      <c r="I15" s="821"/>
      <c r="J15" s="821"/>
      <c r="K15" s="836"/>
      <c r="L15" s="821"/>
      <c r="M15" s="821"/>
      <c r="N15" s="821"/>
      <c r="O15" s="836"/>
      <c r="P15" s="821"/>
      <c r="Q15" s="821"/>
      <c r="R15" s="821"/>
      <c r="S15" s="836"/>
      <c r="T15" s="821"/>
      <c r="U15" s="821"/>
      <c r="V15" s="823"/>
      <c r="W15" s="17"/>
      <c r="X15" s="1195"/>
      <c r="Y15" s="854"/>
      <c r="Z15" s="855"/>
      <c r="AA15" s="856"/>
      <c r="AB15" s="856"/>
      <c r="AC15" s="856"/>
      <c r="AD15" s="857"/>
      <c r="AE15" s="858"/>
      <c r="AF15" s="859"/>
      <c r="AG15" s="860"/>
      <c r="AH15" s="844"/>
      <c r="AI15" s="845"/>
      <c r="AJ15" s="833"/>
      <c r="AK15" s="834"/>
      <c r="AL15" s="835"/>
      <c r="AM15" s="821"/>
      <c r="AN15" s="821"/>
      <c r="AO15" s="821"/>
      <c r="AP15" s="836"/>
      <c r="AQ15" s="821"/>
      <c r="AR15" s="821"/>
      <c r="AS15" s="821"/>
      <c r="AT15" s="836"/>
      <c r="AU15" s="821"/>
      <c r="AV15" s="821"/>
      <c r="AW15" s="821"/>
      <c r="AX15" s="836"/>
      <c r="AY15" s="821"/>
      <c r="AZ15" s="821"/>
      <c r="BA15" s="821"/>
      <c r="BB15" s="836"/>
      <c r="BC15" s="821"/>
      <c r="BD15" s="821"/>
      <c r="BE15" s="823"/>
      <c r="BF15" s="17"/>
      <c r="BG15" s="1195"/>
      <c r="BH15" s="854"/>
      <c r="BI15" s="855"/>
      <c r="BJ15" s="856"/>
      <c r="BK15" s="856"/>
      <c r="BL15" s="856"/>
      <c r="BM15" s="857"/>
      <c r="BN15" s="858"/>
      <c r="BO15" s="859"/>
      <c r="BP15" s="860"/>
      <c r="BQ15" s="844"/>
      <c r="BR15" s="845"/>
    </row>
    <row r="16" spans="1:70" ht="32" customHeight="1" thickTop="1" thickBot="1">
      <c r="A16" s="818"/>
      <c r="B16" s="819"/>
      <c r="C16" s="820"/>
      <c r="D16" s="821"/>
      <c r="E16" s="821"/>
      <c r="F16" s="821"/>
      <c r="G16" s="822"/>
      <c r="H16" s="821"/>
      <c r="I16" s="821"/>
      <c r="J16" s="821"/>
      <c r="K16" s="822"/>
      <c r="L16" s="821"/>
      <c r="M16" s="821"/>
      <c r="N16" s="821"/>
      <c r="O16" s="822"/>
      <c r="P16" s="821"/>
      <c r="Q16" s="821"/>
      <c r="R16" s="821"/>
      <c r="S16" s="822"/>
      <c r="T16" s="821"/>
      <c r="U16" s="821"/>
      <c r="V16" s="823"/>
      <c r="W16" s="17"/>
      <c r="X16" s="1196" t="str">
        <f>IF(IGRF!B20="","",IGRF!B20)</f>
        <v/>
      </c>
      <c r="Y16" s="824"/>
      <c r="Z16" s="825"/>
      <c r="AA16" s="826"/>
      <c r="AB16" s="826"/>
      <c r="AC16" s="826"/>
      <c r="AD16" s="827"/>
      <c r="AE16" s="828"/>
      <c r="AF16" s="829"/>
      <c r="AG16" s="830"/>
      <c r="AH16" s="853"/>
      <c r="AI16" s="832"/>
      <c r="AJ16" s="818"/>
      <c r="AK16" s="819"/>
      <c r="AL16" s="820"/>
      <c r="AM16" s="821"/>
      <c r="AN16" s="821"/>
      <c r="AO16" s="821"/>
      <c r="AP16" s="822"/>
      <c r="AQ16" s="821"/>
      <c r="AR16" s="821"/>
      <c r="AS16" s="821"/>
      <c r="AT16" s="822"/>
      <c r="AU16" s="821"/>
      <c r="AV16" s="821"/>
      <c r="AW16" s="821"/>
      <c r="AX16" s="822"/>
      <c r="AY16" s="821"/>
      <c r="AZ16" s="821"/>
      <c r="BA16" s="821"/>
      <c r="BB16" s="822"/>
      <c r="BC16" s="821"/>
      <c r="BD16" s="821"/>
      <c r="BE16" s="823"/>
      <c r="BF16" s="17"/>
      <c r="BG16" s="1196" t="str">
        <f>IF(IGRF!I20="","",IGRF!I20)</f>
        <v/>
      </c>
      <c r="BH16" s="824"/>
      <c r="BI16" s="825"/>
      <c r="BJ16" s="826"/>
      <c r="BK16" s="826"/>
      <c r="BL16" s="826"/>
      <c r="BM16" s="827"/>
      <c r="BN16" s="828"/>
      <c r="BO16" s="829"/>
      <c r="BP16" s="830"/>
      <c r="BQ16" s="853"/>
      <c r="BR16" s="832"/>
    </row>
    <row r="17" spans="1:70" ht="32" customHeight="1" thickBot="1">
      <c r="A17" s="833"/>
      <c r="B17" s="834"/>
      <c r="C17" s="835"/>
      <c r="D17" s="821"/>
      <c r="E17" s="821"/>
      <c r="F17" s="821"/>
      <c r="G17" s="836"/>
      <c r="H17" s="821"/>
      <c r="I17" s="821"/>
      <c r="J17" s="821"/>
      <c r="K17" s="836"/>
      <c r="L17" s="821"/>
      <c r="M17" s="821"/>
      <c r="N17" s="821"/>
      <c r="O17" s="836"/>
      <c r="P17" s="821"/>
      <c r="Q17" s="821"/>
      <c r="R17" s="821"/>
      <c r="S17" s="836"/>
      <c r="T17" s="821"/>
      <c r="U17" s="821"/>
      <c r="V17" s="823"/>
      <c r="W17" s="17"/>
      <c r="X17" s="1197"/>
      <c r="Y17" s="837"/>
      <c r="Z17" s="838"/>
      <c r="AA17" s="839"/>
      <c r="AB17" s="839"/>
      <c r="AC17" s="839"/>
      <c r="AD17" s="840"/>
      <c r="AE17" s="841"/>
      <c r="AF17" s="842"/>
      <c r="AG17" s="843"/>
      <c r="AH17" s="844"/>
      <c r="AI17" s="845"/>
      <c r="AJ17" s="833"/>
      <c r="AK17" s="834"/>
      <c r="AL17" s="835"/>
      <c r="AM17" s="821"/>
      <c r="AN17" s="821"/>
      <c r="AO17" s="821"/>
      <c r="AP17" s="836"/>
      <c r="AQ17" s="821"/>
      <c r="AR17" s="821"/>
      <c r="AS17" s="821"/>
      <c r="AT17" s="836"/>
      <c r="AU17" s="821"/>
      <c r="AV17" s="821"/>
      <c r="AW17" s="821"/>
      <c r="AX17" s="836"/>
      <c r="AY17" s="821"/>
      <c r="AZ17" s="821"/>
      <c r="BA17" s="821"/>
      <c r="BB17" s="836"/>
      <c r="BC17" s="821"/>
      <c r="BD17" s="821"/>
      <c r="BE17" s="823"/>
      <c r="BF17" s="17"/>
      <c r="BG17" s="1197"/>
      <c r="BH17" s="837"/>
      <c r="BI17" s="838"/>
      <c r="BJ17" s="839"/>
      <c r="BK17" s="839"/>
      <c r="BL17" s="839"/>
      <c r="BM17" s="840"/>
      <c r="BN17" s="841"/>
      <c r="BO17" s="842"/>
      <c r="BP17" s="843"/>
      <c r="BQ17" s="844"/>
      <c r="BR17" s="845"/>
    </row>
    <row r="18" spans="1:70" ht="32" customHeight="1" thickTop="1" thickBot="1">
      <c r="A18" s="818"/>
      <c r="B18" s="819"/>
      <c r="C18" s="820"/>
      <c r="D18" s="821"/>
      <c r="E18" s="821"/>
      <c r="F18" s="821"/>
      <c r="G18" s="822"/>
      <c r="H18" s="821"/>
      <c r="I18" s="821"/>
      <c r="J18" s="821"/>
      <c r="K18" s="822"/>
      <c r="L18" s="821"/>
      <c r="M18" s="821"/>
      <c r="N18" s="821"/>
      <c r="O18" s="822"/>
      <c r="P18" s="821"/>
      <c r="Q18" s="821"/>
      <c r="R18" s="821"/>
      <c r="S18" s="822"/>
      <c r="T18" s="821"/>
      <c r="U18" s="821"/>
      <c r="V18" s="823"/>
      <c r="W18" s="17"/>
      <c r="X18" s="1194" t="str">
        <f>IF(IGRF!B21="","",IGRF!B21)</f>
        <v/>
      </c>
      <c r="Y18" s="846"/>
      <c r="Z18" s="847"/>
      <c r="AA18" s="848"/>
      <c r="AB18" s="848"/>
      <c r="AC18" s="848"/>
      <c r="AD18" s="849"/>
      <c r="AE18" s="850"/>
      <c r="AF18" s="851"/>
      <c r="AG18" s="852"/>
      <c r="AH18" s="853"/>
      <c r="AI18" s="832"/>
      <c r="AJ18" s="818"/>
      <c r="AK18" s="819"/>
      <c r="AL18" s="820"/>
      <c r="AM18" s="821"/>
      <c r="AN18" s="821"/>
      <c r="AO18" s="821"/>
      <c r="AP18" s="822"/>
      <c r="AQ18" s="821"/>
      <c r="AR18" s="821"/>
      <c r="AS18" s="821"/>
      <c r="AT18" s="822"/>
      <c r="AU18" s="821"/>
      <c r="AV18" s="821"/>
      <c r="AW18" s="821"/>
      <c r="AX18" s="822"/>
      <c r="AY18" s="821"/>
      <c r="AZ18" s="821"/>
      <c r="BA18" s="821"/>
      <c r="BB18" s="822"/>
      <c r="BC18" s="821"/>
      <c r="BD18" s="821"/>
      <c r="BE18" s="823"/>
      <c r="BF18" s="17"/>
      <c r="BG18" s="1194" t="str">
        <f>IF(IGRF!I21="","",IGRF!I21)</f>
        <v/>
      </c>
      <c r="BH18" s="846"/>
      <c r="BI18" s="847"/>
      <c r="BJ18" s="848"/>
      <c r="BK18" s="848"/>
      <c r="BL18" s="848"/>
      <c r="BM18" s="849"/>
      <c r="BN18" s="850"/>
      <c r="BO18" s="851"/>
      <c r="BP18" s="852"/>
      <c r="BQ18" s="853"/>
      <c r="BR18" s="832"/>
    </row>
    <row r="19" spans="1:70" ht="32" customHeight="1" thickBot="1">
      <c r="A19" s="833"/>
      <c r="B19" s="834"/>
      <c r="C19" s="835"/>
      <c r="D19" s="821"/>
      <c r="E19" s="821"/>
      <c r="F19" s="821"/>
      <c r="G19" s="836"/>
      <c r="H19" s="821"/>
      <c r="I19" s="821"/>
      <c r="J19" s="821"/>
      <c r="K19" s="836"/>
      <c r="L19" s="821"/>
      <c r="M19" s="821"/>
      <c r="N19" s="821"/>
      <c r="O19" s="836"/>
      <c r="P19" s="821"/>
      <c r="Q19" s="821"/>
      <c r="R19" s="821"/>
      <c r="S19" s="836"/>
      <c r="T19" s="821"/>
      <c r="U19" s="821"/>
      <c r="V19" s="823"/>
      <c r="W19" s="17"/>
      <c r="X19" s="1195"/>
      <c r="Y19" s="854"/>
      <c r="Z19" s="855"/>
      <c r="AA19" s="856"/>
      <c r="AB19" s="856"/>
      <c r="AC19" s="856"/>
      <c r="AD19" s="857"/>
      <c r="AE19" s="858"/>
      <c r="AF19" s="859"/>
      <c r="AG19" s="860"/>
      <c r="AH19" s="844"/>
      <c r="AI19" s="845"/>
      <c r="AJ19" s="833"/>
      <c r="AK19" s="834"/>
      <c r="AL19" s="835"/>
      <c r="AM19" s="821"/>
      <c r="AN19" s="821"/>
      <c r="AO19" s="821"/>
      <c r="AP19" s="836"/>
      <c r="AQ19" s="821"/>
      <c r="AR19" s="821"/>
      <c r="AS19" s="821"/>
      <c r="AT19" s="836"/>
      <c r="AU19" s="821"/>
      <c r="AV19" s="821"/>
      <c r="AW19" s="821"/>
      <c r="AX19" s="836"/>
      <c r="AY19" s="821"/>
      <c r="AZ19" s="821"/>
      <c r="BA19" s="821"/>
      <c r="BB19" s="836"/>
      <c r="BC19" s="821"/>
      <c r="BD19" s="821"/>
      <c r="BE19" s="823"/>
      <c r="BF19" s="17"/>
      <c r="BG19" s="1195"/>
      <c r="BH19" s="854"/>
      <c r="BI19" s="855"/>
      <c r="BJ19" s="856"/>
      <c r="BK19" s="856"/>
      <c r="BL19" s="856"/>
      <c r="BM19" s="857"/>
      <c r="BN19" s="858"/>
      <c r="BO19" s="859"/>
      <c r="BP19" s="860"/>
      <c r="BQ19" s="844"/>
      <c r="BR19" s="845"/>
    </row>
    <row r="20" spans="1:70" ht="32" customHeight="1" thickTop="1" thickBot="1">
      <c r="A20" s="818"/>
      <c r="B20" s="819"/>
      <c r="C20" s="820"/>
      <c r="D20" s="821"/>
      <c r="E20" s="821"/>
      <c r="F20" s="821"/>
      <c r="G20" s="822"/>
      <c r="H20" s="821"/>
      <c r="I20" s="821"/>
      <c r="J20" s="821"/>
      <c r="K20" s="822"/>
      <c r="L20" s="821"/>
      <c r="M20" s="821"/>
      <c r="N20" s="821"/>
      <c r="O20" s="822"/>
      <c r="P20" s="821"/>
      <c r="Q20" s="821"/>
      <c r="R20" s="821"/>
      <c r="S20" s="822"/>
      <c r="T20" s="821"/>
      <c r="U20" s="821"/>
      <c r="V20" s="823"/>
      <c r="W20" s="17"/>
      <c r="X20" s="1196" t="str">
        <f>IF(IGRF!B22="","",IGRF!B22)</f>
        <v/>
      </c>
      <c r="Y20" s="824"/>
      <c r="Z20" s="825"/>
      <c r="AA20" s="826"/>
      <c r="AB20" s="826"/>
      <c r="AC20" s="826"/>
      <c r="AD20" s="827"/>
      <c r="AE20" s="828"/>
      <c r="AF20" s="829"/>
      <c r="AG20" s="830"/>
      <c r="AH20" s="853"/>
      <c r="AI20" s="832"/>
      <c r="AJ20" s="818"/>
      <c r="AK20" s="819"/>
      <c r="AL20" s="820"/>
      <c r="AM20" s="821"/>
      <c r="AN20" s="821"/>
      <c r="AO20" s="821"/>
      <c r="AP20" s="822"/>
      <c r="AQ20" s="821"/>
      <c r="AR20" s="821"/>
      <c r="AS20" s="821"/>
      <c r="AT20" s="822"/>
      <c r="AU20" s="821"/>
      <c r="AV20" s="821"/>
      <c r="AW20" s="821"/>
      <c r="AX20" s="822"/>
      <c r="AY20" s="821"/>
      <c r="AZ20" s="821"/>
      <c r="BA20" s="821"/>
      <c r="BB20" s="822"/>
      <c r="BC20" s="821"/>
      <c r="BD20" s="821"/>
      <c r="BE20" s="823"/>
      <c r="BF20" s="17"/>
      <c r="BG20" s="1196" t="str">
        <f>IF(IGRF!I22="","",IGRF!I22)</f>
        <v/>
      </c>
      <c r="BH20" s="824"/>
      <c r="BI20" s="825"/>
      <c r="BJ20" s="826"/>
      <c r="BK20" s="826"/>
      <c r="BL20" s="826"/>
      <c r="BM20" s="827"/>
      <c r="BN20" s="828"/>
      <c r="BO20" s="829"/>
      <c r="BP20" s="830"/>
      <c r="BQ20" s="853"/>
      <c r="BR20" s="832"/>
    </row>
    <row r="21" spans="1:70" ht="32" customHeight="1" thickBot="1">
      <c r="A21" s="833"/>
      <c r="B21" s="834"/>
      <c r="C21" s="835"/>
      <c r="D21" s="821"/>
      <c r="E21" s="821"/>
      <c r="F21" s="821"/>
      <c r="G21" s="836"/>
      <c r="H21" s="821"/>
      <c r="I21" s="821"/>
      <c r="J21" s="821"/>
      <c r="K21" s="836"/>
      <c r="L21" s="821"/>
      <c r="M21" s="821"/>
      <c r="N21" s="821"/>
      <c r="O21" s="836"/>
      <c r="P21" s="821"/>
      <c r="Q21" s="821"/>
      <c r="R21" s="821"/>
      <c r="S21" s="836"/>
      <c r="T21" s="821"/>
      <c r="U21" s="821"/>
      <c r="V21" s="823"/>
      <c r="W21" s="17"/>
      <c r="X21" s="1197"/>
      <c r="Y21" s="837"/>
      <c r="Z21" s="838"/>
      <c r="AA21" s="839"/>
      <c r="AB21" s="839"/>
      <c r="AC21" s="839"/>
      <c r="AD21" s="840"/>
      <c r="AE21" s="841"/>
      <c r="AF21" s="842"/>
      <c r="AG21" s="843"/>
      <c r="AH21" s="844"/>
      <c r="AI21" s="845"/>
      <c r="AJ21" s="833"/>
      <c r="AK21" s="834"/>
      <c r="AL21" s="835"/>
      <c r="AM21" s="821"/>
      <c r="AN21" s="821"/>
      <c r="AO21" s="821"/>
      <c r="AP21" s="836"/>
      <c r="AQ21" s="821"/>
      <c r="AR21" s="821"/>
      <c r="AS21" s="821"/>
      <c r="AT21" s="836"/>
      <c r="AU21" s="821"/>
      <c r="AV21" s="821"/>
      <c r="AW21" s="821"/>
      <c r="AX21" s="836"/>
      <c r="AY21" s="821"/>
      <c r="AZ21" s="821"/>
      <c r="BA21" s="821"/>
      <c r="BB21" s="836"/>
      <c r="BC21" s="821"/>
      <c r="BD21" s="821"/>
      <c r="BE21" s="823"/>
      <c r="BF21" s="17"/>
      <c r="BG21" s="1197"/>
      <c r="BH21" s="837"/>
      <c r="BI21" s="838"/>
      <c r="BJ21" s="839"/>
      <c r="BK21" s="839"/>
      <c r="BL21" s="839"/>
      <c r="BM21" s="840"/>
      <c r="BN21" s="841"/>
      <c r="BO21" s="842"/>
      <c r="BP21" s="843"/>
      <c r="BQ21" s="844"/>
      <c r="BR21" s="845"/>
    </row>
    <row r="22" spans="1:70" ht="32" customHeight="1" thickTop="1" thickBot="1">
      <c r="A22" s="818"/>
      <c r="B22" s="819"/>
      <c r="C22" s="820"/>
      <c r="D22" s="821"/>
      <c r="E22" s="821"/>
      <c r="F22" s="821"/>
      <c r="G22" s="822"/>
      <c r="H22" s="821"/>
      <c r="I22" s="821"/>
      <c r="J22" s="821"/>
      <c r="K22" s="822"/>
      <c r="L22" s="821"/>
      <c r="M22" s="821"/>
      <c r="N22" s="821"/>
      <c r="O22" s="822"/>
      <c r="P22" s="821"/>
      <c r="Q22" s="821"/>
      <c r="R22" s="821"/>
      <c r="S22" s="822"/>
      <c r="T22" s="821"/>
      <c r="U22" s="821"/>
      <c r="V22" s="823"/>
      <c r="W22" s="17"/>
      <c r="X22" s="1194" t="str">
        <f>IF(IGRF!B23="","",IGRF!B23)</f>
        <v/>
      </c>
      <c r="Y22" s="846"/>
      <c r="Z22" s="847"/>
      <c r="AA22" s="848"/>
      <c r="AB22" s="848"/>
      <c r="AC22" s="848"/>
      <c r="AD22" s="849"/>
      <c r="AE22" s="850"/>
      <c r="AF22" s="851"/>
      <c r="AG22" s="852"/>
      <c r="AH22" s="853"/>
      <c r="AI22" s="832"/>
      <c r="AJ22" s="818"/>
      <c r="AK22" s="819"/>
      <c r="AL22" s="820"/>
      <c r="AM22" s="821"/>
      <c r="AN22" s="821"/>
      <c r="AO22" s="821"/>
      <c r="AP22" s="822"/>
      <c r="AQ22" s="821"/>
      <c r="AR22" s="821"/>
      <c r="AS22" s="821"/>
      <c r="AT22" s="822"/>
      <c r="AU22" s="821"/>
      <c r="AV22" s="821"/>
      <c r="AW22" s="821"/>
      <c r="AX22" s="822"/>
      <c r="AY22" s="821"/>
      <c r="AZ22" s="821"/>
      <c r="BA22" s="821"/>
      <c r="BB22" s="822"/>
      <c r="BC22" s="821"/>
      <c r="BD22" s="821"/>
      <c r="BE22" s="823"/>
      <c r="BF22" s="17"/>
      <c r="BG22" s="1194" t="str">
        <f>IF(IGRF!I23="","",IGRF!I23)</f>
        <v/>
      </c>
      <c r="BH22" s="846"/>
      <c r="BI22" s="847"/>
      <c r="BJ22" s="848"/>
      <c r="BK22" s="848"/>
      <c r="BL22" s="848"/>
      <c r="BM22" s="849"/>
      <c r="BN22" s="850"/>
      <c r="BO22" s="851"/>
      <c r="BP22" s="852"/>
      <c r="BQ22" s="853"/>
      <c r="BR22" s="832"/>
    </row>
    <row r="23" spans="1:70" ht="32" customHeight="1" thickBot="1">
      <c r="A23" s="833"/>
      <c r="B23" s="834"/>
      <c r="C23" s="835"/>
      <c r="D23" s="821"/>
      <c r="E23" s="821"/>
      <c r="F23" s="821"/>
      <c r="G23" s="836"/>
      <c r="H23" s="821"/>
      <c r="I23" s="821"/>
      <c r="J23" s="821"/>
      <c r="K23" s="836"/>
      <c r="L23" s="821"/>
      <c r="M23" s="821"/>
      <c r="N23" s="821"/>
      <c r="O23" s="836"/>
      <c r="P23" s="821"/>
      <c r="Q23" s="821"/>
      <c r="R23" s="821"/>
      <c r="S23" s="836"/>
      <c r="T23" s="821"/>
      <c r="U23" s="821"/>
      <c r="V23" s="823"/>
      <c r="W23" s="17"/>
      <c r="X23" s="1195"/>
      <c r="Y23" s="854"/>
      <c r="Z23" s="855"/>
      <c r="AA23" s="856"/>
      <c r="AB23" s="856"/>
      <c r="AC23" s="856"/>
      <c r="AD23" s="857"/>
      <c r="AE23" s="858"/>
      <c r="AF23" s="859"/>
      <c r="AG23" s="860"/>
      <c r="AH23" s="844"/>
      <c r="AI23" s="845"/>
      <c r="AJ23" s="833"/>
      <c r="AK23" s="834"/>
      <c r="AL23" s="835"/>
      <c r="AM23" s="821"/>
      <c r="AN23" s="821"/>
      <c r="AO23" s="821"/>
      <c r="AP23" s="836"/>
      <c r="AQ23" s="821"/>
      <c r="AR23" s="821"/>
      <c r="AS23" s="821"/>
      <c r="AT23" s="836"/>
      <c r="AU23" s="821"/>
      <c r="AV23" s="821"/>
      <c r="AW23" s="821"/>
      <c r="AX23" s="836"/>
      <c r="AY23" s="821"/>
      <c r="AZ23" s="821"/>
      <c r="BA23" s="821"/>
      <c r="BB23" s="836"/>
      <c r="BC23" s="821"/>
      <c r="BD23" s="821"/>
      <c r="BE23" s="823"/>
      <c r="BF23" s="17"/>
      <c r="BG23" s="1195"/>
      <c r="BH23" s="854"/>
      <c r="BI23" s="855"/>
      <c r="BJ23" s="856"/>
      <c r="BK23" s="856"/>
      <c r="BL23" s="856"/>
      <c r="BM23" s="857"/>
      <c r="BN23" s="858"/>
      <c r="BO23" s="859"/>
      <c r="BP23" s="860"/>
      <c r="BQ23" s="844"/>
      <c r="BR23" s="845"/>
    </row>
    <row r="24" spans="1:70" ht="32" customHeight="1" thickTop="1" thickBot="1">
      <c r="A24" s="818"/>
      <c r="B24" s="819"/>
      <c r="C24" s="820"/>
      <c r="D24" s="821"/>
      <c r="E24" s="821"/>
      <c r="F24" s="821"/>
      <c r="G24" s="822"/>
      <c r="H24" s="821"/>
      <c r="I24" s="821"/>
      <c r="J24" s="821"/>
      <c r="K24" s="822"/>
      <c r="L24" s="821"/>
      <c r="M24" s="821"/>
      <c r="N24" s="821"/>
      <c r="O24" s="822"/>
      <c r="P24" s="821"/>
      <c r="Q24" s="821"/>
      <c r="R24" s="821"/>
      <c r="S24" s="822"/>
      <c r="T24" s="821"/>
      <c r="U24" s="821"/>
      <c r="V24" s="823"/>
      <c r="W24" s="17"/>
      <c r="X24" s="1196" t="str">
        <f>IF(IGRF!B24="","",IGRF!B24)</f>
        <v/>
      </c>
      <c r="Y24" s="824"/>
      <c r="Z24" s="825"/>
      <c r="AA24" s="826"/>
      <c r="AB24" s="826"/>
      <c r="AC24" s="826"/>
      <c r="AD24" s="827"/>
      <c r="AE24" s="828"/>
      <c r="AF24" s="829"/>
      <c r="AG24" s="830"/>
      <c r="AH24" s="853"/>
      <c r="AI24" s="832"/>
      <c r="AJ24" s="818"/>
      <c r="AK24" s="819"/>
      <c r="AL24" s="820"/>
      <c r="AM24" s="821"/>
      <c r="AN24" s="821"/>
      <c r="AO24" s="821"/>
      <c r="AP24" s="822"/>
      <c r="AQ24" s="821"/>
      <c r="AR24" s="821"/>
      <c r="AS24" s="821"/>
      <c r="AT24" s="822"/>
      <c r="AU24" s="821"/>
      <c r="AV24" s="821"/>
      <c r="AW24" s="821"/>
      <c r="AX24" s="822"/>
      <c r="AY24" s="821"/>
      <c r="AZ24" s="821"/>
      <c r="BA24" s="821"/>
      <c r="BB24" s="822"/>
      <c r="BC24" s="821"/>
      <c r="BD24" s="821"/>
      <c r="BE24" s="823"/>
      <c r="BF24" s="17"/>
      <c r="BG24" s="1196" t="str">
        <f>IF(IGRF!I24="","",IGRF!I24)</f>
        <v/>
      </c>
      <c r="BH24" s="824"/>
      <c r="BI24" s="825"/>
      <c r="BJ24" s="826"/>
      <c r="BK24" s="826"/>
      <c r="BL24" s="826"/>
      <c r="BM24" s="827"/>
      <c r="BN24" s="828"/>
      <c r="BO24" s="829"/>
      <c r="BP24" s="830"/>
      <c r="BQ24" s="853"/>
      <c r="BR24" s="832"/>
    </row>
    <row r="25" spans="1:70" ht="32" customHeight="1" thickBot="1">
      <c r="A25" s="833"/>
      <c r="B25" s="834"/>
      <c r="C25" s="835"/>
      <c r="D25" s="821"/>
      <c r="E25" s="821"/>
      <c r="F25" s="821"/>
      <c r="G25" s="836"/>
      <c r="H25" s="821"/>
      <c r="I25" s="821"/>
      <c r="J25" s="821"/>
      <c r="K25" s="836"/>
      <c r="L25" s="821"/>
      <c r="M25" s="821"/>
      <c r="N25" s="821"/>
      <c r="O25" s="836"/>
      <c r="P25" s="821"/>
      <c r="Q25" s="821"/>
      <c r="R25" s="821"/>
      <c r="S25" s="836"/>
      <c r="T25" s="821"/>
      <c r="U25" s="821"/>
      <c r="V25" s="823"/>
      <c r="W25" s="17"/>
      <c r="X25" s="1197"/>
      <c r="Y25" s="837"/>
      <c r="Z25" s="838"/>
      <c r="AA25" s="839"/>
      <c r="AB25" s="839"/>
      <c r="AC25" s="839"/>
      <c r="AD25" s="840"/>
      <c r="AE25" s="841"/>
      <c r="AF25" s="842"/>
      <c r="AG25" s="843"/>
      <c r="AH25" s="844"/>
      <c r="AI25" s="845"/>
      <c r="AJ25" s="833"/>
      <c r="AK25" s="834"/>
      <c r="AL25" s="835"/>
      <c r="AM25" s="821"/>
      <c r="AN25" s="821"/>
      <c r="AO25" s="821"/>
      <c r="AP25" s="836"/>
      <c r="AQ25" s="821"/>
      <c r="AR25" s="821"/>
      <c r="AS25" s="821"/>
      <c r="AT25" s="836"/>
      <c r="AU25" s="821"/>
      <c r="AV25" s="821"/>
      <c r="AW25" s="821"/>
      <c r="AX25" s="836"/>
      <c r="AY25" s="821"/>
      <c r="AZ25" s="821"/>
      <c r="BA25" s="821"/>
      <c r="BB25" s="836"/>
      <c r="BC25" s="821"/>
      <c r="BD25" s="821"/>
      <c r="BE25" s="823"/>
      <c r="BF25" s="17"/>
      <c r="BG25" s="1197"/>
      <c r="BH25" s="837"/>
      <c r="BI25" s="838"/>
      <c r="BJ25" s="839"/>
      <c r="BK25" s="839"/>
      <c r="BL25" s="839"/>
      <c r="BM25" s="840"/>
      <c r="BN25" s="841"/>
      <c r="BO25" s="842"/>
      <c r="BP25" s="843"/>
      <c r="BQ25" s="844"/>
      <c r="BR25" s="845"/>
    </row>
    <row r="26" spans="1:70" ht="32" customHeight="1" thickTop="1" thickBot="1">
      <c r="A26" s="818"/>
      <c r="B26" s="819"/>
      <c r="C26" s="820"/>
      <c r="D26" s="821"/>
      <c r="E26" s="821"/>
      <c r="F26" s="821"/>
      <c r="G26" s="822"/>
      <c r="H26" s="821"/>
      <c r="I26" s="821"/>
      <c r="J26" s="821"/>
      <c r="K26" s="822"/>
      <c r="L26" s="821"/>
      <c r="M26" s="821"/>
      <c r="N26" s="821"/>
      <c r="O26" s="822"/>
      <c r="P26" s="821"/>
      <c r="Q26" s="821"/>
      <c r="R26" s="821"/>
      <c r="S26" s="822"/>
      <c r="T26" s="821"/>
      <c r="U26" s="821"/>
      <c r="V26" s="823"/>
      <c r="W26" s="17"/>
      <c r="X26" s="1194" t="str">
        <f>IF(IGRF!B25="","",IGRF!B25)</f>
        <v/>
      </c>
      <c r="Y26" s="846"/>
      <c r="Z26" s="847"/>
      <c r="AA26" s="848"/>
      <c r="AB26" s="848"/>
      <c r="AC26" s="848"/>
      <c r="AD26" s="849"/>
      <c r="AE26" s="850"/>
      <c r="AF26" s="851"/>
      <c r="AG26" s="852"/>
      <c r="AH26" s="853"/>
      <c r="AI26" s="832"/>
      <c r="AJ26" s="818"/>
      <c r="AK26" s="819"/>
      <c r="AL26" s="820"/>
      <c r="AM26" s="821"/>
      <c r="AN26" s="821"/>
      <c r="AO26" s="821"/>
      <c r="AP26" s="822"/>
      <c r="AQ26" s="821"/>
      <c r="AR26" s="821"/>
      <c r="AS26" s="821"/>
      <c r="AT26" s="822"/>
      <c r="AU26" s="821"/>
      <c r="AV26" s="821"/>
      <c r="AW26" s="821"/>
      <c r="AX26" s="822"/>
      <c r="AY26" s="821"/>
      <c r="AZ26" s="821"/>
      <c r="BA26" s="821"/>
      <c r="BB26" s="822"/>
      <c r="BC26" s="821"/>
      <c r="BD26" s="821"/>
      <c r="BE26" s="823"/>
      <c r="BF26" s="17"/>
      <c r="BG26" s="1194" t="str">
        <f>IF(IGRF!I25="","",IGRF!I25)</f>
        <v/>
      </c>
      <c r="BH26" s="846"/>
      <c r="BI26" s="847"/>
      <c r="BJ26" s="848"/>
      <c r="BK26" s="848"/>
      <c r="BL26" s="848"/>
      <c r="BM26" s="849"/>
      <c r="BN26" s="850"/>
      <c r="BO26" s="851"/>
      <c r="BP26" s="852"/>
      <c r="BQ26" s="853"/>
      <c r="BR26" s="832"/>
    </row>
    <row r="27" spans="1:70" ht="32" customHeight="1" thickBot="1">
      <c r="A27" s="833"/>
      <c r="B27" s="834"/>
      <c r="C27" s="835"/>
      <c r="D27" s="821"/>
      <c r="E27" s="821"/>
      <c r="F27" s="821"/>
      <c r="G27" s="836"/>
      <c r="H27" s="821"/>
      <c r="I27" s="821"/>
      <c r="J27" s="821"/>
      <c r="K27" s="836"/>
      <c r="L27" s="821"/>
      <c r="M27" s="821"/>
      <c r="N27" s="821"/>
      <c r="O27" s="836"/>
      <c r="P27" s="821"/>
      <c r="Q27" s="821"/>
      <c r="R27" s="821"/>
      <c r="S27" s="836"/>
      <c r="T27" s="821"/>
      <c r="U27" s="821"/>
      <c r="V27" s="823"/>
      <c r="W27" s="17"/>
      <c r="X27" s="1195"/>
      <c r="Y27" s="854"/>
      <c r="Z27" s="855"/>
      <c r="AA27" s="856"/>
      <c r="AB27" s="856"/>
      <c r="AC27" s="856"/>
      <c r="AD27" s="857"/>
      <c r="AE27" s="858"/>
      <c r="AF27" s="859"/>
      <c r="AG27" s="860"/>
      <c r="AH27" s="844"/>
      <c r="AI27" s="845"/>
      <c r="AJ27" s="833"/>
      <c r="AK27" s="834"/>
      <c r="AL27" s="835"/>
      <c r="AM27" s="821"/>
      <c r="AN27" s="821"/>
      <c r="AO27" s="821"/>
      <c r="AP27" s="836"/>
      <c r="AQ27" s="821"/>
      <c r="AR27" s="821"/>
      <c r="AS27" s="821"/>
      <c r="AT27" s="836"/>
      <c r="AU27" s="821"/>
      <c r="AV27" s="821"/>
      <c r="AW27" s="821"/>
      <c r="AX27" s="836"/>
      <c r="AY27" s="821"/>
      <c r="AZ27" s="821"/>
      <c r="BA27" s="821"/>
      <c r="BB27" s="836"/>
      <c r="BC27" s="821"/>
      <c r="BD27" s="821"/>
      <c r="BE27" s="823"/>
      <c r="BF27" s="17"/>
      <c r="BG27" s="1195"/>
      <c r="BH27" s="854"/>
      <c r="BI27" s="855"/>
      <c r="BJ27" s="856"/>
      <c r="BK27" s="856"/>
      <c r="BL27" s="856"/>
      <c r="BM27" s="857"/>
      <c r="BN27" s="858"/>
      <c r="BO27" s="859"/>
      <c r="BP27" s="860"/>
      <c r="BQ27" s="844"/>
      <c r="BR27" s="845"/>
    </row>
    <row r="28" spans="1:70" ht="32" customHeight="1" thickTop="1" thickBot="1">
      <c r="A28" s="818"/>
      <c r="B28" s="819"/>
      <c r="C28" s="820"/>
      <c r="D28" s="821"/>
      <c r="E28" s="821"/>
      <c r="F28" s="821"/>
      <c r="G28" s="822"/>
      <c r="H28" s="821"/>
      <c r="I28" s="821"/>
      <c r="J28" s="821"/>
      <c r="K28" s="822"/>
      <c r="L28" s="821"/>
      <c r="M28" s="821"/>
      <c r="N28" s="821"/>
      <c r="O28" s="822"/>
      <c r="P28" s="821"/>
      <c r="Q28" s="821"/>
      <c r="R28" s="821"/>
      <c r="S28" s="822"/>
      <c r="T28" s="821"/>
      <c r="U28" s="821"/>
      <c r="V28" s="823"/>
      <c r="W28" s="17"/>
      <c r="X28" s="1196" t="str">
        <f>IF(IGRF!B26="","",IGRF!B26)</f>
        <v/>
      </c>
      <c r="Y28" s="824"/>
      <c r="Z28" s="825"/>
      <c r="AA28" s="826"/>
      <c r="AB28" s="826"/>
      <c r="AC28" s="826"/>
      <c r="AD28" s="827"/>
      <c r="AE28" s="828"/>
      <c r="AF28" s="829"/>
      <c r="AG28" s="830"/>
      <c r="AH28" s="853"/>
      <c r="AI28" s="832"/>
      <c r="AJ28" s="818"/>
      <c r="AK28" s="819"/>
      <c r="AL28" s="820"/>
      <c r="AM28" s="821"/>
      <c r="AN28" s="821"/>
      <c r="AO28" s="821"/>
      <c r="AP28" s="822"/>
      <c r="AQ28" s="821"/>
      <c r="AR28" s="821"/>
      <c r="AS28" s="821"/>
      <c r="AT28" s="822"/>
      <c r="AU28" s="821"/>
      <c r="AV28" s="821"/>
      <c r="AW28" s="821"/>
      <c r="AX28" s="822"/>
      <c r="AY28" s="821"/>
      <c r="AZ28" s="821"/>
      <c r="BA28" s="821"/>
      <c r="BB28" s="822"/>
      <c r="BC28" s="821"/>
      <c r="BD28" s="821"/>
      <c r="BE28" s="823"/>
      <c r="BF28" s="17"/>
      <c r="BG28" s="1196" t="str">
        <f>IF(IGRF!I26="","",IGRF!I26)</f>
        <v/>
      </c>
      <c r="BH28" s="824"/>
      <c r="BI28" s="825"/>
      <c r="BJ28" s="826"/>
      <c r="BK28" s="826"/>
      <c r="BL28" s="826"/>
      <c r="BM28" s="827"/>
      <c r="BN28" s="828"/>
      <c r="BO28" s="829"/>
      <c r="BP28" s="830"/>
      <c r="BQ28" s="853"/>
      <c r="BR28" s="832"/>
    </row>
    <row r="29" spans="1:70" ht="32" customHeight="1" thickBot="1">
      <c r="A29" s="833"/>
      <c r="B29" s="834"/>
      <c r="C29" s="835"/>
      <c r="D29" s="821"/>
      <c r="E29" s="821"/>
      <c r="F29" s="821"/>
      <c r="G29" s="836"/>
      <c r="H29" s="821"/>
      <c r="I29" s="821"/>
      <c r="J29" s="821"/>
      <c r="K29" s="836"/>
      <c r="L29" s="821"/>
      <c r="M29" s="821"/>
      <c r="N29" s="821"/>
      <c r="O29" s="836"/>
      <c r="P29" s="821"/>
      <c r="Q29" s="821"/>
      <c r="R29" s="821"/>
      <c r="S29" s="836"/>
      <c r="T29" s="821"/>
      <c r="U29" s="821"/>
      <c r="V29" s="823"/>
      <c r="W29" s="17"/>
      <c r="X29" s="1197"/>
      <c r="Y29" s="837"/>
      <c r="Z29" s="838"/>
      <c r="AA29" s="839"/>
      <c r="AB29" s="839"/>
      <c r="AC29" s="839"/>
      <c r="AD29" s="840"/>
      <c r="AE29" s="841"/>
      <c r="AF29" s="842"/>
      <c r="AG29" s="843"/>
      <c r="AH29" s="844"/>
      <c r="AI29" s="845"/>
      <c r="AJ29" s="833"/>
      <c r="AK29" s="834"/>
      <c r="AL29" s="835"/>
      <c r="AM29" s="821"/>
      <c r="AN29" s="821"/>
      <c r="AO29" s="821"/>
      <c r="AP29" s="836"/>
      <c r="AQ29" s="821"/>
      <c r="AR29" s="821"/>
      <c r="AS29" s="821"/>
      <c r="AT29" s="836"/>
      <c r="AU29" s="821"/>
      <c r="AV29" s="821"/>
      <c r="AW29" s="821"/>
      <c r="AX29" s="836"/>
      <c r="AY29" s="821"/>
      <c r="AZ29" s="821"/>
      <c r="BA29" s="821"/>
      <c r="BB29" s="836"/>
      <c r="BC29" s="821"/>
      <c r="BD29" s="821"/>
      <c r="BE29" s="823"/>
      <c r="BF29" s="17"/>
      <c r="BG29" s="1197"/>
      <c r="BH29" s="837"/>
      <c r="BI29" s="838"/>
      <c r="BJ29" s="839"/>
      <c r="BK29" s="839"/>
      <c r="BL29" s="839"/>
      <c r="BM29" s="840"/>
      <c r="BN29" s="841"/>
      <c r="BO29" s="842"/>
      <c r="BP29" s="843"/>
      <c r="BQ29" s="844"/>
      <c r="BR29" s="845"/>
    </row>
    <row r="30" spans="1:70" ht="32" customHeight="1" thickTop="1" thickBot="1">
      <c r="A30" s="818"/>
      <c r="B30" s="819"/>
      <c r="C30" s="820"/>
      <c r="D30" s="821"/>
      <c r="E30" s="821"/>
      <c r="F30" s="821"/>
      <c r="G30" s="822"/>
      <c r="H30" s="821"/>
      <c r="I30" s="821"/>
      <c r="J30" s="821"/>
      <c r="K30" s="822"/>
      <c r="L30" s="821"/>
      <c r="M30" s="821"/>
      <c r="N30" s="821"/>
      <c r="O30" s="822"/>
      <c r="P30" s="821"/>
      <c r="Q30" s="821"/>
      <c r="R30" s="821"/>
      <c r="S30" s="822"/>
      <c r="T30" s="821"/>
      <c r="U30" s="821"/>
      <c r="V30" s="823"/>
      <c r="W30" s="17"/>
      <c r="X30" s="1194" t="str">
        <f>IF(IGRF!B27="","",IGRF!B27)</f>
        <v/>
      </c>
      <c r="Y30" s="846"/>
      <c r="Z30" s="847"/>
      <c r="AA30" s="848"/>
      <c r="AB30" s="848"/>
      <c r="AC30" s="848"/>
      <c r="AD30" s="849"/>
      <c r="AE30" s="850"/>
      <c r="AF30" s="851"/>
      <c r="AG30" s="852"/>
      <c r="AH30" s="853"/>
      <c r="AI30" s="832"/>
      <c r="AJ30" s="818"/>
      <c r="AK30" s="819"/>
      <c r="AL30" s="820"/>
      <c r="AM30" s="821"/>
      <c r="AN30" s="821"/>
      <c r="AO30" s="821"/>
      <c r="AP30" s="822"/>
      <c r="AQ30" s="821"/>
      <c r="AR30" s="821"/>
      <c r="AS30" s="821"/>
      <c r="AT30" s="822"/>
      <c r="AU30" s="821"/>
      <c r="AV30" s="821"/>
      <c r="AW30" s="821"/>
      <c r="AX30" s="822"/>
      <c r="AY30" s="821"/>
      <c r="AZ30" s="821"/>
      <c r="BA30" s="821"/>
      <c r="BB30" s="822"/>
      <c r="BC30" s="821"/>
      <c r="BD30" s="821"/>
      <c r="BE30" s="823"/>
      <c r="BF30" s="17"/>
      <c r="BG30" s="1194" t="str">
        <f>IF(IGRF!I27="","",IGRF!I27)</f>
        <v/>
      </c>
      <c r="BH30" s="846"/>
      <c r="BI30" s="847"/>
      <c r="BJ30" s="848"/>
      <c r="BK30" s="848"/>
      <c r="BL30" s="848"/>
      <c r="BM30" s="849"/>
      <c r="BN30" s="850"/>
      <c r="BO30" s="851"/>
      <c r="BP30" s="852"/>
      <c r="BQ30" s="853"/>
      <c r="BR30" s="832"/>
    </row>
    <row r="31" spans="1:70" ht="32" customHeight="1" thickBot="1">
      <c r="A31" s="833"/>
      <c r="B31" s="834"/>
      <c r="C31" s="835"/>
      <c r="D31" s="821"/>
      <c r="E31" s="821"/>
      <c r="F31" s="821"/>
      <c r="G31" s="836"/>
      <c r="H31" s="821"/>
      <c r="I31" s="821"/>
      <c r="J31" s="821"/>
      <c r="K31" s="836"/>
      <c r="L31" s="821"/>
      <c r="M31" s="821"/>
      <c r="N31" s="821"/>
      <c r="O31" s="836"/>
      <c r="P31" s="821"/>
      <c r="Q31" s="821"/>
      <c r="R31" s="821"/>
      <c r="S31" s="836"/>
      <c r="T31" s="821"/>
      <c r="U31" s="821"/>
      <c r="V31" s="823"/>
      <c r="W31" s="17"/>
      <c r="X31" s="1195"/>
      <c r="Y31" s="854"/>
      <c r="Z31" s="855"/>
      <c r="AA31" s="856"/>
      <c r="AB31" s="856"/>
      <c r="AC31" s="856"/>
      <c r="AD31" s="857"/>
      <c r="AE31" s="858"/>
      <c r="AF31" s="859"/>
      <c r="AG31" s="860"/>
      <c r="AH31" s="844"/>
      <c r="AI31" s="845"/>
      <c r="AJ31" s="833"/>
      <c r="AK31" s="834"/>
      <c r="AL31" s="835"/>
      <c r="AM31" s="821"/>
      <c r="AN31" s="821"/>
      <c r="AO31" s="821"/>
      <c r="AP31" s="836"/>
      <c r="AQ31" s="821"/>
      <c r="AR31" s="821"/>
      <c r="AS31" s="821"/>
      <c r="AT31" s="836"/>
      <c r="AU31" s="821"/>
      <c r="AV31" s="821"/>
      <c r="AW31" s="821"/>
      <c r="AX31" s="836"/>
      <c r="AY31" s="821"/>
      <c r="AZ31" s="821"/>
      <c r="BA31" s="821"/>
      <c r="BB31" s="836"/>
      <c r="BC31" s="821"/>
      <c r="BD31" s="821"/>
      <c r="BE31" s="823"/>
      <c r="BF31" s="17"/>
      <c r="BG31" s="1195"/>
      <c r="BH31" s="854"/>
      <c r="BI31" s="855"/>
      <c r="BJ31" s="856"/>
      <c r="BK31" s="856"/>
      <c r="BL31" s="856"/>
      <c r="BM31" s="857"/>
      <c r="BN31" s="858"/>
      <c r="BO31" s="859"/>
      <c r="BP31" s="860"/>
      <c r="BQ31" s="844"/>
      <c r="BR31" s="845"/>
    </row>
    <row r="32" spans="1:70" ht="32" customHeight="1" thickTop="1" thickBot="1">
      <c r="A32" s="818"/>
      <c r="B32" s="819"/>
      <c r="C32" s="820"/>
      <c r="D32" s="821"/>
      <c r="E32" s="821"/>
      <c r="F32" s="821"/>
      <c r="G32" s="822"/>
      <c r="H32" s="821"/>
      <c r="I32" s="821"/>
      <c r="J32" s="821"/>
      <c r="K32" s="822"/>
      <c r="L32" s="821"/>
      <c r="M32" s="821"/>
      <c r="N32" s="821"/>
      <c r="O32" s="822"/>
      <c r="P32" s="821"/>
      <c r="Q32" s="821"/>
      <c r="R32" s="821"/>
      <c r="S32" s="822"/>
      <c r="T32" s="821"/>
      <c r="U32" s="821"/>
      <c r="V32" s="823"/>
      <c r="W32" s="17"/>
      <c r="X32" s="1196" t="str">
        <f>IF(IGRF!B28="","",IGRF!B28)</f>
        <v/>
      </c>
      <c r="Y32" s="824"/>
      <c r="Z32" s="825"/>
      <c r="AA32" s="826"/>
      <c r="AB32" s="826"/>
      <c r="AC32" s="826"/>
      <c r="AD32" s="827"/>
      <c r="AE32" s="828"/>
      <c r="AF32" s="829"/>
      <c r="AG32" s="830"/>
      <c r="AH32" s="853"/>
      <c r="AI32" s="832"/>
      <c r="AJ32" s="818"/>
      <c r="AK32" s="819"/>
      <c r="AL32" s="820"/>
      <c r="AM32" s="821"/>
      <c r="AN32" s="821"/>
      <c r="AO32" s="821"/>
      <c r="AP32" s="822"/>
      <c r="AQ32" s="821"/>
      <c r="AR32" s="821"/>
      <c r="AS32" s="821"/>
      <c r="AT32" s="822"/>
      <c r="AU32" s="821"/>
      <c r="AV32" s="821"/>
      <c r="AW32" s="821"/>
      <c r="AX32" s="822"/>
      <c r="AY32" s="821"/>
      <c r="AZ32" s="821"/>
      <c r="BA32" s="821"/>
      <c r="BB32" s="822"/>
      <c r="BC32" s="821"/>
      <c r="BD32" s="821"/>
      <c r="BE32" s="823"/>
      <c r="BF32" s="17"/>
      <c r="BG32" s="1196" t="str">
        <f>IF(IGRF!I28="","",IGRF!I28)</f>
        <v/>
      </c>
      <c r="BH32" s="824"/>
      <c r="BI32" s="825"/>
      <c r="BJ32" s="826"/>
      <c r="BK32" s="826"/>
      <c r="BL32" s="826"/>
      <c r="BM32" s="827"/>
      <c r="BN32" s="828"/>
      <c r="BO32" s="829"/>
      <c r="BP32" s="830"/>
      <c r="BQ32" s="853"/>
      <c r="BR32" s="832"/>
    </row>
    <row r="33" spans="1:71" ht="32" customHeight="1" thickBot="1">
      <c r="A33" s="833"/>
      <c r="B33" s="834"/>
      <c r="C33" s="835"/>
      <c r="D33" s="821"/>
      <c r="E33" s="821"/>
      <c r="F33" s="821"/>
      <c r="G33" s="836"/>
      <c r="H33" s="821"/>
      <c r="I33" s="821"/>
      <c r="J33" s="821"/>
      <c r="K33" s="836"/>
      <c r="L33" s="821"/>
      <c r="M33" s="821"/>
      <c r="N33" s="821"/>
      <c r="O33" s="836"/>
      <c r="P33" s="821"/>
      <c r="Q33" s="821"/>
      <c r="R33" s="821"/>
      <c r="S33" s="836"/>
      <c r="T33" s="821"/>
      <c r="U33" s="821"/>
      <c r="V33" s="823"/>
      <c r="W33" s="17"/>
      <c r="X33" s="1197"/>
      <c r="Y33" s="837"/>
      <c r="Z33" s="838"/>
      <c r="AA33" s="839"/>
      <c r="AB33" s="839"/>
      <c r="AC33" s="839"/>
      <c r="AD33" s="840"/>
      <c r="AE33" s="841"/>
      <c r="AF33" s="842"/>
      <c r="AG33" s="843"/>
      <c r="AH33" s="844"/>
      <c r="AI33" s="845"/>
      <c r="AJ33" s="833"/>
      <c r="AK33" s="834"/>
      <c r="AL33" s="835"/>
      <c r="AM33" s="821"/>
      <c r="AN33" s="821"/>
      <c r="AO33" s="821"/>
      <c r="AP33" s="836"/>
      <c r="AQ33" s="821"/>
      <c r="AR33" s="821"/>
      <c r="AS33" s="821"/>
      <c r="AT33" s="836"/>
      <c r="AU33" s="821"/>
      <c r="AV33" s="821"/>
      <c r="AW33" s="821"/>
      <c r="AX33" s="836"/>
      <c r="AY33" s="821"/>
      <c r="AZ33" s="821"/>
      <c r="BA33" s="821"/>
      <c r="BB33" s="836"/>
      <c r="BC33" s="821"/>
      <c r="BD33" s="821"/>
      <c r="BE33" s="823"/>
      <c r="BF33" s="17"/>
      <c r="BG33" s="1197"/>
      <c r="BH33" s="837"/>
      <c r="BI33" s="838"/>
      <c r="BJ33" s="839"/>
      <c r="BK33" s="839"/>
      <c r="BL33" s="839"/>
      <c r="BM33" s="840"/>
      <c r="BN33" s="841"/>
      <c r="BO33" s="842"/>
      <c r="BP33" s="843"/>
      <c r="BQ33" s="844"/>
      <c r="BR33" s="845"/>
    </row>
    <row r="34" spans="1:71" ht="32" customHeight="1" thickTop="1" thickBot="1">
      <c r="A34" s="818"/>
      <c r="B34" s="819"/>
      <c r="C34" s="820"/>
      <c r="D34" s="821"/>
      <c r="E34" s="821"/>
      <c r="F34" s="821"/>
      <c r="G34" s="822"/>
      <c r="H34" s="821"/>
      <c r="I34" s="821"/>
      <c r="J34" s="821"/>
      <c r="K34" s="822"/>
      <c r="L34" s="821"/>
      <c r="M34" s="821"/>
      <c r="N34" s="821"/>
      <c r="O34" s="822"/>
      <c r="P34" s="821"/>
      <c r="Q34" s="821"/>
      <c r="R34" s="821"/>
      <c r="S34" s="822"/>
      <c r="T34" s="821"/>
      <c r="U34" s="821"/>
      <c r="V34" s="823"/>
      <c r="W34" s="17"/>
      <c r="X34" s="1194" t="str">
        <f>IF(IGRF!B29="","",IGRF!B29)</f>
        <v/>
      </c>
      <c r="Y34" s="846"/>
      <c r="Z34" s="847"/>
      <c r="AA34" s="848"/>
      <c r="AB34" s="848"/>
      <c r="AC34" s="848"/>
      <c r="AD34" s="849"/>
      <c r="AE34" s="850"/>
      <c r="AF34" s="851"/>
      <c r="AG34" s="852"/>
      <c r="AH34" s="853"/>
      <c r="AI34" s="832"/>
      <c r="AJ34" s="818"/>
      <c r="AK34" s="819"/>
      <c r="AL34" s="820"/>
      <c r="AM34" s="821"/>
      <c r="AN34" s="821"/>
      <c r="AO34" s="821"/>
      <c r="AP34" s="822"/>
      <c r="AQ34" s="821"/>
      <c r="AR34" s="821"/>
      <c r="AS34" s="821"/>
      <c r="AT34" s="822"/>
      <c r="AU34" s="821"/>
      <c r="AV34" s="821"/>
      <c r="AW34" s="821"/>
      <c r="AX34" s="822"/>
      <c r="AY34" s="821"/>
      <c r="AZ34" s="821"/>
      <c r="BA34" s="821"/>
      <c r="BB34" s="822"/>
      <c r="BC34" s="821"/>
      <c r="BD34" s="821"/>
      <c r="BE34" s="823"/>
      <c r="BF34" s="17"/>
      <c r="BG34" s="1194" t="str">
        <f>IF(IGRF!I29="","",IGRF!I29)</f>
        <v/>
      </c>
      <c r="BH34" s="846"/>
      <c r="BI34" s="847"/>
      <c r="BJ34" s="848"/>
      <c r="BK34" s="848"/>
      <c r="BL34" s="848"/>
      <c r="BM34" s="849"/>
      <c r="BN34" s="850"/>
      <c r="BO34" s="851"/>
      <c r="BP34" s="852"/>
      <c r="BQ34" s="853"/>
      <c r="BR34" s="832"/>
    </row>
    <row r="35" spans="1:71" ht="32" customHeight="1" thickBot="1">
      <c r="A35" s="833"/>
      <c r="B35" s="834"/>
      <c r="C35" s="835"/>
      <c r="D35" s="821"/>
      <c r="E35" s="821"/>
      <c r="F35" s="821"/>
      <c r="G35" s="836"/>
      <c r="H35" s="821"/>
      <c r="I35" s="821"/>
      <c r="J35" s="821"/>
      <c r="K35" s="836"/>
      <c r="L35" s="821"/>
      <c r="M35" s="821"/>
      <c r="N35" s="821"/>
      <c r="O35" s="836"/>
      <c r="P35" s="821"/>
      <c r="Q35" s="821"/>
      <c r="R35" s="821"/>
      <c r="S35" s="836"/>
      <c r="T35" s="821"/>
      <c r="U35" s="821"/>
      <c r="V35" s="823"/>
      <c r="W35" s="17"/>
      <c r="X35" s="1195"/>
      <c r="Y35" s="854"/>
      <c r="Z35" s="855"/>
      <c r="AA35" s="856"/>
      <c r="AB35" s="856"/>
      <c r="AC35" s="856"/>
      <c r="AD35" s="857"/>
      <c r="AE35" s="858"/>
      <c r="AF35" s="859"/>
      <c r="AG35" s="860"/>
      <c r="AH35" s="844"/>
      <c r="AI35" s="845"/>
      <c r="AJ35" s="833"/>
      <c r="AK35" s="834"/>
      <c r="AL35" s="835"/>
      <c r="AM35" s="821"/>
      <c r="AN35" s="821"/>
      <c r="AO35" s="821"/>
      <c r="AP35" s="836"/>
      <c r="AQ35" s="821"/>
      <c r="AR35" s="821"/>
      <c r="AS35" s="821"/>
      <c r="AT35" s="836"/>
      <c r="AU35" s="821"/>
      <c r="AV35" s="821"/>
      <c r="AW35" s="821"/>
      <c r="AX35" s="836"/>
      <c r="AY35" s="821"/>
      <c r="AZ35" s="821"/>
      <c r="BA35" s="821"/>
      <c r="BB35" s="836"/>
      <c r="BC35" s="821"/>
      <c r="BD35" s="821"/>
      <c r="BE35" s="823"/>
      <c r="BF35" s="17"/>
      <c r="BG35" s="1195"/>
      <c r="BH35" s="854"/>
      <c r="BI35" s="855"/>
      <c r="BJ35" s="856"/>
      <c r="BK35" s="856"/>
      <c r="BL35" s="856"/>
      <c r="BM35" s="857"/>
      <c r="BN35" s="858"/>
      <c r="BO35" s="859"/>
      <c r="BP35" s="860"/>
      <c r="BQ35" s="844"/>
      <c r="BR35" s="845"/>
    </row>
    <row r="36" spans="1:71" ht="32" customHeight="1" thickTop="1" thickBot="1">
      <c r="A36" s="818"/>
      <c r="B36" s="819"/>
      <c r="C36" s="820"/>
      <c r="D36" s="821"/>
      <c r="E36" s="821"/>
      <c r="F36" s="821"/>
      <c r="G36" s="822"/>
      <c r="H36" s="821"/>
      <c r="I36" s="821"/>
      <c r="J36" s="821"/>
      <c r="K36" s="822"/>
      <c r="L36" s="821"/>
      <c r="M36" s="821"/>
      <c r="N36" s="821"/>
      <c r="O36" s="822"/>
      <c r="P36" s="821"/>
      <c r="Q36" s="821"/>
      <c r="R36" s="821"/>
      <c r="S36" s="822"/>
      <c r="T36" s="821"/>
      <c r="U36" s="821"/>
      <c r="V36" s="823"/>
      <c r="W36" s="17"/>
      <c r="X36" s="1196" t="str">
        <f>IF(IGRF!B30="","",IGRF!B30)</f>
        <v/>
      </c>
      <c r="Y36" s="824"/>
      <c r="Z36" s="825"/>
      <c r="AA36" s="826"/>
      <c r="AB36" s="826"/>
      <c r="AC36" s="826"/>
      <c r="AD36" s="827"/>
      <c r="AE36" s="828"/>
      <c r="AF36" s="829"/>
      <c r="AG36" s="830"/>
      <c r="AH36" s="853"/>
      <c r="AI36" s="832"/>
      <c r="AJ36" s="818"/>
      <c r="AK36" s="819"/>
      <c r="AL36" s="820"/>
      <c r="AM36" s="821"/>
      <c r="AN36" s="821"/>
      <c r="AO36" s="821"/>
      <c r="AP36" s="822"/>
      <c r="AQ36" s="821"/>
      <c r="AR36" s="821"/>
      <c r="AS36" s="821"/>
      <c r="AT36" s="822"/>
      <c r="AU36" s="821"/>
      <c r="AV36" s="821"/>
      <c r="AW36" s="821"/>
      <c r="AX36" s="822"/>
      <c r="AY36" s="821"/>
      <c r="AZ36" s="821"/>
      <c r="BA36" s="821"/>
      <c r="BB36" s="822"/>
      <c r="BC36" s="821"/>
      <c r="BD36" s="821"/>
      <c r="BE36" s="823"/>
      <c r="BF36" s="17"/>
      <c r="BG36" s="1196" t="str">
        <f>IF(IGRF!I30="","",IGRF!I30)</f>
        <v/>
      </c>
      <c r="BH36" s="824"/>
      <c r="BI36" s="825"/>
      <c r="BJ36" s="826"/>
      <c r="BK36" s="826"/>
      <c r="BL36" s="826"/>
      <c r="BM36" s="827"/>
      <c r="BN36" s="828"/>
      <c r="BO36" s="829"/>
      <c r="BP36" s="830"/>
      <c r="BQ36" s="853"/>
      <c r="BR36" s="832"/>
    </row>
    <row r="37" spans="1:71" ht="32" customHeight="1" thickBot="1">
      <c r="A37" s="833"/>
      <c r="B37" s="834"/>
      <c r="C37" s="835"/>
      <c r="D37" s="821"/>
      <c r="E37" s="821"/>
      <c r="F37" s="821"/>
      <c r="G37" s="836"/>
      <c r="H37" s="821"/>
      <c r="I37" s="821"/>
      <c r="J37" s="821"/>
      <c r="K37" s="836"/>
      <c r="L37" s="821"/>
      <c r="M37" s="821"/>
      <c r="N37" s="821"/>
      <c r="O37" s="836"/>
      <c r="P37" s="821"/>
      <c r="Q37" s="821"/>
      <c r="R37" s="821"/>
      <c r="S37" s="836"/>
      <c r="T37" s="821"/>
      <c r="U37" s="821"/>
      <c r="V37" s="823"/>
      <c r="W37" s="17"/>
      <c r="X37" s="1197"/>
      <c r="Y37" s="837"/>
      <c r="Z37" s="838"/>
      <c r="AA37" s="839"/>
      <c r="AB37" s="839"/>
      <c r="AC37" s="839"/>
      <c r="AD37" s="840"/>
      <c r="AE37" s="841"/>
      <c r="AF37" s="842"/>
      <c r="AG37" s="843"/>
      <c r="AH37" s="844"/>
      <c r="AI37" s="845"/>
      <c r="AJ37" s="833"/>
      <c r="AK37" s="834"/>
      <c r="AL37" s="835"/>
      <c r="AM37" s="821"/>
      <c r="AN37" s="821"/>
      <c r="AO37" s="821"/>
      <c r="AP37" s="836"/>
      <c r="AQ37" s="821"/>
      <c r="AR37" s="821"/>
      <c r="AS37" s="821"/>
      <c r="AT37" s="836"/>
      <c r="AU37" s="821"/>
      <c r="AV37" s="821"/>
      <c r="AW37" s="821"/>
      <c r="AX37" s="836"/>
      <c r="AY37" s="821"/>
      <c r="AZ37" s="821"/>
      <c r="BA37" s="821"/>
      <c r="BB37" s="836"/>
      <c r="BC37" s="821"/>
      <c r="BD37" s="821"/>
      <c r="BE37" s="823"/>
      <c r="BF37" s="17"/>
      <c r="BG37" s="1197"/>
      <c r="BH37" s="837"/>
      <c r="BI37" s="838"/>
      <c r="BJ37" s="839"/>
      <c r="BK37" s="839"/>
      <c r="BL37" s="839"/>
      <c r="BM37" s="840"/>
      <c r="BN37" s="841"/>
      <c r="BO37" s="842"/>
      <c r="BP37" s="843"/>
      <c r="BQ37" s="844"/>
      <c r="BR37" s="845"/>
    </row>
    <row r="38" spans="1:71" ht="32" customHeight="1" thickTop="1" thickBot="1">
      <c r="A38" s="818"/>
      <c r="B38" s="819"/>
      <c r="C38" s="820"/>
      <c r="D38" s="821"/>
      <c r="E38" s="821"/>
      <c r="F38" s="821"/>
      <c r="G38" s="822"/>
      <c r="H38" s="821"/>
      <c r="I38" s="821"/>
      <c r="J38" s="821"/>
      <c r="K38" s="822"/>
      <c r="L38" s="821"/>
      <c r="M38" s="821"/>
      <c r="N38" s="821"/>
      <c r="O38" s="822"/>
      <c r="P38" s="821"/>
      <c r="Q38" s="821"/>
      <c r="R38" s="821"/>
      <c r="S38" s="822"/>
      <c r="T38" s="821"/>
      <c r="U38" s="821"/>
      <c r="V38" s="823"/>
      <c r="W38" s="17"/>
      <c r="X38" s="1194" t="str">
        <f>IF(IGRF!B31="","",IGRF!B31)</f>
        <v/>
      </c>
      <c r="Y38" s="846"/>
      <c r="Z38" s="847"/>
      <c r="AA38" s="848"/>
      <c r="AB38" s="848"/>
      <c r="AC38" s="848"/>
      <c r="AD38" s="849"/>
      <c r="AE38" s="850"/>
      <c r="AF38" s="851"/>
      <c r="AG38" s="852"/>
      <c r="AH38" s="853"/>
      <c r="AI38" s="832"/>
      <c r="AJ38" s="818"/>
      <c r="AK38" s="819"/>
      <c r="AL38" s="820"/>
      <c r="AM38" s="821"/>
      <c r="AN38" s="821"/>
      <c r="AO38" s="821"/>
      <c r="AP38" s="822"/>
      <c r="AQ38" s="821"/>
      <c r="AR38" s="821"/>
      <c r="AS38" s="821"/>
      <c r="AT38" s="822"/>
      <c r="AU38" s="821"/>
      <c r="AV38" s="821"/>
      <c r="AW38" s="821"/>
      <c r="AX38" s="822"/>
      <c r="AY38" s="821"/>
      <c r="AZ38" s="821"/>
      <c r="BA38" s="821"/>
      <c r="BB38" s="822"/>
      <c r="BC38" s="821"/>
      <c r="BD38" s="821"/>
      <c r="BE38" s="823"/>
      <c r="BF38" s="17"/>
      <c r="BG38" s="1194" t="str">
        <f>IF(IGRF!I31="","",IGRF!I31)</f>
        <v/>
      </c>
      <c r="BH38" s="846"/>
      <c r="BI38" s="847"/>
      <c r="BJ38" s="848"/>
      <c r="BK38" s="848"/>
      <c r="BL38" s="848"/>
      <c r="BM38" s="849"/>
      <c r="BN38" s="850"/>
      <c r="BO38" s="851"/>
      <c r="BP38" s="852"/>
      <c r="BQ38" s="853"/>
      <c r="BR38" s="832"/>
    </row>
    <row r="39" spans="1:71" ht="32" customHeight="1" thickBot="1">
      <c r="A39" s="833"/>
      <c r="B39" s="834"/>
      <c r="C39" s="835"/>
      <c r="D39" s="821"/>
      <c r="E39" s="821"/>
      <c r="F39" s="821"/>
      <c r="G39" s="836"/>
      <c r="H39" s="821"/>
      <c r="I39" s="821"/>
      <c r="J39" s="821"/>
      <c r="K39" s="836"/>
      <c r="L39" s="821"/>
      <c r="M39" s="821"/>
      <c r="N39" s="821"/>
      <c r="O39" s="836"/>
      <c r="P39" s="821"/>
      <c r="Q39" s="821"/>
      <c r="R39" s="821"/>
      <c r="S39" s="836"/>
      <c r="T39" s="821"/>
      <c r="U39" s="821"/>
      <c r="V39" s="823"/>
      <c r="W39" s="17"/>
      <c r="X39" s="1195"/>
      <c r="Y39" s="854"/>
      <c r="Z39" s="855"/>
      <c r="AA39" s="856"/>
      <c r="AB39" s="856"/>
      <c r="AC39" s="856"/>
      <c r="AD39" s="857"/>
      <c r="AE39" s="858"/>
      <c r="AF39" s="859"/>
      <c r="AG39" s="860"/>
      <c r="AH39" s="844"/>
      <c r="AI39" s="845"/>
      <c r="AJ39" s="833"/>
      <c r="AK39" s="834"/>
      <c r="AL39" s="835"/>
      <c r="AM39" s="821"/>
      <c r="AN39" s="821"/>
      <c r="AO39" s="821"/>
      <c r="AP39" s="836"/>
      <c r="AQ39" s="821"/>
      <c r="AR39" s="821"/>
      <c r="AS39" s="821"/>
      <c r="AT39" s="836"/>
      <c r="AU39" s="821"/>
      <c r="AV39" s="821"/>
      <c r="AW39" s="821"/>
      <c r="AX39" s="836"/>
      <c r="AY39" s="821"/>
      <c r="AZ39" s="821"/>
      <c r="BA39" s="821"/>
      <c r="BB39" s="836"/>
      <c r="BC39" s="821"/>
      <c r="BD39" s="821"/>
      <c r="BE39" s="823"/>
      <c r="BF39" s="17"/>
      <c r="BG39" s="1195"/>
      <c r="BH39" s="854"/>
      <c r="BI39" s="855"/>
      <c r="BJ39" s="856"/>
      <c r="BK39" s="856"/>
      <c r="BL39" s="856"/>
      <c r="BM39" s="857"/>
      <c r="BN39" s="858"/>
      <c r="BO39" s="859"/>
      <c r="BP39" s="860"/>
      <c r="BQ39" s="844"/>
      <c r="BR39" s="845"/>
    </row>
    <row r="40" spans="1:71" ht="32" customHeight="1" thickTop="1" thickBot="1">
      <c r="A40" s="818"/>
      <c r="B40" s="819"/>
      <c r="C40" s="820"/>
      <c r="D40" s="821"/>
      <c r="E40" s="821"/>
      <c r="F40" s="821"/>
      <c r="G40" s="822"/>
      <c r="H40" s="821"/>
      <c r="I40" s="821"/>
      <c r="J40" s="821"/>
      <c r="K40" s="822"/>
      <c r="L40" s="821"/>
      <c r="M40" s="821"/>
      <c r="N40" s="821"/>
      <c r="O40" s="822"/>
      <c r="P40" s="821"/>
      <c r="Q40" s="821"/>
      <c r="R40" s="821"/>
      <c r="S40" s="822"/>
      <c r="T40" s="821"/>
      <c r="U40" s="821"/>
      <c r="V40" s="823"/>
      <c r="W40" s="17"/>
      <c r="X40" s="1196" t="str">
        <f>IF(IGRF!B32="","",IGRF!B32)</f>
        <v/>
      </c>
      <c r="Y40" s="824"/>
      <c r="Z40" s="825"/>
      <c r="AA40" s="826"/>
      <c r="AB40" s="826"/>
      <c r="AC40" s="826"/>
      <c r="AD40" s="827"/>
      <c r="AE40" s="828"/>
      <c r="AF40" s="829"/>
      <c r="AG40" s="830"/>
      <c r="AH40" s="853"/>
      <c r="AI40" s="832"/>
      <c r="AJ40" s="818"/>
      <c r="AK40" s="819"/>
      <c r="AL40" s="820"/>
      <c r="AM40" s="821"/>
      <c r="AN40" s="821"/>
      <c r="AO40" s="821"/>
      <c r="AP40" s="822"/>
      <c r="AQ40" s="821"/>
      <c r="AR40" s="821"/>
      <c r="AS40" s="821"/>
      <c r="AT40" s="822"/>
      <c r="AU40" s="821"/>
      <c r="AV40" s="821"/>
      <c r="AW40" s="821"/>
      <c r="AX40" s="822"/>
      <c r="AY40" s="821"/>
      <c r="AZ40" s="821"/>
      <c r="BA40" s="821"/>
      <c r="BB40" s="822"/>
      <c r="BC40" s="821"/>
      <c r="BD40" s="821"/>
      <c r="BE40" s="823"/>
      <c r="BF40" s="17"/>
      <c r="BG40" s="1196" t="str">
        <f>IF(IGRF!I32="","",IGRF!I32)</f>
        <v/>
      </c>
      <c r="BH40" s="824"/>
      <c r="BI40" s="825"/>
      <c r="BJ40" s="826"/>
      <c r="BK40" s="826"/>
      <c r="BL40" s="826"/>
      <c r="BM40" s="827"/>
      <c r="BN40" s="828"/>
      <c r="BO40" s="829"/>
      <c r="BP40" s="830"/>
      <c r="BQ40" s="853"/>
      <c r="BR40" s="832"/>
    </row>
    <row r="41" spans="1:71" ht="32" customHeight="1" thickBot="1">
      <c r="A41" s="833"/>
      <c r="B41" s="834"/>
      <c r="C41" s="835"/>
      <c r="D41" s="821"/>
      <c r="E41" s="821"/>
      <c r="F41" s="821"/>
      <c r="G41" s="836"/>
      <c r="H41" s="821"/>
      <c r="I41" s="821"/>
      <c r="J41" s="821"/>
      <c r="K41" s="836"/>
      <c r="L41" s="821"/>
      <c r="M41" s="821"/>
      <c r="N41" s="821"/>
      <c r="O41" s="836"/>
      <c r="P41" s="821"/>
      <c r="Q41" s="821"/>
      <c r="R41" s="821"/>
      <c r="S41" s="836"/>
      <c r="T41" s="821"/>
      <c r="U41" s="821"/>
      <c r="V41" s="823"/>
      <c r="W41" s="17"/>
      <c r="X41" s="1197"/>
      <c r="Y41" s="837"/>
      <c r="Z41" s="838"/>
      <c r="AA41" s="839"/>
      <c r="AB41" s="839"/>
      <c r="AC41" s="839"/>
      <c r="AD41" s="840"/>
      <c r="AE41" s="841"/>
      <c r="AF41" s="842"/>
      <c r="AG41" s="843"/>
      <c r="AH41" s="844"/>
      <c r="AI41" s="845"/>
      <c r="AJ41" s="833"/>
      <c r="AK41" s="834"/>
      <c r="AL41" s="835"/>
      <c r="AM41" s="821"/>
      <c r="AN41" s="821"/>
      <c r="AO41" s="821"/>
      <c r="AP41" s="836"/>
      <c r="AQ41" s="821"/>
      <c r="AR41" s="821"/>
      <c r="AS41" s="821"/>
      <c r="AT41" s="836"/>
      <c r="AU41" s="821"/>
      <c r="AV41" s="821"/>
      <c r="AW41" s="821"/>
      <c r="AX41" s="836"/>
      <c r="AY41" s="821"/>
      <c r="AZ41" s="821"/>
      <c r="BA41" s="821"/>
      <c r="BB41" s="836"/>
      <c r="BC41" s="821"/>
      <c r="BD41" s="821"/>
      <c r="BE41" s="823"/>
      <c r="BF41" s="17"/>
      <c r="BG41" s="1197"/>
      <c r="BH41" s="837"/>
      <c r="BI41" s="838"/>
      <c r="BJ41" s="839"/>
      <c r="BK41" s="839"/>
      <c r="BL41" s="839"/>
      <c r="BM41" s="840"/>
      <c r="BN41" s="841"/>
      <c r="BO41" s="842"/>
      <c r="BP41" s="843"/>
      <c r="BQ41" s="844"/>
      <c r="BR41" s="845"/>
    </row>
    <row r="42" spans="1:71" ht="32" customHeight="1" thickTop="1">
      <c r="A42" s="1198" t="s">
        <v>580</v>
      </c>
      <c r="B42" s="1198"/>
      <c r="C42" s="1198"/>
      <c r="D42" s="1198"/>
      <c r="E42" s="1198"/>
      <c r="F42" s="1198"/>
      <c r="G42" s="1198"/>
      <c r="H42" s="1198"/>
      <c r="I42" s="1198"/>
      <c r="J42" s="1198"/>
      <c r="K42" s="1198"/>
      <c r="L42" s="1198"/>
      <c r="M42" s="1198"/>
      <c r="N42" s="1198"/>
      <c r="O42" s="1198"/>
      <c r="P42" s="1198"/>
      <c r="Q42" s="1198"/>
      <c r="R42" s="1198"/>
      <c r="S42" s="861" t="s">
        <v>537</v>
      </c>
      <c r="T42" s="862"/>
      <c r="U42" s="863"/>
      <c r="V42" s="864"/>
      <c r="W42" s="865"/>
      <c r="X42" s="1194" t="str">
        <f>IF(IGRF!B33="","",IGRF!B33)</f>
        <v/>
      </c>
      <c r="Y42" s="846"/>
      <c r="Z42" s="847"/>
      <c r="AA42" s="848"/>
      <c r="AB42" s="848"/>
      <c r="AC42" s="848"/>
      <c r="AD42" s="849"/>
      <c r="AE42" s="850"/>
      <c r="AF42" s="851"/>
      <c r="AG42" s="852"/>
      <c r="AH42" s="853"/>
      <c r="AI42" s="832"/>
      <c r="AJ42" s="1198" t="s">
        <v>580</v>
      </c>
      <c r="AK42" s="1198"/>
      <c r="AL42" s="1198"/>
      <c r="AM42" s="1198"/>
      <c r="AN42" s="1198"/>
      <c r="AO42" s="1198"/>
      <c r="AP42" s="1198"/>
      <c r="AQ42" s="1198"/>
      <c r="AR42" s="1198"/>
      <c r="AS42" s="1198"/>
      <c r="AT42" s="1198"/>
      <c r="AU42" s="1198"/>
      <c r="AV42" s="1198"/>
      <c r="AW42" s="1198"/>
      <c r="AX42" s="1198"/>
      <c r="AY42" s="1198"/>
      <c r="AZ42" s="1198"/>
      <c r="BA42" s="1198"/>
      <c r="BB42" s="861" t="s">
        <v>537</v>
      </c>
      <c r="BC42" s="862"/>
      <c r="BD42" s="863"/>
      <c r="BE42" s="864"/>
      <c r="BF42" s="865"/>
      <c r="BG42" s="1194" t="str">
        <f>IF(IGRF!I33="","",IGRF!I33)</f>
        <v/>
      </c>
      <c r="BH42" s="846"/>
      <c r="BI42" s="847"/>
      <c r="BJ42" s="848"/>
      <c r="BK42" s="848"/>
      <c r="BL42" s="848"/>
      <c r="BM42" s="849"/>
      <c r="BN42" s="850"/>
      <c r="BO42" s="851"/>
      <c r="BP42" s="852"/>
      <c r="BQ42" s="853"/>
      <c r="BR42" s="832"/>
    </row>
    <row r="43" spans="1:71" ht="32" customHeight="1" thickBot="1">
      <c r="A43" s="1199"/>
      <c r="B43" s="1199"/>
      <c r="C43" s="1199"/>
      <c r="D43" s="1199"/>
      <c r="E43" s="1199"/>
      <c r="F43" s="1199"/>
      <c r="G43" s="1199"/>
      <c r="H43" s="1199"/>
      <c r="I43" s="1199"/>
      <c r="J43" s="1199"/>
      <c r="K43" s="1199"/>
      <c r="L43" s="1199"/>
      <c r="M43" s="1199"/>
      <c r="N43" s="1199"/>
      <c r="O43" s="1199"/>
      <c r="P43" s="1199"/>
      <c r="Q43" s="1199"/>
      <c r="R43" s="1199"/>
      <c r="S43" s="866"/>
      <c r="T43" s="867"/>
      <c r="U43" s="868"/>
      <c r="V43" s="869"/>
      <c r="W43" s="865"/>
      <c r="X43" s="1195"/>
      <c r="Y43" s="854"/>
      <c r="Z43" s="855"/>
      <c r="AA43" s="856"/>
      <c r="AB43" s="856"/>
      <c r="AC43" s="856"/>
      <c r="AD43" s="857"/>
      <c r="AE43" s="858"/>
      <c r="AF43" s="859"/>
      <c r="AG43" s="860"/>
      <c r="AH43" s="844"/>
      <c r="AI43" s="845"/>
      <c r="AJ43" s="1199"/>
      <c r="AK43" s="1199"/>
      <c r="AL43" s="1199"/>
      <c r="AM43" s="1199"/>
      <c r="AN43" s="1199"/>
      <c r="AO43" s="1199"/>
      <c r="AP43" s="1199"/>
      <c r="AQ43" s="1199"/>
      <c r="AR43" s="1199"/>
      <c r="AS43" s="1199"/>
      <c r="AT43" s="1199"/>
      <c r="AU43" s="1199"/>
      <c r="AV43" s="1199"/>
      <c r="AW43" s="1199"/>
      <c r="AX43" s="1199"/>
      <c r="AY43" s="1199"/>
      <c r="AZ43" s="1199"/>
      <c r="BA43" s="1199"/>
      <c r="BB43" s="866"/>
      <c r="BC43" s="867"/>
      <c r="BD43" s="868"/>
      <c r="BE43" s="869"/>
      <c r="BF43" s="865"/>
      <c r="BG43" s="1195"/>
      <c r="BH43" s="854"/>
      <c r="BI43" s="855"/>
      <c r="BJ43" s="856"/>
      <c r="BK43" s="856"/>
      <c r="BL43" s="856"/>
      <c r="BM43" s="857"/>
      <c r="BN43" s="858"/>
      <c r="BO43" s="859"/>
      <c r="BP43" s="860"/>
      <c r="BQ43" s="844"/>
      <c r="BR43" s="845"/>
      <c r="BS43" s="305"/>
    </row>
    <row r="44" spans="1:71" s="305" customFormat="1" ht="28.5" customHeight="1">
      <c r="A44" s="1199"/>
      <c r="B44" s="1199"/>
      <c r="C44" s="1199"/>
      <c r="D44" s="1199"/>
      <c r="E44" s="1199"/>
      <c r="F44" s="1199"/>
      <c r="G44" s="1199"/>
      <c r="H44" s="1199"/>
      <c r="I44" s="1199"/>
      <c r="J44" s="1199"/>
      <c r="K44" s="1199"/>
      <c r="L44" s="1199"/>
      <c r="M44" s="1199"/>
      <c r="N44" s="1199"/>
      <c r="O44" s="1199"/>
      <c r="P44" s="1199"/>
      <c r="Q44" s="1199"/>
      <c r="R44" s="1199"/>
      <c r="S44" s="866"/>
      <c r="T44" s="866"/>
      <c r="U44" s="866"/>
      <c r="V44" s="866"/>
      <c r="W44" s="865"/>
      <c r="X44" s="870"/>
      <c r="Y44" s="871"/>
      <c r="Z44" s="871"/>
      <c r="AA44" s="871"/>
      <c r="AB44" s="871"/>
      <c r="AC44" s="1193" t="s">
        <v>538</v>
      </c>
      <c r="AD44" s="1193"/>
      <c r="AE44" s="1193"/>
      <c r="AF44" s="1193"/>
      <c r="AG44" s="1193"/>
      <c r="AH44" s="1193"/>
      <c r="AI44" s="1193"/>
      <c r="AJ44" s="1199"/>
      <c r="AK44" s="1199"/>
      <c r="AL44" s="1199"/>
      <c r="AM44" s="1199"/>
      <c r="AN44" s="1199"/>
      <c r="AO44" s="1199"/>
      <c r="AP44" s="1199"/>
      <c r="AQ44" s="1199"/>
      <c r="AR44" s="1199"/>
      <c r="AS44" s="1199"/>
      <c r="AT44" s="1199"/>
      <c r="AU44" s="1199"/>
      <c r="AV44" s="1199"/>
      <c r="AW44" s="1199"/>
      <c r="AX44" s="1199"/>
      <c r="AY44" s="1199"/>
      <c r="AZ44" s="1199"/>
      <c r="BA44" s="1199"/>
      <c r="BB44" s="866"/>
      <c r="BC44" s="866"/>
      <c r="BD44" s="866"/>
      <c r="BE44" s="866"/>
      <c r="BF44" s="865"/>
      <c r="BG44" s="870"/>
      <c r="BH44" s="870"/>
      <c r="BI44" s="871"/>
      <c r="BJ44" s="871"/>
      <c r="BK44" s="871"/>
      <c r="BL44" s="1193" t="s">
        <v>538</v>
      </c>
      <c r="BM44" s="1193"/>
      <c r="BN44" s="1193"/>
      <c r="BO44" s="1193"/>
      <c r="BP44" s="1193"/>
      <c r="BQ44" s="1193"/>
      <c r="BR44" s="1193"/>
      <c r="BS44" s="872"/>
    </row>
    <row r="45" spans="1:71" s="305" customFormat="1" ht="29" customHeight="1">
      <c r="A45" s="1206" t="str">
        <f>A1</f>
        <v>Home Team</v>
      </c>
      <c r="B45" s="1206"/>
      <c r="C45" s="1206"/>
      <c r="D45" s="1206"/>
      <c r="E45" s="1206"/>
      <c r="F45" s="1206"/>
      <c r="G45" s="1206"/>
      <c r="H45" s="1206"/>
      <c r="I45" s="1206"/>
      <c r="J45" s="1206"/>
      <c r="K45" s="1208" t="str">
        <f>K1</f>
        <v/>
      </c>
      <c r="L45" s="1208"/>
      <c r="M45" s="1208"/>
      <c r="N45" s="1208"/>
      <c r="O45" s="1208"/>
      <c r="P45" s="1209" t="str">
        <f>P1</f>
        <v/>
      </c>
      <c r="Q45" s="1209"/>
      <c r="R45" s="1209"/>
      <c r="S45" s="1209"/>
      <c r="T45" s="1210"/>
      <c r="U45" s="1210"/>
      <c r="V45" s="1210"/>
      <c r="W45" s="1210"/>
      <c r="X45" s="1210"/>
      <c r="Y45" s="1210"/>
      <c r="Z45" s="1210"/>
      <c r="AA45" s="1210"/>
      <c r="AB45" s="1210"/>
      <c r="AC45" s="1210"/>
      <c r="AD45" s="1210"/>
      <c r="AE45" s="1210"/>
      <c r="AF45" s="1203">
        <v>2</v>
      </c>
      <c r="AG45" s="1203"/>
      <c r="AH45" s="1203"/>
      <c r="AI45" s="1203"/>
      <c r="AJ45" s="1206" t="str">
        <f>AJ1</f>
        <v>Away Team</v>
      </c>
      <c r="AK45" s="1206"/>
      <c r="AL45" s="1206"/>
      <c r="AM45" s="1206"/>
      <c r="AN45" s="1206"/>
      <c r="AO45" s="1206"/>
      <c r="AP45" s="1206"/>
      <c r="AQ45" s="1206"/>
      <c r="AR45" s="1206"/>
      <c r="AS45" s="1206"/>
      <c r="AT45" s="1208" t="str">
        <f>AT1</f>
        <v/>
      </c>
      <c r="AU45" s="1208"/>
      <c r="AV45" s="1208"/>
      <c r="AW45" s="1208"/>
      <c r="AX45" s="1208"/>
      <c r="AY45" s="1209" t="str">
        <f>AY1</f>
        <v/>
      </c>
      <c r="AZ45" s="1209"/>
      <c r="BA45" s="1209"/>
      <c r="BB45" s="1209"/>
      <c r="BC45" s="1210"/>
      <c r="BD45" s="1210"/>
      <c r="BE45" s="1210"/>
      <c r="BF45" s="1210"/>
      <c r="BG45" s="1210"/>
      <c r="BH45" s="1210"/>
      <c r="BI45" s="1210"/>
      <c r="BJ45" s="1210"/>
      <c r="BK45" s="1210"/>
      <c r="BL45" s="1210"/>
      <c r="BM45" s="1210"/>
      <c r="BN45" s="1210"/>
      <c r="BO45" s="1203">
        <v>2</v>
      </c>
      <c r="BP45" s="1203"/>
      <c r="BQ45" s="1203"/>
      <c r="BR45" s="1203"/>
    </row>
    <row r="46" spans="1:71" s="305" customFormat="1" ht="15" customHeight="1" thickBot="1">
      <c r="A46" s="1207"/>
      <c r="B46" s="1207"/>
      <c r="C46" s="1207"/>
      <c r="D46" s="1207"/>
      <c r="E46" s="1207"/>
      <c r="F46" s="1207"/>
      <c r="G46" s="1207"/>
      <c r="H46" s="1207"/>
      <c r="I46" s="1207"/>
      <c r="J46" s="1207"/>
      <c r="K46" s="1177" t="s">
        <v>187</v>
      </c>
      <c r="L46" s="1177"/>
      <c r="M46" s="1177"/>
      <c r="N46" s="1177"/>
      <c r="O46" s="1177"/>
      <c r="P46" s="1204" t="s">
        <v>190</v>
      </c>
      <c r="Q46" s="1204"/>
      <c r="R46" s="1204"/>
      <c r="S46" s="1204"/>
      <c r="T46" s="1177" t="s">
        <v>535</v>
      </c>
      <c r="U46" s="1177"/>
      <c r="V46" s="1177"/>
      <c r="W46" s="1177"/>
      <c r="X46" s="1177"/>
      <c r="Y46" s="1177"/>
      <c r="Z46" s="1177"/>
      <c r="AA46" s="1177"/>
      <c r="AB46" s="1177"/>
      <c r="AC46" s="1177"/>
      <c r="AD46" s="1177"/>
      <c r="AE46" s="1177"/>
      <c r="AF46" s="1205" t="str">
        <f>AF2</f>
        <v/>
      </c>
      <c r="AG46" s="1205"/>
      <c r="AH46" s="1205"/>
      <c r="AI46" s="1205"/>
      <c r="AJ46" s="1207"/>
      <c r="AK46" s="1207"/>
      <c r="AL46" s="1207"/>
      <c r="AM46" s="1207"/>
      <c r="AN46" s="1207"/>
      <c r="AO46" s="1207"/>
      <c r="AP46" s="1207"/>
      <c r="AQ46" s="1207"/>
      <c r="AR46" s="1207"/>
      <c r="AS46" s="1207"/>
      <c r="AT46" s="1177" t="s">
        <v>187</v>
      </c>
      <c r="AU46" s="1177"/>
      <c r="AV46" s="1177"/>
      <c r="AW46" s="1177"/>
      <c r="AX46" s="1177"/>
      <c r="AY46" s="1204" t="s">
        <v>190</v>
      </c>
      <c r="AZ46" s="1204"/>
      <c r="BA46" s="1204"/>
      <c r="BB46" s="1204"/>
      <c r="BC46" s="1177" t="s">
        <v>535</v>
      </c>
      <c r="BD46" s="1177"/>
      <c r="BE46" s="1177"/>
      <c r="BF46" s="1177"/>
      <c r="BG46" s="1177"/>
      <c r="BH46" s="1177"/>
      <c r="BI46" s="1177"/>
      <c r="BJ46" s="1177"/>
      <c r="BK46" s="1177"/>
      <c r="BL46" s="1177"/>
      <c r="BM46" s="1177"/>
      <c r="BN46" s="1177"/>
      <c r="BO46" s="1205" t="str">
        <f>BO2</f>
        <v/>
      </c>
      <c r="BP46" s="1205"/>
      <c r="BQ46" s="1205"/>
      <c r="BR46" s="1205"/>
    </row>
    <row r="47" spans="1:71" s="306" customFormat="1" ht="13.5" customHeight="1" thickBot="1">
      <c r="A47" s="813" t="s">
        <v>276</v>
      </c>
      <c r="B47" s="814" t="s">
        <v>188</v>
      </c>
      <c r="C47" s="815" t="s">
        <v>106</v>
      </c>
      <c r="D47" s="1202" t="s">
        <v>277</v>
      </c>
      <c r="E47" s="1202"/>
      <c r="F47" s="1202"/>
      <c r="G47" s="815" t="s">
        <v>104</v>
      </c>
      <c r="H47" s="1202" t="s">
        <v>277</v>
      </c>
      <c r="I47" s="1202"/>
      <c r="J47" s="1202"/>
      <c r="K47" s="815" t="s">
        <v>105</v>
      </c>
      <c r="L47" s="1202" t="s">
        <v>277</v>
      </c>
      <c r="M47" s="1202"/>
      <c r="N47" s="1202"/>
      <c r="O47" s="815" t="s">
        <v>105</v>
      </c>
      <c r="P47" s="1202" t="s">
        <v>277</v>
      </c>
      <c r="Q47" s="1202"/>
      <c r="R47" s="1202"/>
      <c r="S47" s="815" t="s">
        <v>105</v>
      </c>
      <c r="T47" s="1202" t="s">
        <v>277</v>
      </c>
      <c r="U47" s="1202"/>
      <c r="V47" s="1202"/>
      <c r="W47" s="816"/>
      <c r="X47" s="816" t="s">
        <v>536</v>
      </c>
      <c r="Y47" s="1200" t="s">
        <v>164</v>
      </c>
      <c r="Z47" s="1200"/>
      <c r="AA47" s="1200"/>
      <c r="AB47" s="1200"/>
      <c r="AC47" s="1200"/>
      <c r="AD47" s="1200"/>
      <c r="AE47" s="1200"/>
      <c r="AF47" s="1200"/>
      <c r="AG47" s="1200"/>
      <c r="AH47" s="1200" t="s">
        <v>112</v>
      </c>
      <c r="AI47" s="1201"/>
      <c r="AJ47" s="813" t="s">
        <v>276</v>
      </c>
      <c r="AK47" s="814" t="s">
        <v>188</v>
      </c>
      <c r="AL47" s="815" t="s">
        <v>106</v>
      </c>
      <c r="AM47" s="1202" t="s">
        <v>277</v>
      </c>
      <c r="AN47" s="1202"/>
      <c r="AO47" s="1202"/>
      <c r="AP47" s="815" t="s">
        <v>104</v>
      </c>
      <c r="AQ47" s="1202" t="s">
        <v>277</v>
      </c>
      <c r="AR47" s="1202"/>
      <c r="AS47" s="1202"/>
      <c r="AT47" s="815" t="s">
        <v>105</v>
      </c>
      <c r="AU47" s="1202" t="s">
        <v>277</v>
      </c>
      <c r="AV47" s="1202"/>
      <c r="AW47" s="1202"/>
      <c r="AX47" s="815" t="s">
        <v>105</v>
      </c>
      <c r="AY47" s="1202" t="s">
        <v>277</v>
      </c>
      <c r="AZ47" s="1202"/>
      <c r="BA47" s="1202"/>
      <c r="BB47" s="815" t="s">
        <v>105</v>
      </c>
      <c r="BC47" s="1202" t="s">
        <v>277</v>
      </c>
      <c r="BD47" s="1202"/>
      <c r="BE47" s="1202"/>
      <c r="BF47" s="816"/>
      <c r="BG47" s="816" t="s">
        <v>536</v>
      </c>
      <c r="BH47" s="1200" t="s">
        <v>164</v>
      </c>
      <c r="BI47" s="1200"/>
      <c r="BJ47" s="1200"/>
      <c r="BK47" s="1200"/>
      <c r="BL47" s="1200"/>
      <c r="BM47" s="1200"/>
      <c r="BN47" s="1200"/>
      <c r="BO47" s="1200"/>
      <c r="BP47" s="1200"/>
      <c r="BQ47" s="1200" t="s">
        <v>112</v>
      </c>
      <c r="BR47" s="1201"/>
    </row>
    <row r="48" spans="1:71" ht="32" customHeight="1" thickTop="1" thickBot="1">
      <c r="A48" s="818"/>
      <c r="B48" s="819"/>
      <c r="C48" s="820"/>
      <c r="D48" s="821"/>
      <c r="E48" s="821"/>
      <c r="F48" s="821"/>
      <c r="G48" s="822"/>
      <c r="H48" s="821"/>
      <c r="I48" s="821"/>
      <c r="J48" s="821"/>
      <c r="K48" s="822"/>
      <c r="L48" s="821"/>
      <c r="M48" s="821"/>
      <c r="N48" s="821"/>
      <c r="O48" s="822"/>
      <c r="P48" s="821"/>
      <c r="Q48" s="821"/>
      <c r="R48" s="821"/>
      <c r="S48" s="822"/>
      <c r="T48" s="821"/>
      <c r="U48" s="821"/>
      <c r="V48" s="823"/>
      <c r="W48" s="17"/>
      <c r="X48" s="1196" t="str">
        <f>X4</f>
        <v/>
      </c>
      <c r="Y48" s="824"/>
      <c r="Z48" s="825"/>
      <c r="AA48" s="826"/>
      <c r="AB48" s="826"/>
      <c r="AC48" s="826"/>
      <c r="AD48" s="827"/>
      <c r="AE48" s="828"/>
      <c r="AF48" s="829"/>
      <c r="AG48" s="830"/>
      <c r="AH48" s="831"/>
      <c r="AI48" s="832"/>
      <c r="AJ48" s="818"/>
      <c r="AK48" s="819"/>
      <c r="AL48" s="820"/>
      <c r="AM48" s="821"/>
      <c r="AN48" s="821"/>
      <c r="AO48" s="821"/>
      <c r="AP48" s="822"/>
      <c r="AQ48" s="821"/>
      <c r="AR48" s="821"/>
      <c r="AS48" s="821"/>
      <c r="AT48" s="822"/>
      <c r="AU48" s="821"/>
      <c r="AV48" s="821"/>
      <c r="AW48" s="821"/>
      <c r="AX48" s="822"/>
      <c r="AY48" s="821"/>
      <c r="AZ48" s="821"/>
      <c r="BA48" s="821"/>
      <c r="BB48" s="822"/>
      <c r="BC48" s="821"/>
      <c r="BD48" s="821"/>
      <c r="BE48" s="823"/>
      <c r="BF48" s="17"/>
      <c r="BG48" s="1196" t="str">
        <f>BG4</f>
        <v/>
      </c>
      <c r="BH48" s="824"/>
      <c r="BI48" s="825"/>
      <c r="BJ48" s="826"/>
      <c r="BK48" s="826"/>
      <c r="BL48" s="826"/>
      <c r="BM48" s="827"/>
      <c r="BN48" s="828"/>
      <c r="BO48" s="829"/>
      <c r="BP48" s="830"/>
      <c r="BQ48" s="831"/>
      <c r="BR48" s="832"/>
    </row>
    <row r="49" spans="1:70" ht="32" customHeight="1" thickBot="1">
      <c r="A49" s="833"/>
      <c r="B49" s="834"/>
      <c r="C49" s="835"/>
      <c r="D49" s="821"/>
      <c r="E49" s="821"/>
      <c r="F49" s="821"/>
      <c r="G49" s="836"/>
      <c r="H49" s="821"/>
      <c r="I49" s="821"/>
      <c r="J49" s="821"/>
      <c r="K49" s="836"/>
      <c r="L49" s="821"/>
      <c r="M49" s="821"/>
      <c r="N49" s="821"/>
      <c r="O49" s="836"/>
      <c r="P49" s="821"/>
      <c r="Q49" s="821"/>
      <c r="R49" s="821"/>
      <c r="S49" s="836"/>
      <c r="T49" s="821"/>
      <c r="U49" s="821"/>
      <c r="V49" s="823"/>
      <c r="W49" s="17"/>
      <c r="X49" s="1197"/>
      <c r="Y49" s="837"/>
      <c r="Z49" s="838"/>
      <c r="AA49" s="839"/>
      <c r="AB49" s="839"/>
      <c r="AC49" s="839"/>
      <c r="AD49" s="840"/>
      <c r="AE49" s="841"/>
      <c r="AF49" s="842"/>
      <c r="AG49" s="843"/>
      <c r="AH49" s="844"/>
      <c r="AI49" s="845"/>
      <c r="AJ49" s="833"/>
      <c r="AK49" s="834"/>
      <c r="AL49" s="835"/>
      <c r="AM49" s="821"/>
      <c r="AN49" s="821"/>
      <c r="AO49" s="821"/>
      <c r="AP49" s="836"/>
      <c r="AQ49" s="821"/>
      <c r="AR49" s="821"/>
      <c r="AS49" s="821"/>
      <c r="AT49" s="836"/>
      <c r="AU49" s="821"/>
      <c r="AV49" s="821"/>
      <c r="AW49" s="821"/>
      <c r="AX49" s="836"/>
      <c r="AY49" s="821"/>
      <c r="AZ49" s="821"/>
      <c r="BA49" s="821"/>
      <c r="BB49" s="836"/>
      <c r="BC49" s="821"/>
      <c r="BD49" s="821"/>
      <c r="BE49" s="823"/>
      <c r="BF49" s="17"/>
      <c r="BG49" s="1197"/>
      <c r="BH49" s="837"/>
      <c r="BI49" s="838"/>
      <c r="BJ49" s="839"/>
      <c r="BK49" s="839"/>
      <c r="BL49" s="839"/>
      <c r="BM49" s="840"/>
      <c r="BN49" s="841"/>
      <c r="BO49" s="842"/>
      <c r="BP49" s="843"/>
      <c r="BQ49" s="844"/>
      <c r="BR49" s="845"/>
    </row>
    <row r="50" spans="1:70" ht="32" customHeight="1" thickTop="1" thickBot="1">
      <c r="A50" s="818"/>
      <c r="B50" s="819"/>
      <c r="C50" s="820"/>
      <c r="D50" s="821"/>
      <c r="E50" s="821"/>
      <c r="F50" s="821"/>
      <c r="G50" s="822"/>
      <c r="H50" s="821"/>
      <c r="I50" s="821"/>
      <c r="J50" s="821"/>
      <c r="K50" s="822"/>
      <c r="L50" s="821"/>
      <c r="M50" s="821"/>
      <c r="N50" s="821"/>
      <c r="O50" s="822"/>
      <c r="P50" s="821"/>
      <c r="Q50" s="821"/>
      <c r="R50" s="821"/>
      <c r="S50" s="822"/>
      <c r="T50" s="821"/>
      <c r="U50" s="821"/>
      <c r="V50" s="823"/>
      <c r="W50" s="17"/>
      <c r="X50" s="1194" t="str">
        <f>X6</f>
        <v/>
      </c>
      <c r="Y50" s="846"/>
      <c r="Z50" s="847"/>
      <c r="AA50" s="848"/>
      <c r="AB50" s="848"/>
      <c r="AC50" s="848"/>
      <c r="AD50" s="849"/>
      <c r="AE50" s="850"/>
      <c r="AF50" s="851"/>
      <c r="AG50" s="852"/>
      <c r="AH50" s="853"/>
      <c r="AI50" s="832"/>
      <c r="AJ50" s="818"/>
      <c r="AK50" s="819"/>
      <c r="AL50" s="820"/>
      <c r="AM50" s="821"/>
      <c r="AN50" s="821"/>
      <c r="AO50" s="821"/>
      <c r="AP50" s="822"/>
      <c r="AQ50" s="821"/>
      <c r="AR50" s="821"/>
      <c r="AS50" s="821"/>
      <c r="AT50" s="822"/>
      <c r="AU50" s="821"/>
      <c r="AV50" s="821"/>
      <c r="AW50" s="821"/>
      <c r="AX50" s="822"/>
      <c r="AY50" s="821"/>
      <c r="AZ50" s="821"/>
      <c r="BA50" s="821"/>
      <c r="BB50" s="822"/>
      <c r="BC50" s="821"/>
      <c r="BD50" s="821"/>
      <c r="BE50" s="823"/>
      <c r="BF50" s="17"/>
      <c r="BG50" s="1194" t="str">
        <f>BG6</f>
        <v/>
      </c>
      <c r="BH50" s="846"/>
      <c r="BI50" s="847"/>
      <c r="BJ50" s="848"/>
      <c r="BK50" s="848"/>
      <c r="BL50" s="848"/>
      <c r="BM50" s="849"/>
      <c r="BN50" s="850"/>
      <c r="BO50" s="851"/>
      <c r="BP50" s="852"/>
      <c r="BQ50" s="853"/>
      <c r="BR50" s="832"/>
    </row>
    <row r="51" spans="1:70" ht="32" customHeight="1" thickBot="1">
      <c r="A51" s="833"/>
      <c r="B51" s="834"/>
      <c r="C51" s="835"/>
      <c r="D51" s="821"/>
      <c r="E51" s="821"/>
      <c r="F51" s="821"/>
      <c r="G51" s="836"/>
      <c r="H51" s="821"/>
      <c r="I51" s="821"/>
      <c r="J51" s="821"/>
      <c r="K51" s="836"/>
      <c r="L51" s="821"/>
      <c r="M51" s="821"/>
      <c r="N51" s="821"/>
      <c r="O51" s="836"/>
      <c r="P51" s="821"/>
      <c r="Q51" s="821"/>
      <c r="R51" s="821"/>
      <c r="S51" s="836"/>
      <c r="T51" s="821"/>
      <c r="U51" s="821"/>
      <c r="V51" s="823"/>
      <c r="W51" s="17"/>
      <c r="X51" s="1195"/>
      <c r="Y51" s="854"/>
      <c r="Z51" s="855"/>
      <c r="AA51" s="856"/>
      <c r="AB51" s="856"/>
      <c r="AC51" s="856"/>
      <c r="AD51" s="857"/>
      <c r="AE51" s="858"/>
      <c r="AF51" s="859"/>
      <c r="AG51" s="860"/>
      <c r="AH51" s="844"/>
      <c r="AI51" s="845"/>
      <c r="AJ51" s="833"/>
      <c r="AK51" s="834"/>
      <c r="AL51" s="835"/>
      <c r="AM51" s="821"/>
      <c r="AN51" s="821"/>
      <c r="AO51" s="821"/>
      <c r="AP51" s="836"/>
      <c r="AQ51" s="821"/>
      <c r="AR51" s="821"/>
      <c r="AS51" s="821"/>
      <c r="AT51" s="836"/>
      <c r="AU51" s="821"/>
      <c r="AV51" s="821"/>
      <c r="AW51" s="821"/>
      <c r="AX51" s="836"/>
      <c r="AY51" s="821"/>
      <c r="AZ51" s="821"/>
      <c r="BA51" s="821"/>
      <c r="BB51" s="836"/>
      <c r="BC51" s="821"/>
      <c r="BD51" s="821"/>
      <c r="BE51" s="823"/>
      <c r="BF51" s="17"/>
      <c r="BG51" s="1195"/>
      <c r="BH51" s="854"/>
      <c r="BI51" s="855"/>
      <c r="BJ51" s="856"/>
      <c r="BK51" s="856"/>
      <c r="BL51" s="856"/>
      <c r="BM51" s="857"/>
      <c r="BN51" s="858"/>
      <c r="BO51" s="859"/>
      <c r="BP51" s="860"/>
      <c r="BQ51" s="844"/>
      <c r="BR51" s="845"/>
    </row>
    <row r="52" spans="1:70" ht="32" customHeight="1" thickTop="1" thickBot="1">
      <c r="A52" s="818"/>
      <c r="B52" s="819"/>
      <c r="C52" s="820"/>
      <c r="D52" s="821"/>
      <c r="E52" s="821"/>
      <c r="F52" s="821"/>
      <c r="G52" s="822"/>
      <c r="H52" s="821"/>
      <c r="I52" s="821"/>
      <c r="J52" s="821"/>
      <c r="K52" s="822"/>
      <c r="L52" s="821"/>
      <c r="M52" s="821"/>
      <c r="N52" s="821"/>
      <c r="O52" s="822"/>
      <c r="P52" s="821"/>
      <c r="Q52" s="821"/>
      <c r="R52" s="821"/>
      <c r="S52" s="822"/>
      <c r="T52" s="821"/>
      <c r="U52" s="821"/>
      <c r="V52" s="823"/>
      <c r="W52" s="17"/>
      <c r="X52" s="1196" t="str">
        <f t="shared" ref="X52" si="0">X8</f>
        <v/>
      </c>
      <c r="Y52" s="824"/>
      <c r="Z52" s="825"/>
      <c r="AA52" s="826"/>
      <c r="AB52" s="826"/>
      <c r="AC52" s="826"/>
      <c r="AD52" s="827"/>
      <c r="AE52" s="828"/>
      <c r="AF52" s="829"/>
      <c r="AG52" s="830"/>
      <c r="AH52" s="853"/>
      <c r="AI52" s="832"/>
      <c r="AJ52" s="818"/>
      <c r="AK52" s="819"/>
      <c r="AL52" s="820"/>
      <c r="AM52" s="821"/>
      <c r="AN52" s="821"/>
      <c r="AO52" s="821"/>
      <c r="AP52" s="822"/>
      <c r="AQ52" s="821"/>
      <c r="AR52" s="821"/>
      <c r="AS52" s="821"/>
      <c r="AT52" s="822"/>
      <c r="AU52" s="821"/>
      <c r="AV52" s="821"/>
      <c r="AW52" s="821"/>
      <c r="AX52" s="822"/>
      <c r="AY52" s="821"/>
      <c r="AZ52" s="821"/>
      <c r="BA52" s="821"/>
      <c r="BB52" s="822"/>
      <c r="BC52" s="821"/>
      <c r="BD52" s="821"/>
      <c r="BE52" s="823"/>
      <c r="BF52" s="17"/>
      <c r="BG52" s="1196" t="str">
        <f t="shared" ref="BG52" si="1">BG8</f>
        <v/>
      </c>
      <c r="BH52" s="824"/>
      <c r="BI52" s="825"/>
      <c r="BJ52" s="826"/>
      <c r="BK52" s="826"/>
      <c r="BL52" s="826"/>
      <c r="BM52" s="827"/>
      <c r="BN52" s="828"/>
      <c r="BO52" s="829"/>
      <c r="BP52" s="830"/>
      <c r="BQ52" s="853"/>
      <c r="BR52" s="832"/>
    </row>
    <row r="53" spans="1:70" ht="32" customHeight="1" thickBot="1">
      <c r="A53" s="833"/>
      <c r="B53" s="834"/>
      <c r="C53" s="835"/>
      <c r="D53" s="821"/>
      <c r="E53" s="821"/>
      <c r="F53" s="821"/>
      <c r="G53" s="836"/>
      <c r="H53" s="821"/>
      <c r="I53" s="821"/>
      <c r="J53" s="821"/>
      <c r="K53" s="836"/>
      <c r="L53" s="821"/>
      <c r="M53" s="821"/>
      <c r="N53" s="821"/>
      <c r="O53" s="836"/>
      <c r="P53" s="821"/>
      <c r="Q53" s="821"/>
      <c r="R53" s="821"/>
      <c r="S53" s="836"/>
      <c r="T53" s="821"/>
      <c r="U53" s="821"/>
      <c r="V53" s="823"/>
      <c r="W53" s="17"/>
      <c r="X53" s="1197"/>
      <c r="Y53" s="837"/>
      <c r="Z53" s="838"/>
      <c r="AA53" s="839"/>
      <c r="AB53" s="839"/>
      <c r="AC53" s="839"/>
      <c r="AD53" s="840"/>
      <c r="AE53" s="841"/>
      <c r="AF53" s="842"/>
      <c r="AG53" s="843"/>
      <c r="AH53" s="844"/>
      <c r="AI53" s="845"/>
      <c r="AJ53" s="833"/>
      <c r="AK53" s="834"/>
      <c r="AL53" s="835"/>
      <c r="AM53" s="821"/>
      <c r="AN53" s="821"/>
      <c r="AO53" s="821"/>
      <c r="AP53" s="836"/>
      <c r="AQ53" s="821"/>
      <c r="AR53" s="821"/>
      <c r="AS53" s="821"/>
      <c r="AT53" s="836"/>
      <c r="AU53" s="821"/>
      <c r="AV53" s="821"/>
      <c r="AW53" s="821"/>
      <c r="AX53" s="836"/>
      <c r="AY53" s="821"/>
      <c r="AZ53" s="821"/>
      <c r="BA53" s="821"/>
      <c r="BB53" s="836"/>
      <c r="BC53" s="821"/>
      <c r="BD53" s="821"/>
      <c r="BE53" s="823"/>
      <c r="BF53" s="17"/>
      <c r="BG53" s="1197"/>
      <c r="BH53" s="837"/>
      <c r="BI53" s="838"/>
      <c r="BJ53" s="839"/>
      <c r="BK53" s="839"/>
      <c r="BL53" s="839"/>
      <c r="BM53" s="840"/>
      <c r="BN53" s="841"/>
      <c r="BO53" s="842"/>
      <c r="BP53" s="843"/>
      <c r="BQ53" s="844"/>
      <c r="BR53" s="845"/>
    </row>
    <row r="54" spans="1:70" ht="32" customHeight="1" thickTop="1" thickBot="1">
      <c r="A54" s="818"/>
      <c r="B54" s="819"/>
      <c r="C54" s="820"/>
      <c r="D54" s="821"/>
      <c r="E54" s="821"/>
      <c r="F54" s="821"/>
      <c r="G54" s="822"/>
      <c r="H54" s="821"/>
      <c r="I54" s="821"/>
      <c r="J54" s="821"/>
      <c r="K54" s="822"/>
      <c r="L54" s="821"/>
      <c r="M54" s="821"/>
      <c r="N54" s="821"/>
      <c r="O54" s="822"/>
      <c r="P54" s="821"/>
      <c r="Q54" s="821"/>
      <c r="R54" s="821"/>
      <c r="S54" s="822"/>
      <c r="T54" s="821"/>
      <c r="U54" s="821"/>
      <c r="V54" s="823"/>
      <c r="W54" s="17"/>
      <c r="X54" s="1194" t="str">
        <f t="shared" ref="X54" si="2">X10</f>
        <v/>
      </c>
      <c r="Y54" s="846"/>
      <c r="Z54" s="847"/>
      <c r="AA54" s="848"/>
      <c r="AB54" s="848"/>
      <c r="AC54" s="848"/>
      <c r="AD54" s="849"/>
      <c r="AE54" s="850"/>
      <c r="AF54" s="851"/>
      <c r="AG54" s="852"/>
      <c r="AH54" s="853"/>
      <c r="AI54" s="832"/>
      <c r="AJ54" s="818"/>
      <c r="AK54" s="819"/>
      <c r="AL54" s="820"/>
      <c r="AM54" s="821"/>
      <c r="AN54" s="821"/>
      <c r="AO54" s="821"/>
      <c r="AP54" s="822"/>
      <c r="AQ54" s="821"/>
      <c r="AR54" s="821"/>
      <c r="AS54" s="821"/>
      <c r="AT54" s="822"/>
      <c r="AU54" s="821"/>
      <c r="AV54" s="821"/>
      <c r="AW54" s="821"/>
      <c r="AX54" s="822"/>
      <c r="AY54" s="821"/>
      <c r="AZ54" s="821"/>
      <c r="BA54" s="821"/>
      <c r="BB54" s="822"/>
      <c r="BC54" s="821"/>
      <c r="BD54" s="821"/>
      <c r="BE54" s="823"/>
      <c r="BF54" s="17"/>
      <c r="BG54" s="1194" t="str">
        <f t="shared" ref="BG54" si="3">BG10</f>
        <v/>
      </c>
      <c r="BH54" s="846"/>
      <c r="BI54" s="847"/>
      <c r="BJ54" s="848"/>
      <c r="BK54" s="848"/>
      <c r="BL54" s="848"/>
      <c r="BM54" s="849"/>
      <c r="BN54" s="850"/>
      <c r="BO54" s="851"/>
      <c r="BP54" s="852"/>
      <c r="BQ54" s="853"/>
      <c r="BR54" s="832"/>
    </row>
    <row r="55" spans="1:70" ht="32" customHeight="1" thickBot="1">
      <c r="A55" s="833"/>
      <c r="B55" s="834"/>
      <c r="C55" s="835"/>
      <c r="D55" s="821"/>
      <c r="E55" s="821"/>
      <c r="F55" s="821"/>
      <c r="G55" s="836"/>
      <c r="H55" s="821"/>
      <c r="I55" s="821"/>
      <c r="J55" s="821"/>
      <c r="K55" s="836"/>
      <c r="L55" s="821"/>
      <c r="M55" s="821"/>
      <c r="N55" s="821"/>
      <c r="O55" s="836"/>
      <c r="P55" s="821"/>
      <c r="Q55" s="821"/>
      <c r="R55" s="821"/>
      <c r="S55" s="836"/>
      <c r="T55" s="821"/>
      <c r="U55" s="821"/>
      <c r="V55" s="823"/>
      <c r="W55" s="17"/>
      <c r="X55" s="1195"/>
      <c r="Y55" s="854"/>
      <c r="Z55" s="855"/>
      <c r="AA55" s="856"/>
      <c r="AB55" s="856"/>
      <c r="AC55" s="856"/>
      <c r="AD55" s="857"/>
      <c r="AE55" s="858"/>
      <c r="AF55" s="859"/>
      <c r="AG55" s="860"/>
      <c r="AH55" s="844"/>
      <c r="AI55" s="845"/>
      <c r="AJ55" s="833"/>
      <c r="AK55" s="834"/>
      <c r="AL55" s="835"/>
      <c r="AM55" s="821"/>
      <c r="AN55" s="821"/>
      <c r="AO55" s="821"/>
      <c r="AP55" s="836"/>
      <c r="AQ55" s="821"/>
      <c r="AR55" s="821"/>
      <c r="AS55" s="821"/>
      <c r="AT55" s="836"/>
      <c r="AU55" s="821"/>
      <c r="AV55" s="821"/>
      <c r="AW55" s="821"/>
      <c r="AX55" s="836"/>
      <c r="AY55" s="821"/>
      <c r="AZ55" s="821"/>
      <c r="BA55" s="821"/>
      <c r="BB55" s="836"/>
      <c r="BC55" s="821"/>
      <c r="BD55" s="821"/>
      <c r="BE55" s="823"/>
      <c r="BF55" s="17"/>
      <c r="BG55" s="1195"/>
      <c r="BH55" s="854"/>
      <c r="BI55" s="855"/>
      <c r="BJ55" s="856"/>
      <c r="BK55" s="856"/>
      <c r="BL55" s="856"/>
      <c r="BM55" s="857"/>
      <c r="BN55" s="858"/>
      <c r="BO55" s="859"/>
      <c r="BP55" s="860"/>
      <c r="BQ55" s="844"/>
      <c r="BR55" s="845"/>
    </row>
    <row r="56" spans="1:70" ht="32" customHeight="1" thickTop="1" thickBot="1">
      <c r="A56" s="818"/>
      <c r="B56" s="819"/>
      <c r="C56" s="820"/>
      <c r="D56" s="821"/>
      <c r="E56" s="821"/>
      <c r="F56" s="821"/>
      <c r="G56" s="822"/>
      <c r="H56" s="821"/>
      <c r="I56" s="821"/>
      <c r="J56" s="821"/>
      <c r="K56" s="822"/>
      <c r="L56" s="821"/>
      <c r="M56" s="821"/>
      <c r="N56" s="821"/>
      <c r="O56" s="822"/>
      <c r="P56" s="821"/>
      <c r="Q56" s="821"/>
      <c r="R56" s="821"/>
      <c r="S56" s="822"/>
      <c r="T56" s="821"/>
      <c r="U56" s="821"/>
      <c r="V56" s="823"/>
      <c r="W56" s="17"/>
      <c r="X56" s="1196" t="str">
        <f t="shared" ref="X56" si="4">X12</f>
        <v/>
      </c>
      <c r="Y56" s="824"/>
      <c r="Z56" s="825"/>
      <c r="AA56" s="826"/>
      <c r="AB56" s="826"/>
      <c r="AC56" s="826"/>
      <c r="AD56" s="827"/>
      <c r="AE56" s="828"/>
      <c r="AF56" s="829"/>
      <c r="AG56" s="830"/>
      <c r="AH56" s="853"/>
      <c r="AI56" s="832"/>
      <c r="AJ56" s="818"/>
      <c r="AK56" s="819"/>
      <c r="AL56" s="820"/>
      <c r="AM56" s="821"/>
      <c r="AN56" s="821"/>
      <c r="AO56" s="821"/>
      <c r="AP56" s="822"/>
      <c r="AQ56" s="821"/>
      <c r="AR56" s="821"/>
      <c r="AS56" s="821"/>
      <c r="AT56" s="822"/>
      <c r="AU56" s="821"/>
      <c r="AV56" s="821"/>
      <c r="AW56" s="821"/>
      <c r="AX56" s="822"/>
      <c r="AY56" s="821"/>
      <c r="AZ56" s="821"/>
      <c r="BA56" s="821"/>
      <c r="BB56" s="822"/>
      <c r="BC56" s="821"/>
      <c r="BD56" s="821"/>
      <c r="BE56" s="823"/>
      <c r="BF56" s="17"/>
      <c r="BG56" s="1196" t="str">
        <f t="shared" ref="BG56" si="5">BG12</f>
        <v/>
      </c>
      <c r="BH56" s="824"/>
      <c r="BI56" s="825"/>
      <c r="BJ56" s="826"/>
      <c r="BK56" s="826"/>
      <c r="BL56" s="826"/>
      <c r="BM56" s="827"/>
      <c r="BN56" s="828"/>
      <c r="BO56" s="829"/>
      <c r="BP56" s="830"/>
      <c r="BQ56" s="853"/>
      <c r="BR56" s="832"/>
    </row>
    <row r="57" spans="1:70" ht="32" customHeight="1" thickBot="1">
      <c r="A57" s="833"/>
      <c r="B57" s="834"/>
      <c r="C57" s="835"/>
      <c r="D57" s="821"/>
      <c r="E57" s="821"/>
      <c r="F57" s="821"/>
      <c r="G57" s="836"/>
      <c r="H57" s="821"/>
      <c r="I57" s="821"/>
      <c r="J57" s="821"/>
      <c r="K57" s="836"/>
      <c r="L57" s="821"/>
      <c r="M57" s="821"/>
      <c r="N57" s="821"/>
      <c r="O57" s="836"/>
      <c r="P57" s="821"/>
      <c r="Q57" s="821"/>
      <c r="R57" s="821"/>
      <c r="S57" s="836"/>
      <c r="T57" s="821"/>
      <c r="U57" s="821"/>
      <c r="V57" s="823"/>
      <c r="W57" s="17"/>
      <c r="X57" s="1197"/>
      <c r="Y57" s="837"/>
      <c r="Z57" s="838"/>
      <c r="AA57" s="839"/>
      <c r="AB57" s="839"/>
      <c r="AC57" s="839"/>
      <c r="AD57" s="840"/>
      <c r="AE57" s="841"/>
      <c r="AF57" s="842"/>
      <c r="AG57" s="843"/>
      <c r="AH57" s="844"/>
      <c r="AI57" s="845"/>
      <c r="AJ57" s="833"/>
      <c r="AK57" s="834"/>
      <c r="AL57" s="835"/>
      <c r="AM57" s="821"/>
      <c r="AN57" s="821"/>
      <c r="AO57" s="821"/>
      <c r="AP57" s="836"/>
      <c r="AQ57" s="821"/>
      <c r="AR57" s="821"/>
      <c r="AS57" s="821"/>
      <c r="AT57" s="836"/>
      <c r="AU57" s="821"/>
      <c r="AV57" s="821"/>
      <c r="AW57" s="821"/>
      <c r="AX57" s="836"/>
      <c r="AY57" s="821"/>
      <c r="AZ57" s="821"/>
      <c r="BA57" s="821"/>
      <c r="BB57" s="836"/>
      <c r="BC57" s="821"/>
      <c r="BD57" s="821"/>
      <c r="BE57" s="823"/>
      <c r="BF57" s="17"/>
      <c r="BG57" s="1197"/>
      <c r="BH57" s="837"/>
      <c r="BI57" s="838"/>
      <c r="BJ57" s="839"/>
      <c r="BK57" s="839"/>
      <c r="BL57" s="839"/>
      <c r="BM57" s="840"/>
      <c r="BN57" s="841"/>
      <c r="BO57" s="842"/>
      <c r="BP57" s="843"/>
      <c r="BQ57" s="844"/>
      <c r="BR57" s="845"/>
    </row>
    <row r="58" spans="1:70" ht="32" customHeight="1" thickTop="1" thickBot="1">
      <c r="A58" s="818"/>
      <c r="B58" s="819"/>
      <c r="C58" s="820"/>
      <c r="D58" s="821"/>
      <c r="E58" s="821"/>
      <c r="F58" s="821"/>
      <c r="G58" s="822"/>
      <c r="H58" s="821"/>
      <c r="I58" s="821"/>
      <c r="J58" s="821"/>
      <c r="K58" s="822"/>
      <c r="L58" s="821"/>
      <c r="M58" s="821"/>
      <c r="N58" s="821"/>
      <c r="O58" s="822"/>
      <c r="P58" s="821"/>
      <c r="Q58" s="821"/>
      <c r="R58" s="821"/>
      <c r="S58" s="822"/>
      <c r="T58" s="821"/>
      <c r="U58" s="821"/>
      <c r="V58" s="823"/>
      <c r="W58" s="17"/>
      <c r="X58" s="1194" t="str">
        <f t="shared" ref="X58" si="6">X14</f>
        <v/>
      </c>
      <c r="Y58" s="846"/>
      <c r="Z58" s="847"/>
      <c r="AA58" s="848"/>
      <c r="AB58" s="848"/>
      <c r="AC58" s="848"/>
      <c r="AD58" s="849"/>
      <c r="AE58" s="850"/>
      <c r="AF58" s="851"/>
      <c r="AG58" s="852"/>
      <c r="AH58" s="853"/>
      <c r="AI58" s="832"/>
      <c r="AJ58" s="818"/>
      <c r="AK58" s="819"/>
      <c r="AL58" s="820"/>
      <c r="AM58" s="821"/>
      <c r="AN58" s="821"/>
      <c r="AO58" s="821"/>
      <c r="AP58" s="822"/>
      <c r="AQ58" s="821"/>
      <c r="AR58" s="821"/>
      <c r="AS58" s="821"/>
      <c r="AT58" s="822"/>
      <c r="AU58" s="821"/>
      <c r="AV58" s="821"/>
      <c r="AW58" s="821"/>
      <c r="AX58" s="822"/>
      <c r="AY58" s="821"/>
      <c r="AZ58" s="821"/>
      <c r="BA58" s="821"/>
      <c r="BB58" s="822"/>
      <c r="BC58" s="821"/>
      <c r="BD58" s="821"/>
      <c r="BE58" s="823"/>
      <c r="BF58" s="17"/>
      <c r="BG58" s="1194" t="str">
        <f t="shared" ref="BG58" si="7">BG14</f>
        <v/>
      </c>
      <c r="BH58" s="846"/>
      <c r="BI58" s="847"/>
      <c r="BJ58" s="848"/>
      <c r="BK58" s="848"/>
      <c r="BL58" s="848"/>
      <c r="BM58" s="849"/>
      <c r="BN58" s="850"/>
      <c r="BO58" s="851"/>
      <c r="BP58" s="852"/>
      <c r="BQ58" s="853"/>
      <c r="BR58" s="832"/>
    </row>
    <row r="59" spans="1:70" ht="32" customHeight="1" thickBot="1">
      <c r="A59" s="833"/>
      <c r="B59" s="834"/>
      <c r="C59" s="835"/>
      <c r="D59" s="821"/>
      <c r="E59" s="821"/>
      <c r="F59" s="821"/>
      <c r="G59" s="836"/>
      <c r="H59" s="821"/>
      <c r="I59" s="821"/>
      <c r="J59" s="821"/>
      <c r="K59" s="836"/>
      <c r="L59" s="821"/>
      <c r="M59" s="821"/>
      <c r="N59" s="821"/>
      <c r="O59" s="836"/>
      <c r="P59" s="821"/>
      <c r="Q59" s="821"/>
      <c r="R59" s="821"/>
      <c r="S59" s="836"/>
      <c r="T59" s="821"/>
      <c r="U59" s="821"/>
      <c r="V59" s="823"/>
      <c r="W59" s="17"/>
      <c r="X59" s="1195"/>
      <c r="Y59" s="854"/>
      <c r="Z59" s="855"/>
      <c r="AA59" s="856"/>
      <c r="AB59" s="856"/>
      <c r="AC59" s="856"/>
      <c r="AD59" s="857"/>
      <c r="AE59" s="858"/>
      <c r="AF59" s="859"/>
      <c r="AG59" s="860"/>
      <c r="AH59" s="844"/>
      <c r="AI59" s="845"/>
      <c r="AJ59" s="833"/>
      <c r="AK59" s="834"/>
      <c r="AL59" s="835"/>
      <c r="AM59" s="821"/>
      <c r="AN59" s="821"/>
      <c r="AO59" s="821"/>
      <c r="AP59" s="836"/>
      <c r="AQ59" s="821"/>
      <c r="AR59" s="821"/>
      <c r="AS59" s="821"/>
      <c r="AT59" s="836"/>
      <c r="AU59" s="821"/>
      <c r="AV59" s="821"/>
      <c r="AW59" s="821"/>
      <c r="AX59" s="836"/>
      <c r="AY59" s="821"/>
      <c r="AZ59" s="821"/>
      <c r="BA59" s="821"/>
      <c r="BB59" s="836"/>
      <c r="BC59" s="821"/>
      <c r="BD59" s="821"/>
      <c r="BE59" s="823"/>
      <c r="BF59" s="17"/>
      <c r="BG59" s="1195"/>
      <c r="BH59" s="854"/>
      <c r="BI59" s="855"/>
      <c r="BJ59" s="856"/>
      <c r="BK59" s="856"/>
      <c r="BL59" s="856"/>
      <c r="BM59" s="857"/>
      <c r="BN59" s="858"/>
      <c r="BO59" s="859"/>
      <c r="BP59" s="860"/>
      <c r="BQ59" s="844"/>
      <c r="BR59" s="845"/>
    </row>
    <row r="60" spans="1:70" ht="32" customHeight="1" thickTop="1" thickBot="1">
      <c r="A60" s="818"/>
      <c r="B60" s="819"/>
      <c r="C60" s="820"/>
      <c r="D60" s="821"/>
      <c r="E60" s="821"/>
      <c r="F60" s="821"/>
      <c r="G60" s="822"/>
      <c r="H60" s="821"/>
      <c r="I60" s="821"/>
      <c r="J60" s="821"/>
      <c r="K60" s="822"/>
      <c r="L60" s="821"/>
      <c r="M60" s="821"/>
      <c r="N60" s="821"/>
      <c r="O60" s="822"/>
      <c r="P60" s="821"/>
      <c r="Q60" s="821"/>
      <c r="R60" s="821"/>
      <c r="S60" s="822"/>
      <c r="T60" s="821"/>
      <c r="U60" s="821"/>
      <c r="V60" s="823"/>
      <c r="W60" s="17"/>
      <c r="X60" s="1196" t="str">
        <f t="shared" ref="X60" si="8">X16</f>
        <v/>
      </c>
      <c r="Y60" s="824"/>
      <c r="Z60" s="825"/>
      <c r="AA60" s="826"/>
      <c r="AB60" s="826"/>
      <c r="AC60" s="826"/>
      <c r="AD60" s="827"/>
      <c r="AE60" s="828"/>
      <c r="AF60" s="829"/>
      <c r="AG60" s="830"/>
      <c r="AH60" s="853"/>
      <c r="AI60" s="832"/>
      <c r="AJ60" s="818"/>
      <c r="AK60" s="819"/>
      <c r="AL60" s="820"/>
      <c r="AM60" s="821"/>
      <c r="AN60" s="821"/>
      <c r="AO60" s="821"/>
      <c r="AP60" s="822"/>
      <c r="AQ60" s="821"/>
      <c r="AR60" s="821"/>
      <c r="AS60" s="821"/>
      <c r="AT60" s="822"/>
      <c r="AU60" s="821"/>
      <c r="AV60" s="821"/>
      <c r="AW60" s="821"/>
      <c r="AX60" s="822"/>
      <c r="AY60" s="821"/>
      <c r="AZ60" s="821"/>
      <c r="BA60" s="821"/>
      <c r="BB60" s="822"/>
      <c r="BC60" s="821"/>
      <c r="BD60" s="821"/>
      <c r="BE60" s="823"/>
      <c r="BF60" s="17"/>
      <c r="BG60" s="1196" t="str">
        <f t="shared" ref="BG60" si="9">BG16</f>
        <v/>
      </c>
      <c r="BH60" s="824"/>
      <c r="BI60" s="825"/>
      <c r="BJ60" s="826"/>
      <c r="BK60" s="826"/>
      <c r="BL60" s="826"/>
      <c r="BM60" s="827"/>
      <c r="BN60" s="828"/>
      <c r="BO60" s="829"/>
      <c r="BP60" s="830"/>
      <c r="BQ60" s="853"/>
      <c r="BR60" s="832"/>
    </row>
    <row r="61" spans="1:70" ht="32" customHeight="1" thickBot="1">
      <c r="A61" s="833"/>
      <c r="B61" s="834"/>
      <c r="C61" s="835"/>
      <c r="D61" s="821"/>
      <c r="E61" s="821"/>
      <c r="F61" s="821"/>
      <c r="G61" s="836"/>
      <c r="H61" s="821"/>
      <c r="I61" s="821"/>
      <c r="J61" s="821"/>
      <c r="K61" s="836"/>
      <c r="L61" s="821"/>
      <c r="M61" s="821"/>
      <c r="N61" s="821"/>
      <c r="O61" s="836"/>
      <c r="P61" s="821"/>
      <c r="Q61" s="821"/>
      <c r="R61" s="821"/>
      <c r="S61" s="836"/>
      <c r="T61" s="821"/>
      <c r="U61" s="821"/>
      <c r="V61" s="823"/>
      <c r="W61" s="17"/>
      <c r="X61" s="1197"/>
      <c r="Y61" s="837"/>
      <c r="Z61" s="838"/>
      <c r="AA61" s="839"/>
      <c r="AB61" s="839"/>
      <c r="AC61" s="839"/>
      <c r="AD61" s="840"/>
      <c r="AE61" s="841"/>
      <c r="AF61" s="842"/>
      <c r="AG61" s="843"/>
      <c r="AH61" s="844"/>
      <c r="AI61" s="845"/>
      <c r="AJ61" s="833"/>
      <c r="AK61" s="834"/>
      <c r="AL61" s="835"/>
      <c r="AM61" s="821"/>
      <c r="AN61" s="821"/>
      <c r="AO61" s="821"/>
      <c r="AP61" s="836"/>
      <c r="AQ61" s="821"/>
      <c r="AR61" s="821"/>
      <c r="AS61" s="821"/>
      <c r="AT61" s="836"/>
      <c r="AU61" s="821"/>
      <c r="AV61" s="821"/>
      <c r="AW61" s="821"/>
      <c r="AX61" s="836"/>
      <c r="AY61" s="821"/>
      <c r="AZ61" s="821"/>
      <c r="BA61" s="821"/>
      <c r="BB61" s="836"/>
      <c r="BC61" s="821"/>
      <c r="BD61" s="821"/>
      <c r="BE61" s="823"/>
      <c r="BF61" s="17"/>
      <c r="BG61" s="1197"/>
      <c r="BH61" s="837"/>
      <c r="BI61" s="838"/>
      <c r="BJ61" s="839"/>
      <c r="BK61" s="839"/>
      <c r="BL61" s="839"/>
      <c r="BM61" s="840"/>
      <c r="BN61" s="841"/>
      <c r="BO61" s="842"/>
      <c r="BP61" s="843"/>
      <c r="BQ61" s="844"/>
      <c r="BR61" s="845"/>
    </row>
    <row r="62" spans="1:70" ht="32" customHeight="1" thickTop="1" thickBot="1">
      <c r="A62" s="818"/>
      <c r="B62" s="819"/>
      <c r="C62" s="820"/>
      <c r="D62" s="821"/>
      <c r="E62" s="821"/>
      <c r="F62" s="821"/>
      <c r="G62" s="822"/>
      <c r="H62" s="821"/>
      <c r="I62" s="821"/>
      <c r="J62" s="821"/>
      <c r="K62" s="822"/>
      <c r="L62" s="821"/>
      <c r="M62" s="821"/>
      <c r="N62" s="821"/>
      <c r="O62" s="822"/>
      <c r="P62" s="821"/>
      <c r="Q62" s="821"/>
      <c r="R62" s="821"/>
      <c r="S62" s="822"/>
      <c r="T62" s="821"/>
      <c r="U62" s="821"/>
      <c r="V62" s="823"/>
      <c r="W62" s="17"/>
      <c r="X62" s="1194" t="str">
        <f t="shared" ref="X62" si="10">X18</f>
        <v/>
      </c>
      <c r="Y62" s="846"/>
      <c r="Z62" s="847"/>
      <c r="AA62" s="848"/>
      <c r="AB62" s="848"/>
      <c r="AC62" s="848"/>
      <c r="AD62" s="849"/>
      <c r="AE62" s="850"/>
      <c r="AF62" s="851"/>
      <c r="AG62" s="852"/>
      <c r="AH62" s="853"/>
      <c r="AI62" s="832"/>
      <c r="AJ62" s="818"/>
      <c r="AK62" s="819"/>
      <c r="AL62" s="820"/>
      <c r="AM62" s="821"/>
      <c r="AN62" s="821"/>
      <c r="AO62" s="821"/>
      <c r="AP62" s="822"/>
      <c r="AQ62" s="821"/>
      <c r="AR62" s="821"/>
      <c r="AS62" s="821"/>
      <c r="AT62" s="822"/>
      <c r="AU62" s="821"/>
      <c r="AV62" s="821"/>
      <c r="AW62" s="821"/>
      <c r="AX62" s="822"/>
      <c r="AY62" s="821"/>
      <c r="AZ62" s="821"/>
      <c r="BA62" s="821"/>
      <c r="BB62" s="822"/>
      <c r="BC62" s="821"/>
      <c r="BD62" s="821"/>
      <c r="BE62" s="823"/>
      <c r="BF62" s="17"/>
      <c r="BG62" s="1194" t="str">
        <f t="shared" ref="BG62" si="11">BG18</f>
        <v/>
      </c>
      <c r="BH62" s="846"/>
      <c r="BI62" s="847"/>
      <c r="BJ62" s="848"/>
      <c r="BK62" s="848"/>
      <c r="BL62" s="848"/>
      <c r="BM62" s="849"/>
      <c r="BN62" s="850"/>
      <c r="BO62" s="851"/>
      <c r="BP62" s="852"/>
      <c r="BQ62" s="853"/>
      <c r="BR62" s="832"/>
    </row>
    <row r="63" spans="1:70" ht="32" customHeight="1" thickBot="1">
      <c r="A63" s="833"/>
      <c r="B63" s="834"/>
      <c r="C63" s="835"/>
      <c r="D63" s="821"/>
      <c r="E63" s="821"/>
      <c r="F63" s="821"/>
      <c r="G63" s="836"/>
      <c r="H63" s="821"/>
      <c r="I63" s="821"/>
      <c r="J63" s="821"/>
      <c r="K63" s="836"/>
      <c r="L63" s="821"/>
      <c r="M63" s="821"/>
      <c r="N63" s="821"/>
      <c r="O63" s="836"/>
      <c r="P63" s="821"/>
      <c r="Q63" s="821"/>
      <c r="R63" s="821"/>
      <c r="S63" s="836"/>
      <c r="T63" s="821"/>
      <c r="U63" s="821"/>
      <c r="V63" s="823"/>
      <c r="W63" s="17"/>
      <c r="X63" s="1195"/>
      <c r="Y63" s="854"/>
      <c r="Z63" s="855"/>
      <c r="AA63" s="856"/>
      <c r="AB63" s="856"/>
      <c r="AC63" s="856"/>
      <c r="AD63" s="857"/>
      <c r="AE63" s="858"/>
      <c r="AF63" s="859"/>
      <c r="AG63" s="860"/>
      <c r="AH63" s="844"/>
      <c r="AI63" s="845"/>
      <c r="AJ63" s="833"/>
      <c r="AK63" s="834"/>
      <c r="AL63" s="835"/>
      <c r="AM63" s="821"/>
      <c r="AN63" s="821"/>
      <c r="AO63" s="821"/>
      <c r="AP63" s="836"/>
      <c r="AQ63" s="821"/>
      <c r="AR63" s="821"/>
      <c r="AS63" s="821"/>
      <c r="AT63" s="836"/>
      <c r="AU63" s="821"/>
      <c r="AV63" s="821"/>
      <c r="AW63" s="821"/>
      <c r="AX63" s="836"/>
      <c r="AY63" s="821"/>
      <c r="AZ63" s="821"/>
      <c r="BA63" s="821"/>
      <c r="BB63" s="836"/>
      <c r="BC63" s="821"/>
      <c r="BD63" s="821"/>
      <c r="BE63" s="823"/>
      <c r="BF63" s="17"/>
      <c r="BG63" s="1195"/>
      <c r="BH63" s="854"/>
      <c r="BI63" s="855"/>
      <c r="BJ63" s="856"/>
      <c r="BK63" s="856"/>
      <c r="BL63" s="856"/>
      <c r="BM63" s="857"/>
      <c r="BN63" s="858"/>
      <c r="BO63" s="859"/>
      <c r="BP63" s="860"/>
      <c r="BQ63" s="844"/>
      <c r="BR63" s="845"/>
    </row>
    <row r="64" spans="1:70" ht="32" customHeight="1" thickTop="1" thickBot="1">
      <c r="A64" s="818"/>
      <c r="B64" s="819"/>
      <c r="C64" s="820"/>
      <c r="D64" s="821"/>
      <c r="E64" s="821"/>
      <c r="F64" s="821"/>
      <c r="G64" s="822"/>
      <c r="H64" s="821"/>
      <c r="I64" s="821"/>
      <c r="J64" s="821"/>
      <c r="K64" s="822"/>
      <c r="L64" s="821"/>
      <c r="M64" s="821"/>
      <c r="N64" s="821"/>
      <c r="O64" s="822"/>
      <c r="P64" s="821"/>
      <c r="Q64" s="821"/>
      <c r="R64" s="821"/>
      <c r="S64" s="822"/>
      <c r="T64" s="821"/>
      <c r="U64" s="821"/>
      <c r="V64" s="823"/>
      <c r="W64" s="17"/>
      <c r="X64" s="1196" t="str">
        <f t="shared" ref="X64" si="12">X20</f>
        <v/>
      </c>
      <c r="Y64" s="824"/>
      <c r="Z64" s="825"/>
      <c r="AA64" s="826"/>
      <c r="AB64" s="826"/>
      <c r="AC64" s="826"/>
      <c r="AD64" s="827"/>
      <c r="AE64" s="828"/>
      <c r="AF64" s="829"/>
      <c r="AG64" s="830"/>
      <c r="AH64" s="853"/>
      <c r="AI64" s="832"/>
      <c r="AJ64" s="818"/>
      <c r="AK64" s="819"/>
      <c r="AL64" s="820"/>
      <c r="AM64" s="821"/>
      <c r="AN64" s="821"/>
      <c r="AO64" s="821"/>
      <c r="AP64" s="822"/>
      <c r="AQ64" s="821"/>
      <c r="AR64" s="821"/>
      <c r="AS64" s="821"/>
      <c r="AT64" s="822"/>
      <c r="AU64" s="821"/>
      <c r="AV64" s="821"/>
      <c r="AW64" s="821"/>
      <c r="AX64" s="822"/>
      <c r="AY64" s="821"/>
      <c r="AZ64" s="821"/>
      <c r="BA64" s="821"/>
      <c r="BB64" s="822"/>
      <c r="BC64" s="821"/>
      <c r="BD64" s="821"/>
      <c r="BE64" s="823"/>
      <c r="BF64" s="17"/>
      <c r="BG64" s="1196" t="str">
        <f t="shared" ref="BG64" si="13">BG20</f>
        <v/>
      </c>
      <c r="BH64" s="824"/>
      <c r="BI64" s="825"/>
      <c r="BJ64" s="826"/>
      <c r="BK64" s="826"/>
      <c r="BL64" s="826"/>
      <c r="BM64" s="827"/>
      <c r="BN64" s="828"/>
      <c r="BO64" s="829"/>
      <c r="BP64" s="830"/>
      <c r="BQ64" s="853"/>
      <c r="BR64" s="832"/>
    </row>
    <row r="65" spans="1:70" ht="32" customHeight="1" thickBot="1">
      <c r="A65" s="833"/>
      <c r="B65" s="834"/>
      <c r="C65" s="835"/>
      <c r="D65" s="821"/>
      <c r="E65" s="821"/>
      <c r="F65" s="821"/>
      <c r="G65" s="836"/>
      <c r="H65" s="821"/>
      <c r="I65" s="821"/>
      <c r="J65" s="821"/>
      <c r="K65" s="836"/>
      <c r="L65" s="821"/>
      <c r="M65" s="821"/>
      <c r="N65" s="821"/>
      <c r="O65" s="836"/>
      <c r="P65" s="821"/>
      <c r="Q65" s="821"/>
      <c r="R65" s="821"/>
      <c r="S65" s="836"/>
      <c r="T65" s="821"/>
      <c r="U65" s="821"/>
      <c r="V65" s="823"/>
      <c r="W65" s="17"/>
      <c r="X65" s="1197"/>
      <c r="Y65" s="837"/>
      <c r="Z65" s="838"/>
      <c r="AA65" s="839"/>
      <c r="AB65" s="839"/>
      <c r="AC65" s="839"/>
      <c r="AD65" s="840"/>
      <c r="AE65" s="841"/>
      <c r="AF65" s="842"/>
      <c r="AG65" s="843"/>
      <c r="AH65" s="844"/>
      <c r="AI65" s="845"/>
      <c r="AJ65" s="833"/>
      <c r="AK65" s="834"/>
      <c r="AL65" s="835"/>
      <c r="AM65" s="821"/>
      <c r="AN65" s="821"/>
      <c r="AO65" s="821"/>
      <c r="AP65" s="836"/>
      <c r="AQ65" s="821"/>
      <c r="AR65" s="821"/>
      <c r="AS65" s="821"/>
      <c r="AT65" s="836"/>
      <c r="AU65" s="821"/>
      <c r="AV65" s="821"/>
      <c r="AW65" s="821"/>
      <c r="AX65" s="836"/>
      <c r="AY65" s="821"/>
      <c r="AZ65" s="821"/>
      <c r="BA65" s="821"/>
      <c r="BB65" s="836"/>
      <c r="BC65" s="821"/>
      <c r="BD65" s="821"/>
      <c r="BE65" s="823"/>
      <c r="BF65" s="17"/>
      <c r="BG65" s="1197"/>
      <c r="BH65" s="837"/>
      <c r="BI65" s="838"/>
      <c r="BJ65" s="839"/>
      <c r="BK65" s="839"/>
      <c r="BL65" s="839"/>
      <c r="BM65" s="840"/>
      <c r="BN65" s="841"/>
      <c r="BO65" s="842"/>
      <c r="BP65" s="843"/>
      <c r="BQ65" s="844"/>
      <c r="BR65" s="845"/>
    </row>
    <row r="66" spans="1:70" ht="32" customHeight="1" thickTop="1" thickBot="1">
      <c r="A66" s="818"/>
      <c r="B66" s="819"/>
      <c r="C66" s="820"/>
      <c r="D66" s="821"/>
      <c r="E66" s="821"/>
      <c r="F66" s="821"/>
      <c r="G66" s="822"/>
      <c r="H66" s="821"/>
      <c r="I66" s="821"/>
      <c r="J66" s="821"/>
      <c r="K66" s="822"/>
      <c r="L66" s="821"/>
      <c r="M66" s="821"/>
      <c r="N66" s="821"/>
      <c r="O66" s="822"/>
      <c r="P66" s="821"/>
      <c r="Q66" s="821"/>
      <c r="R66" s="821"/>
      <c r="S66" s="822"/>
      <c r="T66" s="821"/>
      <c r="U66" s="821"/>
      <c r="V66" s="823"/>
      <c r="W66" s="17"/>
      <c r="X66" s="1194" t="str">
        <f t="shared" ref="X66" si="14">X22</f>
        <v/>
      </c>
      <c r="Y66" s="846"/>
      <c r="Z66" s="847"/>
      <c r="AA66" s="848"/>
      <c r="AB66" s="848"/>
      <c r="AC66" s="848"/>
      <c r="AD66" s="849"/>
      <c r="AE66" s="850"/>
      <c r="AF66" s="851"/>
      <c r="AG66" s="852"/>
      <c r="AH66" s="853"/>
      <c r="AI66" s="832"/>
      <c r="AJ66" s="818"/>
      <c r="AK66" s="819"/>
      <c r="AL66" s="820"/>
      <c r="AM66" s="821"/>
      <c r="AN66" s="821"/>
      <c r="AO66" s="821"/>
      <c r="AP66" s="822"/>
      <c r="AQ66" s="821"/>
      <c r="AR66" s="821"/>
      <c r="AS66" s="821"/>
      <c r="AT66" s="822"/>
      <c r="AU66" s="821"/>
      <c r="AV66" s="821"/>
      <c r="AW66" s="821"/>
      <c r="AX66" s="822"/>
      <c r="AY66" s="821"/>
      <c r="AZ66" s="821"/>
      <c r="BA66" s="821"/>
      <c r="BB66" s="822"/>
      <c r="BC66" s="821"/>
      <c r="BD66" s="821"/>
      <c r="BE66" s="823"/>
      <c r="BF66" s="17"/>
      <c r="BG66" s="1194" t="str">
        <f t="shared" ref="BG66" si="15">BG22</f>
        <v/>
      </c>
      <c r="BH66" s="846"/>
      <c r="BI66" s="847"/>
      <c r="BJ66" s="848"/>
      <c r="BK66" s="848"/>
      <c r="BL66" s="848"/>
      <c r="BM66" s="849"/>
      <c r="BN66" s="850"/>
      <c r="BO66" s="851"/>
      <c r="BP66" s="852"/>
      <c r="BQ66" s="853"/>
      <c r="BR66" s="832"/>
    </row>
    <row r="67" spans="1:70" ht="32" customHeight="1" thickBot="1">
      <c r="A67" s="833"/>
      <c r="B67" s="834"/>
      <c r="C67" s="835"/>
      <c r="D67" s="821"/>
      <c r="E67" s="821"/>
      <c r="F67" s="821"/>
      <c r="G67" s="836"/>
      <c r="H67" s="821"/>
      <c r="I67" s="821"/>
      <c r="J67" s="821"/>
      <c r="K67" s="836"/>
      <c r="L67" s="821"/>
      <c r="M67" s="821"/>
      <c r="N67" s="821"/>
      <c r="O67" s="836"/>
      <c r="P67" s="821"/>
      <c r="Q67" s="821"/>
      <c r="R67" s="821"/>
      <c r="S67" s="836"/>
      <c r="T67" s="821"/>
      <c r="U67" s="821"/>
      <c r="V67" s="823"/>
      <c r="W67" s="17"/>
      <c r="X67" s="1195"/>
      <c r="Y67" s="854"/>
      <c r="Z67" s="855"/>
      <c r="AA67" s="856"/>
      <c r="AB67" s="856"/>
      <c r="AC67" s="856"/>
      <c r="AD67" s="857"/>
      <c r="AE67" s="858"/>
      <c r="AF67" s="859"/>
      <c r="AG67" s="860"/>
      <c r="AH67" s="844"/>
      <c r="AI67" s="845"/>
      <c r="AJ67" s="833"/>
      <c r="AK67" s="834"/>
      <c r="AL67" s="835"/>
      <c r="AM67" s="821"/>
      <c r="AN67" s="821"/>
      <c r="AO67" s="821"/>
      <c r="AP67" s="836"/>
      <c r="AQ67" s="821"/>
      <c r="AR67" s="821"/>
      <c r="AS67" s="821"/>
      <c r="AT67" s="836"/>
      <c r="AU67" s="821"/>
      <c r="AV67" s="821"/>
      <c r="AW67" s="821"/>
      <c r="AX67" s="836"/>
      <c r="AY67" s="821"/>
      <c r="AZ67" s="821"/>
      <c r="BA67" s="821"/>
      <c r="BB67" s="836"/>
      <c r="BC67" s="821"/>
      <c r="BD67" s="821"/>
      <c r="BE67" s="823"/>
      <c r="BF67" s="17"/>
      <c r="BG67" s="1195"/>
      <c r="BH67" s="854"/>
      <c r="BI67" s="855"/>
      <c r="BJ67" s="856"/>
      <c r="BK67" s="856"/>
      <c r="BL67" s="856"/>
      <c r="BM67" s="857"/>
      <c r="BN67" s="858"/>
      <c r="BO67" s="859"/>
      <c r="BP67" s="860"/>
      <c r="BQ67" s="844"/>
      <c r="BR67" s="845"/>
    </row>
    <row r="68" spans="1:70" ht="32" customHeight="1" thickTop="1" thickBot="1">
      <c r="A68" s="818"/>
      <c r="B68" s="819"/>
      <c r="C68" s="820"/>
      <c r="D68" s="821"/>
      <c r="E68" s="821"/>
      <c r="F68" s="821"/>
      <c r="G68" s="822"/>
      <c r="H68" s="821"/>
      <c r="I68" s="821"/>
      <c r="J68" s="821"/>
      <c r="K68" s="822"/>
      <c r="L68" s="821"/>
      <c r="M68" s="821"/>
      <c r="N68" s="821"/>
      <c r="O68" s="822"/>
      <c r="P68" s="821"/>
      <c r="Q68" s="821"/>
      <c r="R68" s="821"/>
      <c r="S68" s="822"/>
      <c r="T68" s="821"/>
      <c r="U68" s="821"/>
      <c r="V68" s="823"/>
      <c r="W68" s="17"/>
      <c r="X68" s="1196" t="str">
        <f t="shared" ref="X68" si="16">X24</f>
        <v/>
      </c>
      <c r="Y68" s="824"/>
      <c r="Z68" s="825"/>
      <c r="AA68" s="826"/>
      <c r="AB68" s="826"/>
      <c r="AC68" s="826"/>
      <c r="AD68" s="827"/>
      <c r="AE68" s="828"/>
      <c r="AF68" s="829"/>
      <c r="AG68" s="830"/>
      <c r="AH68" s="853"/>
      <c r="AI68" s="832"/>
      <c r="AJ68" s="818"/>
      <c r="AK68" s="819"/>
      <c r="AL68" s="820"/>
      <c r="AM68" s="821"/>
      <c r="AN68" s="821"/>
      <c r="AO68" s="821"/>
      <c r="AP68" s="822"/>
      <c r="AQ68" s="821"/>
      <c r="AR68" s="821"/>
      <c r="AS68" s="821"/>
      <c r="AT68" s="822"/>
      <c r="AU68" s="821"/>
      <c r="AV68" s="821"/>
      <c r="AW68" s="821"/>
      <c r="AX68" s="822"/>
      <c r="AY68" s="821"/>
      <c r="AZ68" s="821"/>
      <c r="BA68" s="821"/>
      <c r="BB68" s="822"/>
      <c r="BC68" s="821"/>
      <c r="BD68" s="821"/>
      <c r="BE68" s="823"/>
      <c r="BF68" s="17"/>
      <c r="BG68" s="1196" t="str">
        <f t="shared" ref="BG68" si="17">BG24</f>
        <v/>
      </c>
      <c r="BH68" s="824"/>
      <c r="BI68" s="825"/>
      <c r="BJ68" s="826"/>
      <c r="BK68" s="826"/>
      <c r="BL68" s="826"/>
      <c r="BM68" s="827"/>
      <c r="BN68" s="828"/>
      <c r="BO68" s="829"/>
      <c r="BP68" s="830"/>
      <c r="BQ68" s="853"/>
      <c r="BR68" s="832"/>
    </row>
    <row r="69" spans="1:70" ht="32" customHeight="1" thickBot="1">
      <c r="A69" s="833"/>
      <c r="B69" s="834"/>
      <c r="C69" s="835"/>
      <c r="D69" s="821"/>
      <c r="E69" s="821"/>
      <c r="F69" s="821"/>
      <c r="G69" s="836"/>
      <c r="H69" s="821"/>
      <c r="I69" s="821"/>
      <c r="J69" s="821"/>
      <c r="K69" s="836"/>
      <c r="L69" s="821"/>
      <c r="M69" s="821"/>
      <c r="N69" s="821"/>
      <c r="O69" s="836"/>
      <c r="P69" s="821"/>
      <c r="Q69" s="821"/>
      <c r="R69" s="821"/>
      <c r="S69" s="836"/>
      <c r="T69" s="821"/>
      <c r="U69" s="821"/>
      <c r="V69" s="823"/>
      <c r="W69" s="17"/>
      <c r="X69" s="1197"/>
      <c r="Y69" s="837"/>
      <c r="Z69" s="838"/>
      <c r="AA69" s="839"/>
      <c r="AB69" s="839"/>
      <c r="AC69" s="839"/>
      <c r="AD69" s="840"/>
      <c r="AE69" s="841"/>
      <c r="AF69" s="842"/>
      <c r="AG69" s="843"/>
      <c r="AH69" s="844"/>
      <c r="AI69" s="845"/>
      <c r="AJ69" s="833"/>
      <c r="AK69" s="834"/>
      <c r="AL69" s="835"/>
      <c r="AM69" s="821"/>
      <c r="AN69" s="821"/>
      <c r="AO69" s="821"/>
      <c r="AP69" s="836"/>
      <c r="AQ69" s="821"/>
      <c r="AR69" s="821"/>
      <c r="AS69" s="821"/>
      <c r="AT69" s="836"/>
      <c r="AU69" s="821"/>
      <c r="AV69" s="821"/>
      <c r="AW69" s="821"/>
      <c r="AX69" s="836"/>
      <c r="AY69" s="821"/>
      <c r="AZ69" s="821"/>
      <c r="BA69" s="821"/>
      <c r="BB69" s="836"/>
      <c r="BC69" s="821"/>
      <c r="BD69" s="821"/>
      <c r="BE69" s="823"/>
      <c r="BF69" s="17"/>
      <c r="BG69" s="1197"/>
      <c r="BH69" s="837"/>
      <c r="BI69" s="838"/>
      <c r="BJ69" s="839"/>
      <c r="BK69" s="839"/>
      <c r="BL69" s="839"/>
      <c r="BM69" s="840"/>
      <c r="BN69" s="841"/>
      <c r="BO69" s="842"/>
      <c r="BP69" s="843"/>
      <c r="BQ69" s="844"/>
      <c r="BR69" s="845"/>
    </row>
    <row r="70" spans="1:70" ht="32" customHeight="1" thickTop="1" thickBot="1">
      <c r="A70" s="818"/>
      <c r="B70" s="819"/>
      <c r="C70" s="820"/>
      <c r="D70" s="821"/>
      <c r="E70" s="821"/>
      <c r="F70" s="821"/>
      <c r="G70" s="822"/>
      <c r="H70" s="821"/>
      <c r="I70" s="821"/>
      <c r="J70" s="821"/>
      <c r="K70" s="822"/>
      <c r="L70" s="821"/>
      <c r="M70" s="821"/>
      <c r="N70" s="821"/>
      <c r="O70" s="822"/>
      <c r="P70" s="821"/>
      <c r="Q70" s="821"/>
      <c r="R70" s="821"/>
      <c r="S70" s="822"/>
      <c r="T70" s="821"/>
      <c r="U70" s="821"/>
      <c r="V70" s="823"/>
      <c r="W70" s="17"/>
      <c r="X70" s="1194" t="str">
        <f t="shared" ref="X70" si="18">X26</f>
        <v/>
      </c>
      <c r="Y70" s="846"/>
      <c r="Z70" s="847"/>
      <c r="AA70" s="848"/>
      <c r="AB70" s="848"/>
      <c r="AC70" s="848"/>
      <c r="AD70" s="849"/>
      <c r="AE70" s="850"/>
      <c r="AF70" s="851"/>
      <c r="AG70" s="852"/>
      <c r="AH70" s="853"/>
      <c r="AI70" s="832"/>
      <c r="AJ70" s="818"/>
      <c r="AK70" s="819"/>
      <c r="AL70" s="820"/>
      <c r="AM70" s="821"/>
      <c r="AN70" s="821"/>
      <c r="AO70" s="821"/>
      <c r="AP70" s="822"/>
      <c r="AQ70" s="821"/>
      <c r="AR70" s="821"/>
      <c r="AS70" s="821"/>
      <c r="AT70" s="822"/>
      <c r="AU70" s="821"/>
      <c r="AV70" s="821"/>
      <c r="AW70" s="821"/>
      <c r="AX70" s="822"/>
      <c r="AY70" s="821"/>
      <c r="AZ70" s="821"/>
      <c r="BA70" s="821"/>
      <c r="BB70" s="822"/>
      <c r="BC70" s="821"/>
      <c r="BD70" s="821"/>
      <c r="BE70" s="823"/>
      <c r="BF70" s="17"/>
      <c r="BG70" s="1194" t="str">
        <f t="shared" ref="BG70" si="19">BG26</f>
        <v/>
      </c>
      <c r="BH70" s="846"/>
      <c r="BI70" s="847"/>
      <c r="BJ70" s="848"/>
      <c r="BK70" s="848"/>
      <c r="BL70" s="848"/>
      <c r="BM70" s="849"/>
      <c r="BN70" s="850"/>
      <c r="BO70" s="851"/>
      <c r="BP70" s="852"/>
      <c r="BQ70" s="853"/>
      <c r="BR70" s="832"/>
    </row>
    <row r="71" spans="1:70" ht="32" customHeight="1" thickBot="1">
      <c r="A71" s="833"/>
      <c r="B71" s="834"/>
      <c r="C71" s="835"/>
      <c r="D71" s="821"/>
      <c r="E71" s="821"/>
      <c r="F71" s="821"/>
      <c r="G71" s="836"/>
      <c r="H71" s="821"/>
      <c r="I71" s="821"/>
      <c r="J71" s="821"/>
      <c r="K71" s="836"/>
      <c r="L71" s="821"/>
      <c r="M71" s="821"/>
      <c r="N71" s="821"/>
      <c r="O71" s="836"/>
      <c r="P71" s="821"/>
      <c r="Q71" s="821"/>
      <c r="R71" s="821"/>
      <c r="S71" s="836"/>
      <c r="T71" s="821"/>
      <c r="U71" s="821"/>
      <c r="V71" s="823"/>
      <c r="W71" s="17"/>
      <c r="X71" s="1195"/>
      <c r="Y71" s="854"/>
      <c r="Z71" s="855"/>
      <c r="AA71" s="856"/>
      <c r="AB71" s="856"/>
      <c r="AC71" s="856"/>
      <c r="AD71" s="857"/>
      <c r="AE71" s="858"/>
      <c r="AF71" s="859"/>
      <c r="AG71" s="860"/>
      <c r="AH71" s="844"/>
      <c r="AI71" s="845"/>
      <c r="AJ71" s="833"/>
      <c r="AK71" s="834"/>
      <c r="AL71" s="835"/>
      <c r="AM71" s="821"/>
      <c r="AN71" s="821"/>
      <c r="AO71" s="821"/>
      <c r="AP71" s="836"/>
      <c r="AQ71" s="821"/>
      <c r="AR71" s="821"/>
      <c r="AS71" s="821"/>
      <c r="AT71" s="836"/>
      <c r="AU71" s="821"/>
      <c r="AV71" s="821"/>
      <c r="AW71" s="821"/>
      <c r="AX71" s="836"/>
      <c r="AY71" s="821"/>
      <c r="AZ71" s="821"/>
      <c r="BA71" s="821"/>
      <c r="BB71" s="836"/>
      <c r="BC71" s="821"/>
      <c r="BD71" s="821"/>
      <c r="BE71" s="823"/>
      <c r="BF71" s="17"/>
      <c r="BG71" s="1195"/>
      <c r="BH71" s="854"/>
      <c r="BI71" s="855"/>
      <c r="BJ71" s="856"/>
      <c r="BK71" s="856"/>
      <c r="BL71" s="856"/>
      <c r="BM71" s="857"/>
      <c r="BN71" s="858"/>
      <c r="BO71" s="859"/>
      <c r="BP71" s="860"/>
      <c r="BQ71" s="844"/>
      <c r="BR71" s="845"/>
    </row>
    <row r="72" spans="1:70" ht="32" customHeight="1" thickTop="1" thickBot="1">
      <c r="A72" s="818"/>
      <c r="B72" s="819"/>
      <c r="C72" s="820"/>
      <c r="D72" s="821"/>
      <c r="E72" s="821"/>
      <c r="F72" s="821"/>
      <c r="G72" s="822"/>
      <c r="H72" s="821"/>
      <c r="I72" s="821"/>
      <c r="J72" s="821"/>
      <c r="K72" s="822"/>
      <c r="L72" s="821"/>
      <c r="M72" s="821"/>
      <c r="N72" s="821"/>
      <c r="O72" s="822"/>
      <c r="P72" s="821"/>
      <c r="Q72" s="821"/>
      <c r="R72" s="821"/>
      <c r="S72" s="822"/>
      <c r="T72" s="821"/>
      <c r="U72" s="821"/>
      <c r="V72" s="823"/>
      <c r="W72" s="17"/>
      <c r="X72" s="1196" t="str">
        <f t="shared" ref="X72" si="20">X28</f>
        <v/>
      </c>
      <c r="Y72" s="824"/>
      <c r="Z72" s="825"/>
      <c r="AA72" s="826"/>
      <c r="AB72" s="826"/>
      <c r="AC72" s="826"/>
      <c r="AD72" s="827"/>
      <c r="AE72" s="828"/>
      <c r="AF72" s="829"/>
      <c r="AG72" s="830"/>
      <c r="AH72" s="853"/>
      <c r="AI72" s="832"/>
      <c r="AJ72" s="818"/>
      <c r="AK72" s="819"/>
      <c r="AL72" s="820"/>
      <c r="AM72" s="821"/>
      <c r="AN72" s="821"/>
      <c r="AO72" s="821"/>
      <c r="AP72" s="822"/>
      <c r="AQ72" s="821"/>
      <c r="AR72" s="821"/>
      <c r="AS72" s="821"/>
      <c r="AT72" s="822"/>
      <c r="AU72" s="821"/>
      <c r="AV72" s="821"/>
      <c r="AW72" s="821"/>
      <c r="AX72" s="822"/>
      <c r="AY72" s="821"/>
      <c r="AZ72" s="821"/>
      <c r="BA72" s="821"/>
      <c r="BB72" s="822"/>
      <c r="BC72" s="821"/>
      <c r="BD72" s="821"/>
      <c r="BE72" s="823"/>
      <c r="BF72" s="17"/>
      <c r="BG72" s="1196" t="str">
        <f t="shared" ref="BG72" si="21">BG28</f>
        <v/>
      </c>
      <c r="BH72" s="824"/>
      <c r="BI72" s="825"/>
      <c r="BJ72" s="826"/>
      <c r="BK72" s="826"/>
      <c r="BL72" s="826"/>
      <c r="BM72" s="827"/>
      <c r="BN72" s="828"/>
      <c r="BO72" s="829"/>
      <c r="BP72" s="830"/>
      <c r="BQ72" s="853"/>
      <c r="BR72" s="832"/>
    </row>
    <row r="73" spans="1:70" ht="32" customHeight="1" thickBot="1">
      <c r="A73" s="833"/>
      <c r="B73" s="834"/>
      <c r="C73" s="835"/>
      <c r="D73" s="821"/>
      <c r="E73" s="821"/>
      <c r="F73" s="821"/>
      <c r="G73" s="836"/>
      <c r="H73" s="821"/>
      <c r="I73" s="821"/>
      <c r="J73" s="821"/>
      <c r="K73" s="836"/>
      <c r="L73" s="821"/>
      <c r="M73" s="821"/>
      <c r="N73" s="821"/>
      <c r="O73" s="836"/>
      <c r="P73" s="821"/>
      <c r="Q73" s="821"/>
      <c r="R73" s="821"/>
      <c r="S73" s="836"/>
      <c r="T73" s="821"/>
      <c r="U73" s="821"/>
      <c r="V73" s="823"/>
      <c r="W73" s="17"/>
      <c r="X73" s="1197"/>
      <c r="Y73" s="837"/>
      <c r="Z73" s="838"/>
      <c r="AA73" s="839"/>
      <c r="AB73" s="839"/>
      <c r="AC73" s="839"/>
      <c r="AD73" s="840"/>
      <c r="AE73" s="841"/>
      <c r="AF73" s="842"/>
      <c r="AG73" s="843"/>
      <c r="AH73" s="844"/>
      <c r="AI73" s="845"/>
      <c r="AJ73" s="833"/>
      <c r="AK73" s="834"/>
      <c r="AL73" s="835"/>
      <c r="AM73" s="821"/>
      <c r="AN73" s="821"/>
      <c r="AO73" s="821"/>
      <c r="AP73" s="836"/>
      <c r="AQ73" s="821"/>
      <c r="AR73" s="821"/>
      <c r="AS73" s="821"/>
      <c r="AT73" s="836"/>
      <c r="AU73" s="821"/>
      <c r="AV73" s="821"/>
      <c r="AW73" s="821"/>
      <c r="AX73" s="836"/>
      <c r="AY73" s="821"/>
      <c r="AZ73" s="821"/>
      <c r="BA73" s="821"/>
      <c r="BB73" s="836"/>
      <c r="BC73" s="821"/>
      <c r="BD73" s="821"/>
      <c r="BE73" s="823"/>
      <c r="BF73" s="17"/>
      <c r="BG73" s="1197"/>
      <c r="BH73" s="837"/>
      <c r="BI73" s="838"/>
      <c r="BJ73" s="839"/>
      <c r="BK73" s="839"/>
      <c r="BL73" s="839"/>
      <c r="BM73" s="840"/>
      <c r="BN73" s="841"/>
      <c r="BO73" s="842"/>
      <c r="BP73" s="843"/>
      <c r="BQ73" s="844"/>
      <c r="BR73" s="845"/>
    </row>
    <row r="74" spans="1:70" ht="32" customHeight="1" thickTop="1" thickBot="1">
      <c r="A74" s="818"/>
      <c r="B74" s="819"/>
      <c r="C74" s="820"/>
      <c r="D74" s="821"/>
      <c r="E74" s="821"/>
      <c r="F74" s="821"/>
      <c r="G74" s="822"/>
      <c r="H74" s="821"/>
      <c r="I74" s="821"/>
      <c r="J74" s="821"/>
      <c r="K74" s="822"/>
      <c r="L74" s="821"/>
      <c r="M74" s="821"/>
      <c r="N74" s="821"/>
      <c r="O74" s="822"/>
      <c r="P74" s="821"/>
      <c r="Q74" s="821"/>
      <c r="R74" s="821"/>
      <c r="S74" s="822"/>
      <c r="T74" s="821"/>
      <c r="U74" s="821"/>
      <c r="V74" s="823"/>
      <c r="W74" s="17"/>
      <c r="X74" s="1194" t="str">
        <f t="shared" ref="X74" si="22">X30</f>
        <v/>
      </c>
      <c r="Y74" s="846"/>
      <c r="Z74" s="847"/>
      <c r="AA74" s="848"/>
      <c r="AB74" s="848"/>
      <c r="AC74" s="848"/>
      <c r="AD74" s="849"/>
      <c r="AE74" s="850"/>
      <c r="AF74" s="851"/>
      <c r="AG74" s="852"/>
      <c r="AH74" s="853"/>
      <c r="AI74" s="832"/>
      <c r="AJ74" s="818"/>
      <c r="AK74" s="819"/>
      <c r="AL74" s="820"/>
      <c r="AM74" s="821"/>
      <c r="AN74" s="821"/>
      <c r="AO74" s="821"/>
      <c r="AP74" s="822"/>
      <c r="AQ74" s="821"/>
      <c r="AR74" s="821"/>
      <c r="AS74" s="821"/>
      <c r="AT74" s="822"/>
      <c r="AU74" s="821"/>
      <c r="AV74" s="821"/>
      <c r="AW74" s="821"/>
      <c r="AX74" s="822"/>
      <c r="AY74" s="821"/>
      <c r="AZ74" s="821"/>
      <c r="BA74" s="821"/>
      <c r="BB74" s="822"/>
      <c r="BC74" s="821"/>
      <c r="BD74" s="821"/>
      <c r="BE74" s="823"/>
      <c r="BF74" s="17"/>
      <c r="BG74" s="1194" t="str">
        <f t="shared" ref="BG74" si="23">BG30</f>
        <v/>
      </c>
      <c r="BH74" s="846"/>
      <c r="BI74" s="847"/>
      <c r="BJ74" s="848"/>
      <c r="BK74" s="848"/>
      <c r="BL74" s="848"/>
      <c r="BM74" s="849"/>
      <c r="BN74" s="850"/>
      <c r="BO74" s="851"/>
      <c r="BP74" s="852"/>
      <c r="BQ74" s="853"/>
      <c r="BR74" s="832"/>
    </row>
    <row r="75" spans="1:70" ht="32" customHeight="1" thickBot="1">
      <c r="A75" s="833"/>
      <c r="B75" s="834"/>
      <c r="C75" s="835"/>
      <c r="D75" s="821"/>
      <c r="E75" s="821"/>
      <c r="F75" s="821"/>
      <c r="G75" s="836"/>
      <c r="H75" s="821"/>
      <c r="I75" s="821"/>
      <c r="J75" s="821"/>
      <c r="K75" s="836"/>
      <c r="L75" s="821"/>
      <c r="M75" s="821"/>
      <c r="N75" s="821"/>
      <c r="O75" s="836"/>
      <c r="P75" s="821"/>
      <c r="Q75" s="821"/>
      <c r="R75" s="821"/>
      <c r="S75" s="836"/>
      <c r="T75" s="821"/>
      <c r="U75" s="821"/>
      <c r="V75" s="823"/>
      <c r="W75" s="17"/>
      <c r="X75" s="1195"/>
      <c r="Y75" s="854"/>
      <c r="Z75" s="855"/>
      <c r="AA75" s="856"/>
      <c r="AB75" s="856"/>
      <c r="AC75" s="856"/>
      <c r="AD75" s="857"/>
      <c r="AE75" s="858"/>
      <c r="AF75" s="859"/>
      <c r="AG75" s="860"/>
      <c r="AH75" s="844"/>
      <c r="AI75" s="845"/>
      <c r="AJ75" s="833"/>
      <c r="AK75" s="834"/>
      <c r="AL75" s="835"/>
      <c r="AM75" s="821"/>
      <c r="AN75" s="821"/>
      <c r="AO75" s="821"/>
      <c r="AP75" s="836"/>
      <c r="AQ75" s="821"/>
      <c r="AR75" s="821"/>
      <c r="AS75" s="821"/>
      <c r="AT75" s="836"/>
      <c r="AU75" s="821"/>
      <c r="AV75" s="821"/>
      <c r="AW75" s="821"/>
      <c r="AX75" s="836"/>
      <c r="AY75" s="821"/>
      <c r="AZ75" s="821"/>
      <c r="BA75" s="821"/>
      <c r="BB75" s="836"/>
      <c r="BC75" s="821"/>
      <c r="BD75" s="821"/>
      <c r="BE75" s="823"/>
      <c r="BF75" s="17"/>
      <c r="BG75" s="1195"/>
      <c r="BH75" s="854"/>
      <c r="BI75" s="855"/>
      <c r="BJ75" s="856"/>
      <c r="BK75" s="856"/>
      <c r="BL75" s="856"/>
      <c r="BM75" s="857"/>
      <c r="BN75" s="858"/>
      <c r="BO75" s="859"/>
      <c r="BP75" s="860"/>
      <c r="BQ75" s="844"/>
      <c r="BR75" s="845"/>
    </row>
    <row r="76" spans="1:70" ht="32" customHeight="1" thickTop="1" thickBot="1">
      <c r="A76" s="818"/>
      <c r="B76" s="819"/>
      <c r="C76" s="820"/>
      <c r="D76" s="821"/>
      <c r="E76" s="821"/>
      <c r="F76" s="821"/>
      <c r="G76" s="822"/>
      <c r="H76" s="821"/>
      <c r="I76" s="821"/>
      <c r="J76" s="821"/>
      <c r="K76" s="822"/>
      <c r="L76" s="821"/>
      <c r="M76" s="821"/>
      <c r="N76" s="821"/>
      <c r="O76" s="822"/>
      <c r="P76" s="821"/>
      <c r="Q76" s="821"/>
      <c r="R76" s="821"/>
      <c r="S76" s="822"/>
      <c r="T76" s="821"/>
      <c r="U76" s="821"/>
      <c r="V76" s="823"/>
      <c r="W76" s="17"/>
      <c r="X76" s="1196" t="str">
        <f t="shared" ref="X76" si="24">X32</f>
        <v/>
      </c>
      <c r="Y76" s="824"/>
      <c r="Z76" s="825"/>
      <c r="AA76" s="826"/>
      <c r="AB76" s="826"/>
      <c r="AC76" s="826"/>
      <c r="AD76" s="827"/>
      <c r="AE76" s="828"/>
      <c r="AF76" s="829"/>
      <c r="AG76" s="830"/>
      <c r="AH76" s="853"/>
      <c r="AI76" s="832"/>
      <c r="AJ76" s="818"/>
      <c r="AK76" s="819"/>
      <c r="AL76" s="820"/>
      <c r="AM76" s="821"/>
      <c r="AN76" s="821"/>
      <c r="AO76" s="821"/>
      <c r="AP76" s="822"/>
      <c r="AQ76" s="821"/>
      <c r="AR76" s="821"/>
      <c r="AS76" s="821"/>
      <c r="AT76" s="822"/>
      <c r="AU76" s="821"/>
      <c r="AV76" s="821"/>
      <c r="AW76" s="821"/>
      <c r="AX76" s="822"/>
      <c r="AY76" s="821"/>
      <c r="AZ76" s="821"/>
      <c r="BA76" s="821"/>
      <c r="BB76" s="822"/>
      <c r="BC76" s="821"/>
      <c r="BD76" s="821"/>
      <c r="BE76" s="823"/>
      <c r="BF76" s="17"/>
      <c r="BG76" s="1196" t="str">
        <f t="shared" ref="BG76" si="25">BG32</f>
        <v/>
      </c>
      <c r="BH76" s="824"/>
      <c r="BI76" s="825"/>
      <c r="BJ76" s="826"/>
      <c r="BK76" s="826"/>
      <c r="BL76" s="826"/>
      <c r="BM76" s="827"/>
      <c r="BN76" s="828"/>
      <c r="BO76" s="829"/>
      <c r="BP76" s="830"/>
      <c r="BQ76" s="853"/>
      <c r="BR76" s="832"/>
    </row>
    <row r="77" spans="1:70" ht="32" customHeight="1" thickBot="1">
      <c r="A77" s="833"/>
      <c r="B77" s="834"/>
      <c r="C77" s="835"/>
      <c r="D77" s="821"/>
      <c r="E77" s="821"/>
      <c r="F77" s="821"/>
      <c r="G77" s="836"/>
      <c r="H77" s="821"/>
      <c r="I77" s="821"/>
      <c r="J77" s="821"/>
      <c r="K77" s="836"/>
      <c r="L77" s="821"/>
      <c r="M77" s="821"/>
      <c r="N77" s="821"/>
      <c r="O77" s="836"/>
      <c r="P77" s="821"/>
      <c r="Q77" s="821"/>
      <c r="R77" s="821"/>
      <c r="S77" s="836"/>
      <c r="T77" s="821"/>
      <c r="U77" s="821"/>
      <c r="V77" s="823"/>
      <c r="W77" s="17"/>
      <c r="X77" s="1197"/>
      <c r="Y77" s="837"/>
      <c r="Z77" s="838"/>
      <c r="AA77" s="839"/>
      <c r="AB77" s="839"/>
      <c r="AC77" s="839"/>
      <c r="AD77" s="840"/>
      <c r="AE77" s="841"/>
      <c r="AF77" s="842"/>
      <c r="AG77" s="843"/>
      <c r="AH77" s="844"/>
      <c r="AI77" s="845"/>
      <c r="AJ77" s="833"/>
      <c r="AK77" s="834"/>
      <c r="AL77" s="835"/>
      <c r="AM77" s="821"/>
      <c r="AN77" s="821"/>
      <c r="AO77" s="821"/>
      <c r="AP77" s="836"/>
      <c r="AQ77" s="821"/>
      <c r="AR77" s="821"/>
      <c r="AS77" s="821"/>
      <c r="AT77" s="836"/>
      <c r="AU77" s="821"/>
      <c r="AV77" s="821"/>
      <c r="AW77" s="821"/>
      <c r="AX77" s="836"/>
      <c r="AY77" s="821"/>
      <c r="AZ77" s="821"/>
      <c r="BA77" s="821"/>
      <c r="BB77" s="836"/>
      <c r="BC77" s="821"/>
      <c r="BD77" s="821"/>
      <c r="BE77" s="823"/>
      <c r="BF77" s="17"/>
      <c r="BG77" s="1197"/>
      <c r="BH77" s="837"/>
      <c r="BI77" s="838"/>
      <c r="BJ77" s="839"/>
      <c r="BK77" s="839"/>
      <c r="BL77" s="839"/>
      <c r="BM77" s="840"/>
      <c r="BN77" s="841"/>
      <c r="BO77" s="842"/>
      <c r="BP77" s="843"/>
      <c r="BQ77" s="844"/>
      <c r="BR77" s="845"/>
    </row>
    <row r="78" spans="1:70" ht="32" customHeight="1" thickTop="1" thickBot="1">
      <c r="A78" s="818"/>
      <c r="B78" s="819"/>
      <c r="C78" s="820"/>
      <c r="D78" s="821"/>
      <c r="E78" s="821"/>
      <c r="F78" s="821"/>
      <c r="G78" s="822"/>
      <c r="H78" s="821"/>
      <c r="I78" s="821"/>
      <c r="J78" s="821"/>
      <c r="K78" s="822"/>
      <c r="L78" s="821"/>
      <c r="M78" s="821"/>
      <c r="N78" s="821"/>
      <c r="O78" s="822"/>
      <c r="P78" s="821"/>
      <c r="Q78" s="821"/>
      <c r="R78" s="821"/>
      <c r="S78" s="822"/>
      <c r="T78" s="821"/>
      <c r="U78" s="821"/>
      <c r="V78" s="823"/>
      <c r="W78" s="17"/>
      <c r="X78" s="1194" t="str">
        <f t="shared" ref="X78" si="26">X34</f>
        <v/>
      </c>
      <c r="Y78" s="846"/>
      <c r="Z78" s="847"/>
      <c r="AA78" s="848"/>
      <c r="AB78" s="848"/>
      <c r="AC78" s="848"/>
      <c r="AD78" s="849"/>
      <c r="AE78" s="850"/>
      <c r="AF78" s="851"/>
      <c r="AG78" s="852"/>
      <c r="AH78" s="853"/>
      <c r="AI78" s="832"/>
      <c r="AJ78" s="818"/>
      <c r="AK78" s="819"/>
      <c r="AL78" s="820"/>
      <c r="AM78" s="821"/>
      <c r="AN78" s="821"/>
      <c r="AO78" s="821"/>
      <c r="AP78" s="822"/>
      <c r="AQ78" s="821"/>
      <c r="AR78" s="821"/>
      <c r="AS78" s="821"/>
      <c r="AT78" s="822"/>
      <c r="AU78" s="821"/>
      <c r="AV78" s="821"/>
      <c r="AW78" s="821"/>
      <c r="AX78" s="822"/>
      <c r="AY78" s="821"/>
      <c r="AZ78" s="821"/>
      <c r="BA78" s="821"/>
      <c r="BB78" s="822"/>
      <c r="BC78" s="821"/>
      <c r="BD78" s="821"/>
      <c r="BE78" s="823"/>
      <c r="BF78" s="17"/>
      <c r="BG78" s="1194" t="str">
        <f t="shared" ref="BG78" si="27">BG34</f>
        <v/>
      </c>
      <c r="BH78" s="846"/>
      <c r="BI78" s="847"/>
      <c r="BJ78" s="848"/>
      <c r="BK78" s="848"/>
      <c r="BL78" s="848"/>
      <c r="BM78" s="849"/>
      <c r="BN78" s="850"/>
      <c r="BO78" s="851"/>
      <c r="BP78" s="852"/>
      <c r="BQ78" s="853"/>
      <c r="BR78" s="832"/>
    </row>
    <row r="79" spans="1:70" ht="32" customHeight="1" thickBot="1">
      <c r="A79" s="833"/>
      <c r="B79" s="834"/>
      <c r="C79" s="835"/>
      <c r="D79" s="821"/>
      <c r="E79" s="821"/>
      <c r="F79" s="821"/>
      <c r="G79" s="836"/>
      <c r="H79" s="821"/>
      <c r="I79" s="821"/>
      <c r="J79" s="821"/>
      <c r="K79" s="836"/>
      <c r="L79" s="821"/>
      <c r="M79" s="821"/>
      <c r="N79" s="821"/>
      <c r="O79" s="836"/>
      <c r="P79" s="821"/>
      <c r="Q79" s="821"/>
      <c r="R79" s="821"/>
      <c r="S79" s="836"/>
      <c r="T79" s="821"/>
      <c r="U79" s="821"/>
      <c r="V79" s="823"/>
      <c r="W79" s="17"/>
      <c r="X79" s="1195"/>
      <c r="Y79" s="854"/>
      <c r="Z79" s="855"/>
      <c r="AA79" s="856"/>
      <c r="AB79" s="856"/>
      <c r="AC79" s="856"/>
      <c r="AD79" s="857"/>
      <c r="AE79" s="858"/>
      <c r="AF79" s="859"/>
      <c r="AG79" s="860"/>
      <c r="AH79" s="844"/>
      <c r="AI79" s="845"/>
      <c r="AJ79" s="833"/>
      <c r="AK79" s="834"/>
      <c r="AL79" s="835"/>
      <c r="AM79" s="821"/>
      <c r="AN79" s="821"/>
      <c r="AO79" s="821"/>
      <c r="AP79" s="836"/>
      <c r="AQ79" s="821"/>
      <c r="AR79" s="821"/>
      <c r="AS79" s="821"/>
      <c r="AT79" s="836"/>
      <c r="AU79" s="821"/>
      <c r="AV79" s="821"/>
      <c r="AW79" s="821"/>
      <c r="AX79" s="836"/>
      <c r="AY79" s="821"/>
      <c r="AZ79" s="821"/>
      <c r="BA79" s="821"/>
      <c r="BB79" s="836"/>
      <c r="BC79" s="821"/>
      <c r="BD79" s="821"/>
      <c r="BE79" s="823"/>
      <c r="BF79" s="17"/>
      <c r="BG79" s="1195"/>
      <c r="BH79" s="854"/>
      <c r="BI79" s="855"/>
      <c r="BJ79" s="856"/>
      <c r="BK79" s="856"/>
      <c r="BL79" s="856"/>
      <c r="BM79" s="857"/>
      <c r="BN79" s="858"/>
      <c r="BO79" s="859"/>
      <c r="BP79" s="860"/>
      <c r="BQ79" s="844"/>
      <c r="BR79" s="845"/>
    </row>
    <row r="80" spans="1:70" ht="32" customHeight="1" thickTop="1" thickBot="1">
      <c r="A80" s="818"/>
      <c r="B80" s="819"/>
      <c r="C80" s="820"/>
      <c r="D80" s="821"/>
      <c r="E80" s="821"/>
      <c r="F80" s="821"/>
      <c r="G80" s="822"/>
      <c r="H80" s="821"/>
      <c r="I80" s="821"/>
      <c r="J80" s="821"/>
      <c r="K80" s="822"/>
      <c r="L80" s="821"/>
      <c r="M80" s="821"/>
      <c r="N80" s="821"/>
      <c r="O80" s="822"/>
      <c r="P80" s="821"/>
      <c r="Q80" s="821"/>
      <c r="R80" s="821"/>
      <c r="S80" s="822"/>
      <c r="T80" s="821"/>
      <c r="U80" s="821"/>
      <c r="V80" s="823"/>
      <c r="W80" s="17"/>
      <c r="X80" s="1196" t="str">
        <f t="shared" ref="X80" si="28">X36</f>
        <v/>
      </c>
      <c r="Y80" s="824"/>
      <c r="Z80" s="825"/>
      <c r="AA80" s="826"/>
      <c r="AB80" s="826"/>
      <c r="AC80" s="826"/>
      <c r="AD80" s="827"/>
      <c r="AE80" s="828"/>
      <c r="AF80" s="829"/>
      <c r="AG80" s="830"/>
      <c r="AH80" s="853"/>
      <c r="AI80" s="832"/>
      <c r="AJ80" s="818"/>
      <c r="AK80" s="819"/>
      <c r="AL80" s="820"/>
      <c r="AM80" s="821"/>
      <c r="AN80" s="821"/>
      <c r="AO80" s="821"/>
      <c r="AP80" s="822"/>
      <c r="AQ80" s="821"/>
      <c r="AR80" s="821"/>
      <c r="AS80" s="821"/>
      <c r="AT80" s="822"/>
      <c r="AU80" s="821"/>
      <c r="AV80" s="821"/>
      <c r="AW80" s="821"/>
      <c r="AX80" s="822"/>
      <c r="AY80" s="821"/>
      <c r="AZ80" s="821"/>
      <c r="BA80" s="821"/>
      <c r="BB80" s="822"/>
      <c r="BC80" s="821"/>
      <c r="BD80" s="821"/>
      <c r="BE80" s="823"/>
      <c r="BF80" s="17"/>
      <c r="BG80" s="1196" t="str">
        <f t="shared" ref="BG80" si="29">BG36</f>
        <v/>
      </c>
      <c r="BH80" s="824"/>
      <c r="BI80" s="825"/>
      <c r="BJ80" s="826"/>
      <c r="BK80" s="826"/>
      <c r="BL80" s="826"/>
      <c r="BM80" s="827"/>
      <c r="BN80" s="828"/>
      <c r="BO80" s="829"/>
      <c r="BP80" s="830"/>
      <c r="BQ80" s="853"/>
      <c r="BR80" s="832"/>
    </row>
    <row r="81" spans="1:70" ht="32" customHeight="1" thickBot="1">
      <c r="A81" s="833"/>
      <c r="B81" s="834"/>
      <c r="C81" s="835"/>
      <c r="D81" s="821"/>
      <c r="E81" s="821"/>
      <c r="F81" s="821"/>
      <c r="G81" s="836"/>
      <c r="H81" s="821"/>
      <c r="I81" s="821"/>
      <c r="J81" s="821"/>
      <c r="K81" s="836"/>
      <c r="L81" s="821"/>
      <c r="M81" s="821"/>
      <c r="N81" s="821"/>
      <c r="O81" s="836"/>
      <c r="P81" s="821"/>
      <c r="Q81" s="821"/>
      <c r="R81" s="821"/>
      <c r="S81" s="836"/>
      <c r="T81" s="821"/>
      <c r="U81" s="821"/>
      <c r="V81" s="823"/>
      <c r="W81" s="17"/>
      <c r="X81" s="1197"/>
      <c r="Y81" s="837"/>
      <c r="Z81" s="838"/>
      <c r="AA81" s="839"/>
      <c r="AB81" s="839"/>
      <c r="AC81" s="839"/>
      <c r="AD81" s="840"/>
      <c r="AE81" s="841"/>
      <c r="AF81" s="842"/>
      <c r="AG81" s="843"/>
      <c r="AH81" s="844"/>
      <c r="AI81" s="845"/>
      <c r="AJ81" s="833"/>
      <c r="AK81" s="834"/>
      <c r="AL81" s="835"/>
      <c r="AM81" s="821"/>
      <c r="AN81" s="821"/>
      <c r="AO81" s="821"/>
      <c r="AP81" s="836"/>
      <c r="AQ81" s="821"/>
      <c r="AR81" s="821"/>
      <c r="AS81" s="821"/>
      <c r="AT81" s="836"/>
      <c r="AU81" s="821"/>
      <c r="AV81" s="821"/>
      <c r="AW81" s="821"/>
      <c r="AX81" s="836"/>
      <c r="AY81" s="821"/>
      <c r="AZ81" s="821"/>
      <c r="BA81" s="821"/>
      <c r="BB81" s="836"/>
      <c r="BC81" s="821"/>
      <c r="BD81" s="821"/>
      <c r="BE81" s="823"/>
      <c r="BF81" s="17"/>
      <c r="BG81" s="1197"/>
      <c r="BH81" s="837"/>
      <c r="BI81" s="838"/>
      <c r="BJ81" s="839"/>
      <c r="BK81" s="839"/>
      <c r="BL81" s="839"/>
      <c r="BM81" s="840"/>
      <c r="BN81" s="841"/>
      <c r="BO81" s="842"/>
      <c r="BP81" s="843"/>
      <c r="BQ81" s="844"/>
      <c r="BR81" s="845"/>
    </row>
    <row r="82" spans="1:70" ht="32" customHeight="1" thickTop="1" thickBot="1">
      <c r="A82" s="818"/>
      <c r="B82" s="819"/>
      <c r="C82" s="820"/>
      <c r="D82" s="821"/>
      <c r="E82" s="821"/>
      <c r="F82" s="821"/>
      <c r="G82" s="822"/>
      <c r="H82" s="821"/>
      <c r="I82" s="821"/>
      <c r="J82" s="821"/>
      <c r="K82" s="822"/>
      <c r="L82" s="821"/>
      <c r="M82" s="821"/>
      <c r="N82" s="821"/>
      <c r="O82" s="822"/>
      <c r="P82" s="821"/>
      <c r="Q82" s="821"/>
      <c r="R82" s="821"/>
      <c r="S82" s="822"/>
      <c r="T82" s="821"/>
      <c r="U82" s="821"/>
      <c r="V82" s="823"/>
      <c r="W82" s="17"/>
      <c r="X82" s="1194" t="str">
        <f t="shared" ref="X82" si="30">X38</f>
        <v/>
      </c>
      <c r="Y82" s="846"/>
      <c r="Z82" s="847"/>
      <c r="AA82" s="848"/>
      <c r="AB82" s="848"/>
      <c r="AC82" s="848"/>
      <c r="AD82" s="849"/>
      <c r="AE82" s="850"/>
      <c r="AF82" s="851"/>
      <c r="AG82" s="852"/>
      <c r="AH82" s="853"/>
      <c r="AI82" s="832"/>
      <c r="AJ82" s="818"/>
      <c r="AK82" s="819"/>
      <c r="AL82" s="820"/>
      <c r="AM82" s="821"/>
      <c r="AN82" s="821"/>
      <c r="AO82" s="821"/>
      <c r="AP82" s="822"/>
      <c r="AQ82" s="821"/>
      <c r="AR82" s="821"/>
      <c r="AS82" s="821"/>
      <c r="AT82" s="822"/>
      <c r="AU82" s="821"/>
      <c r="AV82" s="821"/>
      <c r="AW82" s="821"/>
      <c r="AX82" s="822"/>
      <c r="AY82" s="821"/>
      <c r="AZ82" s="821"/>
      <c r="BA82" s="821"/>
      <c r="BB82" s="822"/>
      <c r="BC82" s="821"/>
      <c r="BD82" s="821"/>
      <c r="BE82" s="823"/>
      <c r="BF82" s="17"/>
      <c r="BG82" s="1194" t="str">
        <f t="shared" ref="BG82" si="31">BG38</f>
        <v/>
      </c>
      <c r="BH82" s="846"/>
      <c r="BI82" s="847"/>
      <c r="BJ82" s="848"/>
      <c r="BK82" s="848"/>
      <c r="BL82" s="848"/>
      <c r="BM82" s="849"/>
      <c r="BN82" s="850"/>
      <c r="BO82" s="851"/>
      <c r="BP82" s="852"/>
      <c r="BQ82" s="853"/>
      <c r="BR82" s="832"/>
    </row>
    <row r="83" spans="1:70" ht="32" customHeight="1" thickBot="1">
      <c r="A83" s="833"/>
      <c r="B83" s="834"/>
      <c r="C83" s="835"/>
      <c r="D83" s="821"/>
      <c r="E83" s="821"/>
      <c r="F83" s="821"/>
      <c r="G83" s="836"/>
      <c r="H83" s="821"/>
      <c r="I83" s="821"/>
      <c r="J83" s="821"/>
      <c r="K83" s="836"/>
      <c r="L83" s="821"/>
      <c r="M83" s="821"/>
      <c r="N83" s="821"/>
      <c r="O83" s="836"/>
      <c r="P83" s="821"/>
      <c r="Q83" s="821"/>
      <c r="R83" s="821"/>
      <c r="S83" s="836"/>
      <c r="T83" s="821"/>
      <c r="U83" s="821"/>
      <c r="V83" s="823"/>
      <c r="W83" s="17"/>
      <c r="X83" s="1195"/>
      <c r="Y83" s="854"/>
      <c r="Z83" s="855"/>
      <c r="AA83" s="856"/>
      <c r="AB83" s="856"/>
      <c r="AC83" s="856"/>
      <c r="AD83" s="857"/>
      <c r="AE83" s="858"/>
      <c r="AF83" s="859"/>
      <c r="AG83" s="860"/>
      <c r="AH83" s="844"/>
      <c r="AI83" s="845"/>
      <c r="AJ83" s="833"/>
      <c r="AK83" s="834"/>
      <c r="AL83" s="835"/>
      <c r="AM83" s="821"/>
      <c r="AN83" s="821"/>
      <c r="AO83" s="821"/>
      <c r="AP83" s="836"/>
      <c r="AQ83" s="821"/>
      <c r="AR83" s="821"/>
      <c r="AS83" s="821"/>
      <c r="AT83" s="836"/>
      <c r="AU83" s="821"/>
      <c r="AV83" s="821"/>
      <c r="AW83" s="821"/>
      <c r="AX83" s="836"/>
      <c r="AY83" s="821"/>
      <c r="AZ83" s="821"/>
      <c r="BA83" s="821"/>
      <c r="BB83" s="836"/>
      <c r="BC83" s="821"/>
      <c r="BD83" s="821"/>
      <c r="BE83" s="823"/>
      <c r="BF83" s="17"/>
      <c r="BG83" s="1195"/>
      <c r="BH83" s="854"/>
      <c r="BI83" s="855"/>
      <c r="BJ83" s="856"/>
      <c r="BK83" s="856"/>
      <c r="BL83" s="856"/>
      <c r="BM83" s="857"/>
      <c r="BN83" s="858"/>
      <c r="BO83" s="859"/>
      <c r="BP83" s="860"/>
      <c r="BQ83" s="844"/>
      <c r="BR83" s="845"/>
    </row>
    <row r="84" spans="1:70" ht="32" customHeight="1" thickTop="1" thickBot="1">
      <c r="A84" s="818"/>
      <c r="B84" s="819"/>
      <c r="C84" s="820"/>
      <c r="D84" s="821"/>
      <c r="E84" s="821"/>
      <c r="F84" s="821"/>
      <c r="G84" s="822"/>
      <c r="H84" s="821"/>
      <c r="I84" s="821"/>
      <c r="J84" s="821"/>
      <c r="K84" s="822"/>
      <c r="L84" s="821"/>
      <c r="M84" s="821"/>
      <c r="N84" s="821"/>
      <c r="O84" s="822"/>
      <c r="P84" s="821"/>
      <c r="Q84" s="821"/>
      <c r="R84" s="821"/>
      <c r="S84" s="822"/>
      <c r="T84" s="821"/>
      <c r="U84" s="821"/>
      <c r="V84" s="823"/>
      <c r="W84" s="17"/>
      <c r="X84" s="1196" t="str">
        <f t="shared" ref="X84" si="32">X40</f>
        <v/>
      </c>
      <c r="Y84" s="824"/>
      <c r="Z84" s="825"/>
      <c r="AA84" s="826"/>
      <c r="AB84" s="826"/>
      <c r="AC84" s="826"/>
      <c r="AD84" s="827"/>
      <c r="AE84" s="828"/>
      <c r="AF84" s="829"/>
      <c r="AG84" s="830"/>
      <c r="AH84" s="853"/>
      <c r="AI84" s="832"/>
      <c r="AJ84" s="818"/>
      <c r="AK84" s="819"/>
      <c r="AL84" s="820"/>
      <c r="AM84" s="821"/>
      <c r="AN84" s="821"/>
      <c r="AO84" s="821"/>
      <c r="AP84" s="822"/>
      <c r="AQ84" s="821"/>
      <c r="AR84" s="821"/>
      <c r="AS84" s="821"/>
      <c r="AT84" s="822"/>
      <c r="AU84" s="821"/>
      <c r="AV84" s="821"/>
      <c r="AW84" s="821"/>
      <c r="AX84" s="822"/>
      <c r="AY84" s="821"/>
      <c r="AZ84" s="821"/>
      <c r="BA84" s="821"/>
      <c r="BB84" s="822"/>
      <c r="BC84" s="821"/>
      <c r="BD84" s="821"/>
      <c r="BE84" s="823"/>
      <c r="BF84" s="17"/>
      <c r="BG84" s="1196" t="str">
        <f t="shared" ref="BG84" si="33">BG40</f>
        <v/>
      </c>
      <c r="BH84" s="824"/>
      <c r="BI84" s="825"/>
      <c r="BJ84" s="826"/>
      <c r="BK84" s="826"/>
      <c r="BL84" s="826"/>
      <c r="BM84" s="827"/>
      <c r="BN84" s="828"/>
      <c r="BO84" s="829"/>
      <c r="BP84" s="830"/>
      <c r="BQ84" s="853"/>
      <c r="BR84" s="832"/>
    </row>
    <row r="85" spans="1:70" ht="32" customHeight="1" thickBot="1">
      <c r="A85" s="833"/>
      <c r="B85" s="834"/>
      <c r="C85" s="835"/>
      <c r="D85" s="821"/>
      <c r="E85" s="821"/>
      <c r="F85" s="821"/>
      <c r="G85" s="836"/>
      <c r="H85" s="821"/>
      <c r="I85" s="821"/>
      <c r="J85" s="821"/>
      <c r="K85" s="836"/>
      <c r="L85" s="821"/>
      <c r="M85" s="821"/>
      <c r="N85" s="821"/>
      <c r="O85" s="836"/>
      <c r="P85" s="821"/>
      <c r="Q85" s="821"/>
      <c r="R85" s="821"/>
      <c r="S85" s="836"/>
      <c r="T85" s="821"/>
      <c r="U85" s="821"/>
      <c r="V85" s="823"/>
      <c r="W85" s="17"/>
      <c r="X85" s="1197"/>
      <c r="Y85" s="837"/>
      <c r="Z85" s="838"/>
      <c r="AA85" s="839"/>
      <c r="AB85" s="839"/>
      <c r="AC85" s="839"/>
      <c r="AD85" s="840"/>
      <c r="AE85" s="841"/>
      <c r="AF85" s="842"/>
      <c r="AG85" s="843"/>
      <c r="AH85" s="844"/>
      <c r="AI85" s="845"/>
      <c r="AJ85" s="833"/>
      <c r="AK85" s="834"/>
      <c r="AL85" s="835"/>
      <c r="AM85" s="821"/>
      <c r="AN85" s="821"/>
      <c r="AO85" s="821"/>
      <c r="AP85" s="836"/>
      <c r="AQ85" s="821"/>
      <c r="AR85" s="821"/>
      <c r="AS85" s="821"/>
      <c r="AT85" s="836"/>
      <c r="AU85" s="821"/>
      <c r="AV85" s="821"/>
      <c r="AW85" s="821"/>
      <c r="AX85" s="836"/>
      <c r="AY85" s="821"/>
      <c r="AZ85" s="821"/>
      <c r="BA85" s="821"/>
      <c r="BB85" s="836"/>
      <c r="BC85" s="821"/>
      <c r="BD85" s="821"/>
      <c r="BE85" s="823"/>
      <c r="BF85" s="17"/>
      <c r="BG85" s="1197"/>
      <c r="BH85" s="837"/>
      <c r="BI85" s="838"/>
      <c r="BJ85" s="839"/>
      <c r="BK85" s="839"/>
      <c r="BL85" s="839"/>
      <c r="BM85" s="840"/>
      <c r="BN85" s="841"/>
      <c r="BO85" s="842"/>
      <c r="BP85" s="843"/>
      <c r="BQ85" s="844"/>
      <c r="BR85" s="845"/>
    </row>
    <row r="86" spans="1:70" ht="32" customHeight="1" thickTop="1">
      <c r="A86" s="1198" t="s">
        <v>580</v>
      </c>
      <c r="B86" s="1198"/>
      <c r="C86" s="1198"/>
      <c r="D86" s="1198"/>
      <c r="E86" s="1198"/>
      <c r="F86" s="1198"/>
      <c r="G86" s="1198"/>
      <c r="H86" s="1198"/>
      <c r="I86" s="1198"/>
      <c r="J86" s="1198"/>
      <c r="K86" s="1198"/>
      <c r="L86" s="1198"/>
      <c r="M86" s="1198"/>
      <c r="N86" s="1198"/>
      <c r="O86" s="1198"/>
      <c r="P86" s="1198"/>
      <c r="Q86" s="1198"/>
      <c r="R86" s="1198"/>
      <c r="S86" s="861" t="s">
        <v>537</v>
      </c>
      <c r="T86" s="862"/>
      <c r="U86" s="863"/>
      <c r="V86" s="864"/>
      <c r="W86" s="865"/>
      <c r="X86" s="1194" t="str">
        <f t="shared" ref="X86" si="34">X42</f>
        <v/>
      </c>
      <c r="Y86" s="846"/>
      <c r="Z86" s="847"/>
      <c r="AA86" s="848"/>
      <c r="AB86" s="848"/>
      <c r="AC86" s="848"/>
      <c r="AD86" s="849"/>
      <c r="AE86" s="850"/>
      <c r="AF86" s="851"/>
      <c r="AG86" s="852"/>
      <c r="AH86" s="853"/>
      <c r="AI86" s="832"/>
      <c r="AJ86" s="1198" t="s">
        <v>580</v>
      </c>
      <c r="AK86" s="1198"/>
      <c r="AL86" s="1198"/>
      <c r="AM86" s="1198"/>
      <c r="AN86" s="1198"/>
      <c r="AO86" s="1198"/>
      <c r="AP86" s="1198"/>
      <c r="AQ86" s="1198"/>
      <c r="AR86" s="1198"/>
      <c r="AS86" s="1198"/>
      <c r="AT86" s="1198"/>
      <c r="AU86" s="1198"/>
      <c r="AV86" s="1198"/>
      <c r="AW86" s="1198"/>
      <c r="AX86" s="1198"/>
      <c r="AY86" s="1198"/>
      <c r="AZ86" s="1198"/>
      <c r="BA86" s="1198"/>
      <c r="BB86" s="861" t="s">
        <v>537</v>
      </c>
      <c r="BC86" s="862"/>
      <c r="BD86" s="863"/>
      <c r="BE86" s="864"/>
      <c r="BF86" s="865"/>
      <c r="BG86" s="1194" t="str">
        <f t="shared" ref="BG86" si="35">BG42</f>
        <v/>
      </c>
      <c r="BH86" s="846"/>
      <c r="BI86" s="847"/>
      <c r="BJ86" s="848"/>
      <c r="BK86" s="848"/>
      <c r="BL86" s="848"/>
      <c r="BM86" s="849"/>
      <c r="BN86" s="850"/>
      <c r="BO86" s="851"/>
      <c r="BP86" s="852"/>
      <c r="BQ86" s="853"/>
      <c r="BR86" s="832"/>
    </row>
    <row r="87" spans="1:70" ht="32" customHeight="1" thickBot="1">
      <c r="A87" s="1199"/>
      <c r="B87" s="1199"/>
      <c r="C87" s="1199"/>
      <c r="D87" s="1199"/>
      <c r="E87" s="1199"/>
      <c r="F87" s="1199"/>
      <c r="G87" s="1199"/>
      <c r="H87" s="1199"/>
      <c r="I87" s="1199"/>
      <c r="J87" s="1199"/>
      <c r="K87" s="1199"/>
      <c r="L87" s="1199"/>
      <c r="M87" s="1199"/>
      <c r="N87" s="1199"/>
      <c r="O87" s="1199"/>
      <c r="P87" s="1199"/>
      <c r="Q87" s="1199"/>
      <c r="R87" s="1199"/>
      <c r="S87" s="866"/>
      <c r="T87" s="867"/>
      <c r="U87" s="868"/>
      <c r="V87" s="869"/>
      <c r="W87" s="865"/>
      <c r="X87" s="1195"/>
      <c r="Y87" s="854"/>
      <c r="Z87" s="855"/>
      <c r="AA87" s="856"/>
      <c r="AB87" s="856"/>
      <c r="AC87" s="856"/>
      <c r="AD87" s="857"/>
      <c r="AE87" s="858"/>
      <c r="AF87" s="859"/>
      <c r="AG87" s="860"/>
      <c r="AH87" s="844"/>
      <c r="AI87" s="845"/>
      <c r="AJ87" s="1199"/>
      <c r="AK87" s="1199"/>
      <c r="AL87" s="1199"/>
      <c r="AM87" s="1199"/>
      <c r="AN87" s="1199"/>
      <c r="AO87" s="1199"/>
      <c r="AP87" s="1199"/>
      <c r="AQ87" s="1199"/>
      <c r="AR87" s="1199"/>
      <c r="AS87" s="1199"/>
      <c r="AT87" s="1199"/>
      <c r="AU87" s="1199"/>
      <c r="AV87" s="1199"/>
      <c r="AW87" s="1199"/>
      <c r="AX87" s="1199"/>
      <c r="AY87" s="1199"/>
      <c r="AZ87" s="1199"/>
      <c r="BA87" s="1199"/>
      <c r="BB87" s="866"/>
      <c r="BC87" s="867"/>
      <c r="BD87" s="868"/>
      <c r="BE87" s="869"/>
      <c r="BF87" s="865"/>
      <c r="BG87" s="1195"/>
      <c r="BH87" s="854"/>
      <c r="BI87" s="855"/>
      <c r="BJ87" s="856"/>
      <c r="BK87" s="856"/>
      <c r="BL87" s="856"/>
      <c r="BM87" s="857"/>
      <c r="BN87" s="858"/>
      <c r="BO87" s="859"/>
      <c r="BP87" s="860"/>
      <c r="BQ87" s="844"/>
      <c r="BR87" s="845"/>
    </row>
    <row r="88" spans="1:70" s="305" customFormat="1" ht="28.5" customHeight="1">
      <c r="A88" s="1199"/>
      <c r="B88" s="1199"/>
      <c r="C88" s="1199"/>
      <c r="D88" s="1199"/>
      <c r="E88" s="1199"/>
      <c r="F88" s="1199"/>
      <c r="G88" s="1199"/>
      <c r="H88" s="1199"/>
      <c r="I88" s="1199"/>
      <c r="J88" s="1199"/>
      <c r="K88" s="1199"/>
      <c r="L88" s="1199"/>
      <c r="M88" s="1199"/>
      <c r="N88" s="1199"/>
      <c r="O88" s="1199"/>
      <c r="P88" s="1199"/>
      <c r="Q88" s="1199"/>
      <c r="R88" s="1199"/>
      <c r="S88" s="866"/>
      <c r="T88" s="866"/>
      <c r="U88" s="866"/>
      <c r="V88" s="866"/>
      <c r="W88" s="865"/>
      <c r="X88" s="870"/>
      <c r="Y88" s="871"/>
      <c r="Z88" s="871"/>
      <c r="AA88" s="871"/>
      <c r="AB88" s="871"/>
      <c r="AC88" s="1193" t="s">
        <v>539</v>
      </c>
      <c r="AD88" s="1193"/>
      <c r="AE88" s="1193"/>
      <c r="AF88" s="1193"/>
      <c r="AG88" s="1193"/>
      <c r="AH88" s="1193"/>
      <c r="AI88" s="1193"/>
      <c r="AJ88" s="1199"/>
      <c r="AK88" s="1199"/>
      <c r="AL88" s="1199"/>
      <c r="AM88" s="1199"/>
      <c r="AN88" s="1199"/>
      <c r="AO88" s="1199"/>
      <c r="AP88" s="1199"/>
      <c r="AQ88" s="1199"/>
      <c r="AR88" s="1199"/>
      <c r="AS88" s="1199"/>
      <c r="AT88" s="1199"/>
      <c r="AU88" s="1199"/>
      <c r="AV88" s="1199"/>
      <c r="AW88" s="1199"/>
      <c r="AX88" s="1199"/>
      <c r="AY88" s="1199"/>
      <c r="AZ88" s="1199"/>
      <c r="BA88" s="1199"/>
      <c r="BB88" s="866"/>
      <c r="BC88" s="866"/>
      <c r="BD88" s="866"/>
      <c r="BE88" s="866"/>
      <c r="BF88" s="865"/>
      <c r="BG88" s="870"/>
      <c r="BH88" s="871"/>
      <c r="BI88" s="871"/>
      <c r="BJ88" s="871"/>
      <c r="BK88" s="871"/>
      <c r="BL88" s="1193" t="s">
        <v>539</v>
      </c>
      <c r="BM88" s="1193"/>
      <c r="BN88" s="1193"/>
      <c r="BO88" s="1193"/>
      <c r="BP88" s="1193"/>
      <c r="BQ88" s="1193"/>
      <c r="BR88" s="1193"/>
    </row>
  </sheetData>
  <mergeCells count="152">
    <mergeCell ref="AT1:AX1"/>
    <mergeCell ref="AY1:BB1"/>
    <mergeCell ref="BC1:BN1"/>
    <mergeCell ref="BO1:BR1"/>
    <mergeCell ref="K2:O2"/>
    <mergeCell ref="P2:S2"/>
    <mergeCell ref="T2:AE2"/>
    <mergeCell ref="AF2:AI2"/>
    <mergeCell ref="AT2:AX2"/>
    <mergeCell ref="AY2:BB2"/>
    <mergeCell ref="K1:O1"/>
    <mergeCell ref="P1:S1"/>
    <mergeCell ref="T1:AE1"/>
    <mergeCell ref="AF1:AI1"/>
    <mergeCell ref="AJ1:AS2"/>
    <mergeCell ref="BH3:BP3"/>
    <mergeCell ref="BQ3:BR3"/>
    <mergeCell ref="BC2:BN2"/>
    <mergeCell ref="BO2:BR2"/>
    <mergeCell ref="D3:F3"/>
    <mergeCell ref="H3:J3"/>
    <mergeCell ref="L3:N3"/>
    <mergeCell ref="P3:R3"/>
    <mergeCell ref="T3:V3"/>
    <mergeCell ref="Y3:AG3"/>
    <mergeCell ref="AH3:AI3"/>
    <mergeCell ref="AM3:AO3"/>
    <mergeCell ref="A1:J2"/>
    <mergeCell ref="X4:X5"/>
    <mergeCell ref="BG4:BG5"/>
    <mergeCell ref="X6:X7"/>
    <mergeCell ref="BG6:BG7"/>
    <mergeCell ref="X8:X9"/>
    <mergeCell ref="BG8:BG9"/>
    <mergeCell ref="AQ3:AS3"/>
    <mergeCell ref="AU3:AW3"/>
    <mergeCell ref="AY3:BA3"/>
    <mergeCell ref="BC3:BE3"/>
    <mergeCell ref="X16:X17"/>
    <mergeCell ref="BG16:BG17"/>
    <mergeCell ref="X18:X19"/>
    <mergeCell ref="BG18:BG19"/>
    <mergeCell ref="X20:X21"/>
    <mergeCell ref="BG20:BG21"/>
    <mergeCell ref="X10:X11"/>
    <mergeCell ref="BG10:BG11"/>
    <mergeCell ref="X12:X13"/>
    <mergeCell ref="BG12:BG13"/>
    <mergeCell ref="X14:X15"/>
    <mergeCell ref="BG14:BG15"/>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baseColWidth="10" defaultColWidth="8.6640625" defaultRowHeight="13.5" customHeight="1"/>
  <cols>
    <col min="1" max="1" width="35.33203125" style="78" customWidth="1"/>
    <col min="2" max="2" width="40.6640625" style="78" customWidth="1"/>
    <col min="3" max="3" width="25.33203125" style="78" customWidth="1"/>
    <col min="4" max="4" width="41" style="78" customWidth="1"/>
    <col min="5" max="5" width="26.1640625" style="78" customWidth="1"/>
    <col min="6" max="16384" width="8.6640625" style="78"/>
  </cols>
  <sheetData>
    <row r="1" spans="1:5" ht="46" customHeight="1">
      <c r="A1" s="1230" t="s">
        <v>332</v>
      </c>
      <c r="B1" s="1231"/>
      <c r="C1" s="1231"/>
      <c r="D1" s="1231"/>
      <c r="E1" s="1231"/>
    </row>
    <row r="2" spans="1:5" ht="3" customHeight="1">
      <c r="A2" s="563"/>
      <c r="B2" s="564"/>
      <c r="C2" s="564"/>
      <c r="D2" s="564"/>
      <c r="E2" s="564"/>
    </row>
    <row r="3" spans="1:5" ht="48" customHeight="1">
      <c r="A3" s="1230" t="s">
        <v>333</v>
      </c>
      <c r="B3" s="1231"/>
      <c r="C3" s="1231"/>
      <c r="D3" s="1231"/>
      <c r="E3" s="1231"/>
    </row>
    <row r="4" spans="1:5" s="336" customFormat="1" ht="10" customHeight="1" thickBot="1">
      <c r="A4" s="335"/>
      <c r="B4" s="335"/>
      <c r="C4" s="335"/>
      <c r="D4" s="335"/>
      <c r="E4" s="335"/>
    </row>
    <row r="5" spans="1:5" ht="33" customHeight="1">
      <c r="A5" s="337" t="s">
        <v>107</v>
      </c>
      <c r="B5" s="565" t="str">
        <f>IF(ISBLANK(IGRF!$B$7), "", IGRF!$B$7)</f>
        <v/>
      </c>
      <c r="C5" s="338" t="s">
        <v>278</v>
      </c>
      <c r="D5" s="1232" t="str">
        <f>IF(IGRF!B10="","",IGRF!$B$10&amp;" / "&amp;IGRF!$B$11&amp;IF(IGRF!B12="",""," ("&amp;IGRF!$B$12&amp;")")&amp;" vs. "&amp;IGRF!$I$10&amp;" / "&amp;IGRF!$I$11&amp;IF(IGRF!I12="",""," ("&amp;IGRF!$I$12&amp;")"))</f>
        <v/>
      </c>
      <c r="E5" s="1233"/>
    </row>
    <row r="6" spans="1:5" ht="33" customHeight="1" thickBot="1">
      <c r="A6" s="339" t="s">
        <v>279</v>
      </c>
      <c r="B6" s="340" t="s">
        <v>331</v>
      </c>
      <c r="C6" s="341" t="s">
        <v>280</v>
      </c>
      <c r="D6" s="1234"/>
      <c r="E6" s="1235"/>
    </row>
    <row r="7" spans="1:5" ht="10" customHeight="1" thickBot="1">
      <c r="A7" s="1236"/>
      <c r="B7" s="1237"/>
      <c r="C7" s="1237"/>
      <c r="D7" s="1237"/>
      <c r="E7" s="1237"/>
    </row>
    <row r="8" spans="1:5" ht="26.25" customHeight="1">
      <c r="A8" s="337" t="s">
        <v>435</v>
      </c>
      <c r="B8" s="345"/>
      <c r="C8" s="342" t="s">
        <v>195</v>
      </c>
      <c r="D8" s="1212"/>
      <c r="E8" s="1213"/>
    </row>
    <row r="9" spans="1:5" ht="26.25" customHeight="1">
      <c r="A9" s="343" t="s">
        <v>412</v>
      </c>
      <c r="B9" s="566"/>
      <c r="C9" s="567" t="s">
        <v>281</v>
      </c>
      <c r="D9" s="568"/>
      <c r="E9" s="569" t="s">
        <v>413</v>
      </c>
    </row>
    <row r="10" spans="1:5" ht="26.25" customHeight="1">
      <c r="A10" s="343" t="s">
        <v>290</v>
      </c>
      <c r="B10" s="1223"/>
      <c r="C10" s="1224"/>
      <c r="D10" s="1225"/>
      <c r="E10" s="570"/>
    </row>
    <row r="11" spans="1:5" ht="84.75" customHeight="1" thickBot="1">
      <c r="A11" s="1217" t="s">
        <v>414</v>
      </c>
      <c r="B11" s="1218"/>
      <c r="C11" s="1218"/>
      <c r="D11" s="1218"/>
      <c r="E11" s="1219"/>
    </row>
    <row r="12" spans="1:5" s="336" customFormat="1" ht="10" customHeight="1" thickBot="1">
      <c r="A12" s="571"/>
      <c r="B12" s="571"/>
      <c r="C12" s="571"/>
      <c r="D12" s="571"/>
      <c r="E12" s="571"/>
    </row>
    <row r="13" spans="1:5" ht="26.25" customHeight="1">
      <c r="A13" s="337" t="s">
        <v>282</v>
      </c>
      <c r="B13" s="345" t="str">
        <f>IF(ISBLANK(IGRF!C80), "", IGRF!C80)</f>
        <v/>
      </c>
      <c r="C13" s="342" t="s">
        <v>195</v>
      </c>
      <c r="D13" s="1212"/>
      <c r="E13" s="1213"/>
    </row>
    <row r="14" spans="1:5" ht="26.25" customHeight="1">
      <c r="A14" s="343" t="s">
        <v>415</v>
      </c>
      <c r="B14" s="566"/>
      <c r="C14" s="567" t="s">
        <v>281</v>
      </c>
      <c r="D14" s="611" t="str">
        <f>IF(ISBLANK(IGRF!H80),"",IGRF!H80)</f>
        <v/>
      </c>
      <c r="E14" s="569" t="s">
        <v>177</v>
      </c>
    </row>
    <row r="15" spans="1:5" ht="26.25" customHeight="1">
      <c r="A15" s="343" t="s">
        <v>416</v>
      </c>
      <c r="B15" s="1223"/>
      <c r="C15" s="1224"/>
      <c r="D15" s="1225"/>
      <c r="E15" s="570" t="s">
        <v>331</v>
      </c>
    </row>
    <row r="16" spans="1:5" ht="84.75" customHeight="1" thickBot="1">
      <c r="A16" s="1217" t="s">
        <v>178</v>
      </c>
      <c r="B16" s="1218"/>
      <c r="C16" s="1218"/>
      <c r="D16" s="1218"/>
      <c r="E16" s="1219"/>
    </row>
    <row r="17" spans="1:5" s="336" customFormat="1" ht="10" customHeight="1" thickBot="1">
      <c r="A17" s="571"/>
      <c r="B17" s="571"/>
      <c r="C17" s="571"/>
      <c r="D17" s="571"/>
      <c r="E17" s="571"/>
    </row>
    <row r="18" spans="1:5" ht="26.25" customHeight="1">
      <c r="A18" s="344" t="s">
        <v>283</v>
      </c>
      <c r="B18" s="572"/>
      <c r="C18" s="342" t="s">
        <v>195</v>
      </c>
      <c r="D18" s="1220"/>
      <c r="E18" s="1221"/>
    </row>
    <row r="19" spans="1:5" ht="26.25" customHeight="1">
      <c r="A19" s="573" t="s">
        <v>417</v>
      </c>
      <c r="B19" s="574"/>
      <c r="C19" s="567" t="s">
        <v>281</v>
      </c>
      <c r="D19" s="1226"/>
      <c r="E19" s="1227"/>
    </row>
    <row r="20" spans="1:5" ht="26.25" customHeight="1">
      <c r="A20" s="573" t="s">
        <v>291</v>
      </c>
      <c r="B20" s="1228"/>
      <c r="C20" s="1228"/>
      <c r="D20" s="1228"/>
      <c r="E20" s="1229"/>
    </row>
    <row r="21" spans="1:5" ht="84.75" customHeight="1" thickBot="1">
      <c r="A21" s="1217" t="s">
        <v>178</v>
      </c>
      <c r="B21" s="1218"/>
      <c r="C21" s="1218"/>
      <c r="D21" s="1218"/>
      <c r="E21" s="1219"/>
    </row>
    <row r="22" spans="1:5" s="336" customFormat="1" ht="10" customHeight="1" thickBot="1">
      <c r="A22" s="571"/>
      <c r="B22" s="571"/>
      <c r="C22" s="571"/>
      <c r="D22" s="571"/>
      <c r="E22" s="571"/>
    </row>
    <row r="23" spans="1:5" ht="26.25" customHeight="1">
      <c r="A23" s="344" t="str">
        <f>IF(ISBLANK(IGRF!$B$11), "Home/Dark Team Captain Name: ", IGRF!$B$11&amp;" Captain Name: ")</f>
        <v xml:space="preserve">Home/Dark Team Captain Name: </v>
      </c>
      <c r="B23" s="572" t="str">
        <f>IF(ISBLANK(IGRF!B49),"",IGRF!B49)</f>
        <v/>
      </c>
      <c r="C23" s="342" t="s">
        <v>195</v>
      </c>
      <c r="D23" s="1220"/>
      <c r="E23" s="1221"/>
    </row>
    <row r="24" spans="1:5" ht="26.25" customHeight="1">
      <c r="A24" s="573" t="s">
        <v>418</v>
      </c>
      <c r="B24" s="575"/>
      <c r="C24" s="567" t="s">
        <v>281</v>
      </c>
      <c r="D24" s="575" t="str">
        <f>IF(ISBLANK(IGRF!$B$10), "", IGRF!$B$10)</f>
        <v/>
      </c>
      <c r="E24" s="576" t="s">
        <v>177</v>
      </c>
    </row>
    <row r="25" spans="1:5" ht="26.25" customHeight="1">
      <c r="A25" s="573" t="s">
        <v>292</v>
      </c>
      <c r="B25" s="1222"/>
      <c r="C25" s="1222"/>
      <c r="D25" s="1222"/>
      <c r="E25" s="577" t="s">
        <v>331</v>
      </c>
    </row>
    <row r="26" spans="1:5" ht="84.75" customHeight="1" thickBot="1">
      <c r="A26" s="1217" t="s">
        <v>178</v>
      </c>
      <c r="B26" s="1218"/>
      <c r="C26" s="1218"/>
      <c r="D26" s="1218"/>
      <c r="E26" s="1219"/>
    </row>
    <row r="27" spans="1:5" s="336" customFormat="1" ht="10" customHeight="1" thickBot="1">
      <c r="A27" s="571"/>
      <c r="B27" s="571"/>
      <c r="C27" s="571"/>
      <c r="D27" s="571"/>
      <c r="E27" s="571"/>
    </row>
    <row r="28" spans="1:5" ht="26.25" customHeight="1">
      <c r="A28" s="344" t="str">
        <f>IF(ISBLANK(IGRF!$I$11), "Away/Light Team Captain Name: ", IGRF!$I$11&amp;" Captain Name: ")</f>
        <v xml:space="preserve">Away/Light Team Captain Name: </v>
      </c>
      <c r="B28" s="572" t="str">
        <f>IF(ISBLANK(IGRF!I49), "", IGRF!I49)</f>
        <v/>
      </c>
      <c r="C28" s="342" t="s">
        <v>195</v>
      </c>
      <c r="D28" s="1220"/>
      <c r="E28" s="1221"/>
    </row>
    <row r="29" spans="1:5" ht="26.25" customHeight="1">
      <c r="A29" s="573" t="s">
        <v>418</v>
      </c>
      <c r="B29" s="575"/>
      <c r="C29" s="578" t="s">
        <v>281</v>
      </c>
      <c r="D29" s="575" t="str">
        <f>IF(ISBLANK(IGRF!$I$10), "", IGRF!$I$10)</f>
        <v/>
      </c>
      <c r="E29" s="576" t="s">
        <v>177</v>
      </c>
    </row>
    <row r="30" spans="1:5" ht="26.25" customHeight="1">
      <c r="A30" s="573" t="s">
        <v>292</v>
      </c>
      <c r="B30" s="1222"/>
      <c r="C30" s="1222"/>
      <c r="D30" s="1222"/>
      <c r="E30" s="577" t="s">
        <v>331</v>
      </c>
    </row>
    <row r="31" spans="1:5" ht="84.75" customHeight="1" thickBot="1">
      <c r="A31" s="1217" t="s">
        <v>178</v>
      </c>
      <c r="B31" s="1218"/>
      <c r="C31" s="1218"/>
      <c r="D31" s="1218"/>
      <c r="E31" s="1219"/>
    </row>
    <row r="32" spans="1:5" s="336" customFormat="1" ht="10" customHeight="1">
      <c r="A32" s="571"/>
      <c r="B32" s="571"/>
      <c r="C32" s="571"/>
      <c r="D32" s="571"/>
      <c r="E32" s="571"/>
    </row>
    <row r="33" spans="1:5" s="336" customFormat="1" ht="16" customHeight="1">
      <c r="A33" s="579" t="s">
        <v>284</v>
      </c>
      <c r="B33" s="571"/>
      <c r="C33" s="571"/>
      <c r="D33" s="571"/>
      <c r="E33" s="571"/>
    </row>
    <row r="34" spans="1:5" s="336" customFormat="1" ht="10" customHeight="1" thickBot="1">
      <c r="A34" s="579"/>
      <c r="B34" s="571"/>
      <c r="C34" s="571"/>
      <c r="D34" s="571"/>
      <c r="E34" s="571"/>
    </row>
    <row r="35" spans="1:5" ht="26.25" customHeight="1">
      <c r="A35" s="337" t="s">
        <v>285</v>
      </c>
      <c r="B35" s="345"/>
      <c r="C35" s="342" t="s">
        <v>195</v>
      </c>
      <c r="D35" s="1212"/>
      <c r="E35" s="1213"/>
    </row>
    <row r="36" spans="1:5" ht="26.25" customHeight="1">
      <c r="A36" s="343" t="s">
        <v>419</v>
      </c>
      <c r="B36" s="566"/>
      <c r="C36" s="567" t="s">
        <v>281</v>
      </c>
      <c r="D36" s="611"/>
      <c r="E36" s="569" t="s">
        <v>177</v>
      </c>
    </row>
    <row r="37" spans="1:5" ht="26.25" customHeight="1">
      <c r="A37" s="343" t="s">
        <v>420</v>
      </c>
      <c r="B37" s="1214"/>
      <c r="C37" s="1215"/>
      <c r="D37" s="1216"/>
      <c r="E37" s="570" t="s">
        <v>331</v>
      </c>
    </row>
    <row r="38" spans="1:5" ht="84.75" customHeight="1" thickBot="1">
      <c r="A38" s="1217" t="s">
        <v>178</v>
      </c>
      <c r="B38" s="1218"/>
      <c r="C38" s="1218"/>
      <c r="D38" s="1218"/>
      <c r="E38" s="1219"/>
    </row>
    <row r="39" spans="1:5" ht="10" customHeight="1" thickBot="1"/>
    <row r="40" spans="1:5" ht="26.25" customHeight="1">
      <c r="A40" s="344" t="s">
        <v>451</v>
      </c>
      <c r="B40" s="580"/>
      <c r="C40" s="342" t="s">
        <v>195</v>
      </c>
      <c r="D40" s="1212"/>
      <c r="E40" s="1213"/>
    </row>
    <row r="41" spans="1:5" ht="26.25" customHeight="1">
      <c r="A41" s="343" t="s">
        <v>452</v>
      </c>
      <c r="B41" s="566"/>
      <c r="C41" s="567" t="s">
        <v>281</v>
      </c>
      <c r="D41" s="611"/>
      <c r="E41" s="569" t="s">
        <v>177</v>
      </c>
    </row>
    <row r="42" spans="1:5" ht="26.25" customHeight="1">
      <c r="A42" s="343" t="s">
        <v>453</v>
      </c>
      <c r="B42" s="1214"/>
      <c r="C42" s="1215"/>
      <c r="D42" s="1216"/>
      <c r="E42" s="570" t="s">
        <v>331</v>
      </c>
    </row>
    <row r="43" spans="1:5" ht="84.75" customHeight="1" thickBot="1">
      <c r="A43" s="1217" t="s">
        <v>178</v>
      </c>
      <c r="B43" s="1218"/>
      <c r="C43" s="1218"/>
      <c r="D43" s="1218"/>
      <c r="E43" s="1219"/>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180124
StatsBook © 2008–2018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activeCell="O48" sqref="O48"/>
    </sheetView>
  </sheetViews>
  <sheetFormatPr baseColWidth="10" defaultColWidth="9.1640625" defaultRowHeight="20.25" customHeight="1"/>
  <cols>
    <col min="1" max="1" width="7.5" style="93" customWidth="1"/>
    <col min="2" max="2" width="22.33203125" style="3" customWidth="1"/>
    <col min="3" max="6" width="4.6640625" style="3" customWidth="1"/>
    <col min="7" max="7" width="6.5" style="3" customWidth="1"/>
    <col min="8" max="8" width="4.6640625" style="3" customWidth="1"/>
    <col min="9" max="9" width="6.5" style="3" customWidth="1"/>
    <col min="10" max="13" width="4.6640625" style="3" customWidth="1"/>
    <col min="14" max="15" width="6.5" style="3" customWidth="1"/>
    <col min="16" max="16" width="4.83203125" style="3" customWidth="1"/>
    <col min="17" max="17" width="6.83203125" style="3" bestFit="1" customWidth="1"/>
    <col min="18" max="21" width="4.6640625" style="3" customWidth="1"/>
    <col min="22" max="22" width="6.5" style="3" customWidth="1"/>
    <col min="23" max="23" width="4.6640625" style="94" customWidth="1"/>
    <col min="24" max="24" width="6.5" style="3" customWidth="1"/>
    <col min="25" max="25" width="4.6640625" style="94" customWidth="1"/>
    <col min="26" max="26" width="6.5" style="3" customWidth="1"/>
    <col min="27" max="27" width="4.6640625" style="3" customWidth="1"/>
    <col min="28" max="28" width="6.5" style="3" customWidth="1"/>
    <col min="29" max="29" width="6" style="3" customWidth="1"/>
    <col min="30" max="32" width="6" style="95" customWidth="1"/>
    <col min="33" max="36" width="6" style="96" customWidth="1"/>
    <col min="37" max="37" width="6.5" style="96" customWidth="1"/>
    <col min="38" max="38" width="4.6640625" style="3" customWidth="1"/>
    <col min="39" max="39" width="6.5" style="3" customWidth="1"/>
    <col min="40" max="40" width="7.5" style="97" customWidth="1"/>
    <col min="41" max="41" width="22" style="3" customWidth="1"/>
    <col min="42" max="46" width="3.33203125" style="3" customWidth="1"/>
    <col min="47" max="47" width="4.33203125" style="3" customWidth="1"/>
    <col min="48" max="52" width="3.1640625" style="3" customWidth="1"/>
    <col min="53" max="53" width="4.33203125" style="3" customWidth="1"/>
    <col min="54" max="55" width="4.6640625" style="3" customWidth="1"/>
    <col min="56" max="56" width="5.33203125" style="95" customWidth="1"/>
    <col min="57" max="57" width="6.5" style="98" customWidth="1"/>
    <col min="58" max="58" width="5.33203125" style="95" customWidth="1"/>
    <col min="59" max="59" width="6.5" style="98" customWidth="1"/>
    <col min="60" max="60" width="5.33203125" style="95" customWidth="1"/>
    <col min="61" max="61" width="6.5" style="98" customWidth="1"/>
    <col min="62" max="66" width="3.1640625" style="3" customWidth="1"/>
    <col min="67" max="67" width="4.6640625" style="3" customWidth="1"/>
    <col min="68" max="70" width="6.5" style="98" customWidth="1"/>
    <col min="71" max="75" width="3.33203125" style="3" customWidth="1"/>
    <col min="76" max="76" width="4.5" style="3" customWidth="1"/>
    <col min="77" max="16384" width="9.1640625" style="3"/>
  </cols>
  <sheetData>
    <row r="1" spans="1:39" ht="15" customHeight="1">
      <c r="A1" s="1249" t="s">
        <v>63</v>
      </c>
      <c r="B1" s="1249"/>
      <c r="C1" s="1249"/>
      <c r="D1" s="1249"/>
      <c r="E1" s="1249"/>
      <c r="F1" s="1249"/>
      <c r="G1" s="1249"/>
      <c r="H1" s="1249"/>
      <c r="I1" s="1249"/>
      <c r="J1" s="1249"/>
      <c r="K1" s="1249"/>
      <c r="L1" s="1249"/>
      <c r="M1" s="1249"/>
      <c r="N1" s="1249"/>
      <c r="O1" s="1249"/>
      <c r="P1" s="1249"/>
      <c r="Q1" s="1249"/>
      <c r="R1" s="1249"/>
      <c r="S1" s="1249"/>
      <c r="T1" s="1249"/>
      <c r="U1" s="1249"/>
      <c r="V1" s="1249"/>
      <c r="W1" s="1249"/>
      <c r="X1" s="1249"/>
      <c r="Y1" s="1249"/>
      <c r="Z1" s="1249"/>
      <c r="AA1" s="1249"/>
      <c r="AB1" s="1249"/>
      <c r="AC1" s="1249"/>
      <c r="AD1" s="1249"/>
      <c r="AE1" s="1249"/>
      <c r="AF1" s="1249"/>
      <c r="AG1" s="1249"/>
      <c r="AH1" s="1249"/>
      <c r="AI1" s="1249"/>
      <c r="AJ1" s="1249"/>
      <c r="AK1" s="1249"/>
      <c r="AL1" s="1249"/>
      <c r="AM1" s="1249"/>
    </row>
    <row r="2" spans="1:39" ht="15" customHeight="1">
      <c r="A2" s="1250" t="str">
        <f>IF(IGRF!B10="","PLEASE FILL IN THE IGRF TAB!",IGRF!$B$10&amp;" / "&amp;IGRF!$B$11&amp;" vs. "&amp;IGRF!$I$10&amp;" / "&amp;IGRF!$I$11&amp;IF(IGRF!$L$3="",""," Game "&amp;IGRF!$L$3))</f>
        <v>PLEASE FILL IN THE IGRF TAB!</v>
      </c>
      <c r="B2" s="1250"/>
      <c r="C2" s="1250"/>
      <c r="D2" s="1250"/>
      <c r="E2" s="1250"/>
      <c r="F2" s="1250"/>
      <c r="G2" s="1250"/>
      <c r="H2" s="1250"/>
      <c r="I2" s="1250"/>
      <c r="J2" s="1250"/>
      <c r="K2" s="1250"/>
      <c r="L2" s="1250"/>
      <c r="M2" s="1250"/>
      <c r="N2" s="1250"/>
      <c r="O2" s="1250"/>
      <c r="P2" s="1250"/>
      <c r="Q2" s="1250"/>
      <c r="R2" s="1250"/>
      <c r="S2" s="1250"/>
      <c r="T2" s="1250"/>
      <c r="U2" s="1250"/>
      <c r="V2" s="1250"/>
      <c r="W2" s="1250"/>
      <c r="X2" s="1250"/>
      <c r="Y2" s="1250"/>
      <c r="Z2" s="1250"/>
      <c r="AA2" s="1250"/>
      <c r="AB2" s="1250"/>
      <c r="AC2" s="1250"/>
      <c r="AD2" s="1250"/>
      <c r="AE2" s="1250"/>
      <c r="AF2" s="1250"/>
      <c r="AG2" s="1250"/>
      <c r="AH2" s="1250"/>
      <c r="AI2" s="1250"/>
      <c r="AJ2" s="1250"/>
      <c r="AK2" s="1250"/>
      <c r="AL2" s="1250"/>
      <c r="AM2" s="1250"/>
    </row>
    <row r="3" spans="1:39" ht="15" customHeight="1" thickBot="1">
      <c r="A3" s="1251" t="str">
        <f>IF(IGRF!$B$7="","ENTER DATE ON IGRF TAB!",IGRF!$B$7)</f>
        <v>ENTER DATE ON IGRF TAB!</v>
      </c>
      <c r="B3" s="1251"/>
      <c r="C3" s="1251"/>
      <c r="D3" s="1251"/>
      <c r="E3" s="1251"/>
      <c r="F3" s="1251"/>
      <c r="G3" s="1251"/>
      <c r="H3" s="1251"/>
      <c r="I3" s="1251"/>
      <c r="J3" s="1251"/>
      <c r="K3" s="1251"/>
      <c r="L3" s="1251"/>
      <c r="M3" s="1251"/>
      <c r="N3" s="1252"/>
      <c r="O3" s="1251"/>
      <c r="P3" s="1251"/>
      <c r="Q3" s="1251"/>
      <c r="R3" s="1251"/>
      <c r="S3" s="1251"/>
      <c r="T3" s="1251"/>
      <c r="U3" s="1251"/>
      <c r="V3" s="1251"/>
      <c r="W3" s="1251"/>
      <c r="X3" s="1251"/>
      <c r="Y3" s="1251"/>
      <c r="Z3" s="1251"/>
      <c r="AA3" s="1252"/>
      <c r="AB3" s="1252"/>
      <c r="AC3" s="1251"/>
      <c r="AD3" s="1251"/>
      <c r="AE3" s="1251"/>
      <c r="AF3" s="1251"/>
      <c r="AG3" s="1251"/>
      <c r="AH3" s="1251"/>
      <c r="AI3" s="1251"/>
      <c r="AJ3" s="1252"/>
      <c r="AK3" s="1251"/>
      <c r="AL3" s="1251"/>
      <c r="AM3" s="1251"/>
    </row>
    <row r="4" spans="1:39" ht="15" customHeight="1" thickBot="1">
      <c r="A4" s="1253" t="s">
        <v>64</v>
      </c>
      <c r="B4" s="1253"/>
      <c r="C4" s="1253" t="s">
        <v>65</v>
      </c>
      <c r="D4" s="1253"/>
      <c r="E4" s="1253"/>
      <c r="F4" s="1253"/>
      <c r="G4" s="79"/>
      <c r="H4" s="647"/>
      <c r="I4" s="80"/>
      <c r="J4" s="1254" t="s">
        <v>67</v>
      </c>
      <c r="K4" s="1254"/>
      <c r="L4" s="1254"/>
      <c r="M4" s="1254"/>
      <c r="N4" s="1255"/>
      <c r="O4" s="1254"/>
      <c r="P4" s="1254"/>
      <c r="Q4" s="80"/>
      <c r="R4" s="1254" t="s">
        <v>68</v>
      </c>
      <c r="S4" s="1254"/>
      <c r="T4" s="1254"/>
      <c r="U4" s="1254"/>
      <c r="V4" s="1254"/>
      <c r="W4" s="1254"/>
      <c r="X4" s="1254"/>
      <c r="Y4" s="1254"/>
      <c r="Z4" s="1254"/>
      <c r="AA4" s="1256"/>
      <c r="AB4" s="1256"/>
      <c r="AC4" s="1254"/>
      <c r="AD4" s="1254" t="s">
        <v>69</v>
      </c>
      <c r="AE4" s="1254"/>
      <c r="AF4" s="1254"/>
      <c r="AG4" s="1254"/>
      <c r="AH4" s="1254"/>
      <c r="AI4" s="1254"/>
      <c r="AJ4" s="1256"/>
      <c r="AK4" s="1254"/>
      <c r="AL4" s="1254" t="s">
        <v>70</v>
      </c>
      <c r="AM4" s="1254"/>
    </row>
    <row r="5" spans="1:39" s="24" customFormat="1" ht="63.75" customHeight="1" thickBot="1">
      <c r="A5" s="124" t="s">
        <v>111</v>
      </c>
      <c r="B5" s="125" t="str">
        <f>Score!$A$1</f>
        <v>Home Team</v>
      </c>
      <c r="C5" s="126" t="s">
        <v>71</v>
      </c>
      <c r="D5" s="127" t="s">
        <v>72</v>
      </c>
      <c r="E5" s="127" t="s">
        <v>73</v>
      </c>
      <c r="F5" s="81" t="s">
        <v>74</v>
      </c>
      <c r="G5" s="82" t="s">
        <v>75</v>
      </c>
      <c r="H5" s="83" t="s">
        <v>66</v>
      </c>
      <c r="I5" s="84" t="s">
        <v>76</v>
      </c>
      <c r="J5" s="128" t="s">
        <v>158</v>
      </c>
      <c r="K5" s="129" t="s">
        <v>159</v>
      </c>
      <c r="L5" s="129" t="s">
        <v>77</v>
      </c>
      <c r="M5" s="129" t="s">
        <v>436</v>
      </c>
      <c r="N5" s="807" t="s">
        <v>513</v>
      </c>
      <c r="O5" s="129" t="s">
        <v>78</v>
      </c>
      <c r="P5" s="129" t="s">
        <v>79</v>
      </c>
      <c r="Q5" s="130" t="s">
        <v>80</v>
      </c>
      <c r="R5" s="126" t="s">
        <v>81</v>
      </c>
      <c r="S5" s="129" t="s">
        <v>82</v>
      </c>
      <c r="T5" s="83" t="s">
        <v>83</v>
      </c>
      <c r="U5" s="126" t="s">
        <v>84</v>
      </c>
      <c r="V5" s="131" t="s">
        <v>85</v>
      </c>
      <c r="W5" s="132" t="s">
        <v>86</v>
      </c>
      <c r="X5" s="133" t="s">
        <v>87</v>
      </c>
      <c r="Y5" s="134" t="s">
        <v>88</v>
      </c>
      <c r="Z5" s="133" t="s">
        <v>89</v>
      </c>
      <c r="AA5" s="134" t="s">
        <v>472</v>
      </c>
      <c r="AB5" s="133" t="s">
        <v>473</v>
      </c>
      <c r="AC5" s="85" t="s">
        <v>90</v>
      </c>
      <c r="AD5" s="135" t="s">
        <v>186</v>
      </c>
      <c r="AE5" s="135" t="s">
        <v>91</v>
      </c>
      <c r="AF5" s="86" t="s">
        <v>92</v>
      </c>
      <c r="AG5" s="136" t="s">
        <v>93</v>
      </c>
      <c r="AH5" s="136" t="s">
        <v>94</v>
      </c>
      <c r="AI5" s="136" t="s">
        <v>95</v>
      </c>
      <c r="AJ5" s="136" t="s">
        <v>474</v>
      </c>
      <c r="AK5" s="87" t="s">
        <v>96</v>
      </c>
      <c r="AL5" s="1247" t="s">
        <v>330</v>
      </c>
      <c r="AM5" s="1248"/>
    </row>
    <row r="6" spans="1:39" s="72" customFormat="1" ht="20" customHeight="1">
      <c r="A6" s="122" t="str">
        <f>IF(ISBLANK(IGRF!$B14),"",IGRF!$B14)</f>
        <v/>
      </c>
      <c r="B6" s="88" t="str">
        <f>IF(ISBLANK(IGRF!$C14),"",IGRF!$C14)</f>
        <v/>
      </c>
      <c r="C6" s="89" t="str">
        <f>IF(A6="","",SUM(LU!O9,LU!O108))</f>
        <v/>
      </c>
      <c r="D6" s="89" t="str">
        <f>IF(A6="","",SUM(LU!D9,LU!D108))</f>
        <v/>
      </c>
      <c r="E6" s="89" t="str">
        <f>IF(A6="","",SUM(LU!J9,LU!J108))</f>
        <v/>
      </c>
      <c r="F6" s="460" t="str">
        <f>IF(A6="","",(SUM(C6:E6)-(SUMPRODUCT(--(Lineups!C$4:C$41=A6),--(Lineups!A$4:A$41="SP"))+SUMPRODUCT(--(Lineups!G$4:G$41=A6),--(Lineups!A$4:A$41="SP"))+SUMPRODUCT(--(Lineups!C$46:C$83=A6),--(Lineups!A$46:A$83="SP"))+SUMPRODUCT(--(Lineups!G$46:G$83=A6),--(Lineups!A$46:A$83="SP")))))</f>
        <v/>
      </c>
      <c r="G6" s="461" t="str">
        <f>IF(OR(A6="",F6=0,LU!D$3+LU!D$102=0),"",F6/(LU!D$3+LU!D$102))</f>
        <v/>
      </c>
      <c r="H6" s="462" t="str">
        <f>IF(OR(C6=0,A6=""),"",SK!D174)</f>
        <v/>
      </c>
      <c r="I6" s="463" t="str">
        <f>IF(OR(A6="",SK!E174="",SK!E174=0),"",H6/SK!E174)</f>
        <v/>
      </c>
      <c r="J6" s="470" t="str">
        <f>IF(OR(A6="",C6=0),"",SK!G174)</f>
        <v/>
      </c>
      <c r="K6" s="471" t="str">
        <f>IF(OR(A6="",C6=0),"",SK!H174)</f>
        <v/>
      </c>
      <c r="L6" s="472" t="str">
        <f>IF(OR(A6="",C6=0),"",SK!J174)</f>
        <v/>
      </c>
      <c r="M6" s="472" t="str">
        <f>IF(OR(A6="",C6=0),"",SK!L174)</f>
        <v/>
      </c>
      <c r="N6" s="805" t="str">
        <f>IF(OR(A6="",C6=0),"",SUMPRODUCT(--(Lineups!$A$4:$A$41="SP"),--(Lineups!$C$4:$C$41=A6))+SUMPRODUCT(--(Lineups!$A$46:$A$83="SP"),--(Lineups!$C$46:$C$83=A6)))</f>
        <v/>
      </c>
      <c r="O6" s="473" t="str">
        <f>IF(OR(A6="",C6="",(IF(C6="",0,C6)-IF(N6="",0,N6))=0),"",K6/(C6-N6))</f>
        <v/>
      </c>
      <c r="P6" s="474" t="str">
        <f>IF(OR(A6="",C6=0),"",SK!I174)</f>
        <v/>
      </c>
      <c r="Q6" s="475" t="str">
        <f t="shared" ref="Q6:Q25" si="0">IF(OR(A6="",C6=0,K6=0),"",P6/K6)</f>
        <v/>
      </c>
      <c r="R6" s="476" t="str">
        <f>IF(OR(A6="",F6=0),"",SUM(LU!Q55,LU!Q154))</f>
        <v/>
      </c>
      <c r="S6" s="477" t="str">
        <f>IF(OR(A6="",F6=0),"",SUM(LU!Q78,LU!Q177))</f>
        <v/>
      </c>
      <c r="T6" s="462" t="str">
        <f>IF(OR(A6="",F6=0),"",SUM(LU!Q32,LU!Q131))</f>
        <v/>
      </c>
      <c r="U6" s="477" t="str">
        <f>IF(OR(A6="",C6=0),"",SUM(LU!O32,LU!O131))</f>
        <v/>
      </c>
      <c r="V6" s="478" t="str">
        <f t="shared" ref="V6:V25" si="1">IF(OR(A6="",C6=0),"",U6/C6)</f>
        <v/>
      </c>
      <c r="W6" s="479" t="str">
        <f>IF(OR(A6="",D6=0),"",SUM(LU!D32,LU!D131))</f>
        <v/>
      </c>
      <c r="X6" s="478" t="str">
        <f t="shared" ref="X6:X25" si="2">IF(OR(A6="",D6=0),"",W6/D6)</f>
        <v/>
      </c>
      <c r="Y6" s="479" t="str">
        <f>IF(OR(A6="",E6=0),"",SUM(LU!J32,LU!J131))</f>
        <v/>
      </c>
      <c r="Z6" s="478" t="str">
        <f t="shared" ref="Z6:Z25" si="3">IF(OR(A6="",E6=0),"",Y6/E6)</f>
        <v/>
      </c>
      <c r="AA6" s="650" t="str">
        <f>IF(OR(A6="",AND(D6=0, E6=0)),"",SUM(LU!L32,LU!L131))</f>
        <v/>
      </c>
      <c r="AB6" s="651" t="str">
        <f>IF(OR(A6="",AND(D6=0, E6=0)),"",AA6/(D6+E6))</f>
        <v/>
      </c>
      <c r="AC6" s="475" t="str">
        <f>IF(OR(A6="",F6=0),"",T6/F6)</f>
        <v/>
      </c>
      <c r="AD6" s="480" t="str">
        <f>IF(OR(A6="",F6=0,R$26="-",LU!$D$5=0),"",R6-R$26)</f>
        <v/>
      </c>
      <c r="AE6" s="481" t="str">
        <f>IF(OR(A6="",F6=0,S$26="-",LU!$D$5=0),"",S6-S$26)</f>
        <v/>
      </c>
      <c r="AF6" s="482" t="str">
        <f t="shared" ref="AF6:AF25" si="4">IF(OR(A6="",F6=0,AD6=""),"",AD6-AE6)</f>
        <v/>
      </c>
      <c r="AG6" s="483" t="str">
        <f t="shared" ref="AG6:AG25" si="5">IF(OR($A6="",C6=0),"",V6-V$26)</f>
        <v/>
      </c>
      <c r="AH6" s="483" t="str">
        <f t="shared" ref="AH6:AH25" si="6">IF(OR($A6="",D6=0),"",X6-X$26)</f>
        <v/>
      </c>
      <c r="AI6" s="484" t="str">
        <f t="shared" ref="AI6:AI25" si="7">IF(OR($A6="",E6=0),"",Z6-Z$26)</f>
        <v/>
      </c>
      <c r="AJ6" s="655" t="str">
        <f>IF(OR($A6="",AND(D6=0, E6=0)),"",AB6-AB$26)</f>
        <v/>
      </c>
      <c r="AK6" s="485" t="str">
        <f>IF(OR($A6="",AC6="",AC$26="-",LU!$D$5=0),"",AC6-AC$26)</f>
        <v/>
      </c>
      <c r="AL6" s="1245" t="str">
        <f>IF(OR(A6="",F6=0),"",SUM(PT!U3,PT!U4))</f>
        <v/>
      </c>
      <c r="AM6" s="1246"/>
    </row>
    <row r="7" spans="1:39" s="72" customFormat="1" ht="20" customHeight="1">
      <c r="A7" s="123" t="str">
        <f>IF(ISBLANK(IGRF!$B15),"",IGRF!$B15)</f>
        <v/>
      </c>
      <c r="B7" s="90" t="str">
        <f>IF(ISBLANK(IGRF!$C15),"",IGRF!$C15)</f>
        <v/>
      </c>
      <c r="C7" s="91" t="str">
        <f>IF(A7="","",SUM(LU!O10,LU!O109))</f>
        <v/>
      </c>
      <c r="D7" s="91" t="str">
        <f>IF(A7="","",SUM(LU!D10,LU!D109))</f>
        <v/>
      </c>
      <c r="E7" s="92" t="str">
        <f>IF(A7="","",SUM(LU!J10,LU!J109))</f>
        <v/>
      </c>
      <c r="F7" s="464" t="str">
        <f>IF(A7="","",(SUM(C7:E7)-(SUMPRODUCT(--(Lineups!C$4:C$41=A7),--(Lineups!A$4:A$41="SP"))+SUMPRODUCT(--(Lineups!G$4:G$41=A7),--(Lineups!A$4:A$41="SP"))+SUMPRODUCT(--(Lineups!C$46:C$83=A7),--(Lineups!A$46:A$83="SP"))+SUMPRODUCT(--(Lineups!G$46:G$83=A7),--(Lineups!A$46:A$83="SP")))))</f>
        <v/>
      </c>
      <c r="G7" s="465" t="str">
        <f>IF(OR(A7="",F7=0,LU!D$3+LU!D$102=0),"",F7/(LU!D$3+LU!D$102))</f>
        <v/>
      </c>
      <c r="H7" s="466" t="str">
        <f>IF(OR(C7=0,A7=""),"",SK!D177)</f>
        <v/>
      </c>
      <c r="I7" s="467" t="str">
        <f>IF(OR(A7="",SK!E177="",SK!E177=0),"",H7/SK!E177)</f>
        <v/>
      </c>
      <c r="J7" s="486" t="str">
        <f>IF(OR(A7="",C7=0),"",SK!G177)</f>
        <v/>
      </c>
      <c r="K7" s="487" t="str">
        <f>IF(OR(A7="",C7=0),"",SK!H177)</f>
        <v/>
      </c>
      <c r="L7" s="488" t="str">
        <f>IF(OR(A7="",C7=0),"",SK!J177)</f>
        <v/>
      </c>
      <c r="M7" s="488" t="str">
        <f>IF(OR(A7="",C7=0),"",SK!L177)</f>
        <v/>
      </c>
      <c r="N7" s="806" t="str">
        <f>IF(OR(A7="",C7=0),"",SUMPRODUCT(--(Lineups!$A$4:$A$41="SP"),--(Lineups!$C$4:$C$41=A7))+SUMPRODUCT(--(Lineups!$A$46:$A$83="SP"),--(Lineups!$C$46:$C$83=A7)))</f>
        <v/>
      </c>
      <c r="O7" s="489" t="str">
        <f t="shared" ref="O7:O25" si="8">IF(OR(A7="",C7="",(IF(C7="",0,C7)-IF(N7="",0,N7))=0),"",K7/(C7-N7))</f>
        <v/>
      </c>
      <c r="P7" s="490" t="str">
        <f>IF(OR(A7="",C7=0),"",SK!I177)</f>
        <v/>
      </c>
      <c r="Q7" s="491" t="str">
        <f t="shared" si="0"/>
        <v/>
      </c>
      <c r="R7" s="492" t="str">
        <f>IF(OR(A7="",F7=0),"",SUM(LU!Q56,LU!Q155))</f>
        <v/>
      </c>
      <c r="S7" s="493" t="str">
        <f>IF(OR(A7="",F7=0),"",SUM(LU!Q79,LU!Q178))</f>
        <v/>
      </c>
      <c r="T7" s="466" t="str">
        <f>IF(OR(A7="",F7=0),"",SUM(LU!Q33,LU!Q132))</f>
        <v/>
      </c>
      <c r="U7" s="493" t="str">
        <f>IF(OR(A7="",C7=0),"",SUM(LU!O33,LU!O132))</f>
        <v/>
      </c>
      <c r="V7" s="494" t="str">
        <f t="shared" si="1"/>
        <v/>
      </c>
      <c r="W7" s="495" t="str">
        <f>IF(OR(A7="",D7=0),"",SUM(LU!D33,LU!D132))</f>
        <v/>
      </c>
      <c r="X7" s="494" t="str">
        <f t="shared" si="2"/>
        <v/>
      </c>
      <c r="Y7" s="495" t="str">
        <f>IF(OR(A7="",E7=0),"",SUM(LU!J33,LU!J132))</f>
        <v/>
      </c>
      <c r="Z7" s="648" t="str">
        <f t="shared" si="3"/>
        <v/>
      </c>
      <c r="AA7" s="652" t="str">
        <f>IF(OR(A7="",AND(D7=0, E7=0)),"",SUM(LU!L33,LU!L132))</f>
        <v/>
      </c>
      <c r="AB7" s="653" t="str">
        <f>IF(OR(A7="",AND(D7=0, E7=0)),"",AA7/(D7+E7))</f>
        <v/>
      </c>
      <c r="AC7" s="649" t="str">
        <f t="shared" ref="AC7:AC25" si="9">IF(OR(A7="",F7="",F7=0),"",T7/F7)</f>
        <v/>
      </c>
      <c r="AD7" s="496" t="str">
        <f>IF(OR(A7="",F7=0,R$26="-",LU!$D$5=0),"",R7-R$26)</f>
        <v/>
      </c>
      <c r="AE7" s="497" t="str">
        <f>IF(OR(A7="",F7=0,S$26="-",LU!$D$5=0),"",S7-S$26)</f>
        <v/>
      </c>
      <c r="AF7" s="498" t="str">
        <f t="shared" si="4"/>
        <v/>
      </c>
      <c r="AG7" s="499" t="str">
        <f t="shared" si="5"/>
        <v/>
      </c>
      <c r="AH7" s="499" t="str">
        <f t="shared" si="6"/>
        <v/>
      </c>
      <c r="AI7" s="500" t="str">
        <f t="shared" si="7"/>
        <v/>
      </c>
      <c r="AJ7" s="656" t="str">
        <f>IF(OR($A7="",AND(D7=0, E7=0)),"",AB7-AB$26)</f>
        <v/>
      </c>
      <c r="AK7" s="654" t="str">
        <f>IF(OR($A7="",AC7="",AC$26="-",LU!$D$5=0),"",AC7-AC$26)</f>
        <v/>
      </c>
      <c r="AL7" s="1238" t="str">
        <f>IF(OR(A7="",F7=0),"",SUM(PT!U5,PT!U6))</f>
        <v/>
      </c>
      <c r="AM7" s="1239"/>
    </row>
    <row r="8" spans="1:39" s="72" customFormat="1" ht="20" customHeight="1">
      <c r="A8" s="123" t="str">
        <f>IF(ISBLANK(IGRF!$B16),"",IGRF!$B16)</f>
        <v/>
      </c>
      <c r="B8" s="90" t="str">
        <f>IF(ISBLANK(IGRF!$C16),"",IGRF!$C16)</f>
        <v/>
      </c>
      <c r="C8" s="91" t="str">
        <f>IF(A8="","",SUM(LU!O11,LU!O110))</f>
        <v/>
      </c>
      <c r="D8" s="91" t="str">
        <f>IF(A8="","",SUM(LU!D11,LU!D110))</f>
        <v/>
      </c>
      <c r="E8" s="92" t="str">
        <f>IF(A8="","",SUM(LU!J11,LU!J110))</f>
        <v/>
      </c>
      <c r="F8" s="464" t="str">
        <f>IF(A8="","",(SUM(C8:E8)-(SUMPRODUCT(--(Lineups!C$4:C$41=A8),--(Lineups!A$4:A$41="SP"))+SUMPRODUCT(--(Lineups!G$4:G$41=A8),--(Lineups!A$4:A$41="SP"))+SUMPRODUCT(--(Lineups!C$46:C$83=A8),--(Lineups!A$46:A$83="SP"))+SUMPRODUCT(--(Lineups!G$46:G$83=A8),--(Lineups!A$46:A$83="SP")))))</f>
        <v/>
      </c>
      <c r="G8" s="465" t="str">
        <f>IF(OR(A8="",F8=0,LU!D$3+LU!D$102=0),"",F8/(LU!D$3+LU!D$102))</f>
        <v/>
      </c>
      <c r="H8" s="466" t="str">
        <f>IF(OR(C8=0,A8=""),"",SK!D180)</f>
        <v/>
      </c>
      <c r="I8" s="467" t="str">
        <f>IF(OR(A8="",SK!E180="",SK!E180=0),"",H8/SK!E180)</f>
        <v/>
      </c>
      <c r="J8" s="486" t="str">
        <f>IF(OR(A8="",C8=0),"",SK!G180)</f>
        <v/>
      </c>
      <c r="K8" s="487" t="str">
        <f>IF(OR(A8="",C8=0),"",SK!H180)</f>
        <v/>
      </c>
      <c r="L8" s="488" t="str">
        <f>IF(OR(A8="",C8=0),"",SK!J180)</f>
        <v/>
      </c>
      <c r="M8" s="488" t="str">
        <f>IF(OR(A8="",C8=0),"",SK!L180)</f>
        <v/>
      </c>
      <c r="N8" s="806" t="str">
        <f>IF(OR(A8="",C8=0),"",SUMPRODUCT(--(Lineups!$A$4:$A$41="SP"),--(Lineups!$C$4:$C$41=A8))+SUMPRODUCT(--(Lineups!$A$46:$A$83="SP"),--(Lineups!$C$46:$C$83=A8)))</f>
        <v/>
      </c>
      <c r="O8" s="489" t="str">
        <f t="shared" si="8"/>
        <v/>
      </c>
      <c r="P8" s="490" t="str">
        <f>IF(OR(A8="",C8=0),"",SK!I180)</f>
        <v/>
      </c>
      <c r="Q8" s="491" t="str">
        <f t="shared" si="0"/>
        <v/>
      </c>
      <c r="R8" s="492" t="str">
        <f>IF(OR(A8="",F8=0),"",SUM(LU!Q57,LU!Q156))</f>
        <v/>
      </c>
      <c r="S8" s="493" t="str">
        <f>IF(OR(A8="",F8=0),"",SUM(LU!Q80,LU!Q179))</f>
        <v/>
      </c>
      <c r="T8" s="466" t="str">
        <f>IF(OR(A8="",F8=0),"",SUM(LU!Q34,LU!Q133))</f>
        <v/>
      </c>
      <c r="U8" s="493" t="str">
        <f>IF(OR(A8="",C8=0),"",SUM(LU!O34,LU!O133))</f>
        <v/>
      </c>
      <c r="V8" s="494" t="str">
        <f t="shared" si="1"/>
        <v/>
      </c>
      <c r="W8" s="495" t="str">
        <f>IF(OR(A8="",D8=0),"",SUM(LU!D34,LU!D133))</f>
        <v/>
      </c>
      <c r="X8" s="494" t="str">
        <f t="shared" si="2"/>
        <v/>
      </c>
      <c r="Y8" s="495" t="str">
        <f>IF(OR(A8="",E8=0),"",SUM(LU!J34,LU!J133))</f>
        <v/>
      </c>
      <c r="Z8" s="494" t="str">
        <f t="shared" si="3"/>
        <v/>
      </c>
      <c r="AA8" s="652" t="str">
        <f>IF(OR(A8="",AND(D8=0, E8=0)),"",SUM(LU!L34,LU!L133))</f>
        <v/>
      </c>
      <c r="AB8" s="653" t="str">
        <f t="shared" ref="AB8:AB25" si="10">IF(OR(A8="",AND(D8=0, E8=0)),"",AA8/(D8+E8))</f>
        <v/>
      </c>
      <c r="AC8" s="491" t="str">
        <f t="shared" si="9"/>
        <v/>
      </c>
      <c r="AD8" s="496" t="str">
        <f>IF(OR(A8="",F8=0,R$26="-",LU!$D$5=0),"",R8-R$26)</f>
        <v/>
      </c>
      <c r="AE8" s="497" t="str">
        <f>IF(OR(A8="",F8=0,S$26="-",LU!$D$5=0),"",S8-S$26)</f>
        <v/>
      </c>
      <c r="AF8" s="498" t="str">
        <f t="shared" si="4"/>
        <v/>
      </c>
      <c r="AG8" s="499" t="str">
        <f t="shared" si="5"/>
        <v/>
      </c>
      <c r="AH8" s="499" t="str">
        <f t="shared" si="6"/>
        <v/>
      </c>
      <c r="AI8" s="500" t="str">
        <f t="shared" si="7"/>
        <v/>
      </c>
      <c r="AJ8" s="656" t="str">
        <f t="shared" ref="AJ8:AJ25" si="11">IF(OR($A8="",AND(D8=0, E8=0)),"",AB8-AB$26)</f>
        <v/>
      </c>
      <c r="AK8" s="501" t="str">
        <f>IF(OR($A8="",AC8="",AC$26="-",LU!$D$5=0),"",AC8-AC$26)</f>
        <v/>
      </c>
      <c r="AL8" s="1238" t="str">
        <f>IF(OR(A8="",F8=0),"",SUM(PT!U7,PT!U8))</f>
        <v/>
      </c>
      <c r="AM8" s="1239"/>
    </row>
    <row r="9" spans="1:39" s="72" customFormat="1" ht="20" customHeight="1">
      <c r="A9" s="123" t="str">
        <f>IF(ISBLANK(IGRF!$B17),"",IGRF!$B17)</f>
        <v/>
      </c>
      <c r="B9" s="90" t="str">
        <f>IF(ISBLANK(IGRF!$C17),"",IGRF!$C17)</f>
        <v/>
      </c>
      <c r="C9" s="91" t="str">
        <f>IF(A9="","",SUM(LU!O12,LU!O111))</f>
        <v/>
      </c>
      <c r="D9" s="91" t="str">
        <f>IF(A9="","",SUM(LU!D12,LU!D111))</f>
        <v/>
      </c>
      <c r="E9" s="92" t="str">
        <f>IF(A9="","",SUM(LU!J12,LU!J111))</f>
        <v/>
      </c>
      <c r="F9" s="464" t="str">
        <f>IF(A9="","",(SUM(C9:E9)-(SUMPRODUCT(--(Lineups!C$4:C$41=A9),--(Lineups!A$4:A$41="SP"))+SUMPRODUCT(--(Lineups!G$4:G$41=A9),--(Lineups!A$4:A$41="SP"))+SUMPRODUCT(--(Lineups!C$46:C$83=A9),--(Lineups!A$46:A$83="SP"))+SUMPRODUCT(--(Lineups!G$46:G$83=A9),--(Lineups!A$46:A$83="SP")))))</f>
        <v/>
      </c>
      <c r="G9" s="465" t="str">
        <f>IF(OR(A9="",F9=0,LU!D$3+LU!D$102=0),"",F9/(LU!D$3+LU!D$102))</f>
        <v/>
      </c>
      <c r="H9" s="466" t="str">
        <f>IF(OR(C9=0,A9=""),"",SK!D183)</f>
        <v/>
      </c>
      <c r="I9" s="467" t="str">
        <f>IF(OR(A9="",SK!E183="",SK!E183=0),"",H9/SK!E183)</f>
        <v/>
      </c>
      <c r="J9" s="486" t="str">
        <f>IF(OR(A9="",C9=0),"",SK!G183)</f>
        <v/>
      </c>
      <c r="K9" s="487" t="str">
        <f>IF(OR(A9="",C9=0),"",SK!H183)</f>
        <v/>
      </c>
      <c r="L9" s="488" t="str">
        <f>IF(OR(A9="",C9=0),"",SK!J183)</f>
        <v/>
      </c>
      <c r="M9" s="488" t="str">
        <f>IF(OR(A9="",C9=0),"",SK!L183)</f>
        <v/>
      </c>
      <c r="N9" s="806" t="str">
        <f>IF(OR(A9="",C9=0),"",SUMPRODUCT(--(Lineups!$A$4:$A$41="SP"),--(Lineups!$C$4:$C$41=A9))+SUMPRODUCT(--(Lineups!$A$46:$A$83="SP"),--(Lineups!$C$46:$C$83=A9)))</f>
        <v/>
      </c>
      <c r="O9" s="489" t="str">
        <f t="shared" si="8"/>
        <v/>
      </c>
      <c r="P9" s="490" t="str">
        <f>IF(OR(A9="",C9=0),"",SK!I183)</f>
        <v/>
      </c>
      <c r="Q9" s="491" t="str">
        <f t="shared" si="0"/>
        <v/>
      </c>
      <c r="R9" s="492" t="str">
        <f>IF(OR(A9="",F9=0),"",SUM(LU!Q58,LU!Q157))</f>
        <v/>
      </c>
      <c r="S9" s="493" t="str">
        <f>IF(OR(A9="",F9=0),"",SUM(LU!Q81,LU!Q180))</f>
        <v/>
      </c>
      <c r="T9" s="466" t="str">
        <f>IF(OR(A9="",F9=0),"",SUM(LU!Q35,LU!Q134))</f>
        <v/>
      </c>
      <c r="U9" s="493" t="str">
        <f>IF(OR(A9="",C9=0),"",SUM(LU!O35,LU!O134))</f>
        <v/>
      </c>
      <c r="V9" s="494" t="str">
        <f t="shared" si="1"/>
        <v/>
      </c>
      <c r="W9" s="495" t="str">
        <f>IF(OR(A9="",D9=0),"",SUM(LU!D35,LU!D134))</f>
        <v/>
      </c>
      <c r="X9" s="494" t="str">
        <f t="shared" si="2"/>
        <v/>
      </c>
      <c r="Y9" s="495" t="str">
        <f>IF(OR(A9="",E9=0),"",SUM(LU!J35,LU!J134))</f>
        <v/>
      </c>
      <c r="Z9" s="494" t="str">
        <f t="shared" si="3"/>
        <v/>
      </c>
      <c r="AA9" s="652" t="str">
        <f>IF(OR(A9="",AND(D9=0, E9=0)),"",SUM(LU!L35,LU!L134))</f>
        <v/>
      </c>
      <c r="AB9" s="653" t="str">
        <f t="shared" si="10"/>
        <v/>
      </c>
      <c r="AC9" s="491" t="str">
        <f t="shared" si="9"/>
        <v/>
      </c>
      <c r="AD9" s="496" t="str">
        <f>IF(OR(A9="",F9=0,R$26="-",LU!$D$5=0),"",R9-R$26)</f>
        <v/>
      </c>
      <c r="AE9" s="497" t="str">
        <f>IF(OR(A9="",F9=0,S$26="-",LU!$D$5=0),"",S9-S$26)</f>
        <v/>
      </c>
      <c r="AF9" s="498" t="str">
        <f t="shared" si="4"/>
        <v/>
      </c>
      <c r="AG9" s="499" t="str">
        <f t="shared" si="5"/>
        <v/>
      </c>
      <c r="AH9" s="499" t="str">
        <f t="shared" si="6"/>
        <v/>
      </c>
      <c r="AI9" s="500" t="str">
        <f t="shared" si="7"/>
        <v/>
      </c>
      <c r="AJ9" s="656" t="str">
        <f t="shared" si="11"/>
        <v/>
      </c>
      <c r="AK9" s="501" t="str">
        <f>IF(OR($A9="",AC9="",AC$26="-",LU!$D$5=0),"",AC9-AC$26)</f>
        <v/>
      </c>
      <c r="AL9" s="1238" t="str">
        <f>IF(OR(A9="",F9=0),"",SUM(PT!U9,PT!U10))</f>
        <v/>
      </c>
      <c r="AM9" s="1239"/>
    </row>
    <row r="10" spans="1:39" s="72" customFormat="1" ht="20" customHeight="1">
      <c r="A10" s="123" t="str">
        <f>IF(ISBLANK(IGRF!$B18),"",IGRF!$B18)</f>
        <v/>
      </c>
      <c r="B10" s="90" t="str">
        <f>IF(ISBLANK(IGRF!$C18),"",IGRF!$C18)</f>
        <v/>
      </c>
      <c r="C10" s="91" t="str">
        <f>IF(A10="","",SUM(LU!O13,LU!O112))</f>
        <v/>
      </c>
      <c r="D10" s="91" t="str">
        <f>IF(A10="","",SUM(LU!D13,LU!D112))</f>
        <v/>
      </c>
      <c r="E10" s="92" t="str">
        <f>IF(A10="","",SUM(LU!J13,LU!J112))</f>
        <v/>
      </c>
      <c r="F10" s="464" t="str">
        <f>IF(A10="","",(SUM(C10:E10)-(SUMPRODUCT(--(Lineups!C$4:C$41=A10),--(Lineups!A$4:A$41="SP"))+SUMPRODUCT(--(Lineups!G$4:G$41=A10),--(Lineups!A$4:A$41="SP"))+SUMPRODUCT(--(Lineups!C$46:C$83=A10),--(Lineups!A$46:A$83="SP"))+SUMPRODUCT(--(Lineups!G$46:G$83=A10),--(Lineups!A$46:A$83="SP")))))</f>
        <v/>
      </c>
      <c r="G10" s="465" t="str">
        <f>IF(OR(A10="",F10=0,LU!D$3+LU!D$102=0),"",F10/(LU!D$3+LU!D$102))</f>
        <v/>
      </c>
      <c r="H10" s="466" t="str">
        <f>IF(OR(C10=0,A10=""),"",SK!D186)</f>
        <v/>
      </c>
      <c r="I10" s="467" t="str">
        <f>IF(OR(A10="",SK!E186="",SK!E186=0),"",H10/SK!E186)</f>
        <v/>
      </c>
      <c r="J10" s="486" t="str">
        <f>IF(OR(A10="",C10=0),"",SK!G186)</f>
        <v/>
      </c>
      <c r="K10" s="487" t="str">
        <f>IF(OR(A10="",C10=0),"",SK!H186)</f>
        <v/>
      </c>
      <c r="L10" s="488" t="str">
        <f>IF(OR(A10="",C10=0),"",SK!J186)</f>
        <v/>
      </c>
      <c r="M10" s="488" t="str">
        <f>IF(OR(A10="",C10=0),"",SK!L186)</f>
        <v/>
      </c>
      <c r="N10" s="806" t="str">
        <f>IF(OR(A10="",C10=0),"",SUMPRODUCT(--(Lineups!$A$4:$A$41="SP"),--(Lineups!$C$4:$C$41=A10))+SUMPRODUCT(--(Lineups!$A$46:$A$83="SP"),--(Lineups!$C$46:$C$83=A10)))</f>
        <v/>
      </c>
      <c r="O10" s="489" t="str">
        <f t="shared" si="8"/>
        <v/>
      </c>
      <c r="P10" s="490" t="str">
        <f>IF(OR(A10="",C10=0),"",SK!I186)</f>
        <v/>
      </c>
      <c r="Q10" s="491" t="str">
        <f t="shared" si="0"/>
        <v/>
      </c>
      <c r="R10" s="492" t="str">
        <f>IF(OR(A10="",F10=0),"",SUM(LU!Q59,LU!Q158))</f>
        <v/>
      </c>
      <c r="S10" s="493" t="str">
        <f>IF(OR(A10="",F10=0),"",SUM(LU!Q82,LU!Q181))</f>
        <v/>
      </c>
      <c r="T10" s="466" t="str">
        <f>IF(OR(A10="",F10=0),"",SUM(LU!Q36,LU!Q135))</f>
        <v/>
      </c>
      <c r="U10" s="493" t="str">
        <f>IF(OR(A10="",C10=0),"",SUM(LU!O36,LU!O135))</f>
        <v/>
      </c>
      <c r="V10" s="494" t="str">
        <f t="shared" si="1"/>
        <v/>
      </c>
      <c r="W10" s="495" t="str">
        <f>IF(OR(A10="",D10=0),"",SUM(LU!D36,LU!D135))</f>
        <v/>
      </c>
      <c r="X10" s="494" t="str">
        <f t="shared" si="2"/>
        <v/>
      </c>
      <c r="Y10" s="495" t="str">
        <f>IF(OR(A10="",E10=0),"",SUM(LU!J36,LU!J135))</f>
        <v/>
      </c>
      <c r="Z10" s="494" t="str">
        <f t="shared" si="3"/>
        <v/>
      </c>
      <c r="AA10" s="652" t="str">
        <f>IF(OR(A10="",AND(D10=0, E10=0)),"",SUM(LU!L36,LU!L135))</f>
        <v/>
      </c>
      <c r="AB10" s="653" t="str">
        <f t="shared" si="10"/>
        <v/>
      </c>
      <c r="AC10" s="491" t="str">
        <f t="shared" si="9"/>
        <v/>
      </c>
      <c r="AD10" s="496" t="str">
        <f>IF(OR(A10="",F10=0,R$26="-",LU!$D$5=0),"",R10-R$26)</f>
        <v/>
      </c>
      <c r="AE10" s="497" t="str">
        <f>IF(OR(A10="",F10=0,S$26="-",LU!$D$5=0),"",S10-S$26)</f>
        <v/>
      </c>
      <c r="AF10" s="498" t="str">
        <f t="shared" si="4"/>
        <v/>
      </c>
      <c r="AG10" s="499" t="str">
        <f t="shared" si="5"/>
        <v/>
      </c>
      <c r="AH10" s="499" t="str">
        <f t="shared" si="6"/>
        <v/>
      </c>
      <c r="AI10" s="500" t="str">
        <f t="shared" si="7"/>
        <v/>
      </c>
      <c r="AJ10" s="656" t="str">
        <f t="shared" si="11"/>
        <v/>
      </c>
      <c r="AK10" s="501" t="str">
        <f>IF(OR($A10="",AC10="",AC$26="-",LU!$D$5=0),"",AC10-AC$26)</f>
        <v/>
      </c>
      <c r="AL10" s="1238" t="str">
        <f>IF(OR(A10="",F10=0),"",SUM(PT!U11,PT!U12))</f>
        <v/>
      </c>
      <c r="AM10" s="1239"/>
    </row>
    <row r="11" spans="1:39" s="72" customFormat="1" ht="20" customHeight="1">
      <c r="A11" s="123" t="str">
        <f>IF(ISBLANK(IGRF!$B19),"",IGRF!$B19)</f>
        <v/>
      </c>
      <c r="B11" s="90" t="str">
        <f>IF(ISBLANK(IGRF!$C19),"",IGRF!$C19)</f>
        <v/>
      </c>
      <c r="C11" s="91" t="str">
        <f>IF(A11="","",SUM(LU!O14,LU!O113))</f>
        <v/>
      </c>
      <c r="D11" s="91" t="str">
        <f>IF(A11="","",SUM(LU!D14,LU!D113))</f>
        <v/>
      </c>
      <c r="E11" s="92" t="str">
        <f>IF(A11="","",SUM(LU!J14,LU!J113))</f>
        <v/>
      </c>
      <c r="F11" s="464" t="str">
        <f>IF(A11="","",(SUM(C11:E11)-(SUMPRODUCT(--(Lineups!C$4:C$41=A11),--(Lineups!A$4:A$41="SP"))+SUMPRODUCT(--(Lineups!G$4:G$41=A11),--(Lineups!A$4:A$41="SP"))+SUMPRODUCT(--(Lineups!C$46:C$83=A11),--(Lineups!A$46:A$83="SP"))+SUMPRODUCT(--(Lineups!G$46:G$83=A11),--(Lineups!A$46:A$83="SP")))))</f>
        <v/>
      </c>
      <c r="G11" s="465" t="str">
        <f>IF(OR(A11="",F11=0,LU!D$3+LU!D$102=0),"",F11/(LU!D$3+LU!D$102))</f>
        <v/>
      </c>
      <c r="H11" s="466" t="str">
        <f>IF(OR(C11=0,A11=""),"",SK!D189)</f>
        <v/>
      </c>
      <c r="I11" s="467" t="str">
        <f>IF(OR(A11="",SK!E189="",SK!E189=0),"",H11/SK!E189)</f>
        <v/>
      </c>
      <c r="J11" s="486" t="str">
        <f>IF(OR(A11="",C11=0),"",SK!G189)</f>
        <v/>
      </c>
      <c r="K11" s="487" t="str">
        <f>IF(OR(A11="",C11=0),"",SK!H189)</f>
        <v/>
      </c>
      <c r="L11" s="488" t="str">
        <f>IF(OR(A11="",C11=0),"",SK!J189)</f>
        <v/>
      </c>
      <c r="M11" s="488" t="str">
        <f>IF(OR(A11="",C11=0),"",SK!L189)</f>
        <v/>
      </c>
      <c r="N11" s="806" t="str">
        <f>IF(OR(A11="",C11=0),"",SUMPRODUCT(--(Lineups!$A$4:$A$41="SP"),--(Lineups!$C$4:$C$41=A11))+SUMPRODUCT(--(Lineups!$A$46:$A$83="SP"),--(Lineups!$C$46:$C$83=A11)))</f>
        <v/>
      </c>
      <c r="O11" s="489" t="str">
        <f t="shared" si="8"/>
        <v/>
      </c>
      <c r="P11" s="490" t="str">
        <f>IF(OR(A11="",C11=0),"",SK!I189)</f>
        <v/>
      </c>
      <c r="Q11" s="491" t="str">
        <f t="shared" si="0"/>
        <v/>
      </c>
      <c r="R11" s="492" t="str">
        <f>IF(OR(A11="",F11=0),"",SUM(LU!Q60,LU!Q159))</f>
        <v/>
      </c>
      <c r="S11" s="493" t="str">
        <f>IF(OR(A11="",F11=0),"",SUM(LU!Q83,LU!Q182))</f>
        <v/>
      </c>
      <c r="T11" s="466" t="str">
        <f>IF(OR(A11="",F11=0),"",SUM(LU!Q37,LU!Q136))</f>
        <v/>
      </c>
      <c r="U11" s="493" t="str">
        <f>IF(OR(A11="",C11=0),"",SUM(LU!O37,LU!O136))</f>
        <v/>
      </c>
      <c r="V11" s="494" t="str">
        <f t="shared" si="1"/>
        <v/>
      </c>
      <c r="W11" s="495" t="str">
        <f>IF(OR(A11="",D11=0),"",SUM(LU!D37,LU!D136))</f>
        <v/>
      </c>
      <c r="X11" s="494" t="str">
        <f t="shared" si="2"/>
        <v/>
      </c>
      <c r="Y11" s="495" t="str">
        <f>IF(OR(A11="",E11=0),"",SUM(LU!J37,LU!J136))</f>
        <v/>
      </c>
      <c r="Z11" s="494" t="str">
        <f t="shared" si="3"/>
        <v/>
      </c>
      <c r="AA11" s="652" t="str">
        <f>IF(OR(A11="",AND(D11=0, E11=0)),"",SUM(LU!L37,LU!L136))</f>
        <v/>
      </c>
      <c r="AB11" s="653" t="str">
        <f t="shared" si="10"/>
        <v/>
      </c>
      <c r="AC11" s="491" t="str">
        <f t="shared" si="9"/>
        <v/>
      </c>
      <c r="AD11" s="496" t="str">
        <f>IF(OR(A11="",F11=0,R$26="-",LU!$D$5=0),"",R11-R$26)</f>
        <v/>
      </c>
      <c r="AE11" s="497" t="str">
        <f>IF(OR(A11="",F11=0,S$26="-",LU!$D$5=0),"",S11-S$26)</f>
        <v/>
      </c>
      <c r="AF11" s="498" t="str">
        <f t="shared" si="4"/>
        <v/>
      </c>
      <c r="AG11" s="499" t="str">
        <f t="shared" si="5"/>
        <v/>
      </c>
      <c r="AH11" s="499" t="str">
        <f t="shared" si="6"/>
        <v/>
      </c>
      <c r="AI11" s="500" t="str">
        <f t="shared" si="7"/>
        <v/>
      </c>
      <c r="AJ11" s="656" t="str">
        <f t="shared" si="11"/>
        <v/>
      </c>
      <c r="AK11" s="501" t="str">
        <f>IF(OR($A11="",AC11="",AC$26="-",LU!$D$5=0),"",AC11-AC$26)</f>
        <v/>
      </c>
      <c r="AL11" s="1238" t="str">
        <f>IF(OR(A11="",F11=0),"",SUM(PT!U13,PT!U14))</f>
        <v/>
      </c>
      <c r="AM11" s="1239"/>
    </row>
    <row r="12" spans="1:39" s="72" customFormat="1" ht="19.5" customHeight="1">
      <c r="A12" s="123" t="str">
        <f>IF(ISBLANK(IGRF!$B20),"",IGRF!$B20)</f>
        <v/>
      </c>
      <c r="B12" s="90" t="str">
        <f>IF(ISBLANK(IGRF!$C20),"",IGRF!$C20)</f>
        <v/>
      </c>
      <c r="C12" s="91" t="str">
        <f>IF(A12="","",SUM(LU!O15,LU!O114))</f>
        <v/>
      </c>
      <c r="D12" s="91" t="str">
        <f>IF(A12="","",SUM(LU!D15,LU!D114))</f>
        <v/>
      </c>
      <c r="E12" s="92" t="str">
        <f>IF(A12="","",SUM(LU!J15,LU!J114))</f>
        <v/>
      </c>
      <c r="F12" s="464" t="str">
        <f>IF(A12="","",(SUM(C12:E12)-(SUMPRODUCT(--(Lineups!C$4:C$41=A12),--(Lineups!A$4:A$41="SP"))+SUMPRODUCT(--(Lineups!G$4:G$41=A12),--(Lineups!A$4:A$41="SP"))+SUMPRODUCT(--(Lineups!C$46:C$83=A12),--(Lineups!A$46:A$83="SP"))+SUMPRODUCT(--(Lineups!G$46:G$83=A12),--(Lineups!A$46:A$83="SP")))))</f>
        <v/>
      </c>
      <c r="G12" s="465" t="str">
        <f>IF(OR(A12="",F12=0,LU!D$3+LU!D$102=0),"",F12/(LU!D$3+LU!D$102))</f>
        <v/>
      </c>
      <c r="H12" s="466" t="str">
        <f>IF(OR(C12=0,A12=""),"",SK!D192)</f>
        <v/>
      </c>
      <c r="I12" s="467" t="str">
        <f>IF(OR(A12="",SK!E192="",SK!E192=0),"",H12/SK!E192)</f>
        <v/>
      </c>
      <c r="J12" s="486" t="str">
        <f>IF(OR(A12="",C12=0),"",SK!G192)</f>
        <v/>
      </c>
      <c r="K12" s="487" t="str">
        <f>IF(OR(A12="",C12=0),"",SK!H192)</f>
        <v/>
      </c>
      <c r="L12" s="488" t="str">
        <f>IF(OR(A12="",C12=0),"",SK!J192)</f>
        <v/>
      </c>
      <c r="M12" s="488" t="str">
        <f>IF(OR(A12="",C12=0),"",SK!L192)</f>
        <v/>
      </c>
      <c r="N12" s="806" t="str">
        <f>IF(OR(A12="",C12=0),"",SUMPRODUCT(--(Lineups!$A$4:$A$41="SP"),--(Lineups!$C$4:$C$41=A12))+SUMPRODUCT(--(Lineups!$A$46:$A$83="SP"),--(Lineups!$C$46:$C$83=A12)))</f>
        <v/>
      </c>
      <c r="O12" s="489" t="str">
        <f t="shared" si="8"/>
        <v/>
      </c>
      <c r="P12" s="490" t="str">
        <f>IF(OR(A12="",C12=0),"",SK!I192)</f>
        <v/>
      </c>
      <c r="Q12" s="491" t="str">
        <f t="shared" si="0"/>
        <v/>
      </c>
      <c r="R12" s="492" t="str">
        <f>IF(OR(A12="",F12=0),"",SUM(LU!Q61,LU!Q160))</f>
        <v/>
      </c>
      <c r="S12" s="493" t="str">
        <f>IF(OR(A12="",F12=0),"",SUM(LU!Q84,LU!Q183))</f>
        <v/>
      </c>
      <c r="T12" s="466" t="str">
        <f>IF(OR(A12="",F12=0),"",SUM(LU!Q38,LU!Q137))</f>
        <v/>
      </c>
      <c r="U12" s="493" t="str">
        <f>IF(OR(A12="",C12=0),"",SUM(LU!O38,LU!O137))</f>
        <v/>
      </c>
      <c r="V12" s="494" t="str">
        <f t="shared" si="1"/>
        <v/>
      </c>
      <c r="W12" s="495" t="str">
        <f>IF(OR(A12="",D12=0),"",SUM(LU!D38,LU!D137))</f>
        <v/>
      </c>
      <c r="X12" s="494" t="str">
        <f t="shared" si="2"/>
        <v/>
      </c>
      <c r="Y12" s="495" t="str">
        <f>IF(OR(A12="",E12=0),"",SUM(LU!J38,LU!J137))</f>
        <v/>
      </c>
      <c r="Z12" s="494" t="str">
        <f t="shared" si="3"/>
        <v/>
      </c>
      <c r="AA12" s="652" t="str">
        <f>IF(OR(A12="",AND(D12=0, E12=0)),"",SUM(LU!L38,LU!L137))</f>
        <v/>
      </c>
      <c r="AB12" s="653" t="str">
        <f t="shared" si="10"/>
        <v/>
      </c>
      <c r="AC12" s="491" t="str">
        <f t="shared" si="9"/>
        <v/>
      </c>
      <c r="AD12" s="496" t="str">
        <f>IF(OR(A12="",F12=0,R$26="-",LU!$D$5=0),"",R12-R$26)</f>
        <v/>
      </c>
      <c r="AE12" s="497" t="str">
        <f>IF(OR(A12="",F12=0,S$26="-",LU!$D$5=0),"",S12-S$26)</f>
        <v/>
      </c>
      <c r="AF12" s="498" t="str">
        <f t="shared" si="4"/>
        <v/>
      </c>
      <c r="AG12" s="499" t="str">
        <f t="shared" si="5"/>
        <v/>
      </c>
      <c r="AH12" s="499" t="str">
        <f t="shared" si="6"/>
        <v/>
      </c>
      <c r="AI12" s="500" t="str">
        <f t="shared" si="7"/>
        <v/>
      </c>
      <c r="AJ12" s="656" t="str">
        <f t="shared" si="11"/>
        <v/>
      </c>
      <c r="AK12" s="501" t="str">
        <f>IF(OR($A12="",AC12="",AC$26="-",LU!$D$5=0),"",AC12-AC$26)</f>
        <v/>
      </c>
      <c r="AL12" s="1238" t="str">
        <f>IF(OR(A12="",F12=0),"",SUM(PT!U15,PT!U16))</f>
        <v/>
      </c>
      <c r="AM12" s="1239"/>
    </row>
    <row r="13" spans="1:39" s="72" customFormat="1" ht="20" customHeight="1">
      <c r="A13" s="123" t="str">
        <f>IF(ISBLANK(IGRF!$B21),"",IGRF!$B21)</f>
        <v/>
      </c>
      <c r="B13" s="90" t="str">
        <f>IF(ISBLANK(IGRF!$C21),"",IGRF!$C21)</f>
        <v/>
      </c>
      <c r="C13" s="91" t="str">
        <f>IF(A13="","",SUM(LU!O16,LU!O115))</f>
        <v/>
      </c>
      <c r="D13" s="91" t="str">
        <f>IF(A13="","",SUM(LU!D16,LU!D115))</f>
        <v/>
      </c>
      <c r="E13" s="92" t="str">
        <f>IF(A13="","",SUM(LU!J16,LU!J115))</f>
        <v/>
      </c>
      <c r="F13" s="464" t="str">
        <f>IF(A13="","",(SUM(C13:E13)-(SUMPRODUCT(--(Lineups!C$4:C$41=A13),--(Lineups!A$4:A$41="SP"))+SUMPRODUCT(--(Lineups!G$4:G$41=A13),--(Lineups!A$4:A$41="SP"))+SUMPRODUCT(--(Lineups!C$46:C$83=A13),--(Lineups!A$46:A$83="SP"))+SUMPRODUCT(--(Lineups!G$46:G$83=A13),--(Lineups!A$46:A$83="SP")))))</f>
        <v/>
      </c>
      <c r="G13" s="465" t="str">
        <f>IF(OR(A13="",F13=0,LU!D$3+LU!D$102=0),"",F13/(LU!D$3+LU!D$102))</f>
        <v/>
      </c>
      <c r="H13" s="466" t="str">
        <f>IF(OR(C13=0,A13=""),"",SK!D195)</f>
        <v/>
      </c>
      <c r="I13" s="467" t="str">
        <f>IF(OR(A13="",SK!E195="",SK!E195=0),"",H13/SK!E195)</f>
        <v/>
      </c>
      <c r="J13" s="486" t="str">
        <f>IF(OR(A13="",C13=0),"",SK!G195)</f>
        <v/>
      </c>
      <c r="K13" s="487" t="str">
        <f>IF(OR(A13="",C13=0),"",SK!H195)</f>
        <v/>
      </c>
      <c r="L13" s="488" t="str">
        <f>IF(OR(A13="",C13=0),"",SK!J195)</f>
        <v/>
      </c>
      <c r="M13" s="488" t="str">
        <f>IF(OR(A13="",C13=0),"",SK!L195)</f>
        <v/>
      </c>
      <c r="N13" s="806" t="str">
        <f>IF(OR(A13="",C13=0),"",SUMPRODUCT(--(Lineups!$A$4:$A$41="SP"),--(Lineups!$C$4:$C$41=A13))+SUMPRODUCT(--(Lineups!$A$46:$A$83="SP"),--(Lineups!$C$46:$C$83=A13)))</f>
        <v/>
      </c>
      <c r="O13" s="489" t="str">
        <f t="shared" si="8"/>
        <v/>
      </c>
      <c r="P13" s="490" t="str">
        <f>IF(OR(A13="",C13=0),"",SK!I195)</f>
        <v/>
      </c>
      <c r="Q13" s="491" t="str">
        <f t="shared" si="0"/>
        <v/>
      </c>
      <c r="R13" s="492" t="str">
        <f>IF(OR(A13="",F13=0),"",SUM(LU!Q62,LU!Q161))</f>
        <v/>
      </c>
      <c r="S13" s="493" t="str">
        <f>IF(OR(A13="",F13=0),"",SUM(LU!Q85,LU!Q184))</f>
        <v/>
      </c>
      <c r="T13" s="466" t="str">
        <f>IF(OR(A13="",F13=0),"",SUM(LU!Q39,LU!Q138))</f>
        <v/>
      </c>
      <c r="U13" s="493" t="str">
        <f>IF(OR(A13="",C13=0),"",SUM(LU!O39,LU!O138))</f>
        <v/>
      </c>
      <c r="V13" s="494" t="str">
        <f t="shared" si="1"/>
        <v/>
      </c>
      <c r="W13" s="495" t="str">
        <f>IF(OR(A13="",D13=0),"",SUM(LU!D39,LU!D138))</f>
        <v/>
      </c>
      <c r="X13" s="494" t="str">
        <f t="shared" si="2"/>
        <v/>
      </c>
      <c r="Y13" s="495" t="str">
        <f>IF(OR(A13="",E13=0),"",SUM(LU!J39,LU!J138))</f>
        <v/>
      </c>
      <c r="Z13" s="494" t="str">
        <f t="shared" si="3"/>
        <v/>
      </c>
      <c r="AA13" s="652" t="str">
        <f>IF(OR(A13="",AND(D13=0, E13=0)),"",SUM(LU!L39,LU!L138))</f>
        <v/>
      </c>
      <c r="AB13" s="653" t="str">
        <f t="shared" si="10"/>
        <v/>
      </c>
      <c r="AC13" s="491" t="str">
        <f t="shared" si="9"/>
        <v/>
      </c>
      <c r="AD13" s="496" t="str">
        <f>IF(OR(A13="",F13=0,R$26="-",LU!$D$5=0),"",R13-R$26)</f>
        <v/>
      </c>
      <c r="AE13" s="497" t="str">
        <f>IF(OR(A13="",F13=0,S$26="-",LU!$D$5=0),"",S13-S$26)</f>
        <v/>
      </c>
      <c r="AF13" s="498" t="str">
        <f t="shared" si="4"/>
        <v/>
      </c>
      <c r="AG13" s="499" t="str">
        <f t="shared" si="5"/>
        <v/>
      </c>
      <c r="AH13" s="499" t="str">
        <f t="shared" si="6"/>
        <v/>
      </c>
      <c r="AI13" s="500" t="str">
        <f t="shared" si="7"/>
        <v/>
      </c>
      <c r="AJ13" s="656" t="str">
        <f t="shared" si="11"/>
        <v/>
      </c>
      <c r="AK13" s="501" t="str">
        <f>IF(OR($A13="",AC13="",AC$26="-",LU!$D$5=0),"",AC13-AC$26)</f>
        <v/>
      </c>
      <c r="AL13" s="1238" t="str">
        <f>IF(OR(A13="",F13=0),"",SUM(PT!U17,PT!U18))</f>
        <v/>
      </c>
      <c r="AM13" s="1239"/>
    </row>
    <row r="14" spans="1:39" s="72" customFormat="1" ht="19.5" customHeight="1">
      <c r="A14" s="123" t="str">
        <f>IF(ISBLANK(IGRF!$B22),"",IGRF!$B22)</f>
        <v/>
      </c>
      <c r="B14" s="90" t="str">
        <f>IF(ISBLANK(IGRF!$C22),"",IGRF!$C22)</f>
        <v/>
      </c>
      <c r="C14" s="91" t="str">
        <f>IF(A14="","",SUM(LU!O17,LU!O116))</f>
        <v/>
      </c>
      <c r="D14" s="91" t="str">
        <f>IF(A14="","",SUM(LU!D17,LU!D116))</f>
        <v/>
      </c>
      <c r="E14" s="92" t="str">
        <f>IF(A14="","",SUM(LU!J17,LU!J116))</f>
        <v/>
      </c>
      <c r="F14" s="464" t="str">
        <f>IF(A14="","",(SUM(C14:E14)-(SUMPRODUCT(--(Lineups!C$4:C$41=A14),--(Lineups!A$4:A$41="SP"))+SUMPRODUCT(--(Lineups!G$4:G$41=A14),--(Lineups!A$4:A$41="SP"))+SUMPRODUCT(--(Lineups!C$46:C$83=A14),--(Lineups!A$46:A$83="SP"))+SUMPRODUCT(--(Lineups!G$46:G$83=A14),--(Lineups!A$46:A$83="SP")))))</f>
        <v/>
      </c>
      <c r="G14" s="465" t="str">
        <f>IF(OR(A14="",F14=0,LU!D$3+LU!D$102=0),"",F14/(LU!D$3+LU!D$102))</f>
        <v/>
      </c>
      <c r="H14" s="466" t="str">
        <f>IF(OR(C14=0,A14=""),"",SK!D198)</f>
        <v/>
      </c>
      <c r="I14" s="467" t="str">
        <f>IF(OR(A14="",SK!E198="",SK!E198=0),"",H14/SK!E198)</f>
        <v/>
      </c>
      <c r="J14" s="486" t="str">
        <f>IF(OR(A14="",C14=0),"",SK!G198)</f>
        <v/>
      </c>
      <c r="K14" s="487" t="str">
        <f>IF(OR(A14="",C14=0),"",SK!H198)</f>
        <v/>
      </c>
      <c r="L14" s="488" t="str">
        <f>IF(OR(A14="",C14=0),"",SK!J198)</f>
        <v/>
      </c>
      <c r="M14" s="488" t="str">
        <f>IF(OR(A14="",C14=0),"",SK!L198)</f>
        <v/>
      </c>
      <c r="N14" s="806" t="str">
        <f>IF(OR(A14="",C14=0),"",SUMPRODUCT(--(Lineups!$A$4:$A$41="SP"),--(Lineups!$C$4:$C$41=A14))+SUMPRODUCT(--(Lineups!$A$46:$A$83="SP"),--(Lineups!$C$46:$C$83=A14)))</f>
        <v/>
      </c>
      <c r="O14" s="489" t="str">
        <f t="shared" si="8"/>
        <v/>
      </c>
      <c r="P14" s="490" t="str">
        <f>IF(OR(A14="",C14=0),"",SK!I198)</f>
        <v/>
      </c>
      <c r="Q14" s="491" t="str">
        <f t="shared" si="0"/>
        <v/>
      </c>
      <c r="R14" s="492" t="str">
        <f>IF(OR(A14="",F14=0),"",SUM(LU!Q63,LU!Q162))</f>
        <v/>
      </c>
      <c r="S14" s="493" t="str">
        <f>IF(OR(A14="",F14=0),"",SUM(LU!Q86,LU!Q185))</f>
        <v/>
      </c>
      <c r="T14" s="466" t="str">
        <f>IF(OR(A14="",F14=0),"",SUM(LU!Q40,LU!Q139))</f>
        <v/>
      </c>
      <c r="U14" s="493" t="str">
        <f>IF(OR(A14="",C14=0),"",SUM(LU!O40,LU!O139))</f>
        <v/>
      </c>
      <c r="V14" s="494" t="str">
        <f t="shared" si="1"/>
        <v/>
      </c>
      <c r="W14" s="495" t="str">
        <f>IF(OR(A14="",D14=0),"",SUM(LU!D40,LU!D139))</f>
        <v/>
      </c>
      <c r="X14" s="494" t="str">
        <f t="shared" si="2"/>
        <v/>
      </c>
      <c r="Y14" s="495" t="str">
        <f>IF(OR(A14="",E14=0),"",SUM(LU!J40,LU!J139))</f>
        <v/>
      </c>
      <c r="Z14" s="494" t="str">
        <f t="shared" si="3"/>
        <v/>
      </c>
      <c r="AA14" s="652" t="str">
        <f>IF(OR(A14="",AND(D14=0, E14=0)),"",SUM(LU!L40,LU!L139))</f>
        <v/>
      </c>
      <c r="AB14" s="653" t="str">
        <f t="shared" si="10"/>
        <v/>
      </c>
      <c r="AC14" s="491" t="str">
        <f t="shared" si="9"/>
        <v/>
      </c>
      <c r="AD14" s="496" t="str">
        <f>IF(OR(A14="",F14=0,R$26="-",LU!$D$5=0),"",R14-R$26)</f>
        <v/>
      </c>
      <c r="AE14" s="497" t="str">
        <f>IF(OR(A14="",F14=0,S$26="-",LU!$D$5=0),"",S14-S$26)</f>
        <v/>
      </c>
      <c r="AF14" s="498" t="str">
        <f t="shared" si="4"/>
        <v/>
      </c>
      <c r="AG14" s="499" t="str">
        <f t="shared" si="5"/>
        <v/>
      </c>
      <c r="AH14" s="499" t="str">
        <f t="shared" si="6"/>
        <v/>
      </c>
      <c r="AI14" s="500" t="str">
        <f t="shared" si="7"/>
        <v/>
      </c>
      <c r="AJ14" s="656" t="str">
        <f t="shared" si="11"/>
        <v/>
      </c>
      <c r="AK14" s="501" t="str">
        <f>IF(OR($A14="",AC14="",AC$26="-",LU!$D$5=0),"",AC14-AC$26)</f>
        <v/>
      </c>
      <c r="AL14" s="1238" t="str">
        <f>IF(OR(A14="",F14=0),"",SUM(PT!U19,PT!U20))</f>
        <v/>
      </c>
      <c r="AM14" s="1239"/>
    </row>
    <row r="15" spans="1:39" s="72" customFormat="1" ht="20" customHeight="1">
      <c r="A15" s="123" t="str">
        <f>IF(ISBLANK(IGRF!$B23),"",IGRF!$B23)</f>
        <v/>
      </c>
      <c r="B15" s="90" t="str">
        <f>IF(ISBLANK(IGRF!$C23),"",IGRF!$C23)</f>
        <v/>
      </c>
      <c r="C15" s="91" t="str">
        <f>IF(A15="","",SUM(LU!O18,LU!O117))</f>
        <v/>
      </c>
      <c r="D15" s="91" t="str">
        <f>IF(A15="","",SUM(LU!D18,LU!D117))</f>
        <v/>
      </c>
      <c r="E15" s="92" t="str">
        <f>IF(A15="","",SUM(LU!J18,LU!J117))</f>
        <v/>
      </c>
      <c r="F15" s="464" t="str">
        <f>IF(A15="","",(SUM(C15:E15)-(SUMPRODUCT(--(Lineups!C$4:C$41=A15),--(Lineups!A$4:A$41="SP"))+SUMPRODUCT(--(Lineups!G$4:G$41=A15),--(Lineups!A$4:A$41="SP"))+SUMPRODUCT(--(Lineups!C$46:C$83=A15),--(Lineups!A$46:A$83="SP"))+SUMPRODUCT(--(Lineups!G$46:G$83=A15),--(Lineups!A$46:A$83="SP")))))</f>
        <v/>
      </c>
      <c r="G15" s="465" t="str">
        <f>IF(OR(A15="",F15=0,LU!D$3+LU!D$102=0),"",F15/(LU!D$3+LU!D$102))</f>
        <v/>
      </c>
      <c r="H15" s="466" t="str">
        <f>IF(OR(C15=0,A15=""),"",SK!D201)</f>
        <v/>
      </c>
      <c r="I15" s="467" t="str">
        <f>IF(OR(A15="",SK!E201="",SK!E201=0),"",H15/SK!E201)</f>
        <v/>
      </c>
      <c r="J15" s="486" t="str">
        <f>IF(OR(A15="",C15=0),"",SK!G201)</f>
        <v/>
      </c>
      <c r="K15" s="487" t="str">
        <f>IF(OR(A15="",C15=0),"",SK!H201)</f>
        <v/>
      </c>
      <c r="L15" s="488" t="str">
        <f>IF(OR(A15="",C15=0),"",SK!J201)</f>
        <v/>
      </c>
      <c r="M15" s="488" t="str">
        <f>IF(OR(A15="",C15=0),"",SK!L201)</f>
        <v/>
      </c>
      <c r="N15" s="806" t="str">
        <f>IF(OR(A15="",C15=0),"",SUMPRODUCT(--(Lineups!$A$4:$A$41="SP"),--(Lineups!$C$4:$C$41=A15))+SUMPRODUCT(--(Lineups!$A$46:$A$83="SP"),--(Lineups!$C$46:$C$83=A15)))</f>
        <v/>
      </c>
      <c r="O15" s="489" t="str">
        <f t="shared" si="8"/>
        <v/>
      </c>
      <c r="P15" s="490" t="str">
        <f>IF(OR(A15="",C15=0),"",SK!I201)</f>
        <v/>
      </c>
      <c r="Q15" s="491" t="str">
        <f t="shared" si="0"/>
        <v/>
      </c>
      <c r="R15" s="492" t="str">
        <f>IF(OR(A15="",F15=0),"",SUM(LU!Q64,LU!Q163))</f>
        <v/>
      </c>
      <c r="S15" s="493" t="str">
        <f>IF(OR(A15="",F15=0),"",SUM(LU!Q87,LU!Q186))</f>
        <v/>
      </c>
      <c r="T15" s="466" t="str">
        <f>IF(OR(A15="",F15=0),"",SUM(LU!Q41,LU!Q140))</f>
        <v/>
      </c>
      <c r="U15" s="493" t="str">
        <f>IF(OR(A15="",C15=0),"",SUM(LU!O41,LU!O140))</f>
        <v/>
      </c>
      <c r="V15" s="494" t="str">
        <f t="shared" si="1"/>
        <v/>
      </c>
      <c r="W15" s="495" t="str">
        <f>IF(OR(A15="",D15=0),"",SUM(LU!D41,LU!D140))</f>
        <v/>
      </c>
      <c r="X15" s="494" t="str">
        <f t="shared" si="2"/>
        <v/>
      </c>
      <c r="Y15" s="495" t="str">
        <f>IF(OR(A15="",E15=0),"",SUM(LU!J41,LU!J140))</f>
        <v/>
      </c>
      <c r="Z15" s="494" t="str">
        <f t="shared" si="3"/>
        <v/>
      </c>
      <c r="AA15" s="652" t="str">
        <f>IF(OR(A15="",AND(D15=0, E15=0)),"",SUM(LU!L41,LU!L140))</f>
        <v/>
      </c>
      <c r="AB15" s="653" t="str">
        <f t="shared" si="10"/>
        <v/>
      </c>
      <c r="AC15" s="491" t="str">
        <f t="shared" si="9"/>
        <v/>
      </c>
      <c r="AD15" s="496" t="str">
        <f>IF(OR(A15="",F15=0,R$26="-",LU!$D$5=0),"",R15-R$26)</f>
        <v/>
      </c>
      <c r="AE15" s="497" t="str">
        <f>IF(OR(A15="",F15=0,S$26="-",LU!$D$5=0),"",S15-S$26)</f>
        <v/>
      </c>
      <c r="AF15" s="498" t="str">
        <f t="shared" si="4"/>
        <v/>
      </c>
      <c r="AG15" s="499" t="str">
        <f t="shared" si="5"/>
        <v/>
      </c>
      <c r="AH15" s="499" t="str">
        <f t="shared" si="6"/>
        <v/>
      </c>
      <c r="AI15" s="500" t="str">
        <f t="shared" si="7"/>
        <v/>
      </c>
      <c r="AJ15" s="656" t="str">
        <f t="shared" si="11"/>
        <v/>
      </c>
      <c r="AK15" s="501" t="str">
        <f>IF(OR($A15="",AC15="",AC$26="-",LU!$D$5=0),"",AC15-AC$26)</f>
        <v/>
      </c>
      <c r="AL15" s="1238" t="str">
        <f>IF(OR(A15="",F15=0),"",SUM(PT!U21,PT!U22))</f>
        <v/>
      </c>
      <c r="AM15" s="1239"/>
    </row>
    <row r="16" spans="1:39" s="72" customFormat="1" ht="20" customHeight="1">
      <c r="A16" s="123" t="str">
        <f>IF(ISBLANK(IGRF!$B24),"",IGRF!$B24)</f>
        <v/>
      </c>
      <c r="B16" s="90" t="str">
        <f>IF(ISBLANK(IGRF!$C24),"",IGRF!$C24)</f>
        <v/>
      </c>
      <c r="C16" s="91" t="str">
        <f>IF(A16="","",SUM(LU!O19,LU!O118))</f>
        <v/>
      </c>
      <c r="D16" s="91" t="str">
        <f>IF(A16="","",SUM(LU!D19,LU!D118))</f>
        <v/>
      </c>
      <c r="E16" s="92" t="str">
        <f>IF(A16="","",SUM(LU!J19,LU!J118))</f>
        <v/>
      </c>
      <c r="F16" s="464" t="str">
        <f>IF(A16="","",(SUM(C16:E16)-(SUMPRODUCT(--(Lineups!C$4:C$41=A16),--(Lineups!A$4:A$41="SP"))+SUMPRODUCT(--(Lineups!G$4:G$41=A16),--(Lineups!A$4:A$41="SP"))+SUMPRODUCT(--(Lineups!C$46:C$83=A16),--(Lineups!A$46:A$83="SP"))+SUMPRODUCT(--(Lineups!G$46:G$83=A16),--(Lineups!A$46:A$83="SP")))))</f>
        <v/>
      </c>
      <c r="G16" s="465" t="str">
        <f>IF(OR(A16="",F16=0,LU!D$3+LU!D$102=0),"",F16/(LU!D$3+LU!D$102))</f>
        <v/>
      </c>
      <c r="H16" s="466" t="str">
        <f>IF(OR(C16=0,A16=""),"",SK!D204)</f>
        <v/>
      </c>
      <c r="I16" s="467" t="str">
        <f>IF(OR(A16="",SK!E204="",SK!E204=0),"",H16/SK!E204)</f>
        <v/>
      </c>
      <c r="J16" s="486" t="str">
        <f>IF(OR(A16="",C16=0),"",SK!G204)</f>
        <v/>
      </c>
      <c r="K16" s="487" t="str">
        <f>IF(OR(A16="",C16=0),"",SK!H204)</f>
        <v/>
      </c>
      <c r="L16" s="488" t="str">
        <f>IF(OR(A16="",C16=0),"",SK!J204)</f>
        <v/>
      </c>
      <c r="M16" s="488" t="str">
        <f>IF(OR(A16="",C16=0),"",SK!L204)</f>
        <v/>
      </c>
      <c r="N16" s="806" t="str">
        <f>IF(OR(A16="",C16=0),"",SUMPRODUCT(--(Lineups!$A$4:$A$41="SP"),--(Lineups!$C$4:$C$41=A16))+SUMPRODUCT(--(Lineups!$A$46:$A$83="SP"),--(Lineups!$C$46:$C$83=A16)))</f>
        <v/>
      </c>
      <c r="O16" s="489" t="str">
        <f t="shared" si="8"/>
        <v/>
      </c>
      <c r="P16" s="490" t="str">
        <f>IF(OR(A16="",C16=0),"",SK!I204)</f>
        <v/>
      </c>
      <c r="Q16" s="491" t="str">
        <f t="shared" si="0"/>
        <v/>
      </c>
      <c r="R16" s="492" t="str">
        <f>IF(OR(A16="",F16=0),"",SUM(LU!Q65,LU!Q164))</f>
        <v/>
      </c>
      <c r="S16" s="493" t="str">
        <f>IF(OR(A16="",F16=0),"",SUM(LU!Q88,LU!Q187))</f>
        <v/>
      </c>
      <c r="T16" s="466" t="str">
        <f>IF(OR(A16="",F16=0),"",SUM(LU!Q42,LU!Q141))</f>
        <v/>
      </c>
      <c r="U16" s="493" t="str">
        <f>IF(OR(A16="",C16=0),"",SUM(LU!O42,LU!O141))</f>
        <v/>
      </c>
      <c r="V16" s="494" t="str">
        <f t="shared" si="1"/>
        <v/>
      </c>
      <c r="W16" s="495" t="str">
        <f>IF(OR(A16="",D16=0),"",SUM(LU!D42,LU!D141))</f>
        <v/>
      </c>
      <c r="X16" s="494" t="str">
        <f t="shared" si="2"/>
        <v/>
      </c>
      <c r="Y16" s="495" t="str">
        <f>IF(OR(A16="",E16=0),"",SUM(LU!J42,LU!J141))</f>
        <v/>
      </c>
      <c r="Z16" s="494" t="str">
        <f t="shared" si="3"/>
        <v/>
      </c>
      <c r="AA16" s="652" t="str">
        <f>IF(OR(A16="",AND(D16=0, E16=0)),"",SUM(LU!L42,LU!L141))</f>
        <v/>
      </c>
      <c r="AB16" s="653" t="str">
        <f t="shared" si="10"/>
        <v/>
      </c>
      <c r="AC16" s="491" t="str">
        <f t="shared" si="9"/>
        <v/>
      </c>
      <c r="AD16" s="496" t="str">
        <f>IF(OR(A16="",F16=0,R$26="-",LU!$D$5=0),"",R16-R$26)</f>
        <v/>
      </c>
      <c r="AE16" s="497" t="str">
        <f>IF(OR(A16="",F16=0,S$26="-",LU!$D$5=0),"",S16-S$26)</f>
        <v/>
      </c>
      <c r="AF16" s="498" t="str">
        <f t="shared" si="4"/>
        <v/>
      </c>
      <c r="AG16" s="499" t="str">
        <f t="shared" si="5"/>
        <v/>
      </c>
      <c r="AH16" s="499" t="str">
        <f t="shared" si="6"/>
        <v/>
      </c>
      <c r="AI16" s="500" t="str">
        <f t="shared" si="7"/>
        <v/>
      </c>
      <c r="AJ16" s="656" t="str">
        <f t="shared" si="11"/>
        <v/>
      </c>
      <c r="AK16" s="501" t="str">
        <f>IF(OR($A16="",AC16="",AC$26="-",LU!$D$5=0),"",AC16-AC$26)</f>
        <v/>
      </c>
      <c r="AL16" s="1238" t="str">
        <f>IF(OR(A16="",F16=0),"",SUM(PT!U23,PT!U24))</f>
        <v/>
      </c>
      <c r="AM16" s="1239"/>
    </row>
    <row r="17" spans="1:39" s="72" customFormat="1" ht="19.5" customHeight="1">
      <c r="A17" s="123" t="str">
        <f>IF(ISBLANK(IGRF!$B25),"",IGRF!$B25)</f>
        <v/>
      </c>
      <c r="B17" s="90" t="str">
        <f>IF(ISBLANK(IGRF!$C25),"",IGRF!$C25)</f>
        <v/>
      </c>
      <c r="C17" s="91" t="str">
        <f>IF(A17="","",SUM(LU!O20,LU!O119))</f>
        <v/>
      </c>
      <c r="D17" s="91" t="str">
        <f>IF(A17="","",SUM(LU!D20,LU!D119))</f>
        <v/>
      </c>
      <c r="E17" s="92" t="str">
        <f>IF(A17="","",SUM(LU!J20,LU!J119))</f>
        <v/>
      </c>
      <c r="F17" s="464" t="str">
        <f>IF(A17="","",(SUM(C17:E17)-(SUMPRODUCT(--(Lineups!C$4:C$41=A17),--(Lineups!A$4:A$41="SP"))+SUMPRODUCT(--(Lineups!G$4:G$41=A17),--(Lineups!A$4:A$41="SP"))+SUMPRODUCT(--(Lineups!C$46:C$83=A17),--(Lineups!A$46:A$83="SP"))+SUMPRODUCT(--(Lineups!G$46:G$83=A17),--(Lineups!A$46:A$83="SP")))))</f>
        <v/>
      </c>
      <c r="G17" s="465" t="str">
        <f>IF(OR(A17="",F17=0,LU!D$3+LU!D$102=0),"",F17/(LU!D$3+LU!D$102))</f>
        <v/>
      </c>
      <c r="H17" s="466" t="str">
        <f>IF(OR(C17=0,A17=""),"",SK!D207)</f>
        <v/>
      </c>
      <c r="I17" s="467" t="str">
        <f>IF(OR(A17="",SK!E207="",SK!E207=0),"",H17/SK!E207)</f>
        <v/>
      </c>
      <c r="J17" s="486" t="str">
        <f>IF(OR(A17="",C17=0),"",SK!G207)</f>
        <v/>
      </c>
      <c r="K17" s="487" t="str">
        <f>IF(OR(A17="",C17=0),"",SK!H207)</f>
        <v/>
      </c>
      <c r="L17" s="488" t="str">
        <f>IF(OR(A17="",C17=0),"",SK!J207)</f>
        <v/>
      </c>
      <c r="M17" s="488" t="str">
        <f>IF(OR(A17="",C17=0),"",SK!L207)</f>
        <v/>
      </c>
      <c r="N17" s="806" t="str">
        <f>IF(OR(A17="",C17=0),"",SUMPRODUCT(--(Lineups!$A$4:$A$41="SP"),--(Lineups!$C$4:$C$41=A17))+SUMPRODUCT(--(Lineups!$A$46:$A$83="SP"),--(Lineups!$C$46:$C$83=A17)))</f>
        <v/>
      </c>
      <c r="O17" s="489" t="str">
        <f t="shared" si="8"/>
        <v/>
      </c>
      <c r="P17" s="490" t="str">
        <f>IF(OR(A17="",C17=0),"",SK!I207)</f>
        <v/>
      </c>
      <c r="Q17" s="491" t="str">
        <f t="shared" si="0"/>
        <v/>
      </c>
      <c r="R17" s="492" t="str">
        <f>IF(OR(A17="",F17=0),"",SUM(LU!Q66,LU!Q165))</f>
        <v/>
      </c>
      <c r="S17" s="493" t="str">
        <f>IF(OR(A17="",F17=0),"",SUM(LU!Q89,LU!Q188))</f>
        <v/>
      </c>
      <c r="T17" s="466" t="str">
        <f>IF(OR(A17="",F17=0),"",SUM(LU!Q43,LU!Q142))</f>
        <v/>
      </c>
      <c r="U17" s="493" t="str">
        <f>IF(OR(A17="",C17=0),"",SUM(LU!O43,LU!O142))</f>
        <v/>
      </c>
      <c r="V17" s="494" t="str">
        <f t="shared" si="1"/>
        <v/>
      </c>
      <c r="W17" s="495" t="str">
        <f>IF(OR(A17="",D17=0),"",SUM(LU!D43,LU!D142))</f>
        <v/>
      </c>
      <c r="X17" s="494" t="str">
        <f t="shared" si="2"/>
        <v/>
      </c>
      <c r="Y17" s="495" t="str">
        <f>IF(OR(A17="",E17=0),"",SUM(LU!J43,LU!J142))</f>
        <v/>
      </c>
      <c r="Z17" s="494" t="str">
        <f t="shared" si="3"/>
        <v/>
      </c>
      <c r="AA17" s="652" t="str">
        <f>IF(OR(A17="",AND(D17=0, E17=0)),"",SUM(LU!L43,LU!L142))</f>
        <v/>
      </c>
      <c r="AB17" s="653" t="str">
        <f t="shared" si="10"/>
        <v/>
      </c>
      <c r="AC17" s="491" t="str">
        <f t="shared" si="9"/>
        <v/>
      </c>
      <c r="AD17" s="496" t="str">
        <f>IF(OR(A17="",F17=0,R$26="-",LU!$D$5=0),"",R17-R$26)</f>
        <v/>
      </c>
      <c r="AE17" s="497" t="str">
        <f>IF(OR(A17="",F17=0,S$26="-",LU!$D$5=0),"",S17-S$26)</f>
        <v/>
      </c>
      <c r="AF17" s="498" t="str">
        <f t="shared" si="4"/>
        <v/>
      </c>
      <c r="AG17" s="499" t="str">
        <f t="shared" si="5"/>
        <v/>
      </c>
      <c r="AH17" s="499" t="str">
        <f t="shared" si="6"/>
        <v/>
      </c>
      <c r="AI17" s="500" t="str">
        <f t="shared" si="7"/>
        <v/>
      </c>
      <c r="AJ17" s="656" t="str">
        <f t="shared" si="11"/>
        <v/>
      </c>
      <c r="AK17" s="501" t="str">
        <f>IF(OR($A17="",AC17="",AC$26="-",LU!$D$5=0),"",AC17-AC$26)</f>
        <v/>
      </c>
      <c r="AL17" s="1238" t="str">
        <f>IF(OR(A17="",F17=0),"",SUM(PT!U25,PT!U26))</f>
        <v/>
      </c>
      <c r="AM17" s="1239"/>
    </row>
    <row r="18" spans="1:39" s="72" customFormat="1" ht="20" customHeight="1">
      <c r="A18" s="123" t="str">
        <f>IF(ISBLANK(IGRF!$B26),"",IGRF!$B26)</f>
        <v/>
      </c>
      <c r="B18" s="90" t="str">
        <f>IF(ISBLANK(IGRF!$C26),"",IGRF!$C26)</f>
        <v/>
      </c>
      <c r="C18" s="91" t="str">
        <f>IF(A18="","",SUM(LU!O21,LU!O120))</f>
        <v/>
      </c>
      <c r="D18" s="91" t="str">
        <f>IF(A18="","",SUM(LU!D21,LU!D120))</f>
        <v/>
      </c>
      <c r="E18" s="92" t="str">
        <f>IF(A18="","",SUM(LU!J21,LU!J120))</f>
        <v/>
      </c>
      <c r="F18" s="464" t="str">
        <f>IF(A18="","",(SUM(C18:E18)-(SUMPRODUCT(--(Lineups!C$4:C$41=A18),--(Lineups!A$4:A$41="SP"))+SUMPRODUCT(--(Lineups!G$4:G$41=A18),--(Lineups!A$4:A$41="SP"))+SUMPRODUCT(--(Lineups!C$46:C$83=A18),--(Lineups!A$46:A$83="SP"))+SUMPRODUCT(--(Lineups!G$46:G$83=A18),--(Lineups!A$46:A$83="SP")))))</f>
        <v/>
      </c>
      <c r="G18" s="465" t="str">
        <f>IF(OR(A18="",F18=0,LU!D$3+LU!D$102=0),"",F18/(LU!D$3+LU!D$102))</f>
        <v/>
      </c>
      <c r="H18" s="466" t="str">
        <f>IF(OR(C18=0,A18=""),"",SK!D210)</f>
        <v/>
      </c>
      <c r="I18" s="467" t="str">
        <f>IF(OR(A18="",SK!E210="",SK!E210=0),"",H18/SK!E210)</f>
        <v/>
      </c>
      <c r="J18" s="486" t="str">
        <f>IF(OR(A18="",C18=0),"",SK!G210)</f>
        <v/>
      </c>
      <c r="K18" s="487" t="str">
        <f>IF(OR(A18="",C18=0),"",SK!H210)</f>
        <v/>
      </c>
      <c r="L18" s="488" t="str">
        <f>IF(OR(A18="",C18=0),"",SK!J210)</f>
        <v/>
      </c>
      <c r="M18" s="488" t="str">
        <f>IF(OR(A18="",C18=0),"",SK!L210)</f>
        <v/>
      </c>
      <c r="N18" s="806" t="str">
        <f>IF(OR(A18="",C18=0),"",SUMPRODUCT(--(Lineups!$A$4:$A$41="SP"),--(Lineups!$C$4:$C$41=A18))+SUMPRODUCT(--(Lineups!$A$46:$A$83="SP"),--(Lineups!$C$46:$C$83=A18)))</f>
        <v/>
      </c>
      <c r="O18" s="489" t="str">
        <f t="shared" si="8"/>
        <v/>
      </c>
      <c r="P18" s="490" t="str">
        <f>IF(OR(A18="",C18=0),"",SK!I210)</f>
        <v/>
      </c>
      <c r="Q18" s="491" t="str">
        <f t="shared" si="0"/>
        <v/>
      </c>
      <c r="R18" s="492" t="str">
        <f>IF(OR(A18="",F18=0),"",SUM(LU!Q67,LU!Q166))</f>
        <v/>
      </c>
      <c r="S18" s="493" t="str">
        <f>IF(OR(A18="",F18=0),"",SUM(LU!Q90,LU!Q189))</f>
        <v/>
      </c>
      <c r="T18" s="466" t="str">
        <f>IF(OR(A18="",F18=0),"",SUM(LU!Q44,LU!Q143))</f>
        <v/>
      </c>
      <c r="U18" s="493" t="str">
        <f>IF(OR(A18="",C18=0),"",SUM(LU!O44,LU!O143))</f>
        <v/>
      </c>
      <c r="V18" s="494" t="str">
        <f t="shared" si="1"/>
        <v/>
      </c>
      <c r="W18" s="495" t="str">
        <f>IF(OR(A18="",D18=0),"",SUM(LU!D44,LU!D143))</f>
        <v/>
      </c>
      <c r="X18" s="494" t="str">
        <f t="shared" si="2"/>
        <v/>
      </c>
      <c r="Y18" s="495" t="str">
        <f>IF(OR(A18="",E18=0),"",SUM(LU!J44,LU!J143))</f>
        <v/>
      </c>
      <c r="Z18" s="494" t="str">
        <f t="shared" si="3"/>
        <v/>
      </c>
      <c r="AA18" s="652" t="str">
        <f>IF(OR(A18="",AND(D18=0, E18=0)),"",SUM(LU!L44,LU!L143))</f>
        <v/>
      </c>
      <c r="AB18" s="653" t="str">
        <f t="shared" si="10"/>
        <v/>
      </c>
      <c r="AC18" s="491" t="str">
        <f t="shared" si="9"/>
        <v/>
      </c>
      <c r="AD18" s="496" t="str">
        <f>IF(OR(A18="",F18=0,R$26="-",LU!$D$5=0),"",R18-R$26)</f>
        <v/>
      </c>
      <c r="AE18" s="497" t="str">
        <f>IF(OR(A18="",F18=0,S$26="-",LU!$D$5=0),"",S18-S$26)</f>
        <v/>
      </c>
      <c r="AF18" s="498" t="str">
        <f t="shared" si="4"/>
        <v/>
      </c>
      <c r="AG18" s="499" t="str">
        <f t="shared" si="5"/>
        <v/>
      </c>
      <c r="AH18" s="499" t="str">
        <f t="shared" si="6"/>
        <v/>
      </c>
      <c r="AI18" s="500" t="str">
        <f t="shared" si="7"/>
        <v/>
      </c>
      <c r="AJ18" s="656" t="str">
        <f t="shared" si="11"/>
        <v/>
      </c>
      <c r="AK18" s="501" t="str">
        <f>IF(OR($A18="",AC18="",AC$26="-",LU!$D$5=0),"",AC18-AC$26)</f>
        <v/>
      </c>
      <c r="AL18" s="1238" t="str">
        <f>IF(OR(A18="",F18=0),"",SUM(PT!U27,PT!U28))</f>
        <v/>
      </c>
      <c r="AM18" s="1239"/>
    </row>
    <row r="19" spans="1:39" s="72" customFormat="1" ht="20" customHeight="1">
      <c r="A19" s="123" t="str">
        <f>IF(ISBLANK(IGRF!$B27),"",IGRF!$B27)</f>
        <v/>
      </c>
      <c r="B19" s="90" t="str">
        <f>IF(ISBLANK(IGRF!$C27),"",IGRF!$C27)</f>
        <v/>
      </c>
      <c r="C19" s="91" t="str">
        <f>IF(A19="","",SUM(LU!O22,LU!O121))</f>
        <v/>
      </c>
      <c r="D19" s="91" t="str">
        <f>IF(A19="","",SUM(LU!D22,LU!D121))</f>
        <v/>
      </c>
      <c r="E19" s="92" t="str">
        <f>IF(A19="","",SUM(LU!J22,LU!J121))</f>
        <v/>
      </c>
      <c r="F19" s="464" t="str">
        <f>IF(A19="","",(SUM(C19:E19)-(SUMPRODUCT(--(Lineups!C$4:C$41=A19),--(Lineups!A$4:A$41="SP"))+SUMPRODUCT(--(Lineups!G$4:G$41=A19),--(Lineups!A$4:A$41="SP"))+SUMPRODUCT(--(Lineups!C$46:C$83=A19),--(Lineups!A$46:A$83="SP"))+SUMPRODUCT(--(Lineups!G$46:G$83=A19),--(Lineups!A$46:A$83="SP")))))</f>
        <v/>
      </c>
      <c r="G19" s="465" t="str">
        <f>IF(OR(A19="",F19=0,LU!D$3+LU!D$102=0),"",F19/(LU!D$3+LU!D$102))</f>
        <v/>
      </c>
      <c r="H19" s="466" t="str">
        <f>IF(OR(C19=0,A19=""),"",SK!D213)</f>
        <v/>
      </c>
      <c r="I19" s="467" t="str">
        <f>IF(OR(A19="",SK!E213="",SK!E213=0),"",H19/SK!E213)</f>
        <v/>
      </c>
      <c r="J19" s="486" t="str">
        <f>IF(OR(A19="",C19=0),"",SK!G213)</f>
        <v/>
      </c>
      <c r="K19" s="487" t="str">
        <f>IF(OR(A19="",C19=0),"",SK!H213)</f>
        <v/>
      </c>
      <c r="L19" s="488" t="str">
        <f>IF(OR(A19="",C19=0),"",SK!J213)</f>
        <v/>
      </c>
      <c r="M19" s="488" t="str">
        <f>IF(OR(A19="",C19=0),"",SK!L213)</f>
        <v/>
      </c>
      <c r="N19" s="806" t="str">
        <f>IF(OR(A19="",C19=0),"",SUMPRODUCT(--(Lineups!$A$4:$A$41="SP"),--(Lineups!$C$4:$C$41=A19))+SUMPRODUCT(--(Lineups!$A$46:$A$83="SP"),--(Lineups!$C$46:$C$83=A19)))</f>
        <v/>
      </c>
      <c r="O19" s="489" t="str">
        <f t="shared" si="8"/>
        <v/>
      </c>
      <c r="P19" s="490" t="str">
        <f>IF(OR(A19="",C19=0),"",SK!I213)</f>
        <v/>
      </c>
      <c r="Q19" s="491" t="str">
        <f t="shared" si="0"/>
        <v/>
      </c>
      <c r="R19" s="492" t="str">
        <f>IF(OR(A19="",F19=0),"",SUM(LU!Q68,LU!Q167))</f>
        <v/>
      </c>
      <c r="S19" s="493" t="str">
        <f>IF(OR(A19="",F19=0),"",SUM(LU!Q91,LU!Q190))</f>
        <v/>
      </c>
      <c r="T19" s="466" t="str">
        <f>IF(OR(A19="",F19=0),"",SUM(LU!Q45,LU!Q144))</f>
        <v/>
      </c>
      <c r="U19" s="493" t="str">
        <f>IF(OR(A19="",C19=0),"",SUM(LU!O45,LU!O144))</f>
        <v/>
      </c>
      <c r="V19" s="494" t="str">
        <f t="shared" si="1"/>
        <v/>
      </c>
      <c r="W19" s="495" t="str">
        <f>IF(OR(A19="",D19=0),"",SUM(LU!D45,LU!D144))</f>
        <v/>
      </c>
      <c r="X19" s="494" t="str">
        <f t="shared" si="2"/>
        <v/>
      </c>
      <c r="Y19" s="495" t="str">
        <f>IF(OR(A19="",E19=0),"",SUM(LU!J45,LU!J144))</f>
        <v/>
      </c>
      <c r="Z19" s="494" t="str">
        <f t="shared" si="3"/>
        <v/>
      </c>
      <c r="AA19" s="652" t="str">
        <f>IF(OR(A19="",AND(D19=0, E19=0)),"",SUM(LU!L45,LU!L144))</f>
        <v/>
      </c>
      <c r="AB19" s="653" t="str">
        <f t="shared" si="10"/>
        <v/>
      </c>
      <c r="AC19" s="491" t="str">
        <f t="shared" si="9"/>
        <v/>
      </c>
      <c r="AD19" s="496" t="str">
        <f>IF(OR(A19="",F19=0,R$26="-",LU!$D$5=0),"",R19-R$26)</f>
        <v/>
      </c>
      <c r="AE19" s="497" t="str">
        <f>IF(OR(A19="",F19=0,S$26="-",LU!$D$5=0),"",S19-S$26)</f>
        <v/>
      </c>
      <c r="AF19" s="498" t="str">
        <f t="shared" si="4"/>
        <v/>
      </c>
      <c r="AG19" s="499" t="str">
        <f t="shared" si="5"/>
        <v/>
      </c>
      <c r="AH19" s="499" t="str">
        <f t="shared" si="6"/>
        <v/>
      </c>
      <c r="AI19" s="500" t="str">
        <f t="shared" si="7"/>
        <v/>
      </c>
      <c r="AJ19" s="656" t="str">
        <f t="shared" si="11"/>
        <v/>
      </c>
      <c r="AK19" s="501" t="str">
        <f>IF(OR($A19="",AC19="",AC$26="-",LU!$D$5=0),"",AC19-AC$26)</f>
        <v/>
      </c>
      <c r="AL19" s="1238" t="str">
        <f>IF(OR(A19="",F19=0),"",SUM(PT!U29,PT!U30))</f>
        <v/>
      </c>
      <c r="AM19" s="1239"/>
    </row>
    <row r="20" spans="1:39" s="72" customFormat="1" ht="20" customHeight="1">
      <c r="A20" s="123" t="str">
        <f>IF(ISBLANK(IGRF!$B28),"",IGRF!$B28)</f>
        <v/>
      </c>
      <c r="B20" s="90" t="str">
        <f>IF(ISBLANK(IGRF!$C28),"",IGRF!$C28)</f>
        <v/>
      </c>
      <c r="C20" s="91" t="str">
        <f>IF(A20="","",SUM(LU!O23,LU!O122))</f>
        <v/>
      </c>
      <c r="D20" s="91" t="str">
        <f>IF(A20="","",SUM(LU!D23,LU!D122))</f>
        <v/>
      </c>
      <c r="E20" s="92" t="str">
        <f>IF(A20="","",SUM(LU!J23,LU!J122))</f>
        <v/>
      </c>
      <c r="F20" s="464" t="str">
        <f>IF(A20="","",(SUM(C20:E20)-(SUMPRODUCT(--(Lineups!C$4:C$41=A20),--(Lineups!A$4:A$41="SP"))+SUMPRODUCT(--(Lineups!G$4:G$41=A20),--(Lineups!A$4:A$41="SP"))+SUMPRODUCT(--(Lineups!C$46:C$83=A20),--(Lineups!A$46:A$83="SP"))+SUMPRODUCT(--(Lineups!G$46:G$83=A20),--(Lineups!A$46:A$83="SP")))))</f>
        <v/>
      </c>
      <c r="G20" s="465" t="str">
        <f>IF(OR(A20="",F20=0,LU!D$3+LU!D$102=0),"",F20/(LU!D$3+LU!D$102))</f>
        <v/>
      </c>
      <c r="H20" s="466" t="str">
        <f>IF(OR(C20=0,A20=""),"",SK!D216)</f>
        <v/>
      </c>
      <c r="I20" s="467" t="str">
        <f>IF(OR(A20="",SK!E216="",SK!E216=0),"",H20/SK!E216)</f>
        <v/>
      </c>
      <c r="J20" s="486" t="str">
        <f>IF(OR(A20="",C20=0),"",SK!G216)</f>
        <v/>
      </c>
      <c r="K20" s="487" t="str">
        <f>IF(OR(A20="",C20=0),"",SK!H216)</f>
        <v/>
      </c>
      <c r="L20" s="488" t="str">
        <f>IF(OR(A20="",C20=0),"",SK!J216)</f>
        <v/>
      </c>
      <c r="M20" s="488" t="str">
        <f>IF(OR(A20="",C20=0),"",SK!L216)</f>
        <v/>
      </c>
      <c r="N20" s="806" t="str">
        <f>IF(OR(A20="",C20=0),"",SUMPRODUCT(--(Lineups!$A$4:$A$41="SP"),--(Lineups!$C$4:$C$41=A20))+SUMPRODUCT(--(Lineups!$A$46:$A$83="SP"),--(Lineups!$C$46:$C$83=A20)))</f>
        <v/>
      </c>
      <c r="O20" s="489" t="str">
        <f t="shared" si="8"/>
        <v/>
      </c>
      <c r="P20" s="490" t="str">
        <f>IF(OR(A20="",C20=0),"",SK!I216)</f>
        <v/>
      </c>
      <c r="Q20" s="491" t="str">
        <f t="shared" si="0"/>
        <v/>
      </c>
      <c r="R20" s="492" t="str">
        <f>IF(OR(A20="",F20=0),"",SUM(LU!Q69,LU!Q168))</f>
        <v/>
      </c>
      <c r="S20" s="493" t="str">
        <f>IF(OR(A20="",F20=0),"",SUM(LU!Q92,LU!Q191))</f>
        <v/>
      </c>
      <c r="T20" s="466" t="str">
        <f>IF(OR(A20="",F20=0),"",SUM(LU!Q46,LU!Q145))</f>
        <v/>
      </c>
      <c r="U20" s="493" t="str">
        <f>IF(OR(A20="",C20=0),"",SUM(LU!O46,LU!O145))</f>
        <v/>
      </c>
      <c r="V20" s="494" t="str">
        <f t="shared" si="1"/>
        <v/>
      </c>
      <c r="W20" s="495" t="str">
        <f>IF(OR(A20="",D20=0),"",SUM(LU!D46,LU!D145))</f>
        <v/>
      </c>
      <c r="X20" s="494" t="str">
        <f t="shared" si="2"/>
        <v/>
      </c>
      <c r="Y20" s="495" t="str">
        <f>IF(OR(A20="",E20=0),"",SUM(LU!J46,LU!J145))</f>
        <v/>
      </c>
      <c r="Z20" s="494" t="str">
        <f t="shared" si="3"/>
        <v/>
      </c>
      <c r="AA20" s="652" t="str">
        <f>IF(OR(A20="",AND(D20=0, E20=0)),"",SUM(LU!L46,LU!L145))</f>
        <v/>
      </c>
      <c r="AB20" s="653" t="str">
        <f t="shared" si="10"/>
        <v/>
      </c>
      <c r="AC20" s="491" t="str">
        <f t="shared" si="9"/>
        <v/>
      </c>
      <c r="AD20" s="496" t="str">
        <f>IF(OR(A20="",F20=0,R$26="-",LU!$D$5=0),"",R20-R$26)</f>
        <v/>
      </c>
      <c r="AE20" s="497" t="str">
        <f>IF(OR(A20="",F20=0,S$26="-",LU!$D$5=0),"",S20-S$26)</f>
        <v/>
      </c>
      <c r="AF20" s="498" t="str">
        <f t="shared" si="4"/>
        <v/>
      </c>
      <c r="AG20" s="499" t="str">
        <f t="shared" si="5"/>
        <v/>
      </c>
      <c r="AH20" s="499" t="str">
        <f t="shared" si="6"/>
        <v/>
      </c>
      <c r="AI20" s="500" t="str">
        <f t="shared" si="7"/>
        <v/>
      </c>
      <c r="AJ20" s="656" t="str">
        <f t="shared" si="11"/>
        <v/>
      </c>
      <c r="AK20" s="501" t="str">
        <f>IF(OR($A20="",AC20="",AC$26="-",LU!$D$5=0),"",AC20-AC$26)</f>
        <v/>
      </c>
      <c r="AL20" s="1238" t="str">
        <f>IF(OR(A20="",F20=0),"",SUM(PT!U31,PT!U32))</f>
        <v/>
      </c>
      <c r="AM20" s="1239"/>
    </row>
    <row r="21" spans="1:39" s="72" customFormat="1" ht="19.5" customHeight="1">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806"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2" t="str">
        <f>IF(OR(A21="",AND(D21=0, E21=0)),"",SUM(LU!L47,LU!L146))</f>
        <v/>
      </c>
      <c r="AB21" s="653" t="str">
        <f t="shared" si="10"/>
        <v/>
      </c>
      <c r="AC21" s="491" t="str">
        <f t="shared" si="9"/>
        <v/>
      </c>
      <c r="AD21" s="496" t="str">
        <f>IF(OR(A21="",F21=0,R$26="-",LU!$D$5=0),"",R21-R$26)</f>
        <v/>
      </c>
      <c r="AE21" s="497" t="str">
        <f>IF(OR(A21="",F21=0,S$26="-",LU!$D$5=0),"",S21-S$26)</f>
        <v/>
      </c>
      <c r="AF21" s="498" t="str">
        <f t="shared" si="4"/>
        <v/>
      </c>
      <c r="AG21" s="499" t="str">
        <f t="shared" si="5"/>
        <v/>
      </c>
      <c r="AH21" s="499" t="str">
        <f t="shared" si="6"/>
        <v/>
      </c>
      <c r="AI21" s="500" t="str">
        <f t="shared" si="7"/>
        <v/>
      </c>
      <c r="AJ21" s="656" t="str">
        <f t="shared" si="11"/>
        <v/>
      </c>
      <c r="AK21" s="501" t="str">
        <f>IF(OR($A21="",AC21="",AC$26="-",LU!$D$5=0),"",AC21-AC$26)</f>
        <v/>
      </c>
      <c r="AL21" s="1238" t="str">
        <f>IF(OR(A21="",F21=0),"",SUM(PT!U33,PT!U34))</f>
        <v/>
      </c>
      <c r="AM21" s="1239"/>
    </row>
    <row r="22" spans="1:39" s="72" customFormat="1" ht="19.5" customHeight="1">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806"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2" t="str">
        <f>IF(OR(A22="",AND(D22=0, E22=0)),"",SUM(LU!L48,LU!L147))</f>
        <v/>
      </c>
      <c r="AB22" s="653" t="str">
        <f t="shared" si="10"/>
        <v/>
      </c>
      <c r="AC22" s="491" t="str">
        <f t="shared" si="9"/>
        <v/>
      </c>
      <c r="AD22" s="496" t="str">
        <f>IF(OR(A22="",F22=0,R$26="-",LU!$D$5=0),"",R22-R$26)</f>
        <v/>
      </c>
      <c r="AE22" s="497" t="str">
        <f>IF(OR(A22="",F22=0,S$26="-",LU!$D$5=0),"",S22-S$26)</f>
        <v/>
      </c>
      <c r="AF22" s="498" t="str">
        <f t="shared" si="4"/>
        <v/>
      </c>
      <c r="AG22" s="499" t="str">
        <f t="shared" si="5"/>
        <v/>
      </c>
      <c r="AH22" s="499" t="str">
        <f t="shared" si="6"/>
        <v/>
      </c>
      <c r="AI22" s="500" t="str">
        <f t="shared" si="7"/>
        <v/>
      </c>
      <c r="AJ22" s="656" t="str">
        <f t="shared" si="11"/>
        <v/>
      </c>
      <c r="AK22" s="501" t="str">
        <f>IF(OR($A22="",AC22="",AC$26="-",LU!$D$5=0),"",AC22-AC$26)</f>
        <v/>
      </c>
      <c r="AL22" s="1238" t="str">
        <f>IF(OR(A22="",F22=0),"",SUM(PT!U35,PT!U36))</f>
        <v/>
      </c>
      <c r="AM22" s="1239"/>
    </row>
    <row r="23" spans="1:39" s="72" customFormat="1" ht="19.5" customHeight="1">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806"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2" t="str">
        <f>IF(OR(A23="",AND(D23=0, E23=0)),"",SUM(LU!L49,LU!L148))</f>
        <v/>
      </c>
      <c r="AB23" s="653" t="str">
        <f t="shared" si="10"/>
        <v/>
      </c>
      <c r="AC23" s="491" t="str">
        <f t="shared" si="9"/>
        <v/>
      </c>
      <c r="AD23" s="496" t="str">
        <f>IF(OR(A23="",F23=0,R$26="-",LU!$D$5=0),"",R23-R$26)</f>
        <v/>
      </c>
      <c r="AE23" s="497" t="str">
        <f>IF(OR(A23="",F23=0,S$26="-",LU!$D$5=0),"",S23-S$26)</f>
        <v/>
      </c>
      <c r="AF23" s="498" t="str">
        <f t="shared" si="4"/>
        <v/>
      </c>
      <c r="AG23" s="499" t="str">
        <f t="shared" si="5"/>
        <v/>
      </c>
      <c r="AH23" s="499" t="str">
        <f t="shared" si="6"/>
        <v/>
      </c>
      <c r="AI23" s="500" t="str">
        <f t="shared" si="7"/>
        <v/>
      </c>
      <c r="AJ23" s="656" t="str">
        <f t="shared" si="11"/>
        <v/>
      </c>
      <c r="AK23" s="501" t="str">
        <f>IF(OR($A23="",AC23="",AC$26="-",LU!$D$5=0),"",AC23-AC$26)</f>
        <v/>
      </c>
      <c r="AL23" s="1238" t="str">
        <f>IF(OR(A23="",F23=0),"",SUM(PT!U37,PT!U38))</f>
        <v/>
      </c>
      <c r="AM23" s="1239"/>
    </row>
    <row r="24" spans="1:39" s="72" customFormat="1" ht="20" customHeight="1">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806"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2" t="str">
        <f>IF(OR(A24="",AND(D24=0, E24=0)),"",SUM(LU!L50,LU!L149))</f>
        <v/>
      </c>
      <c r="AB24" s="653" t="str">
        <f t="shared" si="10"/>
        <v/>
      </c>
      <c r="AC24" s="491" t="str">
        <f t="shared" si="9"/>
        <v/>
      </c>
      <c r="AD24" s="496" t="str">
        <f>IF(OR(A24="",F24=0,R$26="-",LU!$D$5=0),"",R24-R$26)</f>
        <v/>
      </c>
      <c r="AE24" s="497" t="str">
        <f>IF(OR(A24="",F24=0,S$26="-",LU!$D$5=0),"",S24-S$26)</f>
        <v/>
      </c>
      <c r="AF24" s="498" t="str">
        <f t="shared" si="4"/>
        <v/>
      </c>
      <c r="AG24" s="499" t="str">
        <f t="shared" si="5"/>
        <v/>
      </c>
      <c r="AH24" s="499" t="str">
        <f t="shared" si="6"/>
        <v/>
      </c>
      <c r="AI24" s="500" t="str">
        <f t="shared" si="7"/>
        <v/>
      </c>
      <c r="AJ24" s="656" t="str">
        <f t="shared" si="11"/>
        <v/>
      </c>
      <c r="AK24" s="501" t="str">
        <f>IF(OR($A24="",AC24="",AC$26="-",LU!$D$5=0),"",AC24-AC$26)</f>
        <v/>
      </c>
      <c r="AL24" s="1238" t="str">
        <f>IF(OR(A24="",F24=0),"",SUM(PT!U39,PT!U40))</f>
        <v/>
      </c>
      <c r="AM24" s="1239"/>
    </row>
    <row r="25" spans="1:39" s="72" customFormat="1" ht="19.5" customHeight="1" thickBot="1">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806"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2" t="str">
        <f>IF(OR(A25="",AND(D25=0, E25=0)),"",SUM(LU!L51,LU!L150))</f>
        <v/>
      </c>
      <c r="AB25" s="653" t="str">
        <f t="shared" si="10"/>
        <v/>
      </c>
      <c r="AC25" s="504" t="str">
        <f t="shared" si="9"/>
        <v/>
      </c>
      <c r="AD25" s="496" t="str">
        <f>IF(OR(A25="",F25=0,R$26="-",LU!$D$5=0),"",R25-R$26)</f>
        <v/>
      </c>
      <c r="AE25" s="497" t="str">
        <f>IF(OR(A25="",F25=0,S$26="-",LU!$D$5=0),"",S25-S$26)</f>
        <v/>
      </c>
      <c r="AF25" s="498" t="str">
        <f t="shared" si="4"/>
        <v/>
      </c>
      <c r="AG25" s="499" t="str">
        <f t="shared" si="5"/>
        <v/>
      </c>
      <c r="AH25" s="499" t="str">
        <f t="shared" si="6"/>
        <v/>
      </c>
      <c r="AI25" s="500" t="str">
        <f t="shared" si="7"/>
        <v/>
      </c>
      <c r="AJ25" s="656" t="str">
        <f t="shared" si="11"/>
        <v/>
      </c>
      <c r="AK25" s="501" t="str">
        <f>IF(OR($A25="",AC25="",AC$26="-",LU!$D$5=0),"",AC25-AC$26)</f>
        <v/>
      </c>
      <c r="AL25" s="1240" t="str">
        <f>IF(OR(A25="",F25=0),"",SUM(PT!U41,PT!U42))</f>
        <v/>
      </c>
      <c r="AM25" s="1241"/>
    </row>
    <row r="26" spans="1:39" s="6" customFormat="1" ht="21.75" customHeight="1" thickBot="1">
      <c r="A26" s="1242" t="s">
        <v>97</v>
      </c>
      <c r="B26" s="1242"/>
      <c r="C26" s="137">
        <f>SUM(C6:C25)</f>
        <v>0</v>
      </c>
      <c r="D26" s="137">
        <f>SUM(D6:D25)</f>
        <v>0</v>
      </c>
      <c r="E26" s="137">
        <f>SUM(E6:E25)</f>
        <v>0</v>
      </c>
      <c r="F26" s="137">
        <f>SUM(F6:F25)</f>
        <v>0</v>
      </c>
      <c r="G26" s="138" t="str">
        <f>IF(COUNT(G6:G25)=0,"-",AVERAGE(G6:G25))</f>
        <v>-</v>
      </c>
      <c r="H26" s="137">
        <f>SUM(H6:H25)</f>
        <v>0</v>
      </c>
      <c r="I26" s="139" t="str">
        <f>IF(LU!D3+LU!D102=0,"-",H26/(LU!D3+LU!D102))</f>
        <v>-</v>
      </c>
      <c r="J26" s="140">
        <f>SUM(J6:J25)</f>
        <v>0</v>
      </c>
      <c r="K26" s="137">
        <f>SUM(K6:K25)</f>
        <v>0</v>
      </c>
      <c r="L26" s="137">
        <f>SUM(L6:L25)</f>
        <v>0</v>
      </c>
      <c r="M26" s="137">
        <f>SUM(M6:M25)</f>
        <v>0</v>
      </c>
      <c r="N26" s="137">
        <f>SUM(N6:N25)</f>
        <v>0</v>
      </c>
      <c r="O26" s="141" t="str">
        <f>IF(C26=0,"-",K26/(C26-N26))</f>
        <v>-</v>
      </c>
      <c r="P26" s="137">
        <f>SUM(P6:P25)</f>
        <v>0</v>
      </c>
      <c r="Q26" s="142" t="str">
        <f t="shared" ref="Q26:AC26" si="12">IF(COUNT(Q6:Q25)=0,"-",AVERAGE(Q6:Q25))</f>
        <v>-</v>
      </c>
      <c r="R26" s="143" t="str">
        <f t="shared" si="12"/>
        <v>-</v>
      </c>
      <c r="S26" s="144" t="str">
        <f t="shared" si="12"/>
        <v>-</v>
      </c>
      <c r="T26" s="145" t="str">
        <f t="shared" si="12"/>
        <v>-</v>
      </c>
      <c r="U26" s="145" t="str">
        <f t="shared" si="12"/>
        <v>-</v>
      </c>
      <c r="V26" s="145" t="str">
        <f t="shared" si="12"/>
        <v>-</v>
      </c>
      <c r="W26" s="145" t="str">
        <f t="shared" si="12"/>
        <v>-</v>
      </c>
      <c r="X26" s="145" t="str">
        <f t="shared" si="12"/>
        <v>-</v>
      </c>
      <c r="Y26" s="145" t="str">
        <f t="shared" si="12"/>
        <v>-</v>
      </c>
      <c r="Z26" s="145" t="str">
        <f t="shared" si="12"/>
        <v>-</v>
      </c>
      <c r="AA26" s="145" t="str">
        <f t="shared" si="12"/>
        <v>-</v>
      </c>
      <c r="AB26" s="145" t="str">
        <f t="shared" si="12"/>
        <v>-</v>
      </c>
      <c r="AC26" s="145" t="str">
        <f t="shared" si="12"/>
        <v>-</v>
      </c>
      <c r="AD26" s="146" t="s">
        <v>98</v>
      </c>
      <c r="AE26" s="147" t="s">
        <v>98</v>
      </c>
      <c r="AF26" s="147" t="s">
        <v>98</v>
      </c>
      <c r="AG26" s="146" t="s">
        <v>98</v>
      </c>
      <c r="AH26" s="147" t="s">
        <v>98</v>
      </c>
      <c r="AI26" s="147" t="s">
        <v>98</v>
      </c>
      <c r="AJ26" s="147" t="s">
        <v>98</v>
      </c>
      <c r="AK26" s="148" t="s">
        <v>98</v>
      </c>
      <c r="AL26" s="1243">
        <f>SUM(AL6:AM25)</f>
        <v>0</v>
      </c>
      <c r="AM26" s="1244"/>
    </row>
    <row r="27" spans="1:39" ht="63.75" customHeight="1" thickBot="1">
      <c r="A27" s="124" t="s">
        <v>111</v>
      </c>
      <c r="B27" s="125" t="str">
        <f>Score!$T$1</f>
        <v>Away Team</v>
      </c>
      <c r="C27" s="126" t="s">
        <v>71</v>
      </c>
      <c r="D27" s="127" t="s">
        <v>72</v>
      </c>
      <c r="E27" s="127" t="s">
        <v>73</v>
      </c>
      <c r="F27" s="81" t="s">
        <v>74</v>
      </c>
      <c r="G27" s="82" t="s">
        <v>75</v>
      </c>
      <c r="H27" s="83" t="s">
        <v>66</v>
      </c>
      <c r="I27" s="84" t="s">
        <v>76</v>
      </c>
      <c r="J27" s="128" t="s">
        <v>158</v>
      </c>
      <c r="K27" s="129" t="s">
        <v>159</v>
      </c>
      <c r="L27" s="129" t="s">
        <v>77</v>
      </c>
      <c r="M27" s="129" t="s">
        <v>436</v>
      </c>
      <c r="N27" s="807" t="s">
        <v>513</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472</v>
      </c>
      <c r="AB27" s="133" t="s">
        <v>473</v>
      </c>
      <c r="AC27" s="85" t="s">
        <v>90</v>
      </c>
      <c r="AD27" s="135" t="s">
        <v>186</v>
      </c>
      <c r="AE27" s="135" t="s">
        <v>91</v>
      </c>
      <c r="AF27" s="86" t="s">
        <v>92</v>
      </c>
      <c r="AG27" s="136" t="s">
        <v>93</v>
      </c>
      <c r="AH27" s="136" t="s">
        <v>94</v>
      </c>
      <c r="AI27" s="136" t="s">
        <v>95</v>
      </c>
      <c r="AJ27" s="136" t="s">
        <v>474</v>
      </c>
      <c r="AK27" s="87" t="s">
        <v>96</v>
      </c>
      <c r="AL27" s="1247" t="s">
        <v>330</v>
      </c>
      <c r="AM27" s="1248"/>
    </row>
    <row r="28" spans="1:39" s="72" customFormat="1" ht="20" customHeight="1">
      <c r="A28" s="122" t="str">
        <f>IF(ISBLANK(IGRF!$I14),"",IGRF!$I14)</f>
        <v/>
      </c>
      <c r="B28" s="88" t="str">
        <f>IF(ISBLANK(IGRF!$J14),"",IGRF!$J14)</f>
        <v/>
      </c>
      <c r="C28" s="89" t="str">
        <f>IF(A28="","",SUM(LU!AH9,LU!AH108))</f>
        <v/>
      </c>
      <c r="D28" s="89" t="str">
        <f>IF(A28="","",SUM(LU!W9,LU!W108))</f>
        <v/>
      </c>
      <c r="E28" s="89" t="str">
        <f>IF(A28="","",SUM(LU!AC9,LU!AC108))</f>
        <v/>
      </c>
      <c r="F28" s="468" t="str">
        <f>IF(A28="","",(SUM(C28:E28)-(SUMPRODUCT(--(Lineups!AC$4:AC$41=A28),--(Lineups!AA$4:AA$41="SP"))+SUMPRODUCT(--(Lineups!AG$4:AG$41=A28),--(Lineups!AA$4:AA$41="SP"))+SUMPRODUCT(--(Lineups!AC$46:AC$83=A28),--(Lineups!AA$46:AA$83="SP"))+SUMPRODUCT(--(Lineups!AG$46:AG$83=A28),--(Lineups!AA$46:AA$83="SP")))))</f>
        <v/>
      </c>
      <c r="G28" s="461" t="str">
        <f>IF(OR(A28="",F28=0,LU!D$3+LU!D$102=0),"",F28/(LU!D$3+LU!D$102))</f>
        <v/>
      </c>
      <c r="H28" s="462" t="str">
        <f>IF(OR(C28=0,A28=""),"",SK!T174)</f>
        <v/>
      </c>
      <c r="I28" s="463" t="str">
        <f>IF(OR(A28="",SK!U174="",SK!U174=0),"",H28/SK!U174)</f>
        <v/>
      </c>
      <c r="J28" s="470" t="str">
        <f>IF(OR(C28=0,A28=""),"",SK!W174)</f>
        <v/>
      </c>
      <c r="K28" s="471" t="str">
        <f>IF(OR(C28=0,A28=""),"",SK!X174)</f>
        <v/>
      </c>
      <c r="L28" s="472" t="str">
        <f>IF(OR(C28=0,A28=""),"",SK!Z174)</f>
        <v/>
      </c>
      <c r="M28" s="472" t="str">
        <f>IF(OR(C28=0,A28=""),"",SK!AB174)</f>
        <v/>
      </c>
      <c r="N28" s="805" t="str">
        <f>IF(OR(A28="",C28=0),"",SUMPRODUCT(--(Lineups!$AA$4:$AA$41="SP"),--(Lineups!$AC$4:$AC$41=A28))+SUMPRODUCT(--(Lineups!$AA$46:$AA$83="SP"),--(Lineups!$AC$46:$AC$83=A28)))</f>
        <v/>
      </c>
      <c r="O28" s="473" t="str">
        <f>IF(OR(A28="",C28="",(IF(C28="",0,C28)-IF(N28="",0,N28))=0),"",K28/(C28-N28))</f>
        <v/>
      </c>
      <c r="P28" s="474" t="str">
        <f>IF(OR(A28="",C28=0),"",SK!Y174)</f>
        <v/>
      </c>
      <c r="Q28" s="475" t="str">
        <f t="shared" ref="Q28:Q47" si="13">IF(OR(A28="",C28=0,K28=0),"",P28/K28)</f>
        <v/>
      </c>
      <c r="R28" s="476" t="str">
        <f>IF(OR(A28="",F28=0),"",SUM(LU!AJ55,LU!AJ154))</f>
        <v/>
      </c>
      <c r="S28" s="477" t="str">
        <f>IF(OR(A28="",F28=0),"",SUM(LU!AJ78,LU!AJ177))</f>
        <v/>
      </c>
      <c r="T28" s="462" t="str">
        <f>IF(OR(A28="",F28=0),"",SUM(LU!AJ32,LU!AJ131))</f>
        <v/>
      </c>
      <c r="U28" s="477" t="str">
        <f>IF(OR(A28="",C28=0),"",SUM(LU!AH32,LU!AH131))</f>
        <v/>
      </c>
      <c r="V28" s="478" t="str">
        <f t="shared" ref="V28:V47" si="14">IF(OR(A28="",C28=0),"",U28/C28)</f>
        <v/>
      </c>
      <c r="W28" s="479" t="str">
        <f>IF(OR(A28="",D28=0),"",SUM(LU!W32,LU!W131))</f>
        <v/>
      </c>
      <c r="X28" s="478" t="str">
        <f t="shared" ref="X28:X47" si="15">IF(OR(A28="",D28=0),"",W28/D28)</f>
        <v/>
      </c>
      <c r="Y28" s="479" t="str">
        <f>IF(OR(A28="",E28=0),"",SUM(LU!AC32,LU!AC131))</f>
        <v/>
      </c>
      <c r="Z28" s="478" t="str">
        <f t="shared" ref="Z28:Z47" si="16">IF(OR(A28="",E28=0),"",Y28/E28)</f>
        <v/>
      </c>
      <c r="AA28" s="650" t="str">
        <f>IF(OR(A28="",AND(D28=0, E28=0)),"",SUM(LU!AE32,LU!AE131))</f>
        <v/>
      </c>
      <c r="AB28" s="651" t="str">
        <f>IF(OR(A28="",AND(D28=0, E28=0)),"",AA28/(D28+E28))</f>
        <v/>
      </c>
      <c r="AC28" s="475" t="str">
        <f t="shared" ref="AC28:AC47" si="17">IF(OR(A28="",F28="",F28=0),"",T28/F28)</f>
        <v/>
      </c>
      <c r="AD28" s="480" t="str">
        <f>IF(OR(A28="",F28=0,R$48="-",LU!$W$5=0),"",R28-R$48)</f>
        <v/>
      </c>
      <c r="AE28" s="481" t="str">
        <f>IF(OR(A28="",F28=0,S$48="-",LU!$W$5=0),"",S28-S$48)</f>
        <v/>
      </c>
      <c r="AF28" s="482" t="str">
        <f t="shared" ref="AF28:AF47" si="18">IF(OR(A28="",F28=0,AD28=""),"",AD28-AE28)</f>
        <v/>
      </c>
      <c r="AG28" s="483" t="str">
        <f t="shared" ref="AG28:AG47" si="19">IF(OR($A28="",C28=0),"",V28-V$48)</f>
        <v/>
      </c>
      <c r="AH28" s="483" t="str">
        <f t="shared" ref="AH28:AH47" si="20">IF(OR($A28="",D28=0),"",X28-X$48)</f>
        <v/>
      </c>
      <c r="AI28" s="484" t="str">
        <f t="shared" ref="AI28:AI47" si="21">IF(OR($A28="",E28=0),"",Z28-Z$48)</f>
        <v/>
      </c>
      <c r="AJ28" s="655" t="str">
        <f>IF(OR($A28="",AND(D28=0, E28=0)),"",AB28-AB$48)</f>
        <v/>
      </c>
      <c r="AK28" s="485" t="str">
        <f>IF(OR($A28="",AC28="",AC$48="-",LU!$W$5=0),"",AC28-AC$48)</f>
        <v/>
      </c>
      <c r="AL28" s="1245" t="str">
        <f>IF(OR(A28="",F28=0),"",SUM(PT!U56,PT!U57))</f>
        <v/>
      </c>
      <c r="AM28" s="1246"/>
    </row>
    <row r="29" spans="1:39" s="72" customFormat="1" ht="20" customHeight="1">
      <c r="A29" s="123" t="str">
        <f>IF(ISBLANK(IGRF!$I15),"",IGRF!$I15)</f>
        <v/>
      </c>
      <c r="B29" s="90" t="str">
        <f>IF(ISBLANK(IGRF!$J15),"",IGRF!$J15)</f>
        <v/>
      </c>
      <c r="C29" s="91" t="str">
        <f>IF(A29="","",SUM(LU!AH10,LU!AH109))</f>
        <v/>
      </c>
      <c r="D29" s="91" t="str">
        <f>IF(A29="","",SUM(LU!W10,LU!W109))</f>
        <v/>
      </c>
      <c r="E29" s="92" t="str">
        <f>IF(A29="","",SUM(LU!AC10,LU!AC109))</f>
        <v/>
      </c>
      <c r="F29" s="464" t="str">
        <f>IF(A29="","",(SUM(C29:E29)-(SUMPRODUCT(--(Lineups!AC$4:AC$41=A29),--(Lineups!AA$4:AA$41="SP"))+SUMPRODUCT(--(Lineups!AG$4:AG$41=A29),--(Lineups!AA$4:AA$41="SP"))+SUMPRODUCT(--(Lineups!AC$46:AC$83=A29),--(Lineups!AA$46:AA$83="SP"))+SUMPRODUCT(--(Lineups!AG$46:AG$83=A29),--(Lineups!AA$46:AA$83="SP")))))</f>
        <v/>
      </c>
      <c r="G29" s="465" t="str">
        <f>IF(OR(A29="",F29=0,LU!D$3+LU!D$102=0),"",F29/(LU!D$3+LU!D$102))</f>
        <v/>
      </c>
      <c r="H29" s="466" t="str">
        <f>IF(OR(C29=0,A29=""),"",SK!T177)</f>
        <v/>
      </c>
      <c r="I29" s="467" t="str">
        <f>IF(OR(A29="",SK!U177="",SK!U177=0),"",H29/SK!U177)</f>
        <v/>
      </c>
      <c r="J29" s="486" t="str">
        <f>IF(OR(C29=0,A29=""),"",SK!W177)</f>
        <v/>
      </c>
      <c r="K29" s="487" t="str">
        <f>IF(OR(C29=0,A29=""),"",SK!X177)</f>
        <v/>
      </c>
      <c r="L29" s="488" t="str">
        <f>IF(OR(C29=0,A29=""),"",SK!Z177)</f>
        <v/>
      </c>
      <c r="M29" s="488" t="str">
        <f>IF(OR(C29=0,A29=""),"",SK!AB177)</f>
        <v/>
      </c>
      <c r="N29" s="806" t="str">
        <f>IF(OR(A29="",C29=0),"",SUMPRODUCT(--(Lineups!$AA$4:$AA$41="SP"),--(Lineups!$AC$4:$AC$41=A29))+SUMPRODUCT(--(Lineups!$AA$46:$AA$83="SP"),--(Lineups!$AC$46:$AC$83=A29)))</f>
        <v/>
      </c>
      <c r="O29" s="489" t="str">
        <f t="shared" ref="O29:O47" si="22">IF(OR(A29="",C29="",(IF(C29="",0,C29)-IF(N29="",0,N29))=0),"",K29/(C29-N29))</f>
        <v/>
      </c>
      <c r="P29" s="490" t="str">
        <f>IF(OR(A29="",C29=0),"",SK!Y177)</f>
        <v/>
      </c>
      <c r="Q29" s="491" t="str">
        <f t="shared" si="13"/>
        <v/>
      </c>
      <c r="R29" s="492" t="str">
        <f>IF(OR(A29="",F29=0),"",SUM(LU!AJ56,LU!AJ155))</f>
        <v/>
      </c>
      <c r="S29" s="493" t="str">
        <f>IF(OR(A29="",F29=0),"",SUM(LU!AJ79,LU!AJ178))</f>
        <v/>
      </c>
      <c r="T29" s="466" t="str">
        <f>IF(OR(A29="",F29=0),"",SUM(LU!AJ33,LU!AJ132))</f>
        <v/>
      </c>
      <c r="U29" s="493" t="str">
        <f>IF(OR(A29="",C29=0),"",SUM(LU!AH33,LU!AH132))</f>
        <v/>
      </c>
      <c r="V29" s="494" t="str">
        <f t="shared" si="14"/>
        <v/>
      </c>
      <c r="W29" s="495" t="str">
        <f>IF(OR(A29="",D29=0),"",SUM(LU!W33,LU!W132))</f>
        <v/>
      </c>
      <c r="X29" s="494" t="str">
        <f t="shared" si="15"/>
        <v/>
      </c>
      <c r="Y29" s="495" t="str">
        <f>IF(OR(A29="",E29=0),"",SUM(LU!AC33,LU!AC132))</f>
        <v/>
      </c>
      <c r="Z29" s="494" t="str">
        <f t="shared" si="16"/>
        <v/>
      </c>
      <c r="AA29" s="652" t="str">
        <f>IF(OR(A29="",AND(D29=0, E29=0)),"",SUM(LU!AE33,LU!AE132))</f>
        <v/>
      </c>
      <c r="AB29" s="653" t="str">
        <f>IF(OR(A29="",AND(D29=0, E29=0)),"",AA29/(D29+E29))</f>
        <v/>
      </c>
      <c r="AC29" s="491" t="str">
        <f t="shared" si="17"/>
        <v/>
      </c>
      <c r="AD29" s="496" t="str">
        <f>IF(OR(A29="",F29=0,R$48="-",LU!$W$5=0),"",R29-R$48)</f>
        <v/>
      </c>
      <c r="AE29" s="497" t="str">
        <f>IF(OR(A29="",F29=0,S$48="-",LU!$W$5=0),"",S29-S$48)</f>
        <v/>
      </c>
      <c r="AF29" s="498" t="str">
        <f t="shared" si="18"/>
        <v/>
      </c>
      <c r="AG29" s="499" t="str">
        <f t="shared" si="19"/>
        <v/>
      </c>
      <c r="AH29" s="499" t="str">
        <f t="shared" si="20"/>
        <v/>
      </c>
      <c r="AI29" s="500" t="str">
        <f t="shared" si="21"/>
        <v/>
      </c>
      <c r="AJ29" s="656" t="str">
        <f>IF(OR($A29="",AND(D29=0, E29=0)),"",AB29-AB$48)</f>
        <v/>
      </c>
      <c r="AK29" s="501" t="str">
        <f>IF(OR($A29="",AC29="",AC$48="-",LU!$W$5=0),"",AC29-AC$48)</f>
        <v/>
      </c>
      <c r="AL29" s="1238" t="str">
        <f>IF(OR(A29="",F29=0),"",SUM(PT!U58,PT!U59))</f>
        <v/>
      </c>
      <c r="AM29" s="1239"/>
    </row>
    <row r="30" spans="1:39" s="72" customFormat="1" ht="20" customHeight="1">
      <c r="A30" s="123" t="str">
        <f>IF(ISBLANK(IGRF!$I16),"",IGRF!$I16)</f>
        <v/>
      </c>
      <c r="B30" s="90" t="str">
        <f>IF(ISBLANK(IGRF!$J16),"",IGRF!$J16)</f>
        <v/>
      </c>
      <c r="C30" s="91" t="str">
        <f>IF(A30="","",SUM(LU!AH11,LU!AH110))</f>
        <v/>
      </c>
      <c r="D30" s="91" t="str">
        <f>IF(A30="","",SUM(LU!W11,LU!W110))</f>
        <v/>
      </c>
      <c r="E30" s="92" t="str">
        <f>IF(A30="","",SUM(LU!AC11,LU!AC110))</f>
        <v/>
      </c>
      <c r="F30" s="464" t="str">
        <f>IF(A30="","",(SUM(C30:E30)-(SUMPRODUCT(--(Lineups!AC$4:AC$41=A30),--(Lineups!AA$4:AA$41="SP"))+SUMPRODUCT(--(Lineups!AG$4:AG$41=A30),--(Lineups!AA$4:AA$41="SP"))+SUMPRODUCT(--(Lineups!AC$46:AC$83=A30),--(Lineups!AA$46:AA$83="SP"))+SUMPRODUCT(--(Lineups!AG$46:AG$83=A30),--(Lineups!AA$46:AA$83="SP")))))</f>
        <v/>
      </c>
      <c r="G30" s="465" t="str">
        <f>IF(OR(A30="",F30=0,LU!D$3+LU!D$102=0),"",F30/(LU!D$3+LU!D$102))</f>
        <v/>
      </c>
      <c r="H30" s="466" t="str">
        <f>IF(OR(C30=0,A30=""),"",SK!T180)</f>
        <v/>
      </c>
      <c r="I30" s="467" t="str">
        <f>IF(OR(A30="",SK!U180="",SK!U180=0),"",H30/SK!U180)</f>
        <v/>
      </c>
      <c r="J30" s="486" t="str">
        <f>IF(OR(C30=0,A30=""),"",SK!W180)</f>
        <v/>
      </c>
      <c r="K30" s="487" t="str">
        <f>IF(OR(C30=0,A30=""),"",SK!X180)</f>
        <v/>
      </c>
      <c r="L30" s="488" t="str">
        <f>IF(OR(C30=0,A30=""),"",SK!Z180)</f>
        <v/>
      </c>
      <c r="M30" s="488" t="str">
        <f>IF(OR(C30=0,A30=""),"",SK!AB180)</f>
        <v/>
      </c>
      <c r="N30" s="806" t="str">
        <f>IF(OR(A30="",C30=0),"",SUMPRODUCT(--(Lineups!$AA$4:$AA$41="SP"),--(Lineups!$AC$4:$AC$41=A30))+SUMPRODUCT(--(Lineups!$AA$46:$AA$83="SP"),--(Lineups!$AC$46:$AC$83=A30)))</f>
        <v/>
      </c>
      <c r="O30" s="489" t="str">
        <f t="shared" si="22"/>
        <v/>
      </c>
      <c r="P30" s="490" t="str">
        <f>IF(OR(A30="",C30=0),"",SK!Y180)</f>
        <v/>
      </c>
      <c r="Q30" s="491" t="str">
        <f t="shared" si="13"/>
        <v/>
      </c>
      <c r="R30" s="492" t="str">
        <f>IF(OR(A30="",F30=0),"",SUM(LU!AJ57,LU!AJ156))</f>
        <v/>
      </c>
      <c r="S30" s="493" t="str">
        <f>IF(OR(A30="",F30=0),"",SUM(LU!AJ80,LU!AJ179))</f>
        <v/>
      </c>
      <c r="T30" s="466" t="str">
        <f>IF(OR(A30="",F30=0),"",SUM(LU!AJ34,LU!AJ133))</f>
        <v/>
      </c>
      <c r="U30" s="493" t="str">
        <f>IF(OR(A30="",C30=0),"",SUM(LU!AH34,LU!AH133))</f>
        <v/>
      </c>
      <c r="V30" s="494" t="str">
        <f t="shared" si="14"/>
        <v/>
      </c>
      <c r="W30" s="495" t="str">
        <f>IF(OR(A30="",D30=0),"",SUM(LU!W34,LU!W133))</f>
        <v/>
      </c>
      <c r="X30" s="494" t="str">
        <f t="shared" si="15"/>
        <v/>
      </c>
      <c r="Y30" s="495" t="str">
        <f>IF(OR(A30="",E30=0),"",SUM(LU!AC34,LU!AC133))</f>
        <v/>
      </c>
      <c r="Z30" s="494" t="str">
        <f t="shared" si="16"/>
        <v/>
      </c>
      <c r="AA30" s="652" t="str">
        <f>IF(OR(A30="",AND(D30=0, E30=0)),"",SUM(LU!AE34,LU!AE133))</f>
        <v/>
      </c>
      <c r="AB30" s="653" t="str">
        <f t="shared" ref="AB30:AB47" si="23">IF(OR(A30="",AND(D30=0, E30=0)),"",AA30/(D30+E30))</f>
        <v/>
      </c>
      <c r="AC30" s="491" t="str">
        <f t="shared" si="17"/>
        <v/>
      </c>
      <c r="AD30" s="496" t="str">
        <f>IF(OR(A30="",F30=0,R$48="-",LU!$W$5=0),"",R30-R$48)</f>
        <v/>
      </c>
      <c r="AE30" s="497" t="str">
        <f>IF(OR(A30="",F30=0,S$48="-",LU!$W$5=0),"",S30-S$48)</f>
        <v/>
      </c>
      <c r="AF30" s="498" t="str">
        <f t="shared" si="18"/>
        <v/>
      </c>
      <c r="AG30" s="499" t="str">
        <f t="shared" si="19"/>
        <v/>
      </c>
      <c r="AH30" s="499" t="str">
        <f t="shared" si="20"/>
        <v/>
      </c>
      <c r="AI30" s="500" t="str">
        <f t="shared" si="21"/>
        <v/>
      </c>
      <c r="AJ30" s="656" t="str">
        <f t="shared" ref="AJ30:AJ47" si="24">IF(OR($A30="",AND(D30=0, E30=0)),"",AB30-AB$48)</f>
        <v/>
      </c>
      <c r="AK30" s="501" t="str">
        <f>IF(OR($A30="",AC30="",AC$48="-",LU!$W$5=0),"",AC30-AC$48)</f>
        <v/>
      </c>
      <c r="AL30" s="1238" t="str">
        <f>IF(OR(A30="",F30=0),"",SUM(PT!U60,PT!U61))</f>
        <v/>
      </c>
      <c r="AM30" s="1239"/>
    </row>
    <row r="31" spans="1:39" s="72" customFormat="1" ht="20" customHeight="1">
      <c r="A31" s="123" t="str">
        <f>IF(ISBLANK(IGRF!$I17),"",IGRF!$I17)</f>
        <v/>
      </c>
      <c r="B31" s="90" t="str">
        <f>IF(ISBLANK(IGRF!$J17),"",IGRF!$J17)</f>
        <v/>
      </c>
      <c r="C31" s="91" t="str">
        <f>IF(A31="","",SUM(LU!AH12,LU!AH111))</f>
        <v/>
      </c>
      <c r="D31" s="91" t="str">
        <f>IF(A31="","",SUM(LU!W12,LU!W111))</f>
        <v/>
      </c>
      <c r="E31" s="92" t="str">
        <f>IF(A31="","",SUM(LU!AC12,LU!AC111))</f>
        <v/>
      </c>
      <c r="F31" s="464" t="str">
        <f>IF(A31="","",(SUM(C31:E31)-(SUMPRODUCT(--(Lineups!AC$4:AC$41=A31),--(Lineups!AA$4:AA$41="SP"))+SUMPRODUCT(--(Lineups!AG$4:AG$41=A31),--(Lineups!AA$4:AA$41="SP"))+SUMPRODUCT(--(Lineups!AC$46:AC$83=A31),--(Lineups!AA$46:AA$83="SP"))+SUMPRODUCT(--(Lineups!AG$46:AG$83=A31),--(Lineups!AA$46:AA$83="SP")))))</f>
        <v/>
      </c>
      <c r="G31" s="465" t="str">
        <f>IF(OR(A31="",F31=0,LU!D$3+LU!D$102=0),"",F31/(LU!D$3+LU!D$102))</f>
        <v/>
      </c>
      <c r="H31" s="466" t="str">
        <f>IF(OR(C31=0,A31=""),"",SK!T183)</f>
        <v/>
      </c>
      <c r="I31" s="467" t="str">
        <f>IF(OR(A31="",SK!U183="",SK!U183=0),"",H31/SK!U183)</f>
        <v/>
      </c>
      <c r="J31" s="486" t="str">
        <f>IF(OR(C31=0,A31=""),"",SK!W183)</f>
        <v/>
      </c>
      <c r="K31" s="487" t="str">
        <f>IF(OR(C31=0,A31=""),"",SK!X183)</f>
        <v/>
      </c>
      <c r="L31" s="488" t="str">
        <f>IF(OR(C31=0,A31=""),"",SK!Z183)</f>
        <v/>
      </c>
      <c r="M31" s="488" t="str">
        <f>IF(OR(C31=0,A31=""),"",SK!AB183)</f>
        <v/>
      </c>
      <c r="N31" s="806" t="str">
        <f>IF(OR(A31="",C31=0),"",SUMPRODUCT(--(Lineups!$AA$4:$AA$41="SP"),--(Lineups!$AC$4:$AC$41=A31))+SUMPRODUCT(--(Lineups!$AA$46:$AA$83="SP"),--(Lineups!$AC$46:$AC$83=A31)))</f>
        <v/>
      </c>
      <c r="O31" s="489" t="str">
        <f t="shared" si="22"/>
        <v/>
      </c>
      <c r="P31" s="490" t="str">
        <f>IF(OR(A31="",C31=0),"",SK!Y183)</f>
        <v/>
      </c>
      <c r="Q31" s="491" t="str">
        <f t="shared" si="13"/>
        <v/>
      </c>
      <c r="R31" s="492" t="str">
        <f>IF(OR(A31="",F31=0),"",SUM(LU!AJ58,LU!AJ157))</f>
        <v/>
      </c>
      <c r="S31" s="493" t="str">
        <f>IF(OR(A31="",F31=0),"",SUM(LU!AJ81,LU!AJ180))</f>
        <v/>
      </c>
      <c r="T31" s="466" t="str">
        <f>IF(OR(A31="",F31=0),"",SUM(LU!AJ35,LU!AJ134))</f>
        <v/>
      </c>
      <c r="U31" s="493" t="str">
        <f>IF(OR(A31="",C31=0),"",SUM(LU!AH35,LU!AH134))</f>
        <v/>
      </c>
      <c r="V31" s="494" t="str">
        <f t="shared" si="14"/>
        <v/>
      </c>
      <c r="W31" s="495" t="str">
        <f>IF(OR(A31="",D31=0),"",SUM(LU!W35,LU!W134))</f>
        <v/>
      </c>
      <c r="X31" s="494" t="str">
        <f t="shared" si="15"/>
        <v/>
      </c>
      <c r="Y31" s="495" t="str">
        <f>IF(OR(A31="",E31=0),"",SUM(LU!AC35,LU!AC134))</f>
        <v/>
      </c>
      <c r="Z31" s="494" t="str">
        <f t="shared" si="16"/>
        <v/>
      </c>
      <c r="AA31" s="652" t="str">
        <f>IF(OR(A31="",AND(D31=0, E31=0)),"",SUM(LU!AE35,LU!AE134))</f>
        <v/>
      </c>
      <c r="AB31" s="653" t="str">
        <f t="shared" si="23"/>
        <v/>
      </c>
      <c r="AC31" s="491" t="str">
        <f t="shared" si="17"/>
        <v/>
      </c>
      <c r="AD31" s="496" t="str">
        <f>IF(OR(A31="",F31=0,R$48="-",LU!$W$5=0),"",R31-R$48)</f>
        <v/>
      </c>
      <c r="AE31" s="497" t="str">
        <f>IF(OR(A31="",F31=0,S$48="-",LU!$W$5=0),"",S31-S$48)</f>
        <v/>
      </c>
      <c r="AF31" s="498" t="str">
        <f t="shared" si="18"/>
        <v/>
      </c>
      <c r="AG31" s="499" t="str">
        <f t="shared" si="19"/>
        <v/>
      </c>
      <c r="AH31" s="499" t="str">
        <f t="shared" si="20"/>
        <v/>
      </c>
      <c r="AI31" s="500" t="str">
        <f t="shared" si="21"/>
        <v/>
      </c>
      <c r="AJ31" s="656" t="str">
        <f t="shared" si="24"/>
        <v/>
      </c>
      <c r="AK31" s="501" t="str">
        <f>IF(OR($A31="",AC31="",AC$48="-",LU!$W$5=0),"",AC31-AC$48)</f>
        <v/>
      </c>
      <c r="AL31" s="1238" t="str">
        <f>IF(OR(A31="",F31=0),"",SUM(PT!U62,PT!U63))</f>
        <v/>
      </c>
      <c r="AM31" s="1239"/>
    </row>
    <row r="32" spans="1:39" s="72" customFormat="1" ht="20" customHeight="1">
      <c r="A32" s="123" t="str">
        <f>IF(ISBLANK(IGRF!$I18),"",IGRF!$I18)</f>
        <v/>
      </c>
      <c r="B32" s="90" t="str">
        <f>IF(ISBLANK(IGRF!$J18),"",IGRF!$J18)</f>
        <v/>
      </c>
      <c r="C32" s="91" t="str">
        <f>IF(A32="","",SUM(LU!AH13,LU!AH112))</f>
        <v/>
      </c>
      <c r="D32" s="91" t="str">
        <f>IF(A32="","",SUM(LU!W13,LU!W112))</f>
        <v/>
      </c>
      <c r="E32" s="92" t="str">
        <f>IF(A32="","",SUM(LU!AC13,LU!AC112))</f>
        <v/>
      </c>
      <c r="F32" s="464" t="str">
        <f>IF(A32="","",(SUM(C32:E32)-(SUMPRODUCT(--(Lineups!AC$4:AC$41=A32),--(Lineups!AA$4:AA$41="SP"))+SUMPRODUCT(--(Lineups!AG$4:AG$41=A32),--(Lineups!AA$4:AA$41="SP"))+SUMPRODUCT(--(Lineups!AC$46:AC$83=A32),--(Lineups!AA$46:AA$83="SP"))+SUMPRODUCT(--(Lineups!AG$46:AG$83=A32),--(Lineups!AA$46:AA$83="SP")))))</f>
        <v/>
      </c>
      <c r="G32" s="465" t="str">
        <f>IF(OR(A32="",F32=0,LU!D$3+LU!D$102=0),"",F32/(LU!D$3+LU!D$102))</f>
        <v/>
      </c>
      <c r="H32" s="466" t="str">
        <f>IF(OR(C32=0,A32=""),"",SK!T186)</f>
        <v/>
      </c>
      <c r="I32" s="467" t="str">
        <f>IF(OR(A32="",SK!U186="",SK!U186=0),"",H32/SK!U186)</f>
        <v/>
      </c>
      <c r="J32" s="486" t="str">
        <f>IF(OR(C32=0,A32=""),"",SK!W186)</f>
        <v/>
      </c>
      <c r="K32" s="487" t="str">
        <f>IF(OR(C32=0,A32=""),"",SK!X186)</f>
        <v/>
      </c>
      <c r="L32" s="488" t="str">
        <f>IF(OR(C32=0,A32=""),"",SK!Z186)</f>
        <v/>
      </c>
      <c r="M32" s="488" t="str">
        <f>IF(OR(C32=0,A32=""),"",SK!AB186)</f>
        <v/>
      </c>
      <c r="N32" s="806" t="str">
        <f>IF(OR(A32="",C32=0),"",SUMPRODUCT(--(Lineups!$AA$4:$AA$41="SP"),--(Lineups!$AC$4:$AC$41=A32))+SUMPRODUCT(--(Lineups!$AA$46:$AA$83="SP"),--(Lineups!$AC$46:$AC$83=A32)))</f>
        <v/>
      </c>
      <c r="O32" s="489" t="str">
        <f t="shared" si="22"/>
        <v/>
      </c>
      <c r="P32" s="490" t="str">
        <f>IF(OR(A32="",C32=0),"",SK!Y186)</f>
        <v/>
      </c>
      <c r="Q32" s="491" t="str">
        <f t="shared" si="13"/>
        <v/>
      </c>
      <c r="R32" s="492" t="str">
        <f>IF(OR(A32="",F32=0),"",SUM(LU!AJ59,LU!AJ158))</f>
        <v/>
      </c>
      <c r="S32" s="493" t="str">
        <f>IF(OR(A32="",F32=0),"",SUM(LU!AJ82,LU!AJ181))</f>
        <v/>
      </c>
      <c r="T32" s="466" t="str">
        <f>IF(OR(A32="",F32=0),"",SUM(LU!AJ36,LU!AJ135))</f>
        <v/>
      </c>
      <c r="U32" s="493" t="str">
        <f>IF(OR(A32="",C32=0),"",SUM(LU!AH36,LU!AH135))</f>
        <v/>
      </c>
      <c r="V32" s="494" t="str">
        <f t="shared" si="14"/>
        <v/>
      </c>
      <c r="W32" s="495" t="str">
        <f>IF(OR(A32="",D32=0),"",SUM(LU!W36,LU!W135))</f>
        <v/>
      </c>
      <c r="X32" s="494" t="str">
        <f t="shared" si="15"/>
        <v/>
      </c>
      <c r="Y32" s="495" t="str">
        <f>IF(OR(A32="",E32=0),"",SUM(LU!AC36,LU!AC135))</f>
        <v/>
      </c>
      <c r="Z32" s="494" t="str">
        <f t="shared" si="16"/>
        <v/>
      </c>
      <c r="AA32" s="652" t="str">
        <f>IF(OR(A32="",AND(D32=0, E32=0)),"",SUM(LU!AE36,LU!AE135))</f>
        <v/>
      </c>
      <c r="AB32" s="653" t="str">
        <f t="shared" si="23"/>
        <v/>
      </c>
      <c r="AC32" s="491" t="str">
        <f t="shared" si="17"/>
        <v/>
      </c>
      <c r="AD32" s="496" t="str">
        <f>IF(OR(A32="",F32=0,R$48="-",LU!$W$5=0),"",R32-R$48)</f>
        <v/>
      </c>
      <c r="AE32" s="497" t="str">
        <f>IF(OR(A32="",F32=0,S$48="-",LU!$W$5=0),"",S32-S$48)</f>
        <v/>
      </c>
      <c r="AF32" s="498" t="str">
        <f t="shared" si="18"/>
        <v/>
      </c>
      <c r="AG32" s="499" t="str">
        <f t="shared" si="19"/>
        <v/>
      </c>
      <c r="AH32" s="499" t="str">
        <f t="shared" si="20"/>
        <v/>
      </c>
      <c r="AI32" s="500" t="str">
        <f t="shared" si="21"/>
        <v/>
      </c>
      <c r="AJ32" s="656" t="str">
        <f t="shared" si="24"/>
        <v/>
      </c>
      <c r="AK32" s="501" t="str">
        <f>IF(OR($A32="",AC32="",AC$48="-",LU!$W$5=0),"",AC32-AC$48)</f>
        <v/>
      </c>
      <c r="AL32" s="1238" t="str">
        <f>IF(OR(A32="",F32=0),"",SUM(PT!U64,PT!U65))</f>
        <v/>
      </c>
      <c r="AM32" s="1239"/>
    </row>
    <row r="33" spans="1:39" s="72" customFormat="1" ht="20" customHeight="1">
      <c r="A33" s="123" t="str">
        <f>IF(ISBLANK(IGRF!$I19),"",IGRF!$I19)</f>
        <v/>
      </c>
      <c r="B33" s="90" t="str">
        <f>IF(ISBLANK(IGRF!$J19),"",IGRF!$J19)</f>
        <v/>
      </c>
      <c r="C33" s="91" t="str">
        <f>IF(A33="","",SUM(LU!AH14,LU!AH113))</f>
        <v/>
      </c>
      <c r="D33" s="91" t="str">
        <f>IF(A33="","",SUM(LU!W14,LU!W113))</f>
        <v/>
      </c>
      <c r="E33" s="92" t="str">
        <f>IF(A33="","",SUM(LU!AC14,LU!AC113))</f>
        <v/>
      </c>
      <c r="F33" s="464" t="str">
        <f>IF(A33="","",(SUM(C33:E33)-(SUMPRODUCT(--(Lineups!AC$4:AC$41=A33),--(Lineups!AA$4:AA$41="SP"))+SUMPRODUCT(--(Lineups!AG$4:AG$41=A33),--(Lineups!AA$4:AA$41="SP"))+SUMPRODUCT(--(Lineups!AC$46:AC$83=A33),--(Lineups!AA$46:AA$83="SP"))+SUMPRODUCT(--(Lineups!AG$46:AG$83=A33),--(Lineups!AA$46:AA$83="SP")))))</f>
        <v/>
      </c>
      <c r="G33" s="465" t="str">
        <f>IF(OR(A33="",F33=0,LU!D$3+LU!D$102=0),"",F33/(LU!D$3+LU!D$102))</f>
        <v/>
      </c>
      <c r="H33" s="466" t="str">
        <f>IF(OR(C33=0,A33=""),"",SK!T189)</f>
        <v/>
      </c>
      <c r="I33" s="467" t="str">
        <f>IF(OR(A33="",SK!U189="",SK!U189=0),"",H33/SK!U189)</f>
        <v/>
      </c>
      <c r="J33" s="486" t="str">
        <f>IF(OR(C33=0,A33=""),"",SK!W189)</f>
        <v/>
      </c>
      <c r="K33" s="487" t="str">
        <f>IF(OR(C33=0,A33=""),"",SK!X189)</f>
        <v/>
      </c>
      <c r="L33" s="488" t="str">
        <f>IF(OR(C33=0,A33=""),"",SK!Z189)</f>
        <v/>
      </c>
      <c r="M33" s="488" t="str">
        <f>IF(OR(C33=0,A33=""),"",SK!AB189)</f>
        <v/>
      </c>
      <c r="N33" s="806" t="str">
        <f>IF(OR(A33="",C33=0),"",SUMPRODUCT(--(Lineups!$AA$4:$AA$41="SP"),--(Lineups!$AC$4:$AC$41=A33))+SUMPRODUCT(--(Lineups!$AA$46:$AA$83="SP"),--(Lineups!$AC$46:$AC$83=A33)))</f>
        <v/>
      </c>
      <c r="O33" s="489" t="str">
        <f t="shared" si="22"/>
        <v/>
      </c>
      <c r="P33" s="490" t="str">
        <f>IF(OR(A33="",C33=0),"",SK!Y189)</f>
        <v/>
      </c>
      <c r="Q33" s="491" t="str">
        <f t="shared" si="13"/>
        <v/>
      </c>
      <c r="R33" s="492" t="str">
        <f>IF(OR(A33="",F33=0),"",SUM(LU!AJ60,LU!AJ159))</f>
        <v/>
      </c>
      <c r="S33" s="493" t="str">
        <f>IF(OR(A33="",F33=0),"",SUM(LU!AJ83,LU!AJ182))</f>
        <v/>
      </c>
      <c r="T33" s="466" t="str">
        <f>IF(OR(A33="",F33=0),"",SUM(LU!AJ37,LU!AJ136))</f>
        <v/>
      </c>
      <c r="U33" s="493" t="str">
        <f>IF(OR(A33="",C33=0),"",SUM(LU!AH37,LU!AH136))</f>
        <v/>
      </c>
      <c r="V33" s="494" t="str">
        <f t="shared" si="14"/>
        <v/>
      </c>
      <c r="W33" s="495" t="str">
        <f>IF(OR(A33="",D33=0),"",SUM(LU!W37,LU!W136))</f>
        <v/>
      </c>
      <c r="X33" s="494" t="str">
        <f t="shared" si="15"/>
        <v/>
      </c>
      <c r="Y33" s="495" t="str">
        <f>IF(OR(A33="",E33=0),"",SUM(LU!AC37,LU!AC136))</f>
        <v/>
      </c>
      <c r="Z33" s="494" t="str">
        <f t="shared" si="16"/>
        <v/>
      </c>
      <c r="AA33" s="652" t="str">
        <f>IF(OR(A33="",AND(D33=0, E33=0)),"",SUM(LU!AE37,LU!AE136))</f>
        <v/>
      </c>
      <c r="AB33" s="653" t="str">
        <f t="shared" si="23"/>
        <v/>
      </c>
      <c r="AC33" s="491" t="str">
        <f t="shared" si="17"/>
        <v/>
      </c>
      <c r="AD33" s="496" t="str">
        <f>IF(OR(A33="",F33=0,R$48="-",LU!$W$5=0),"",R33-R$48)</f>
        <v/>
      </c>
      <c r="AE33" s="497" t="str">
        <f>IF(OR(A33="",F33=0,S$48="-",LU!$W$5=0),"",S33-S$48)</f>
        <v/>
      </c>
      <c r="AF33" s="498" t="str">
        <f t="shared" si="18"/>
        <v/>
      </c>
      <c r="AG33" s="499" t="str">
        <f t="shared" si="19"/>
        <v/>
      </c>
      <c r="AH33" s="499" t="str">
        <f t="shared" si="20"/>
        <v/>
      </c>
      <c r="AI33" s="500" t="str">
        <f t="shared" si="21"/>
        <v/>
      </c>
      <c r="AJ33" s="656" t="str">
        <f t="shared" si="24"/>
        <v/>
      </c>
      <c r="AK33" s="501" t="str">
        <f>IF(OR($A33="",AC33="",AC$48="-",LU!$W$5=0),"",AC33-AC$48)</f>
        <v/>
      </c>
      <c r="AL33" s="1238" t="str">
        <f>IF(OR(A33="",F33=0),"",SUM(PT!U66,PT!U67))</f>
        <v/>
      </c>
      <c r="AM33" s="1239"/>
    </row>
    <row r="34" spans="1:39" s="72" customFormat="1" ht="20" customHeight="1">
      <c r="A34" s="123" t="str">
        <f>IF(ISBLANK(IGRF!$I20),"",IGRF!$I20)</f>
        <v/>
      </c>
      <c r="B34" s="90" t="str">
        <f>IF(ISBLANK(IGRF!$J20),"",IGRF!$J20)</f>
        <v/>
      </c>
      <c r="C34" s="91" t="str">
        <f>IF(A34="","",SUM(LU!AH15,LU!AH114))</f>
        <v/>
      </c>
      <c r="D34" s="91" t="str">
        <f>IF(A34="","",SUM(LU!W15,LU!W114))</f>
        <v/>
      </c>
      <c r="E34" s="92" t="str">
        <f>IF(A34="","",SUM(LU!AC15,LU!AC114))</f>
        <v/>
      </c>
      <c r="F34" s="464" t="str">
        <f>IF(A34="","",(SUM(C34:E34)-(SUMPRODUCT(--(Lineups!AC$4:AC$41=A34),--(Lineups!AA$4:AA$41="SP"))+SUMPRODUCT(--(Lineups!AG$4:AG$41=A34),--(Lineups!AA$4:AA$41="SP"))+SUMPRODUCT(--(Lineups!AC$46:AC$83=A34),--(Lineups!AA$46:AA$83="SP"))+SUMPRODUCT(--(Lineups!AG$46:AG$83=A34),--(Lineups!AA$46:AA$83="SP")))))</f>
        <v/>
      </c>
      <c r="G34" s="465" t="str">
        <f>IF(OR(A34="",F34=0,LU!D$3+LU!D$102=0),"",F34/(LU!D$3+LU!D$102))</f>
        <v/>
      </c>
      <c r="H34" s="466" t="str">
        <f>IF(OR(C34=0,A34=""),"",SK!T192)</f>
        <v/>
      </c>
      <c r="I34" s="467" t="str">
        <f>IF(OR(A34="",SK!U192="",SK!U192=0),"",H34/SK!U192)</f>
        <v/>
      </c>
      <c r="J34" s="486" t="str">
        <f>IF(OR(C34=0,A34=""),"",SK!W192)</f>
        <v/>
      </c>
      <c r="K34" s="487" t="str">
        <f>IF(OR(C34=0,A34=""),"",SK!X192)</f>
        <v/>
      </c>
      <c r="L34" s="488" t="str">
        <f>IF(OR(C34=0,A34=""),"",SK!Z192)</f>
        <v/>
      </c>
      <c r="M34" s="488" t="str">
        <f>IF(OR(C34=0,A34=""),"",SK!AB192)</f>
        <v/>
      </c>
      <c r="N34" s="806" t="str">
        <f>IF(OR(A34="",C34=0),"",SUMPRODUCT(--(Lineups!$AA$4:$AA$41="SP"),--(Lineups!$AC$4:$AC$41=A34))+SUMPRODUCT(--(Lineups!$AA$46:$AA$83="SP"),--(Lineups!$AC$46:$AC$83=A34)))</f>
        <v/>
      </c>
      <c r="O34" s="489" t="str">
        <f t="shared" si="22"/>
        <v/>
      </c>
      <c r="P34" s="490" t="str">
        <f>IF(OR(A34="",C34=0),"",SK!Y192)</f>
        <v/>
      </c>
      <c r="Q34" s="491" t="str">
        <f t="shared" si="13"/>
        <v/>
      </c>
      <c r="R34" s="492" t="str">
        <f>IF(OR(A34="",F34=0),"",SUM(LU!AJ61,LU!AJ160))</f>
        <v/>
      </c>
      <c r="S34" s="493" t="str">
        <f>IF(OR(A34="",F34=0),"",SUM(LU!AJ84,LU!AJ183))</f>
        <v/>
      </c>
      <c r="T34" s="466" t="str">
        <f>IF(OR(A34="",F34=0),"",SUM(LU!AJ38,LU!AJ137))</f>
        <v/>
      </c>
      <c r="U34" s="493" t="str">
        <f>IF(OR(A34="",C34=0),"",SUM(LU!AH38,LU!AH137))</f>
        <v/>
      </c>
      <c r="V34" s="494" t="str">
        <f t="shared" si="14"/>
        <v/>
      </c>
      <c r="W34" s="495" t="str">
        <f>IF(OR(A34="",D34=0),"",SUM(LU!W38,LU!W137))</f>
        <v/>
      </c>
      <c r="X34" s="494" t="str">
        <f t="shared" si="15"/>
        <v/>
      </c>
      <c r="Y34" s="495" t="str">
        <f>IF(OR(A34="",E34=0),"",SUM(LU!AC38,LU!AC137))</f>
        <v/>
      </c>
      <c r="Z34" s="494" t="str">
        <f t="shared" si="16"/>
        <v/>
      </c>
      <c r="AA34" s="652" t="str">
        <f>IF(OR(A34="",AND(D34=0, E34=0)),"",SUM(LU!AE38,LU!AE137))</f>
        <v/>
      </c>
      <c r="AB34" s="653" t="str">
        <f t="shared" si="23"/>
        <v/>
      </c>
      <c r="AC34" s="491" t="str">
        <f t="shared" si="17"/>
        <v/>
      </c>
      <c r="AD34" s="496" t="str">
        <f>IF(OR(A34="",F34=0,R$48="-",LU!$W$5=0),"",R34-R$48)</f>
        <v/>
      </c>
      <c r="AE34" s="497" t="str">
        <f>IF(OR(A34="",F34=0,S$48="-",LU!$W$5=0),"",S34-S$48)</f>
        <v/>
      </c>
      <c r="AF34" s="498" t="str">
        <f t="shared" si="18"/>
        <v/>
      </c>
      <c r="AG34" s="499" t="str">
        <f t="shared" si="19"/>
        <v/>
      </c>
      <c r="AH34" s="499" t="str">
        <f t="shared" si="20"/>
        <v/>
      </c>
      <c r="AI34" s="500" t="str">
        <f t="shared" si="21"/>
        <v/>
      </c>
      <c r="AJ34" s="656" t="str">
        <f t="shared" si="24"/>
        <v/>
      </c>
      <c r="AK34" s="501" t="str">
        <f>IF(OR($A34="",AC34="",AC$48="-",LU!$W$5=0),"",AC34-AC$48)</f>
        <v/>
      </c>
      <c r="AL34" s="1238" t="str">
        <f>IF(OR(A34="",F34=0),"",SUM(PT!U68,PT!U69))</f>
        <v/>
      </c>
      <c r="AM34" s="1239"/>
    </row>
    <row r="35" spans="1:39" s="72" customFormat="1" ht="20" customHeight="1">
      <c r="A35" s="123" t="str">
        <f>IF(ISBLANK(IGRF!$I21),"",IGRF!$I21)</f>
        <v/>
      </c>
      <c r="B35" s="90" t="str">
        <f>IF(ISBLANK(IGRF!$J21),"",IGRF!$J21)</f>
        <v/>
      </c>
      <c r="C35" s="91" t="str">
        <f>IF(A35="","",SUM(LU!AH16,LU!AH115))</f>
        <v/>
      </c>
      <c r="D35" s="91" t="str">
        <f>IF(A35="","",SUM(LU!W16,LU!W115))</f>
        <v/>
      </c>
      <c r="E35" s="92" t="str">
        <f>IF(A35="","",SUM(LU!AC16,LU!AC115))</f>
        <v/>
      </c>
      <c r="F35" s="464" t="str">
        <f>IF(A35="","",(SUM(C35:E35)-(SUMPRODUCT(--(Lineups!AC$4:AC$41=A35),--(Lineups!AA$4:AA$41="SP"))+SUMPRODUCT(--(Lineups!AG$4:AG$41=A35),--(Lineups!AA$4:AA$41="SP"))+SUMPRODUCT(--(Lineups!AC$46:AC$83=A35),--(Lineups!AA$46:AA$83="SP"))+SUMPRODUCT(--(Lineups!AG$46:AG$83=A35),--(Lineups!AA$46:AA$83="SP")))))</f>
        <v/>
      </c>
      <c r="G35" s="465" t="str">
        <f>IF(OR(A35="",F35=0,LU!D$3+LU!D$102=0),"",F35/(LU!D$3+LU!D$102))</f>
        <v/>
      </c>
      <c r="H35" s="466" t="str">
        <f>IF(OR(C35=0,A35=""),"",SK!T195)</f>
        <v/>
      </c>
      <c r="I35" s="467" t="str">
        <f>IF(OR(A35="",SK!U195="",SK!U195=0),"",H35/SK!U195)</f>
        <v/>
      </c>
      <c r="J35" s="486" t="str">
        <f>IF(OR(C35=0,A35=""),"",SK!W195)</f>
        <v/>
      </c>
      <c r="K35" s="487" t="str">
        <f>IF(OR(C35=0,A35=""),"",SK!X195)</f>
        <v/>
      </c>
      <c r="L35" s="488" t="str">
        <f>IF(OR(C35=0,A35=""),"",SK!Z195)</f>
        <v/>
      </c>
      <c r="M35" s="488" t="str">
        <f>IF(OR(C35=0,A35=""),"",SK!AB195)</f>
        <v/>
      </c>
      <c r="N35" s="806" t="str">
        <f>IF(OR(A35="",C35=0),"",SUMPRODUCT(--(Lineups!$AA$4:$AA$41="SP"),--(Lineups!$AC$4:$AC$41=A35))+SUMPRODUCT(--(Lineups!$AA$46:$AA$83="SP"),--(Lineups!$AC$46:$AC$83=A35)))</f>
        <v/>
      </c>
      <c r="O35" s="489" t="str">
        <f t="shared" si="22"/>
        <v/>
      </c>
      <c r="P35" s="490" t="str">
        <f>IF(OR(A35="",C35=0),"",SK!Y195)</f>
        <v/>
      </c>
      <c r="Q35" s="491" t="str">
        <f t="shared" si="13"/>
        <v/>
      </c>
      <c r="R35" s="492" t="str">
        <f>IF(OR(A35="",F35=0),"",SUM(LU!AJ62,LU!AJ161))</f>
        <v/>
      </c>
      <c r="S35" s="493" t="str">
        <f>IF(OR(A35="",F35=0),"",SUM(LU!AJ85,LU!AJ184))</f>
        <v/>
      </c>
      <c r="T35" s="466" t="str">
        <f>IF(OR(A35="",F35=0),"",SUM(LU!AJ39,LU!AJ138))</f>
        <v/>
      </c>
      <c r="U35" s="493" t="str">
        <f>IF(OR(A35="",C35=0),"",SUM(LU!AH39,LU!AH138))</f>
        <v/>
      </c>
      <c r="V35" s="494" t="str">
        <f t="shared" si="14"/>
        <v/>
      </c>
      <c r="W35" s="495" t="str">
        <f>IF(OR(A35="",D35=0),"",SUM(LU!W39,LU!W138))</f>
        <v/>
      </c>
      <c r="X35" s="494" t="str">
        <f t="shared" si="15"/>
        <v/>
      </c>
      <c r="Y35" s="495" t="str">
        <f>IF(OR(A35="",E35=0),"",SUM(LU!AC39,LU!AC138))</f>
        <v/>
      </c>
      <c r="Z35" s="494" t="str">
        <f t="shared" si="16"/>
        <v/>
      </c>
      <c r="AA35" s="652" t="str">
        <f>IF(OR(A35="",AND(D35=0, E35=0)),"",SUM(LU!AE39,LU!AE138))</f>
        <v/>
      </c>
      <c r="AB35" s="653" t="str">
        <f t="shared" si="23"/>
        <v/>
      </c>
      <c r="AC35" s="491" t="str">
        <f t="shared" si="17"/>
        <v/>
      </c>
      <c r="AD35" s="496" t="str">
        <f>IF(OR(A35="",F35=0,R$48="-",LU!$W$5=0),"",R35-R$48)</f>
        <v/>
      </c>
      <c r="AE35" s="497" t="str">
        <f>IF(OR(A35="",F35=0,S$48="-",LU!$W$5=0),"",S35-S$48)</f>
        <v/>
      </c>
      <c r="AF35" s="498" t="str">
        <f t="shared" si="18"/>
        <v/>
      </c>
      <c r="AG35" s="499" t="str">
        <f t="shared" si="19"/>
        <v/>
      </c>
      <c r="AH35" s="499" t="str">
        <f t="shared" si="20"/>
        <v/>
      </c>
      <c r="AI35" s="500" t="str">
        <f t="shared" si="21"/>
        <v/>
      </c>
      <c r="AJ35" s="656" t="str">
        <f t="shared" si="24"/>
        <v/>
      </c>
      <c r="AK35" s="501" t="str">
        <f>IF(OR($A35="",AC35="",AC$48="-",LU!$W$5=0),"",AC35-AC$48)</f>
        <v/>
      </c>
      <c r="AL35" s="1238" t="str">
        <f>IF(OR(A35="",F35=0),"",SUM(PT!U70,PT!U71))</f>
        <v/>
      </c>
      <c r="AM35" s="1239"/>
    </row>
    <row r="36" spans="1:39" s="72" customFormat="1" ht="20" customHeight="1">
      <c r="A36" s="123" t="str">
        <f>IF(ISBLANK(IGRF!$I22),"",IGRF!$I22)</f>
        <v/>
      </c>
      <c r="B36" s="90" t="str">
        <f>IF(ISBLANK(IGRF!$J22),"",IGRF!$J22)</f>
        <v/>
      </c>
      <c r="C36" s="91" t="str">
        <f>IF(A36="","",SUM(LU!AH17,LU!AH116))</f>
        <v/>
      </c>
      <c r="D36" s="91" t="str">
        <f>IF(A36="","",SUM(LU!W17,LU!W116))</f>
        <v/>
      </c>
      <c r="E36" s="92" t="str">
        <f>IF(A36="","",SUM(LU!AC17,LU!AC116))</f>
        <v/>
      </c>
      <c r="F36" s="464" t="str">
        <f>IF(A36="","",(SUM(C36:E36)-(SUMPRODUCT(--(Lineups!AC$4:AC$41=A36),--(Lineups!AA$4:AA$41="SP"))+SUMPRODUCT(--(Lineups!AG$4:AG$41=A36),--(Lineups!AA$4:AA$41="SP"))+SUMPRODUCT(--(Lineups!AC$46:AC$83=A36),--(Lineups!AA$46:AA$83="SP"))+SUMPRODUCT(--(Lineups!AG$46:AG$83=A36),--(Lineups!AA$46:AA$83="SP")))))</f>
        <v/>
      </c>
      <c r="G36" s="465" t="str">
        <f>IF(OR(A36="",F36=0,LU!D$3+LU!D$102=0),"",F36/(LU!D$3+LU!D$102))</f>
        <v/>
      </c>
      <c r="H36" s="466" t="str">
        <f>IF(OR(C36=0,A36=""),"",SK!T198)</f>
        <v/>
      </c>
      <c r="I36" s="467" t="str">
        <f>IF(OR(A36="",SK!U198="",SK!U198=0),"",H36/SK!U198)</f>
        <v/>
      </c>
      <c r="J36" s="486" t="str">
        <f>IF(OR(C36=0,A36=""),"",SK!W198)</f>
        <v/>
      </c>
      <c r="K36" s="487" t="str">
        <f>IF(OR(C36=0,A36=""),"",SK!X198)</f>
        <v/>
      </c>
      <c r="L36" s="488" t="str">
        <f>IF(OR(C36=0,A36=""),"",SK!Z198)</f>
        <v/>
      </c>
      <c r="M36" s="488" t="str">
        <f>IF(OR(C36=0,A36=""),"",SK!AB198)</f>
        <v/>
      </c>
      <c r="N36" s="806" t="str">
        <f>IF(OR(A36="",C36=0),"",SUMPRODUCT(--(Lineups!$AA$4:$AA$41="SP"),--(Lineups!$AC$4:$AC$41=A36))+SUMPRODUCT(--(Lineups!$AA$46:$AA$83="SP"),--(Lineups!$AC$46:$AC$83=A36)))</f>
        <v/>
      </c>
      <c r="O36" s="489" t="str">
        <f t="shared" si="22"/>
        <v/>
      </c>
      <c r="P36" s="490" t="str">
        <f>IF(OR(A36="",C36=0),"",SK!Y198)</f>
        <v/>
      </c>
      <c r="Q36" s="491" t="str">
        <f t="shared" si="13"/>
        <v/>
      </c>
      <c r="R36" s="492" t="str">
        <f>IF(OR(A36="",F36=0),"",SUM(LU!AJ63,LU!AJ162))</f>
        <v/>
      </c>
      <c r="S36" s="493" t="str">
        <f>IF(OR(A36="",F36=0),"",SUM(LU!AJ86,LU!AJ185))</f>
        <v/>
      </c>
      <c r="T36" s="466" t="str">
        <f>IF(OR(A36="",F36=0),"",SUM(LU!AJ40,LU!AJ139))</f>
        <v/>
      </c>
      <c r="U36" s="493" t="str">
        <f>IF(OR(A36="",C36=0),"",SUM(LU!AH40,LU!AH139))</f>
        <v/>
      </c>
      <c r="V36" s="494" t="str">
        <f t="shared" si="14"/>
        <v/>
      </c>
      <c r="W36" s="495" t="str">
        <f>IF(OR(A36="",D36=0),"",SUM(LU!W40,LU!W139))</f>
        <v/>
      </c>
      <c r="X36" s="494" t="str">
        <f t="shared" si="15"/>
        <v/>
      </c>
      <c r="Y36" s="495" t="str">
        <f>IF(OR(A36="",E36=0),"",SUM(LU!AC40,LU!AC139))</f>
        <v/>
      </c>
      <c r="Z36" s="494" t="str">
        <f t="shared" si="16"/>
        <v/>
      </c>
      <c r="AA36" s="652" t="str">
        <f>IF(OR(A36="",AND(D36=0, E36=0)),"",SUM(LU!AE40,LU!AE139))</f>
        <v/>
      </c>
      <c r="AB36" s="653" t="str">
        <f t="shared" si="23"/>
        <v/>
      </c>
      <c r="AC36" s="491" t="str">
        <f t="shared" si="17"/>
        <v/>
      </c>
      <c r="AD36" s="496" t="str">
        <f>IF(OR(A36="",F36=0,R$48="-",LU!$W$5=0),"",R36-R$48)</f>
        <v/>
      </c>
      <c r="AE36" s="497" t="str">
        <f>IF(OR(A36="",F36=0,S$48="-",LU!$W$5=0),"",S36-S$48)</f>
        <v/>
      </c>
      <c r="AF36" s="498" t="str">
        <f t="shared" si="18"/>
        <v/>
      </c>
      <c r="AG36" s="499" t="str">
        <f t="shared" si="19"/>
        <v/>
      </c>
      <c r="AH36" s="499" t="str">
        <f t="shared" si="20"/>
        <v/>
      </c>
      <c r="AI36" s="500" t="str">
        <f t="shared" si="21"/>
        <v/>
      </c>
      <c r="AJ36" s="656" t="str">
        <f t="shared" si="24"/>
        <v/>
      </c>
      <c r="AK36" s="501" t="str">
        <f>IF(OR($A36="",AC36="",AC$48="-",LU!$W$5=0),"",AC36-AC$48)</f>
        <v/>
      </c>
      <c r="AL36" s="1238" t="str">
        <f>IF(OR(A36="",F36=0),"",SUM(PT!U72,PT!U73))</f>
        <v/>
      </c>
      <c r="AM36" s="1239"/>
    </row>
    <row r="37" spans="1:39" s="72" customFormat="1" ht="20" customHeight="1">
      <c r="A37" s="123" t="str">
        <f>IF(ISBLANK(IGRF!$I23),"",IGRF!$I23)</f>
        <v/>
      </c>
      <c r="B37" s="90" t="str">
        <f>IF(ISBLANK(IGRF!$J23),"",IGRF!$J23)</f>
        <v/>
      </c>
      <c r="C37" s="91" t="str">
        <f>IF(A37="","",SUM(LU!AH18,LU!AH117))</f>
        <v/>
      </c>
      <c r="D37" s="91" t="str">
        <f>IF(A37="","",SUM(LU!W18,LU!W117))</f>
        <v/>
      </c>
      <c r="E37" s="92" t="str">
        <f>IF(A37="","",SUM(LU!AC18,LU!AC117))</f>
        <v/>
      </c>
      <c r="F37" s="464" t="str">
        <f>IF(A37="","",(SUM(C37:E37)-(SUMPRODUCT(--(Lineups!AC$4:AC$41=A37),--(Lineups!AA$4:AA$41="SP"))+SUMPRODUCT(--(Lineups!AG$4:AG$41=A37),--(Lineups!AA$4:AA$41="SP"))+SUMPRODUCT(--(Lineups!AC$46:AC$83=A37),--(Lineups!AA$46:AA$83="SP"))+SUMPRODUCT(--(Lineups!AG$46:AG$83=A37),--(Lineups!AA$46:AA$83="SP")))))</f>
        <v/>
      </c>
      <c r="G37" s="465" t="str">
        <f>IF(OR(A37="",F37=0,LU!D$3+LU!D$102=0),"",F37/(LU!D$3+LU!D$102))</f>
        <v/>
      </c>
      <c r="H37" s="466" t="str">
        <f>IF(OR(C37=0,A37=""),"",SK!T201)</f>
        <v/>
      </c>
      <c r="I37" s="467" t="str">
        <f>IF(OR(A37="",SK!U201="",SK!U201=0),"",H37/SK!U201)</f>
        <v/>
      </c>
      <c r="J37" s="486" t="str">
        <f>IF(OR(C37=0,A37=""),"",SK!W201)</f>
        <v/>
      </c>
      <c r="K37" s="487" t="str">
        <f>IF(OR(C37=0,A37=""),"",SK!X201)</f>
        <v/>
      </c>
      <c r="L37" s="488" t="str">
        <f>IF(OR(C37=0,A37=""),"",SK!Z201)</f>
        <v/>
      </c>
      <c r="M37" s="488" t="str">
        <f>IF(OR(C37=0,A37=""),"",SK!AB201)</f>
        <v/>
      </c>
      <c r="N37" s="806" t="str">
        <f>IF(OR(A37="",C37=0),"",SUMPRODUCT(--(Lineups!$AA$4:$AA$41="SP"),--(Lineups!$AC$4:$AC$41=A37))+SUMPRODUCT(--(Lineups!$AA$46:$AA$83="SP"),--(Lineups!$AC$46:$AC$83=A37)))</f>
        <v/>
      </c>
      <c r="O37" s="489" t="str">
        <f t="shared" si="22"/>
        <v/>
      </c>
      <c r="P37" s="490" t="str">
        <f>IF(OR(A37="",C37=0),"",SK!Y201)</f>
        <v/>
      </c>
      <c r="Q37" s="491" t="str">
        <f t="shared" si="13"/>
        <v/>
      </c>
      <c r="R37" s="492" t="str">
        <f>IF(OR(A37="",F37=0),"",SUM(LU!AJ64,LU!AJ163))</f>
        <v/>
      </c>
      <c r="S37" s="493" t="str">
        <f>IF(OR(A37="",F37=0),"",SUM(LU!AJ87,LU!AJ186))</f>
        <v/>
      </c>
      <c r="T37" s="466" t="str">
        <f>IF(OR(A37="",F37=0),"",SUM(LU!AJ41,LU!AJ140))</f>
        <v/>
      </c>
      <c r="U37" s="493" t="str">
        <f>IF(OR(A37="",C37=0),"",SUM(LU!AH41,LU!AH140))</f>
        <v/>
      </c>
      <c r="V37" s="494" t="str">
        <f t="shared" si="14"/>
        <v/>
      </c>
      <c r="W37" s="495" t="str">
        <f>IF(OR(A37="",D37=0),"",SUM(LU!W41,LU!W140))</f>
        <v/>
      </c>
      <c r="X37" s="494" t="str">
        <f t="shared" si="15"/>
        <v/>
      </c>
      <c r="Y37" s="495" t="str">
        <f>IF(OR(A37="",E37=0),"",SUM(LU!AC41,LU!AC140))</f>
        <v/>
      </c>
      <c r="Z37" s="494" t="str">
        <f t="shared" si="16"/>
        <v/>
      </c>
      <c r="AA37" s="652" t="str">
        <f>IF(OR(A37="",AND(D37=0, E37=0)),"",SUM(LU!AE41,LU!AE140))</f>
        <v/>
      </c>
      <c r="AB37" s="653" t="str">
        <f t="shared" si="23"/>
        <v/>
      </c>
      <c r="AC37" s="491" t="str">
        <f t="shared" si="17"/>
        <v/>
      </c>
      <c r="AD37" s="496" t="str">
        <f>IF(OR(A37="",F37=0,R$48="-",LU!$W$5=0),"",R37-R$48)</f>
        <v/>
      </c>
      <c r="AE37" s="497" t="str">
        <f>IF(OR(A37="",F37=0,S$48="-",LU!$W$5=0),"",S37-S$48)</f>
        <v/>
      </c>
      <c r="AF37" s="498" t="str">
        <f t="shared" si="18"/>
        <v/>
      </c>
      <c r="AG37" s="499" t="str">
        <f t="shared" si="19"/>
        <v/>
      </c>
      <c r="AH37" s="499" t="str">
        <f t="shared" si="20"/>
        <v/>
      </c>
      <c r="AI37" s="500" t="str">
        <f t="shared" si="21"/>
        <v/>
      </c>
      <c r="AJ37" s="656" t="str">
        <f t="shared" si="24"/>
        <v/>
      </c>
      <c r="AK37" s="501" t="str">
        <f>IF(OR($A37="",AC37="",AC$48="-",LU!$W$5=0),"",AC37-AC$48)</f>
        <v/>
      </c>
      <c r="AL37" s="1238" t="str">
        <f>IF(OR(A37="",F37=0),"",SUM(PT!U74,PT!U75))</f>
        <v/>
      </c>
      <c r="AM37" s="1239"/>
    </row>
    <row r="38" spans="1:39" s="72" customFormat="1" ht="19.5" customHeight="1">
      <c r="A38" s="123" t="str">
        <f>IF(ISBLANK(IGRF!$I24),"",IGRF!$I24)</f>
        <v/>
      </c>
      <c r="B38" s="90" t="str">
        <f>IF(ISBLANK(IGRF!$J24),"",IGRF!$J24)</f>
        <v/>
      </c>
      <c r="C38" s="91" t="str">
        <f>IF(A38="","",SUM(LU!AH19,LU!AH118))</f>
        <v/>
      </c>
      <c r="D38" s="91" t="str">
        <f>IF(A38="","",SUM(LU!W19,LU!W118))</f>
        <v/>
      </c>
      <c r="E38" s="92" t="str">
        <f>IF(A38="","",SUM(LU!AC19,LU!AC118))</f>
        <v/>
      </c>
      <c r="F38" s="464" t="str">
        <f>IF(A38="","",(SUM(C38:E38)-(SUMPRODUCT(--(Lineups!AC$4:AC$41=A38),--(Lineups!AA$4:AA$41="SP"))+SUMPRODUCT(--(Lineups!AG$4:AG$41=A38),--(Lineups!AA$4:AA$41="SP"))+SUMPRODUCT(--(Lineups!AC$46:AC$83=A38),--(Lineups!AA$46:AA$83="SP"))+SUMPRODUCT(--(Lineups!AG$46:AG$83=A38),--(Lineups!AA$46:AA$83="SP")))))</f>
        <v/>
      </c>
      <c r="G38" s="465" t="str">
        <f>IF(OR(A38="",F38=0,LU!D$3+LU!D$102=0),"",F38/(LU!D$3+LU!D$102))</f>
        <v/>
      </c>
      <c r="H38" s="466" t="str">
        <f>IF(OR(C38=0,A38=""),"",SK!T204)</f>
        <v/>
      </c>
      <c r="I38" s="467" t="str">
        <f>IF(OR(A38="",SK!U204="",SK!U204=0),"",H38/SK!U204)</f>
        <v/>
      </c>
      <c r="J38" s="486" t="str">
        <f>IF(OR(C38=0,A38=""),"",SK!W204)</f>
        <v/>
      </c>
      <c r="K38" s="487" t="str">
        <f>IF(OR(C38=0,A38=""),"",SK!X204)</f>
        <v/>
      </c>
      <c r="L38" s="488" t="str">
        <f>IF(OR(C38=0,A38=""),"",SK!Z204)</f>
        <v/>
      </c>
      <c r="M38" s="488" t="str">
        <f>IF(OR(C38=0,A38=""),"",SK!AB204)</f>
        <v/>
      </c>
      <c r="N38" s="806" t="str">
        <f>IF(OR(A38="",C38=0),"",SUMPRODUCT(--(Lineups!$AA$4:$AA$41="SP"),--(Lineups!$AC$4:$AC$41=A38))+SUMPRODUCT(--(Lineups!$AA$46:$AA$83="SP"),--(Lineups!$AC$46:$AC$83=A38)))</f>
        <v/>
      </c>
      <c r="O38" s="489" t="str">
        <f t="shared" si="22"/>
        <v/>
      </c>
      <c r="P38" s="490" t="str">
        <f>IF(OR(A38="",C38=0),"",SK!Y204)</f>
        <v/>
      </c>
      <c r="Q38" s="491" t="str">
        <f t="shared" si="13"/>
        <v/>
      </c>
      <c r="R38" s="492" t="str">
        <f>IF(OR(A38="",F38=0),"",SUM(LU!AJ65,LU!AJ164))</f>
        <v/>
      </c>
      <c r="S38" s="493" t="str">
        <f>IF(OR(A38="",F38=0),"",SUM(LU!AJ88,LU!AJ187))</f>
        <v/>
      </c>
      <c r="T38" s="466" t="str">
        <f>IF(OR(A38="",F38=0),"",SUM(LU!AJ42,LU!AJ141))</f>
        <v/>
      </c>
      <c r="U38" s="493" t="str">
        <f>IF(OR(A38="",C38=0),"",SUM(LU!AH42,LU!AH141))</f>
        <v/>
      </c>
      <c r="V38" s="494" t="str">
        <f t="shared" si="14"/>
        <v/>
      </c>
      <c r="W38" s="495" t="str">
        <f>IF(OR(A38="",D38=0),"",SUM(LU!W42,LU!W141))</f>
        <v/>
      </c>
      <c r="X38" s="494" t="str">
        <f t="shared" si="15"/>
        <v/>
      </c>
      <c r="Y38" s="495" t="str">
        <f>IF(OR(A38="",E38=0),"",SUM(LU!AC42,LU!AC141))</f>
        <v/>
      </c>
      <c r="Z38" s="494" t="str">
        <f t="shared" si="16"/>
        <v/>
      </c>
      <c r="AA38" s="652" t="str">
        <f>IF(OR(A38="",AND(D38=0, E38=0)),"",SUM(LU!AE42,LU!AE141))</f>
        <v/>
      </c>
      <c r="AB38" s="653" t="str">
        <f t="shared" si="23"/>
        <v/>
      </c>
      <c r="AC38" s="491" t="str">
        <f t="shared" si="17"/>
        <v/>
      </c>
      <c r="AD38" s="496" t="str">
        <f>IF(OR(A38="",F38=0,R$48="-",LU!$W$5=0),"",R38-R$48)</f>
        <v/>
      </c>
      <c r="AE38" s="497" t="str">
        <f>IF(OR(A38="",F38=0,S$48="-",LU!$W$5=0),"",S38-S$48)</f>
        <v/>
      </c>
      <c r="AF38" s="498" t="str">
        <f t="shared" si="18"/>
        <v/>
      </c>
      <c r="AG38" s="499" t="str">
        <f t="shared" si="19"/>
        <v/>
      </c>
      <c r="AH38" s="499" t="str">
        <f t="shared" si="20"/>
        <v/>
      </c>
      <c r="AI38" s="500" t="str">
        <f t="shared" si="21"/>
        <v/>
      </c>
      <c r="AJ38" s="656" t="str">
        <f t="shared" si="24"/>
        <v/>
      </c>
      <c r="AK38" s="501" t="str">
        <f>IF(OR($A38="",AC38="",AC$48="-",LU!$W$5=0),"",AC38-AC$48)</f>
        <v/>
      </c>
      <c r="AL38" s="1238" t="str">
        <f>IF(OR(A38="",F38=0),"",SUM(PT!U76,PT!U77))</f>
        <v/>
      </c>
      <c r="AM38" s="1239"/>
    </row>
    <row r="39" spans="1:39" s="72" customFormat="1" ht="20" customHeight="1">
      <c r="A39" s="123" t="str">
        <f>IF(ISBLANK(IGRF!$I25),"",IGRF!$I25)</f>
        <v/>
      </c>
      <c r="B39" s="90" t="str">
        <f>IF(ISBLANK(IGRF!$J25),"",IGRF!$J25)</f>
        <v/>
      </c>
      <c r="C39" s="91" t="str">
        <f>IF(A39="","",SUM(LU!AH20,LU!AH119))</f>
        <v/>
      </c>
      <c r="D39" s="91" t="str">
        <f>IF(A39="","",SUM(LU!W20,LU!W119))</f>
        <v/>
      </c>
      <c r="E39" s="92" t="str">
        <f>IF(A39="","",SUM(LU!AC20,LU!AC119))</f>
        <v/>
      </c>
      <c r="F39" s="464" t="str">
        <f>IF(A39="","",(SUM(C39:E39)-(SUMPRODUCT(--(Lineups!AC$4:AC$41=A39),--(Lineups!AA$4:AA$41="SP"))+SUMPRODUCT(--(Lineups!AG$4:AG$41=A39),--(Lineups!AA$4:AA$41="SP"))+SUMPRODUCT(--(Lineups!AC$46:AC$83=A39),--(Lineups!AA$46:AA$83="SP"))+SUMPRODUCT(--(Lineups!AG$46:AG$83=A39),--(Lineups!AA$46:AA$83="SP")))))</f>
        <v/>
      </c>
      <c r="G39" s="465" t="str">
        <f>IF(OR(A39="",F39=0,LU!D$3+LU!D$102=0),"",F39/(LU!D$3+LU!D$102))</f>
        <v/>
      </c>
      <c r="H39" s="466" t="str">
        <f>IF(OR(C39=0,A39=""),"",SK!T207)</f>
        <v/>
      </c>
      <c r="I39" s="467" t="str">
        <f>IF(OR(A39="",SK!U207="",SK!U207=0),"",H39/SK!U207)</f>
        <v/>
      </c>
      <c r="J39" s="486" t="str">
        <f>IF(OR(C39=0,A39=""),"",SK!W207)</f>
        <v/>
      </c>
      <c r="K39" s="487" t="str">
        <f>IF(OR(C39=0,A39=""),"",SK!X207)</f>
        <v/>
      </c>
      <c r="L39" s="488" t="str">
        <f>IF(OR(C39=0,A39=""),"",SK!Z207)</f>
        <v/>
      </c>
      <c r="M39" s="488" t="str">
        <f>IF(OR(C39=0,A39=""),"",SK!AB207)</f>
        <v/>
      </c>
      <c r="N39" s="806" t="str">
        <f>IF(OR(A39="",C39=0),"",SUMPRODUCT(--(Lineups!$AA$4:$AA$41="SP"),--(Lineups!$AC$4:$AC$41=A39))+SUMPRODUCT(--(Lineups!$AA$46:$AA$83="SP"),--(Lineups!$AC$46:$AC$83=A39)))</f>
        <v/>
      </c>
      <c r="O39" s="489" t="str">
        <f t="shared" si="22"/>
        <v/>
      </c>
      <c r="P39" s="490" t="str">
        <f>IF(OR(A39="",C39=0),"",SK!Y207)</f>
        <v/>
      </c>
      <c r="Q39" s="491" t="str">
        <f t="shared" si="13"/>
        <v/>
      </c>
      <c r="R39" s="492" t="str">
        <f>IF(OR(A39="",F39=0),"",SUM(LU!AJ66,LU!AJ165))</f>
        <v/>
      </c>
      <c r="S39" s="493" t="str">
        <f>IF(OR(A39="",F39=0),"",SUM(LU!AJ89,LU!AJ188))</f>
        <v/>
      </c>
      <c r="T39" s="466" t="str">
        <f>IF(OR(A39="",F39=0),"",SUM(LU!AJ43,LU!AJ142))</f>
        <v/>
      </c>
      <c r="U39" s="493" t="str">
        <f>IF(OR(A39="",C39=0),"",SUM(LU!AH43,LU!AH142))</f>
        <v/>
      </c>
      <c r="V39" s="494" t="str">
        <f t="shared" si="14"/>
        <v/>
      </c>
      <c r="W39" s="495" t="str">
        <f>IF(OR(A39="",D39=0),"",SUM(LU!W43,LU!W142))</f>
        <v/>
      </c>
      <c r="X39" s="494" t="str">
        <f t="shared" si="15"/>
        <v/>
      </c>
      <c r="Y39" s="495" t="str">
        <f>IF(OR(A39="",E39=0),"",SUM(LU!AC43,LU!AC142))</f>
        <v/>
      </c>
      <c r="Z39" s="494" t="str">
        <f t="shared" si="16"/>
        <v/>
      </c>
      <c r="AA39" s="652" t="str">
        <f>IF(OR(A39="",AND(D39=0, E39=0)),"",SUM(LU!AE43,LU!AE142))</f>
        <v/>
      </c>
      <c r="AB39" s="653" t="str">
        <f t="shared" si="23"/>
        <v/>
      </c>
      <c r="AC39" s="491" t="str">
        <f t="shared" si="17"/>
        <v/>
      </c>
      <c r="AD39" s="496" t="str">
        <f>IF(OR(A39="",F39=0,R$48="-",LU!$W$5=0),"",R39-R$48)</f>
        <v/>
      </c>
      <c r="AE39" s="497" t="str">
        <f>IF(OR(A39="",F39=0,S$48="-",LU!$W$5=0),"",S39-S$48)</f>
        <v/>
      </c>
      <c r="AF39" s="498" t="str">
        <f t="shared" si="18"/>
        <v/>
      </c>
      <c r="AG39" s="499" t="str">
        <f t="shared" si="19"/>
        <v/>
      </c>
      <c r="AH39" s="499" t="str">
        <f t="shared" si="20"/>
        <v/>
      </c>
      <c r="AI39" s="500" t="str">
        <f t="shared" si="21"/>
        <v/>
      </c>
      <c r="AJ39" s="656" t="str">
        <f t="shared" si="24"/>
        <v/>
      </c>
      <c r="AK39" s="501" t="str">
        <f>IF(OR($A39="",AC39="",AC$48="-",LU!$W$5=0),"",AC39-AC$48)</f>
        <v/>
      </c>
      <c r="AL39" s="1238" t="str">
        <f>IF(OR(A39="",F39=0),"",SUM(PT!U78,PT!U79))</f>
        <v/>
      </c>
      <c r="AM39" s="1239"/>
    </row>
    <row r="40" spans="1:39" s="72" customFormat="1" ht="20" customHeight="1">
      <c r="A40" s="123" t="str">
        <f>IF(ISBLANK(IGRF!$I26),"",IGRF!$I26)</f>
        <v/>
      </c>
      <c r="B40" s="90" t="str">
        <f>IF(ISBLANK(IGRF!$J26),"",IGRF!$J26)</f>
        <v/>
      </c>
      <c r="C40" s="91" t="str">
        <f>IF(A40="","",SUM(LU!AH21,LU!AH120))</f>
        <v/>
      </c>
      <c r="D40" s="91" t="str">
        <f>IF(A40="","",SUM(LU!W21,LU!W120))</f>
        <v/>
      </c>
      <c r="E40" s="92" t="str">
        <f>IF(A40="","",SUM(LU!AC21,LU!AC120))</f>
        <v/>
      </c>
      <c r="F40" s="464" t="str">
        <f>IF(A40="","",(SUM(C40:E40)-(SUMPRODUCT(--(Lineups!AC$4:AC$41=A40),--(Lineups!AA$4:AA$41="SP"))+SUMPRODUCT(--(Lineups!AG$4:AG$41=A40),--(Lineups!AA$4:AA$41="SP"))+SUMPRODUCT(--(Lineups!AC$46:AC$83=A40),--(Lineups!AA$46:AA$83="SP"))+SUMPRODUCT(--(Lineups!AG$46:AG$83=A40),--(Lineups!AA$46:AA$83="SP")))))</f>
        <v/>
      </c>
      <c r="G40" s="465" t="str">
        <f>IF(OR(A40="",F40=0,LU!D$3+LU!D$102=0),"",F40/(LU!D$3+LU!D$102))</f>
        <v/>
      </c>
      <c r="H40" s="466" t="str">
        <f>IF(OR(C40=0,A40=""),"",SK!T210)</f>
        <v/>
      </c>
      <c r="I40" s="467" t="str">
        <f>IF(OR(A40="",SK!U210="",SK!U210=0),"",H40/SK!U210)</f>
        <v/>
      </c>
      <c r="J40" s="486" t="str">
        <f>IF(OR(C40=0,A40=""),"",SK!W210)</f>
        <v/>
      </c>
      <c r="K40" s="487" t="str">
        <f>IF(OR(C40=0,A40=""),"",SK!X210)</f>
        <v/>
      </c>
      <c r="L40" s="488" t="str">
        <f>IF(OR(C40=0,A40=""),"",SK!Z210)</f>
        <v/>
      </c>
      <c r="M40" s="488" t="str">
        <f>IF(OR(C40=0,A40=""),"",SK!AB210)</f>
        <v/>
      </c>
      <c r="N40" s="806" t="str">
        <f>IF(OR(A40="",C40=0),"",SUMPRODUCT(--(Lineups!$AA$4:$AA$41="SP"),--(Lineups!$AC$4:$AC$41=A40))+SUMPRODUCT(--(Lineups!$AA$46:$AA$83="SP"),--(Lineups!$AC$46:$AC$83=A40)))</f>
        <v/>
      </c>
      <c r="O40" s="489" t="str">
        <f t="shared" si="22"/>
        <v/>
      </c>
      <c r="P40" s="490" t="str">
        <f>IF(OR(A40="",C40=0),"",SK!Y210)</f>
        <v/>
      </c>
      <c r="Q40" s="491" t="str">
        <f t="shared" si="13"/>
        <v/>
      </c>
      <c r="R40" s="492" t="str">
        <f>IF(OR(A40="",F40=0),"",SUM(LU!AJ67,LU!AJ166))</f>
        <v/>
      </c>
      <c r="S40" s="493" t="str">
        <f>IF(OR(A40="",F40=0),"",SUM(LU!AJ90,LU!AJ189))</f>
        <v/>
      </c>
      <c r="T40" s="466" t="str">
        <f>IF(OR(A40="",F40=0),"",SUM(LU!AJ44,LU!AJ143))</f>
        <v/>
      </c>
      <c r="U40" s="493" t="str">
        <f>IF(OR(A40="",C40=0),"",SUM(LU!AH44,LU!AH143))</f>
        <v/>
      </c>
      <c r="V40" s="494" t="str">
        <f t="shared" si="14"/>
        <v/>
      </c>
      <c r="W40" s="495" t="str">
        <f>IF(OR(A40="",D40=0),"",SUM(LU!W44,LU!W143))</f>
        <v/>
      </c>
      <c r="X40" s="494" t="str">
        <f t="shared" si="15"/>
        <v/>
      </c>
      <c r="Y40" s="495" t="str">
        <f>IF(OR(A40="",E40=0),"",SUM(LU!AC44,LU!AC143))</f>
        <v/>
      </c>
      <c r="Z40" s="494" t="str">
        <f t="shared" si="16"/>
        <v/>
      </c>
      <c r="AA40" s="652" t="str">
        <f>IF(OR(A40="",AND(D40=0, E40=0)),"",SUM(LU!AE44,LU!AE143))</f>
        <v/>
      </c>
      <c r="AB40" s="653" t="str">
        <f t="shared" si="23"/>
        <v/>
      </c>
      <c r="AC40" s="491" t="str">
        <f t="shared" si="17"/>
        <v/>
      </c>
      <c r="AD40" s="496" t="str">
        <f>IF(OR(A40="",F40=0,R$48="-",LU!$W$5=0),"",R40-R$48)</f>
        <v/>
      </c>
      <c r="AE40" s="497" t="str">
        <f>IF(OR(A40="",F40=0,S$48="-",LU!$W$5=0),"",S40-S$48)</f>
        <v/>
      </c>
      <c r="AF40" s="498" t="str">
        <f t="shared" si="18"/>
        <v/>
      </c>
      <c r="AG40" s="499" t="str">
        <f t="shared" si="19"/>
        <v/>
      </c>
      <c r="AH40" s="499" t="str">
        <f t="shared" si="20"/>
        <v/>
      </c>
      <c r="AI40" s="500" t="str">
        <f t="shared" si="21"/>
        <v/>
      </c>
      <c r="AJ40" s="656" t="str">
        <f t="shared" si="24"/>
        <v/>
      </c>
      <c r="AK40" s="501" t="str">
        <f>IF(OR($A40="",AC40="",AC$48="-",LU!$W$5=0),"",AC40-AC$48)</f>
        <v/>
      </c>
      <c r="AL40" s="1238" t="str">
        <f>IF(OR(A40="",F40=0),"",SUM(PT!U80,PT!U81))</f>
        <v/>
      </c>
      <c r="AM40" s="1239"/>
    </row>
    <row r="41" spans="1:39" s="72" customFormat="1" ht="20" customHeight="1">
      <c r="A41" s="123" t="str">
        <f>IF(ISBLANK(IGRF!$I27),"",IGRF!$I27)</f>
        <v/>
      </c>
      <c r="B41" s="90" t="str">
        <f>IF(ISBLANK(IGRF!$J27),"",IGRF!$J27)</f>
        <v/>
      </c>
      <c r="C41" s="91" t="str">
        <f>IF(A41="","",SUM(LU!AH22,LU!AH121))</f>
        <v/>
      </c>
      <c r="D41" s="91" t="str">
        <f>IF(A41="","",SUM(LU!W22,LU!W121))</f>
        <v/>
      </c>
      <c r="E41" s="92" t="str">
        <f>IF(A41="","",SUM(LU!AC22,LU!AC121))</f>
        <v/>
      </c>
      <c r="F41" s="464" t="str">
        <f>IF(A41="","",(SUM(C41:E41)-(SUMPRODUCT(--(Lineups!AC$4:AC$41=A41),--(Lineups!AA$4:AA$41="SP"))+SUMPRODUCT(--(Lineups!AG$4:AG$41=A41),--(Lineups!AA$4:AA$41="SP"))+SUMPRODUCT(--(Lineups!AC$46:AC$83=A41),--(Lineups!AA$46:AA$83="SP"))+SUMPRODUCT(--(Lineups!AG$46:AG$83=A41),--(Lineups!AA$46:AA$83="SP")))))</f>
        <v/>
      </c>
      <c r="G41" s="465" t="str">
        <f>IF(OR(A41="",F41=0,LU!D$3+LU!D$102=0),"",F41/(LU!D$3+LU!D$102))</f>
        <v/>
      </c>
      <c r="H41" s="466" t="str">
        <f>IF(OR(C41=0,A41=""),"",SK!T213)</f>
        <v/>
      </c>
      <c r="I41" s="467" t="str">
        <f>IF(OR(A41="",SK!U213="",SK!U213=0),"",H41/SK!U213)</f>
        <v/>
      </c>
      <c r="J41" s="486" t="str">
        <f>IF(OR(C41=0,A41=""),"",SK!W213)</f>
        <v/>
      </c>
      <c r="K41" s="487" t="str">
        <f>IF(OR(C41=0,A41=""),"",SK!X213)</f>
        <v/>
      </c>
      <c r="L41" s="488" t="str">
        <f>IF(OR(C41=0,A41=""),"",SK!Z213)</f>
        <v/>
      </c>
      <c r="M41" s="488" t="str">
        <f>IF(OR(C41=0,A41=""),"",SK!AB213)</f>
        <v/>
      </c>
      <c r="N41" s="806" t="str">
        <f>IF(OR(A41="",C41=0),"",SUMPRODUCT(--(Lineups!$AA$4:$AA$41="SP"),--(Lineups!$AC$4:$AC$41=A41))+SUMPRODUCT(--(Lineups!$AA$46:$AA$83="SP"),--(Lineups!$AC$46:$AC$83=A41)))</f>
        <v/>
      </c>
      <c r="O41" s="489" t="str">
        <f t="shared" si="22"/>
        <v/>
      </c>
      <c r="P41" s="490" t="str">
        <f>IF(OR(A41="",C41=0),"",SK!Y213)</f>
        <v/>
      </c>
      <c r="Q41" s="491" t="str">
        <f t="shared" si="13"/>
        <v/>
      </c>
      <c r="R41" s="492" t="str">
        <f>IF(OR(A41="",F41=0),"",SUM(LU!AJ68,LU!AJ167))</f>
        <v/>
      </c>
      <c r="S41" s="493" t="str">
        <f>IF(OR(A41="",F41=0),"",SUM(LU!AJ91,LU!AJ190))</f>
        <v/>
      </c>
      <c r="T41" s="466" t="str">
        <f>IF(OR(A41="",F41=0),"",SUM(LU!AJ45,LU!AJ144))</f>
        <v/>
      </c>
      <c r="U41" s="493" t="str">
        <f>IF(OR(A41="",C41=0),"",SUM(LU!AH45,LU!AH144))</f>
        <v/>
      </c>
      <c r="V41" s="494" t="str">
        <f t="shared" si="14"/>
        <v/>
      </c>
      <c r="W41" s="495" t="str">
        <f>IF(OR(A41="",D41=0),"",SUM(LU!W45,LU!W144))</f>
        <v/>
      </c>
      <c r="X41" s="494" t="str">
        <f t="shared" si="15"/>
        <v/>
      </c>
      <c r="Y41" s="495" t="str">
        <f>IF(OR(A41="",E41=0),"",SUM(LU!AC45,LU!AC144))</f>
        <v/>
      </c>
      <c r="Z41" s="494" t="str">
        <f t="shared" si="16"/>
        <v/>
      </c>
      <c r="AA41" s="652" t="str">
        <f>IF(OR(A41="",AND(D41=0, E41=0)),"",SUM(LU!AE45,LU!AE144))</f>
        <v/>
      </c>
      <c r="AB41" s="653" t="str">
        <f t="shared" si="23"/>
        <v/>
      </c>
      <c r="AC41" s="491" t="str">
        <f t="shared" si="17"/>
        <v/>
      </c>
      <c r="AD41" s="496" t="str">
        <f>IF(OR(A41="",F41=0,R$48="-",LU!$W$5=0),"",R41-R$48)</f>
        <v/>
      </c>
      <c r="AE41" s="497" t="str">
        <f>IF(OR(A41="",F41=0,S$48="-",LU!$W$5=0),"",S41-S$48)</f>
        <v/>
      </c>
      <c r="AF41" s="498" t="str">
        <f t="shared" si="18"/>
        <v/>
      </c>
      <c r="AG41" s="499" t="str">
        <f t="shared" si="19"/>
        <v/>
      </c>
      <c r="AH41" s="499" t="str">
        <f t="shared" si="20"/>
        <v/>
      </c>
      <c r="AI41" s="500" t="str">
        <f t="shared" si="21"/>
        <v/>
      </c>
      <c r="AJ41" s="656" t="str">
        <f t="shared" si="24"/>
        <v/>
      </c>
      <c r="AK41" s="501" t="str">
        <f>IF(OR($A41="",AC41="",AC$48="-",LU!$W$5=0),"",AC41-AC$48)</f>
        <v/>
      </c>
      <c r="AL41" s="1238" t="str">
        <f>IF(OR(A41="",F41=0),"",SUM(PT!U82,PT!U83))</f>
        <v/>
      </c>
      <c r="AM41" s="1239"/>
    </row>
    <row r="42" spans="1:39" s="72" customFormat="1" ht="19.5" customHeight="1">
      <c r="A42" s="123" t="str">
        <f>IF(ISBLANK(IGRF!$I28),"",IGRF!$I28)</f>
        <v/>
      </c>
      <c r="B42" s="90" t="str">
        <f>IF(ISBLANK(IGRF!$J28),"",IGRF!$J28)</f>
        <v/>
      </c>
      <c r="C42" s="91" t="str">
        <f>IF(A42="","",SUM(LU!AH23,LU!AH122))</f>
        <v/>
      </c>
      <c r="D42" s="91" t="str">
        <f>IF(A42="","",SUM(LU!W23,LU!W122))</f>
        <v/>
      </c>
      <c r="E42" s="92" t="str">
        <f>IF(A42="","",SUM(LU!AC23,LU!AC122))</f>
        <v/>
      </c>
      <c r="F42" s="464" t="str">
        <f>IF(A42="","",(SUM(C42:E42)-(SUMPRODUCT(--(Lineups!AC$4:AC$41=A42),--(Lineups!AA$4:AA$41="SP"))+SUMPRODUCT(--(Lineups!AG$4:AG$41=A42),--(Lineups!AA$4:AA$41="SP"))+SUMPRODUCT(--(Lineups!AC$46:AC$83=A42),--(Lineups!AA$46:AA$83="SP"))+SUMPRODUCT(--(Lineups!AG$46:AG$83=A42),--(Lineups!AA$46:AA$83="SP")))))</f>
        <v/>
      </c>
      <c r="G42" s="465" t="str">
        <f>IF(OR(A42="",F42=0,LU!D$3+LU!D$102=0),"",F42/(LU!D$3+LU!D$102))</f>
        <v/>
      </c>
      <c r="H42" s="466" t="str">
        <f>IF(OR(C42=0,A42=""),"",SK!T216)</f>
        <v/>
      </c>
      <c r="I42" s="467" t="str">
        <f>IF(OR(A42="",SK!U216="",SK!U216=0),"",H42/SK!U216)</f>
        <v/>
      </c>
      <c r="J42" s="486" t="str">
        <f>IF(OR(C42=0,A42=""),"",SK!W216)</f>
        <v/>
      </c>
      <c r="K42" s="487" t="str">
        <f>IF(OR(C42=0,A42=""),"",SK!X216)</f>
        <v/>
      </c>
      <c r="L42" s="488" t="str">
        <f>IF(OR(C42=0,A42=""),"",SK!Z216)</f>
        <v/>
      </c>
      <c r="M42" s="488" t="str">
        <f>IF(OR(C42=0,A42=""),"",SK!AB216)</f>
        <v/>
      </c>
      <c r="N42" s="806" t="str">
        <f>IF(OR(A42="",C42=0),"",SUMPRODUCT(--(Lineups!$AA$4:$AA$41="SP"),--(Lineups!$AC$4:$AC$41=A42))+SUMPRODUCT(--(Lineups!$AA$46:$AA$83="SP"),--(Lineups!$AC$46:$AC$83=A42)))</f>
        <v/>
      </c>
      <c r="O42" s="489" t="str">
        <f t="shared" si="22"/>
        <v/>
      </c>
      <c r="P42" s="490" t="str">
        <f>IF(OR(A42="",C42=0),"",SK!Y216)</f>
        <v/>
      </c>
      <c r="Q42" s="491" t="str">
        <f t="shared" si="13"/>
        <v/>
      </c>
      <c r="R42" s="492" t="str">
        <f>IF(OR(A42="",F42=0),"",SUM(LU!AJ69,LU!AJ168))</f>
        <v/>
      </c>
      <c r="S42" s="493" t="str">
        <f>IF(OR(A42="",F42=0),"",SUM(LU!AJ92,LU!AJ191))</f>
        <v/>
      </c>
      <c r="T42" s="466" t="str">
        <f>IF(OR(A42="",F42=0),"",SUM(LU!AJ46,LU!AJ145))</f>
        <v/>
      </c>
      <c r="U42" s="493" t="str">
        <f>IF(OR(A42="",C42=0),"",SUM(LU!AH46,LU!AH145))</f>
        <v/>
      </c>
      <c r="V42" s="494" t="str">
        <f t="shared" si="14"/>
        <v/>
      </c>
      <c r="W42" s="495" t="str">
        <f>IF(OR(A42="",D42=0),"",SUM(LU!W46,LU!W145))</f>
        <v/>
      </c>
      <c r="X42" s="494" t="str">
        <f t="shared" si="15"/>
        <v/>
      </c>
      <c r="Y42" s="495" t="str">
        <f>IF(OR(A42="",E42=0),"",SUM(LU!AC46,LU!AC145))</f>
        <v/>
      </c>
      <c r="Z42" s="494" t="str">
        <f t="shared" si="16"/>
        <v/>
      </c>
      <c r="AA42" s="652" t="str">
        <f>IF(OR(A42="",AND(D42=0, E42=0)),"",SUM(LU!AE46,LU!AE145))</f>
        <v/>
      </c>
      <c r="AB42" s="653" t="str">
        <f t="shared" si="23"/>
        <v/>
      </c>
      <c r="AC42" s="491" t="str">
        <f t="shared" si="17"/>
        <v/>
      </c>
      <c r="AD42" s="496" t="str">
        <f>IF(OR(A42="",F42=0,R$48="-",LU!$W$5=0),"",R42-R$48)</f>
        <v/>
      </c>
      <c r="AE42" s="497" t="str">
        <f>IF(OR(A42="",F42=0,S$48="-",LU!$W$5=0),"",S42-S$48)</f>
        <v/>
      </c>
      <c r="AF42" s="498" t="str">
        <f t="shared" si="18"/>
        <v/>
      </c>
      <c r="AG42" s="499" t="str">
        <f t="shared" si="19"/>
        <v/>
      </c>
      <c r="AH42" s="499" t="str">
        <f t="shared" si="20"/>
        <v/>
      </c>
      <c r="AI42" s="500" t="str">
        <f t="shared" si="21"/>
        <v/>
      </c>
      <c r="AJ42" s="656" t="str">
        <f t="shared" si="24"/>
        <v/>
      </c>
      <c r="AK42" s="501" t="str">
        <f>IF(OR($A42="",AC42="",AC$48="-",LU!$W$5=0),"",AC42-AC$48)</f>
        <v/>
      </c>
      <c r="AL42" s="1238" t="str">
        <f>IF(OR(A42="",F42=0),"",SUM(PT!U84,PT!U85))</f>
        <v/>
      </c>
      <c r="AM42" s="1239"/>
    </row>
    <row r="43" spans="1:39" s="72" customFormat="1" ht="20" customHeight="1">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806"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2" t="str">
        <f>IF(OR(A43="",AND(D43=0, E43=0)),"",SUM(LU!AE47,LU!AE146))</f>
        <v/>
      </c>
      <c r="AB43" s="653" t="str">
        <f t="shared" si="23"/>
        <v/>
      </c>
      <c r="AC43" s="491" t="str">
        <f t="shared" si="17"/>
        <v/>
      </c>
      <c r="AD43" s="496" t="str">
        <f>IF(OR(A43="",F43=0,R$48="-",LU!$W$5=0),"",R43-R$48)</f>
        <v/>
      </c>
      <c r="AE43" s="497" t="str">
        <f>IF(OR(A43="",F43=0,S$48="-",LU!$W$5=0),"",S43-S$48)</f>
        <v/>
      </c>
      <c r="AF43" s="498" t="str">
        <f t="shared" si="18"/>
        <v/>
      </c>
      <c r="AG43" s="499" t="str">
        <f t="shared" si="19"/>
        <v/>
      </c>
      <c r="AH43" s="499" t="str">
        <f t="shared" si="20"/>
        <v/>
      </c>
      <c r="AI43" s="500" t="str">
        <f t="shared" si="21"/>
        <v/>
      </c>
      <c r="AJ43" s="656" t="str">
        <f t="shared" si="24"/>
        <v/>
      </c>
      <c r="AK43" s="501" t="str">
        <f>IF(OR($A43="",AC43="",AC$48="-",LU!$W$5=0),"",AC43-AC$48)</f>
        <v/>
      </c>
      <c r="AL43" s="1238" t="str">
        <f>IF(OR(A43="",F43=0),"",SUM(PT!U86,PT!U87))</f>
        <v/>
      </c>
      <c r="AM43" s="1239"/>
    </row>
    <row r="44" spans="1:39" s="72" customFormat="1" ht="20" customHeight="1">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806"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2" t="str">
        <f>IF(OR(A44="",AND(D44=0, E44=0)),"",SUM(LU!AE48,LU!AE147))</f>
        <v/>
      </c>
      <c r="AB44" s="653" t="str">
        <f t="shared" si="23"/>
        <v/>
      </c>
      <c r="AC44" s="491" t="str">
        <f t="shared" si="17"/>
        <v/>
      </c>
      <c r="AD44" s="496" t="str">
        <f>IF(OR(A44="",F44=0,R$48="-",LU!$W$5=0),"",R44-R$48)</f>
        <v/>
      </c>
      <c r="AE44" s="497" t="str">
        <f>IF(OR(A44="",F44=0,S$48="-",LU!$W$5=0),"",S44-S$48)</f>
        <v/>
      </c>
      <c r="AF44" s="498" t="str">
        <f t="shared" si="18"/>
        <v/>
      </c>
      <c r="AG44" s="499" t="str">
        <f t="shared" si="19"/>
        <v/>
      </c>
      <c r="AH44" s="499" t="str">
        <f t="shared" si="20"/>
        <v/>
      </c>
      <c r="AI44" s="500" t="str">
        <f t="shared" si="21"/>
        <v/>
      </c>
      <c r="AJ44" s="656" t="str">
        <f t="shared" si="24"/>
        <v/>
      </c>
      <c r="AK44" s="501" t="str">
        <f>IF(OR($A44="",AC44="",AC$48="-",LU!$W$5=0),"",AC44-AC$48)</f>
        <v/>
      </c>
      <c r="AL44" s="1238" t="str">
        <f>IF(OR(A44="",F44=0),"",SUM(PT!U88,PT!U89))</f>
        <v/>
      </c>
      <c r="AM44" s="1239"/>
    </row>
    <row r="45" spans="1:39" s="72" customFormat="1" ht="20" customHeight="1">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806"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2" t="str">
        <f>IF(OR(A45="",AND(D45=0, E45=0)),"",SUM(LU!AE49,LU!AE148))</f>
        <v/>
      </c>
      <c r="AB45" s="653" t="str">
        <f t="shared" si="23"/>
        <v/>
      </c>
      <c r="AC45" s="491" t="str">
        <f t="shared" si="17"/>
        <v/>
      </c>
      <c r="AD45" s="496" t="str">
        <f>IF(OR(A45="",F45=0,R$48="-",LU!$W$5=0),"",R45-R$48)</f>
        <v/>
      </c>
      <c r="AE45" s="497" t="str">
        <f>IF(OR(A45="",F45=0,S$48="-",LU!$W$5=0),"",S45-S$48)</f>
        <v/>
      </c>
      <c r="AF45" s="498" t="str">
        <f t="shared" si="18"/>
        <v/>
      </c>
      <c r="AG45" s="499" t="str">
        <f t="shared" si="19"/>
        <v/>
      </c>
      <c r="AH45" s="499" t="str">
        <f t="shared" si="20"/>
        <v/>
      </c>
      <c r="AI45" s="500" t="str">
        <f t="shared" si="21"/>
        <v/>
      </c>
      <c r="AJ45" s="656" t="str">
        <f t="shared" si="24"/>
        <v/>
      </c>
      <c r="AK45" s="501" t="str">
        <f>IF(OR($A45="",AC45="",AC$48="-",LU!$W$5=0),"",AC45-AC$48)</f>
        <v/>
      </c>
      <c r="AL45" s="1238" t="str">
        <f>IF(OR(A45="",F45=0),"",SUM(PT!U90,PT!U91))</f>
        <v/>
      </c>
      <c r="AM45" s="1239"/>
    </row>
    <row r="46" spans="1:39" s="72" customFormat="1" ht="20" customHeight="1">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806"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2" t="str">
        <f>IF(OR(A46="",AND(D46=0, E46=0)),"",SUM(LU!AE50,LU!AE149))</f>
        <v/>
      </c>
      <c r="AB46" s="653" t="str">
        <f t="shared" si="23"/>
        <v/>
      </c>
      <c r="AC46" s="491" t="str">
        <f t="shared" si="17"/>
        <v/>
      </c>
      <c r="AD46" s="496" t="str">
        <f>IF(OR(A46="",F46=0,R$48="-",LU!$W$5=0),"",R46-R$48)</f>
        <v/>
      </c>
      <c r="AE46" s="497" t="str">
        <f>IF(OR(A46="",F46=0,S$48="-",LU!$W$5=0),"",S46-S$48)</f>
        <v/>
      </c>
      <c r="AF46" s="498" t="str">
        <f t="shared" si="18"/>
        <v/>
      </c>
      <c r="AG46" s="499" t="str">
        <f t="shared" si="19"/>
        <v/>
      </c>
      <c r="AH46" s="499" t="str">
        <f t="shared" si="20"/>
        <v/>
      </c>
      <c r="AI46" s="500" t="str">
        <f t="shared" si="21"/>
        <v/>
      </c>
      <c r="AJ46" s="656" t="str">
        <f t="shared" si="24"/>
        <v/>
      </c>
      <c r="AK46" s="501" t="str">
        <f>IF(OR($A46="",AC46="",AC$48="-",LU!$W$5=0),"",AC46-AC$48)</f>
        <v/>
      </c>
      <c r="AL46" s="1238" t="str">
        <f>IF(OR(A46="",F46=0),"",SUM(PT!U92,PT!U93))</f>
        <v/>
      </c>
      <c r="AM46" s="1239"/>
    </row>
    <row r="47" spans="1:39" s="72" customFormat="1" ht="19.5" customHeight="1" thickBot="1">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806"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2" t="str">
        <f>IF(OR(A47="",AND(D47=0, E47=0)),"",SUM(LU!AE51,LU!AE150))</f>
        <v/>
      </c>
      <c r="AB47" s="653" t="str">
        <f t="shared" si="23"/>
        <v/>
      </c>
      <c r="AC47" s="504" t="str">
        <f t="shared" si="17"/>
        <v/>
      </c>
      <c r="AD47" s="496" t="str">
        <f>IF(OR(A47="",F47=0,R$48="-",LU!$W$5=0),"",R47-R$48)</f>
        <v/>
      </c>
      <c r="AE47" s="497" t="str">
        <f>IF(OR(A47="",F47=0,S$48="-",LU!$W$5=0),"",S47-S$48)</f>
        <v/>
      </c>
      <c r="AF47" s="498" t="str">
        <f t="shared" si="18"/>
        <v/>
      </c>
      <c r="AG47" s="499" t="str">
        <f t="shared" si="19"/>
        <v/>
      </c>
      <c r="AH47" s="499" t="str">
        <f t="shared" si="20"/>
        <v/>
      </c>
      <c r="AI47" s="500" t="str">
        <f t="shared" si="21"/>
        <v/>
      </c>
      <c r="AJ47" s="656" t="str">
        <f t="shared" si="24"/>
        <v/>
      </c>
      <c r="AK47" s="501" t="str">
        <f>IF(OR($A47="",AC47="",AC$48="-",LU!$W$5=0),"",AC47-AC$48)</f>
        <v/>
      </c>
      <c r="AL47" s="1240" t="str">
        <f>IF(OR(A47="",F47=0),"",SUM(PT!U94,PT!U95))</f>
        <v/>
      </c>
      <c r="AM47" s="1241"/>
    </row>
    <row r="48" spans="1:39" s="6" customFormat="1" ht="20.25" customHeight="1" thickBot="1">
      <c r="A48" s="1242" t="s">
        <v>97</v>
      </c>
      <c r="B48" s="1242"/>
      <c r="C48" s="137">
        <f>SUM(C28:C47)</f>
        <v>0</v>
      </c>
      <c r="D48" s="137">
        <f>SUM(D28:D47)</f>
        <v>0</v>
      </c>
      <c r="E48" s="137">
        <f>SUM(E28:E47)</f>
        <v>0</v>
      </c>
      <c r="F48" s="137">
        <f>SUM(F28:F47)</f>
        <v>0</v>
      </c>
      <c r="G48" s="138" t="str">
        <f>IF(COUNT(G28:G47)=0,"-",AVERAGE(G28:G47))</f>
        <v>-</v>
      </c>
      <c r="H48" s="137">
        <f>SUM(H28:H47)</f>
        <v>0</v>
      </c>
      <c r="I48" s="139" t="str">
        <f>IF(LU!W3+LU!W102=0,"-",H48/(LU!W3+LU!W102))</f>
        <v>-</v>
      </c>
      <c r="J48" s="140">
        <f>SUM(J28:J47)</f>
        <v>0</v>
      </c>
      <c r="K48" s="137">
        <f>SUM(K28:K47)</f>
        <v>0</v>
      </c>
      <c r="L48" s="137">
        <f>SUM(L28:L47)</f>
        <v>0</v>
      </c>
      <c r="M48" s="137">
        <f>SUM(M28:M47)</f>
        <v>0</v>
      </c>
      <c r="N48" s="137">
        <f>SUM(N28:N47)</f>
        <v>0</v>
      </c>
      <c r="O48" s="141" t="str">
        <f>IF(C48=0,"-",K48/(C48-N48))</f>
        <v>-</v>
      </c>
      <c r="P48" s="137">
        <f>SUM(P28:P47)</f>
        <v>0</v>
      </c>
      <c r="Q48" s="142" t="str">
        <f t="shared" ref="Q48:AC48" si="25">IF(COUNT(Q28:Q47)=0,"-",AVERAGE(Q28:Q47))</f>
        <v>-</v>
      </c>
      <c r="R48" s="143" t="str">
        <f t="shared" si="25"/>
        <v>-</v>
      </c>
      <c r="S48" s="144" t="str">
        <f t="shared" si="25"/>
        <v>-</v>
      </c>
      <c r="T48" s="145" t="str">
        <f t="shared" si="25"/>
        <v>-</v>
      </c>
      <c r="U48" s="145" t="str">
        <f t="shared" si="25"/>
        <v>-</v>
      </c>
      <c r="V48" s="145" t="str">
        <f t="shared" si="25"/>
        <v>-</v>
      </c>
      <c r="W48" s="145" t="str">
        <f t="shared" si="25"/>
        <v>-</v>
      </c>
      <c r="X48" s="145" t="str">
        <f t="shared" si="25"/>
        <v>-</v>
      </c>
      <c r="Y48" s="145" t="str">
        <f t="shared" si="25"/>
        <v>-</v>
      </c>
      <c r="Z48" s="145" t="str">
        <f t="shared" si="25"/>
        <v>-</v>
      </c>
      <c r="AA48" s="145" t="str">
        <f t="shared" si="25"/>
        <v>-</v>
      </c>
      <c r="AB48" s="145" t="str">
        <f t="shared" si="25"/>
        <v>-</v>
      </c>
      <c r="AC48" s="145" t="str">
        <f t="shared" si="25"/>
        <v>-</v>
      </c>
      <c r="AD48" s="146" t="s">
        <v>98</v>
      </c>
      <c r="AE48" s="147" t="s">
        <v>98</v>
      </c>
      <c r="AF48" s="147" t="s">
        <v>98</v>
      </c>
      <c r="AG48" s="146" t="s">
        <v>98</v>
      </c>
      <c r="AH48" s="147" t="s">
        <v>98</v>
      </c>
      <c r="AI48" s="147" t="s">
        <v>98</v>
      </c>
      <c r="AJ48" s="147" t="s">
        <v>98</v>
      </c>
      <c r="AK48" s="148" t="s">
        <v>98</v>
      </c>
      <c r="AL48" s="1243">
        <f>SUM(AL28:AM47)</f>
        <v>0</v>
      </c>
      <c r="AM48" s="1244"/>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zoomScaleNormal="100" workbookViewId="0">
      <selection sqref="A1:C1"/>
    </sheetView>
  </sheetViews>
  <sheetFormatPr baseColWidth="10" defaultColWidth="9.1640625" defaultRowHeight="14"/>
  <cols>
    <col min="1" max="1" width="5.6640625" style="388" customWidth="1"/>
    <col min="2" max="2" width="20.6640625" style="388" customWidth="1"/>
    <col min="3" max="3" width="4.6640625" style="388" customWidth="1"/>
    <col min="4" max="11" width="3.6640625" style="388" customWidth="1"/>
    <col min="12" max="12" width="4.1640625" style="388" customWidth="1"/>
    <col min="13" max="17" width="3.6640625" style="388" customWidth="1"/>
    <col min="18" max="19" width="3.6640625" style="388" hidden="1" customWidth="1"/>
    <col min="20" max="20" width="5.6640625" style="388" customWidth="1"/>
    <col min="21" max="21" width="5.5" style="388" customWidth="1"/>
    <col min="22" max="22" width="9.33203125" style="388" customWidth="1"/>
    <col min="23" max="23" width="5.1640625" style="388" customWidth="1"/>
    <col min="24" max="24" width="6.6640625" style="388" customWidth="1"/>
    <col min="25" max="28" width="4.5" style="388" customWidth="1"/>
    <col min="29" max="16384" width="9.1640625" style="78"/>
  </cols>
  <sheetData>
    <row r="1" spans="1:29" ht="20.25" customHeight="1" thickBot="1">
      <c r="A1" s="1293" t="str">
        <f>IF(IGRF!$B$7="","",IGRF!$B$7)</f>
        <v/>
      </c>
      <c r="B1" s="1293"/>
      <c r="C1" s="1293"/>
      <c r="D1" s="1294" t="s">
        <v>99</v>
      </c>
      <c r="E1" s="1294"/>
      <c r="F1" s="1294"/>
      <c r="G1" s="1294"/>
      <c r="H1" s="1294"/>
      <c r="I1" s="1294"/>
      <c r="J1" s="1294"/>
      <c r="K1" s="1294"/>
      <c r="L1" s="1294"/>
      <c r="M1" s="1294"/>
      <c r="N1" s="1294"/>
      <c r="O1" s="1294"/>
      <c r="P1" s="1294"/>
      <c r="Q1" s="1294"/>
      <c r="R1" s="1294"/>
      <c r="S1" s="1294"/>
      <c r="T1" s="1294"/>
      <c r="U1" s="1294"/>
      <c r="V1" s="1294"/>
      <c r="W1" s="1295"/>
      <c r="X1" s="1295"/>
    </row>
    <row r="2" spans="1:29" ht="60" customHeight="1" thickBot="1">
      <c r="A2" s="1296" t="str">
        <f>Score!A1</f>
        <v>Home Team</v>
      </c>
      <c r="B2" s="1296"/>
      <c r="C2" s="1296"/>
      <c r="D2" s="1297" t="s">
        <v>329</v>
      </c>
      <c r="E2" s="1298"/>
      <c r="F2" s="1298"/>
      <c r="G2" s="1298"/>
      <c r="H2" s="1298"/>
      <c r="I2" s="1298"/>
      <c r="J2" s="1298"/>
      <c r="K2" s="1298"/>
      <c r="L2" s="1298"/>
      <c r="M2" s="1298"/>
      <c r="N2" s="1298"/>
      <c r="O2" s="1298"/>
      <c r="P2" s="1298"/>
      <c r="Q2" s="1298"/>
      <c r="R2" s="1298"/>
      <c r="S2" s="1298"/>
      <c r="T2" s="1299"/>
      <c r="U2" s="389"/>
      <c r="V2" s="389"/>
      <c r="W2" s="1300" t="s">
        <v>100</v>
      </c>
      <c r="X2" s="1301"/>
      <c r="Y2" s="390"/>
      <c r="Z2" s="390"/>
      <c r="AA2" s="390"/>
      <c r="AB2" s="390"/>
      <c r="AC2" s="388"/>
    </row>
    <row r="3" spans="1:29" ht="60.75" customHeight="1">
      <c r="A3" s="391" t="s">
        <v>111</v>
      </c>
      <c r="B3" s="1291" t="s">
        <v>101</v>
      </c>
      <c r="C3" s="1292"/>
      <c r="D3" s="392" t="s">
        <v>102</v>
      </c>
      <c r="E3" s="393" t="s">
        <v>122</v>
      </c>
      <c r="F3" s="394" t="s">
        <v>114</v>
      </c>
      <c r="G3" s="394" t="s">
        <v>125</v>
      </c>
      <c r="H3" s="394" t="s">
        <v>454</v>
      </c>
      <c r="I3" s="394" t="s">
        <v>120</v>
      </c>
      <c r="J3" s="394" t="s">
        <v>455</v>
      </c>
      <c r="K3" s="394" t="s">
        <v>456</v>
      </c>
      <c r="L3" s="394" t="s">
        <v>457</v>
      </c>
      <c r="M3" s="394" t="s">
        <v>458</v>
      </c>
      <c r="N3" s="394" t="s">
        <v>459</v>
      </c>
      <c r="O3" s="394" t="s">
        <v>460</v>
      </c>
      <c r="P3" s="394" t="s">
        <v>461</v>
      </c>
      <c r="Q3" s="395" t="s">
        <v>57</v>
      </c>
      <c r="R3" s="395"/>
      <c r="S3" s="395"/>
      <c r="T3" s="396" t="s">
        <v>59</v>
      </c>
      <c r="U3" s="397" t="s">
        <v>323</v>
      </c>
      <c r="V3" s="398" t="s">
        <v>128</v>
      </c>
      <c r="W3" s="399" t="s">
        <v>60</v>
      </c>
      <c r="X3" s="400" t="s">
        <v>324</v>
      </c>
      <c r="Y3" s="401"/>
      <c r="Z3" s="401"/>
      <c r="AA3" s="401"/>
      <c r="AB3" s="401"/>
      <c r="AC3" s="388"/>
    </row>
    <row r="4" spans="1:29" ht="25" customHeight="1">
      <c r="A4" s="402" t="str">
        <f>IF(IGRF!B14="","",IGRF!B14)</f>
        <v/>
      </c>
      <c r="B4" s="1287" t="str">
        <f>IF(IGRF!C14="","",IGRF!C14)</f>
        <v/>
      </c>
      <c r="C4" s="1288"/>
      <c r="D4" s="403" t="str">
        <f>IF($A4="","",SUM(PT!E3,PT!E4))</f>
        <v/>
      </c>
      <c r="E4" s="404" t="str">
        <f>IF($A4="","",SUM(PT!F3,PT!F4))</f>
        <v/>
      </c>
      <c r="F4" s="404" t="str">
        <f>IF($A4="","",SUM(PT!G3,PT!G4))</f>
        <v/>
      </c>
      <c r="G4" s="404" t="str">
        <f>IF($A4="","",SUM(PT!H3,PT!H4))</f>
        <v/>
      </c>
      <c r="H4" s="404" t="str">
        <f>IF($A4="","",SUM(PT!I3,PT!I4))</f>
        <v/>
      </c>
      <c r="I4" s="404" t="str">
        <f>IF($A4="","",SUM(PT!J3,PT!J4))</f>
        <v/>
      </c>
      <c r="J4" s="404" t="str">
        <f>IF($A4="","",SUM(PT!K3,PT!K4))</f>
        <v/>
      </c>
      <c r="K4" s="404" t="str">
        <f>IF($A4="","",SUM(PT!L3,PT!L4))</f>
        <v/>
      </c>
      <c r="L4" s="404" t="str">
        <f>IF($A4="","",SUM(PT!M3,PT!M4))</f>
        <v/>
      </c>
      <c r="M4" s="404" t="str">
        <f>IF($A4="","",SUM(PT!N3,PT!N4))</f>
        <v/>
      </c>
      <c r="N4" s="404" t="str">
        <f>IF($A4="","",SUM(PT!O3,PT!O4))</f>
        <v/>
      </c>
      <c r="O4" s="404" t="str">
        <f>IF($A4="","",SUM(PT!P3,PT!P4))</f>
        <v/>
      </c>
      <c r="P4" s="404" t="str">
        <f>IF($A4="","",SUM(PT!Q3,PT!Q4))</f>
        <v/>
      </c>
      <c r="Q4" s="404" t="str">
        <f>IF($A4="","",SUM(PT!R3,PT!R4))</f>
        <v/>
      </c>
      <c r="R4" s="404"/>
      <c r="S4" s="405"/>
      <c r="T4" s="406" t="str">
        <f>IF($A4="","",SUM(D4:S4))</f>
        <v/>
      </c>
      <c r="U4" s="407" t="str">
        <f>IF($A4="","",SUM(PT!U3,PT!U4))</f>
        <v/>
      </c>
      <c r="V4" s="408" t="str">
        <f>IF($A4="","",PT!AJ4)</f>
        <v/>
      </c>
      <c r="W4" s="409" t="str">
        <f>'Game Summary'!F6</f>
        <v/>
      </c>
      <c r="X4" s="410" t="str">
        <f t="shared" ref="X4:X23" si="0">IF(OR(W4="",W4=0),"",U4/W4)</f>
        <v/>
      </c>
      <c r="Y4" s="401"/>
      <c r="Z4" s="401"/>
      <c r="AA4" s="401"/>
      <c r="AB4" s="401"/>
      <c r="AC4" s="388"/>
    </row>
    <row r="5" spans="1:29" ht="25" customHeight="1">
      <c r="A5" s="411" t="str">
        <f>IF(IGRF!B15="","",IGRF!B15)</f>
        <v/>
      </c>
      <c r="B5" s="1285" t="str">
        <f>IF(IGRF!C15="","",IGRF!C15)</f>
        <v/>
      </c>
      <c r="C5" s="1286"/>
      <c r="D5" s="412" t="str">
        <f>IF($A5="","",SUM(PT!E5,PT!E6))</f>
        <v/>
      </c>
      <c r="E5" s="413" t="str">
        <f>IF($A5="","",SUM(PT!F5,PT!F6))</f>
        <v/>
      </c>
      <c r="F5" s="414" t="str">
        <f>IF($A5="","",SUM(PT!G5,PT!G6))</f>
        <v/>
      </c>
      <c r="G5" s="415" t="str">
        <f>IF($A5="","",SUM(PT!H5,PT!H6))</f>
        <v/>
      </c>
      <c r="H5" s="415" t="str">
        <f>IF($A5="","",SUM(PT!I5,PT!I6))</f>
        <v/>
      </c>
      <c r="I5" s="415" t="str">
        <f>IF($A5="","",SUM(PT!J5,PT!J6))</f>
        <v/>
      </c>
      <c r="J5" s="415" t="str">
        <f>IF($A5="","",SUM(PT!K5,PT!K6))</f>
        <v/>
      </c>
      <c r="K5" s="415" t="str">
        <f>IF($A5="","",SUM(PT!L5,PT!L6))</f>
        <v/>
      </c>
      <c r="L5" s="415" t="str">
        <f>IF($A5="","",SUM(PT!M5,PT!M6))</f>
        <v/>
      </c>
      <c r="M5" s="415" t="str">
        <f>IF($A5="","",SUM(PT!N5,PT!N6))</f>
        <v/>
      </c>
      <c r="N5" s="415" t="str">
        <f>IF($A5="","",SUM(PT!O5,PT!O6))</f>
        <v/>
      </c>
      <c r="O5" s="415" t="str">
        <f>IF($A5="","",SUM(PT!P5,PT!P6))</f>
        <v/>
      </c>
      <c r="P5" s="415" t="str">
        <f>IF($A5="","",SUM(PT!Q5,PT!Q6))</f>
        <v/>
      </c>
      <c r="Q5" s="415" t="str">
        <f>IF($A5="","",SUM(PT!R5,PT!R6))</f>
        <v/>
      </c>
      <c r="R5" s="415"/>
      <c r="S5" s="415"/>
      <c r="T5" s="416" t="str">
        <f t="shared" ref="T5:T23" si="1">IF($A5="","",SUM(D5:S5))</f>
        <v/>
      </c>
      <c r="U5" s="417" t="str">
        <f>IF($A5="","",SUM(PT!U5,PT!U6))</f>
        <v/>
      </c>
      <c r="V5" s="418" t="str">
        <f>IF($A5="","",PT!AJ6)</f>
        <v/>
      </c>
      <c r="W5" s="419" t="str">
        <f>'Game Summary'!F7</f>
        <v/>
      </c>
      <c r="X5" s="420" t="str">
        <f t="shared" si="0"/>
        <v/>
      </c>
      <c r="Y5" s="401"/>
      <c r="Z5" s="401"/>
      <c r="AA5" s="401"/>
      <c r="AB5" s="401"/>
      <c r="AC5" s="388"/>
    </row>
    <row r="6" spans="1:29" ht="25" customHeight="1">
      <c r="A6" s="402" t="str">
        <f>IF(IGRF!B16="","",IGRF!B16)</f>
        <v/>
      </c>
      <c r="B6" s="1287" t="str">
        <f>IF(IGRF!C16="","",IGRF!C16)</f>
        <v/>
      </c>
      <c r="C6" s="1288"/>
      <c r="D6" s="403" t="str">
        <f>IF($A6="","",SUM(PT!E7,PT!E8))</f>
        <v/>
      </c>
      <c r="E6" s="404" t="str">
        <f>IF($A6="","",SUM(PT!F7,PT!F8))</f>
        <v/>
      </c>
      <c r="F6" s="404" t="str">
        <f>IF($A6="","",SUM(PT!G7,PT!G8))</f>
        <v/>
      </c>
      <c r="G6" s="404" t="str">
        <f>IF($A6="","",SUM(PT!H7,PT!H8))</f>
        <v/>
      </c>
      <c r="H6" s="404" t="str">
        <f>IF($A6="","",SUM(PT!I7,PT!I8))</f>
        <v/>
      </c>
      <c r="I6" s="404" t="str">
        <f>IF($A6="","",SUM(PT!J7,PT!J8))</f>
        <v/>
      </c>
      <c r="J6" s="404" t="str">
        <f>IF($A6="","",SUM(PT!K7,PT!K8))</f>
        <v/>
      </c>
      <c r="K6" s="404" t="str">
        <f>IF($A6="","",SUM(PT!L7,PT!L8))</f>
        <v/>
      </c>
      <c r="L6" s="404" t="str">
        <f>IF($A6="","",SUM(PT!M7,PT!M8))</f>
        <v/>
      </c>
      <c r="M6" s="404" t="str">
        <f>IF($A6="","",SUM(PT!N7,PT!N8))</f>
        <v/>
      </c>
      <c r="N6" s="404" t="str">
        <f>IF($A6="","",SUM(PT!O7,PT!O8))</f>
        <v/>
      </c>
      <c r="O6" s="404" t="str">
        <f>IF($A6="","",SUM(PT!P7,PT!P8))</f>
        <v/>
      </c>
      <c r="P6" s="404" t="str">
        <f>IF($A6="","",SUM(PT!Q7,PT!Q8))</f>
        <v/>
      </c>
      <c r="Q6" s="404" t="str">
        <f>IF($A6="","",SUM(PT!R7,PT!R8))</f>
        <v/>
      </c>
      <c r="R6" s="404"/>
      <c r="S6" s="405"/>
      <c r="T6" s="406" t="str">
        <f t="shared" si="1"/>
        <v/>
      </c>
      <c r="U6" s="407" t="str">
        <f>IF($A6="","",SUM(PT!U7,PT!U8))</f>
        <v/>
      </c>
      <c r="V6" s="408" t="str">
        <f>IF($A6="","",PT!AJ8)</f>
        <v/>
      </c>
      <c r="W6" s="409" t="str">
        <f>'Game Summary'!F8</f>
        <v/>
      </c>
      <c r="X6" s="410" t="str">
        <f t="shared" si="0"/>
        <v/>
      </c>
      <c r="Y6" s="401"/>
      <c r="Z6" s="401"/>
      <c r="AA6" s="401"/>
      <c r="AB6" s="401"/>
      <c r="AC6" s="388"/>
    </row>
    <row r="7" spans="1:29" ht="25" customHeight="1">
      <c r="A7" s="411" t="str">
        <f>IF(IGRF!B17="","",IGRF!B17)</f>
        <v/>
      </c>
      <c r="B7" s="1285" t="str">
        <f>IF(IGRF!C17="","",IGRF!C17)</f>
        <v/>
      </c>
      <c r="C7" s="1286"/>
      <c r="D7" s="412" t="str">
        <f>IF($A7="","",SUM(PT!E9,PT!E10))</f>
        <v/>
      </c>
      <c r="E7" s="413" t="str">
        <f>IF($A7="","",SUM(PT!F9,PT!F10))</f>
        <v/>
      </c>
      <c r="F7" s="414" t="str">
        <f>IF($A7="","",SUM(PT!G9,PT!G10))</f>
        <v/>
      </c>
      <c r="G7" s="415" t="str">
        <f>IF($A7="","",SUM(PT!H9,PT!H10))</f>
        <v/>
      </c>
      <c r="H7" s="415" t="str">
        <f>IF($A7="","",SUM(PT!I9,PT!I10))</f>
        <v/>
      </c>
      <c r="I7" s="415" t="str">
        <f>IF($A7="","",SUM(PT!J9,PT!J10))</f>
        <v/>
      </c>
      <c r="J7" s="415" t="str">
        <f>IF($A7="","",SUM(PT!K9,PT!K10))</f>
        <v/>
      </c>
      <c r="K7" s="415" t="str">
        <f>IF($A7="","",SUM(PT!L9,PT!L10))</f>
        <v/>
      </c>
      <c r="L7" s="415" t="str">
        <f>IF($A7="","",SUM(PT!M9,PT!M10))</f>
        <v/>
      </c>
      <c r="M7" s="415" t="str">
        <f>IF($A7="","",SUM(PT!N9,PT!N10))</f>
        <v/>
      </c>
      <c r="N7" s="415" t="str">
        <f>IF($A7="","",SUM(PT!O9,PT!O10))</f>
        <v/>
      </c>
      <c r="O7" s="415" t="str">
        <f>IF($A7="","",SUM(PT!P9,PT!P10))</f>
        <v/>
      </c>
      <c r="P7" s="415" t="str">
        <f>IF($A7="","",SUM(PT!Q9,PT!Q10))</f>
        <v/>
      </c>
      <c r="Q7" s="415" t="str">
        <f>IF($A7="","",SUM(PT!R9,PT!R10))</f>
        <v/>
      </c>
      <c r="R7" s="415"/>
      <c r="S7" s="415"/>
      <c r="T7" s="416" t="str">
        <f t="shared" si="1"/>
        <v/>
      </c>
      <c r="U7" s="417" t="str">
        <f>IF($A7="","",SUM(PT!U9,PT!U10))</f>
        <v/>
      </c>
      <c r="V7" s="418" t="str">
        <f>IF($A7="","",PT!AJ10)</f>
        <v/>
      </c>
      <c r="W7" s="419" t="str">
        <f>'Game Summary'!F9</f>
        <v/>
      </c>
      <c r="X7" s="420" t="str">
        <f t="shared" si="0"/>
        <v/>
      </c>
      <c r="Y7" s="401"/>
      <c r="Z7" s="401"/>
      <c r="AA7" s="401"/>
      <c r="AB7" s="401"/>
      <c r="AC7" s="388"/>
    </row>
    <row r="8" spans="1:29" ht="25" customHeight="1">
      <c r="A8" s="402" t="str">
        <f>IF(IGRF!B18="","",IGRF!B18)</f>
        <v/>
      </c>
      <c r="B8" s="1287" t="str">
        <f>IF(IGRF!C18="","",IGRF!C18)</f>
        <v/>
      </c>
      <c r="C8" s="1288"/>
      <c r="D8" s="403" t="str">
        <f>IF($A8="","",SUM(PT!E11,PT!E12))</f>
        <v/>
      </c>
      <c r="E8" s="404" t="str">
        <f>IF($A8="","",SUM(PT!F11,PT!F12))</f>
        <v/>
      </c>
      <c r="F8" s="404" t="str">
        <f>IF($A8="","",SUM(PT!G11,PT!G12))</f>
        <v/>
      </c>
      <c r="G8" s="404" t="str">
        <f>IF($A8="","",SUM(PT!H11,PT!H12))</f>
        <v/>
      </c>
      <c r="H8" s="404" t="str">
        <f>IF($A8="","",SUM(PT!I11,PT!I12))</f>
        <v/>
      </c>
      <c r="I8" s="404" t="str">
        <f>IF($A8="","",SUM(PT!J11,PT!J12))</f>
        <v/>
      </c>
      <c r="J8" s="404" t="str">
        <f>IF($A8="","",SUM(PT!K11,PT!K12))</f>
        <v/>
      </c>
      <c r="K8" s="404" t="str">
        <f>IF($A8="","",SUM(PT!L11,PT!L12))</f>
        <v/>
      </c>
      <c r="L8" s="404" t="str">
        <f>IF($A8="","",SUM(PT!M11,PT!M12))</f>
        <v/>
      </c>
      <c r="M8" s="404" t="str">
        <f>IF($A8="","",SUM(PT!N11,PT!N12))</f>
        <v/>
      </c>
      <c r="N8" s="404" t="str">
        <f>IF($A8="","",SUM(PT!O11,PT!O12))</f>
        <v/>
      </c>
      <c r="O8" s="404" t="str">
        <f>IF($A8="","",SUM(PT!P11,PT!P12))</f>
        <v/>
      </c>
      <c r="P8" s="404" t="str">
        <f>IF($A8="","",SUM(PT!Q11,PT!Q12))</f>
        <v/>
      </c>
      <c r="Q8" s="404" t="str">
        <f>IF($A8="","",SUM(PT!R11,PT!R12))</f>
        <v/>
      </c>
      <c r="R8" s="404"/>
      <c r="S8" s="405"/>
      <c r="T8" s="406" t="str">
        <f t="shared" si="1"/>
        <v/>
      </c>
      <c r="U8" s="407" t="str">
        <f>IF($A8="","",SUM(PT!U11,PT!U12))</f>
        <v/>
      </c>
      <c r="V8" s="408" t="str">
        <f>IF($A8="","",PT!AJ12)</f>
        <v/>
      </c>
      <c r="W8" s="409" t="str">
        <f>'Game Summary'!F10</f>
        <v/>
      </c>
      <c r="X8" s="410" t="str">
        <f t="shared" si="0"/>
        <v/>
      </c>
      <c r="Y8" s="401"/>
      <c r="Z8" s="401"/>
      <c r="AA8" s="401"/>
      <c r="AB8" s="401"/>
      <c r="AC8" s="388"/>
    </row>
    <row r="9" spans="1:29" ht="25" customHeight="1">
      <c r="A9" s="411" t="str">
        <f>IF(IGRF!B19="","",IGRF!B19)</f>
        <v/>
      </c>
      <c r="B9" s="1285" t="str">
        <f>IF(IGRF!C19="","",IGRF!C19)</f>
        <v/>
      </c>
      <c r="C9" s="1286"/>
      <c r="D9" s="412" t="str">
        <f>IF($A9="","",SUM(PT!E13,PT!E14))</f>
        <v/>
      </c>
      <c r="E9" s="413" t="str">
        <f>IF($A9="","",SUM(PT!F13,PT!F14))</f>
        <v/>
      </c>
      <c r="F9" s="414" t="str">
        <f>IF($A9="","",SUM(PT!G13,PT!G14))</f>
        <v/>
      </c>
      <c r="G9" s="415" t="str">
        <f>IF($A9="","",SUM(PT!H13,PT!H14))</f>
        <v/>
      </c>
      <c r="H9" s="415" t="str">
        <f>IF($A9="","",SUM(PT!I13,PT!I14))</f>
        <v/>
      </c>
      <c r="I9" s="415" t="str">
        <f>IF($A9="","",SUM(PT!J13,PT!J14))</f>
        <v/>
      </c>
      <c r="J9" s="415" t="str">
        <f>IF($A9="","",SUM(PT!K13,PT!K14))</f>
        <v/>
      </c>
      <c r="K9" s="415" t="str">
        <f>IF($A9="","",SUM(PT!L13,PT!L14))</f>
        <v/>
      </c>
      <c r="L9" s="415" t="str">
        <f>IF($A9="","",SUM(PT!M13,PT!M14))</f>
        <v/>
      </c>
      <c r="M9" s="415" t="str">
        <f>IF($A9="","",SUM(PT!N13,PT!N14))</f>
        <v/>
      </c>
      <c r="N9" s="415" t="str">
        <f>IF($A9="","",SUM(PT!O13,PT!O14))</f>
        <v/>
      </c>
      <c r="O9" s="415" t="str">
        <f>IF($A9="","",SUM(PT!P13,PT!P14))</f>
        <v/>
      </c>
      <c r="P9" s="415" t="str">
        <f>IF($A9="","",SUM(PT!Q13,PT!Q14))</f>
        <v/>
      </c>
      <c r="Q9" s="415" t="str">
        <f>IF($A9="","",SUM(PT!R13,PT!R14))</f>
        <v/>
      </c>
      <c r="R9" s="415"/>
      <c r="S9" s="415"/>
      <c r="T9" s="416" t="str">
        <f t="shared" si="1"/>
        <v/>
      </c>
      <c r="U9" s="417" t="str">
        <f>IF($A9="","",SUM(PT!U13,PT!U14))</f>
        <v/>
      </c>
      <c r="V9" s="418" t="str">
        <f>IF($A9="","",PT!AJ14)</f>
        <v/>
      </c>
      <c r="W9" s="419" t="str">
        <f>'Game Summary'!F11</f>
        <v/>
      </c>
      <c r="X9" s="420" t="str">
        <f t="shared" si="0"/>
        <v/>
      </c>
      <c r="Y9" s="401"/>
      <c r="Z9" s="401"/>
      <c r="AA9" s="401"/>
      <c r="AB9" s="401"/>
      <c r="AC9" s="388"/>
    </row>
    <row r="10" spans="1:29" ht="25" customHeight="1">
      <c r="A10" s="402" t="str">
        <f>IF(IGRF!B20="","",IGRF!B20)</f>
        <v/>
      </c>
      <c r="B10" s="1287" t="str">
        <f>IF(IGRF!C20="","",IGRF!C20)</f>
        <v/>
      </c>
      <c r="C10" s="1288"/>
      <c r="D10" s="403" t="str">
        <f>IF($A10="","",SUM(PT!E15,PT!E16))</f>
        <v/>
      </c>
      <c r="E10" s="404" t="str">
        <f>IF($A10="","",SUM(PT!F15,PT!F16))</f>
        <v/>
      </c>
      <c r="F10" s="404" t="str">
        <f>IF($A10="","",SUM(PT!G15,PT!G16))</f>
        <v/>
      </c>
      <c r="G10" s="404" t="str">
        <f>IF($A10="","",SUM(PT!H15,PT!H16))</f>
        <v/>
      </c>
      <c r="H10" s="404" t="str">
        <f>IF($A10="","",SUM(PT!I15,PT!I16))</f>
        <v/>
      </c>
      <c r="I10" s="404" t="str">
        <f>IF($A10="","",SUM(PT!J15,PT!J16))</f>
        <v/>
      </c>
      <c r="J10" s="404" t="str">
        <f>IF($A10="","",SUM(PT!K15,PT!K16))</f>
        <v/>
      </c>
      <c r="K10" s="404" t="str">
        <f>IF($A10="","",SUM(PT!L15,PT!L16))</f>
        <v/>
      </c>
      <c r="L10" s="404" t="str">
        <f>IF($A10="","",SUM(PT!M15,PT!M16))</f>
        <v/>
      </c>
      <c r="M10" s="404" t="str">
        <f>IF($A10="","",SUM(PT!N15,PT!N16))</f>
        <v/>
      </c>
      <c r="N10" s="404" t="str">
        <f>IF($A10="","",SUM(PT!O15,PT!O16))</f>
        <v/>
      </c>
      <c r="O10" s="404" t="str">
        <f>IF($A10="","",SUM(PT!P15,PT!P16))</f>
        <v/>
      </c>
      <c r="P10" s="404" t="str">
        <f>IF($A10="","",SUM(PT!Q15,PT!Q16))</f>
        <v/>
      </c>
      <c r="Q10" s="404" t="str">
        <f>IF($A10="","",SUM(PT!R15,PT!R16))</f>
        <v/>
      </c>
      <c r="R10" s="404"/>
      <c r="S10" s="405"/>
      <c r="T10" s="406" t="str">
        <f t="shared" si="1"/>
        <v/>
      </c>
      <c r="U10" s="407" t="str">
        <f>IF($A10="","",SUM(PT!U15,PT!U16))</f>
        <v/>
      </c>
      <c r="V10" s="408" t="str">
        <f>IF($A10="","",PT!AJ16)</f>
        <v/>
      </c>
      <c r="W10" s="409" t="str">
        <f>'Game Summary'!F12</f>
        <v/>
      </c>
      <c r="X10" s="410" t="str">
        <f t="shared" si="0"/>
        <v/>
      </c>
      <c r="Y10" s="401"/>
      <c r="Z10" s="401"/>
      <c r="AA10" s="401"/>
      <c r="AB10" s="401"/>
      <c r="AC10" s="388"/>
    </row>
    <row r="11" spans="1:29" ht="25" customHeight="1">
      <c r="A11" s="411" t="str">
        <f>IF(IGRF!B21="","",IGRF!B21)</f>
        <v/>
      </c>
      <c r="B11" s="1285" t="str">
        <f>IF(IGRF!C21="","",IGRF!C21)</f>
        <v/>
      </c>
      <c r="C11" s="1286"/>
      <c r="D11" s="412" t="str">
        <f>IF($A11="","",SUM(PT!E17,PT!E18))</f>
        <v/>
      </c>
      <c r="E11" s="413" t="str">
        <f>IF($A11="","",SUM(PT!F17,PT!F18))</f>
        <v/>
      </c>
      <c r="F11" s="414" t="str">
        <f>IF($A11="","",SUM(PT!G17,PT!G18))</f>
        <v/>
      </c>
      <c r="G11" s="415" t="str">
        <f>IF($A11="","",SUM(PT!H17,PT!H18))</f>
        <v/>
      </c>
      <c r="H11" s="415" t="str">
        <f>IF($A11="","",SUM(PT!I17,PT!I18))</f>
        <v/>
      </c>
      <c r="I11" s="415" t="str">
        <f>IF($A11="","",SUM(PT!J17,PT!J18))</f>
        <v/>
      </c>
      <c r="J11" s="415" t="str">
        <f>IF($A11="","",SUM(PT!K17,PT!K18))</f>
        <v/>
      </c>
      <c r="K11" s="415" t="str">
        <f>IF($A11="","",SUM(PT!L17,PT!L18))</f>
        <v/>
      </c>
      <c r="L11" s="415" t="str">
        <f>IF($A11="","",SUM(PT!M17,PT!M18))</f>
        <v/>
      </c>
      <c r="M11" s="415" t="str">
        <f>IF($A11="","",SUM(PT!N17,PT!N18))</f>
        <v/>
      </c>
      <c r="N11" s="415" t="str">
        <f>IF($A11="","",SUM(PT!O17,PT!O18))</f>
        <v/>
      </c>
      <c r="O11" s="415" t="str">
        <f>IF($A11="","",SUM(PT!P17,PT!P18))</f>
        <v/>
      </c>
      <c r="P11" s="415" t="str">
        <f>IF($A11="","",SUM(PT!Q17,PT!Q18))</f>
        <v/>
      </c>
      <c r="Q11" s="415" t="str">
        <f>IF($A11="","",SUM(PT!R17,PT!R18))</f>
        <v/>
      </c>
      <c r="R11" s="415"/>
      <c r="S11" s="415"/>
      <c r="T11" s="416" t="str">
        <f t="shared" si="1"/>
        <v/>
      </c>
      <c r="U11" s="417" t="str">
        <f>IF($A11="","",SUM(PT!U17,PT!U18))</f>
        <v/>
      </c>
      <c r="V11" s="418" t="str">
        <f>IF($A11="","",PT!AJ18)</f>
        <v/>
      </c>
      <c r="W11" s="419" t="str">
        <f>'Game Summary'!F13</f>
        <v/>
      </c>
      <c r="X11" s="420" t="str">
        <f t="shared" si="0"/>
        <v/>
      </c>
      <c r="Y11" s="401"/>
      <c r="Z11" s="401"/>
      <c r="AA11" s="401"/>
      <c r="AB11" s="401"/>
      <c r="AC11" s="388"/>
    </row>
    <row r="12" spans="1:29" ht="25" customHeight="1">
      <c r="A12" s="402" t="str">
        <f>IF(IGRF!B22="","",IGRF!B22)</f>
        <v/>
      </c>
      <c r="B12" s="1287" t="str">
        <f>IF(IGRF!C22="","",IGRF!C22)</f>
        <v/>
      </c>
      <c r="C12" s="1288"/>
      <c r="D12" s="403" t="str">
        <f>IF($A12="","",SUM(PT!E19,PT!E20))</f>
        <v/>
      </c>
      <c r="E12" s="404" t="str">
        <f>IF($A12="","",SUM(PT!F19,PT!F20))</f>
        <v/>
      </c>
      <c r="F12" s="404" t="str">
        <f>IF($A12="","",SUM(PT!G19,PT!G20))</f>
        <v/>
      </c>
      <c r="G12" s="404" t="str">
        <f>IF($A12="","",SUM(PT!H19,PT!H20))</f>
        <v/>
      </c>
      <c r="H12" s="404" t="str">
        <f>IF($A12="","",SUM(PT!I19,PT!I20))</f>
        <v/>
      </c>
      <c r="I12" s="404" t="str">
        <f>IF($A12="","",SUM(PT!J19,PT!J20))</f>
        <v/>
      </c>
      <c r="J12" s="404" t="str">
        <f>IF($A12="","",SUM(PT!K19,PT!K20))</f>
        <v/>
      </c>
      <c r="K12" s="404" t="str">
        <f>IF($A12="","",SUM(PT!L19,PT!L20))</f>
        <v/>
      </c>
      <c r="L12" s="404" t="str">
        <f>IF($A12="","",SUM(PT!M19,PT!M20))</f>
        <v/>
      </c>
      <c r="M12" s="404" t="str">
        <f>IF($A12="","",SUM(PT!N19,PT!N20))</f>
        <v/>
      </c>
      <c r="N12" s="404" t="str">
        <f>IF($A12="","",SUM(PT!O19,PT!O20))</f>
        <v/>
      </c>
      <c r="O12" s="404" t="str">
        <f>IF($A12="","",SUM(PT!P19,PT!P20))</f>
        <v/>
      </c>
      <c r="P12" s="404" t="str">
        <f>IF($A12="","",SUM(PT!Q19,PT!Q20))</f>
        <v/>
      </c>
      <c r="Q12" s="404" t="str">
        <f>IF($A12="","",SUM(PT!R19,PT!R20))</f>
        <v/>
      </c>
      <c r="R12" s="404"/>
      <c r="S12" s="405"/>
      <c r="T12" s="406" t="str">
        <f t="shared" si="1"/>
        <v/>
      </c>
      <c r="U12" s="407" t="str">
        <f>IF($A12="","",SUM(PT!U19,PT!U20))</f>
        <v/>
      </c>
      <c r="V12" s="408" t="str">
        <f>IF($A12="","",PT!AJ20)</f>
        <v/>
      </c>
      <c r="W12" s="409" t="str">
        <f>'Game Summary'!F14</f>
        <v/>
      </c>
      <c r="X12" s="410" t="str">
        <f t="shared" si="0"/>
        <v/>
      </c>
      <c r="Y12" s="401"/>
      <c r="Z12" s="401"/>
      <c r="AA12" s="401"/>
      <c r="AB12" s="401"/>
      <c r="AC12" s="388"/>
    </row>
    <row r="13" spans="1:29" ht="25" customHeight="1">
      <c r="A13" s="411" t="str">
        <f>IF(IGRF!B23="","",IGRF!B23)</f>
        <v/>
      </c>
      <c r="B13" s="1285" t="str">
        <f>IF(IGRF!C23="","",IGRF!C23)</f>
        <v/>
      </c>
      <c r="C13" s="1286"/>
      <c r="D13" s="412" t="str">
        <f>IF($A13="","",SUM(PT!E21,PT!E22))</f>
        <v/>
      </c>
      <c r="E13" s="413" t="str">
        <f>IF($A13="","",SUM(PT!F21,PT!F22))</f>
        <v/>
      </c>
      <c r="F13" s="414" t="str">
        <f>IF($A13="","",SUM(PT!G21,PT!G22))</f>
        <v/>
      </c>
      <c r="G13" s="415" t="str">
        <f>IF($A13="","",SUM(PT!H21,PT!H22))</f>
        <v/>
      </c>
      <c r="H13" s="415" t="str">
        <f>IF($A13="","",SUM(PT!I21,PT!I22))</f>
        <v/>
      </c>
      <c r="I13" s="415" t="str">
        <f>IF($A13="","",SUM(PT!J21,PT!J22))</f>
        <v/>
      </c>
      <c r="J13" s="415" t="str">
        <f>IF($A13="","",SUM(PT!K21,PT!K22))</f>
        <v/>
      </c>
      <c r="K13" s="415" t="str">
        <f>IF($A13="","",SUM(PT!L21,PT!L22))</f>
        <v/>
      </c>
      <c r="L13" s="415" t="str">
        <f>IF($A13="","",SUM(PT!M21,PT!M22))</f>
        <v/>
      </c>
      <c r="M13" s="415" t="str">
        <f>IF($A13="","",SUM(PT!N21,PT!N22))</f>
        <v/>
      </c>
      <c r="N13" s="415" t="str">
        <f>IF($A13="","",SUM(PT!O21,PT!O22))</f>
        <v/>
      </c>
      <c r="O13" s="415" t="str">
        <f>IF($A13="","",SUM(PT!P21,PT!P22))</f>
        <v/>
      </c>
      <c r="P13" s="415" t="str">
        <f>IF($A13="","",SUM(PT!Q21,PT!Q22))</f>
        <v/>
      </c>
      <c r="Q13" s="415" t="str">
        <f>IF($A13="","",SUM(PT!R21,PT!R22))</f>
        <v/>
      </c>
      <c r="R13" s="415"/>
      <c r="S13" s="415"/>
      <c r="T13" s="416" t="str">
        <f t="shared" si="1"/>
        <v/>
      </c>
      <c r="U13" s="417" t="str">
        <f>IF($A13="","",SUM(PT!U21,PT!U22))</f>
        <v/>
      </c>
      <c r="V13" s="418" t="str">
        <f>IF($A13="","",PT!AJ22)</f>
        <v/>
      </c>
      <c r="W13" s="419" t="str">
        <f>'Game Summary'!F15</f>
        <v/>
      </c>
      <c r="X13" s="420" t="str">
        <f t="shared" si="0"/>
        <v/>
      </c>
      <c r="Y13" s="401"/>
      <c r="Z13" s="401"/>
      <c r="AA13" s="401"/>
      <c r="AB13" s="401"/>
      <c r="AC13" s="388"/>
    </row>
    <row r="14" spans="1:29" ht="25" customHeight="1">
      <c r="A14" s="402" t="str">
        <f>IF(IGRF!B24="","",IGRF!B24)</f>
        <v/>
      </c>
      <c r="B14" s="1287" t="str">
        <f>IF(IGRF!C24="","",IGRF!C24)</f>
        <v/>
      </c>
      <c r="C14" s="1288"/>
      <c r="D14" s="403" t="str">
        <f>IF($A14="","",SUM(PT!E23,PT!E24))</f>
        <v/>
      </c>
      <c r="E14" s="404" t="str">
        <f>IF($A14="","",SUM(PT!F23,PT!F24))</f>
        <v/>
      </c>
      <c r="F14" s="404" t="str">
        <f>IF($A14="","",SUM(PT!G23,PT!G24))</f>
        <v/>
      </c>
      <c r="G14" s="404" t="str">
        <f>IF($A14="","",SUM(PT!H23,PT!H24))</f>
        <v/>
      </c>
      <c r="H14" s="404" t="str">
        <f>IF($A14="","",SUM(PT!I23,PT!I24))</f>
        <v/>
      </c>
      <c r="I14" s="404" t="str">
        <f>IF($A14="","",SUM(PT!J23,PT!J24))</f>
        <v/>
      </c>
      <c r="J14" s="404" t="str">
        <f>IF($A14="","",SUM(PT!K23,PT!K24))</f>
        <v/>
      </c>
      <c r="K14" s="404" t="str">
        <f>IF($A14="","",SUM(PT!L23,PT!L24))</f>
        <v/>
      </c>
      <c r="L14" s="404" t="str">
        <f>IF($A14="","",SUM(PT!M23,PT!M24))</f>
        <v/>
      </c>
      <c r="M14" s="404" t="str">
        <f>IF($A14="","",SUM(PT!N23,PT!N24))</f>
        <v/>
      </c>
      <c r="N14" s="404" t="str">
        <f>IF($A14="","",SUM(PT!O23,PT!O24))</f>
        <v/>
      </c>
      <c r="O14" s="404" t="str">
        <f>IF($A14="","",SUM(PT!P23,PT!P24))</f>
        <v/>
      </c>
      <c r="P14" s="404" t="str">
        <f>IF($A14="","",SUM(PT!Q23,PT!Q24))</f>
        <v/>
      </c>
      <c r="Q14" s="404" t="str">
        <f>IF($A14="","",SUM(PT!R23,PT!R24))</f>
        <v/>
      </c>
      <c r="R14" s="404"/>
      <c r="S14" s="405"/>
      <c r="T14" s="406" t="str">
        <f t="shared" si="1"/>
        <v/>
      </c>
      <c r="U14" s="407" t="str">
        <f>IF($A14="","",SUM(PT!U23,PT!U24))</f>
        <v/>
      </c>
      <c r="V14" s="408" t="str">
        <f>IF($A14="","",PT!AJ24)</f>
        <v/>
      </c>
      <c r="W14" s="409" t="str">
        <f>'Game Summary'!F16</f>
        <v/>
      </c>
      <c r="X14" s="410" t="str">
        <f t="shared" si="0"/>
        <v/>
      </c>
      <c r="Y14" s="401"/>
      <c r="Z14" s="401"/>
      <c r="AA14" s="401"/>
      <c r="AB14" s="401"/>
      <c r="AC14" s="388"/>
    </row>
    <row r="15" spans="1:29" ht="25" customHeight="1">
      <c r="A15" s="411" t="str">
        <f>IF(IGRF!B25="","",IGRF!B25)</f>
        <v/>
      </c>
      <c r="B15" s="1285" t="str">
        <f>IF(IGRF!C25="","",IGRF!C25)</f>
        <v/>
      </c>
      <c r="C15" s="1286"/>
      <c r="D15" s="412" t="str">
        <f>IF($A15="","",SUM(PT!E25,PT!E26))</f>
        <v/>
      </c>
      <c r="E15" s="413" t="str">
        <f>IF($A15="","",SUM(PT!F25,PT!F26))</f>
        <v/>
      </c>
      <c r="F15" s="414" t="str">
        <f>IF($A15="","",SUM(PT!G25,PT!G26))</f>
        <v/>
      </c>
      <c r="G15" s="415" t="str">
        <f>IF($A15="","",SUM(PT!H25,PT!H26))</f>
        <v/>
      </c>
      <c r="H15" s="415" t="str">
        <f>IF($A15="","",SUM(PT!I25,PT!I26))</f>
        <v/>
      </c>
      <c r="I15" s="415" t="str">
        <f>IF($A15="","",SUM(PT!J25,PT!J26))</f>
        <v/>
      </c>
      <c r="J15" s="415" t="str">
        <f>IF($A15="","",SUM(PT!K25,PT!K26))</f>
        <v/>
      </c>
      <c r="K15" s="415" t="str">
        <f>IF($A15="","",SUM(PT!L25,PT!L26))</f>
        <v/>
      </c>
      <c r="L15" s="415" t="str">
        <f>IF($A15="","",SUM(PT!M25,PT!M26))</f>
        <v/>
      </c>
      <c r="M15" s="415" t="str">
        <f>IF($A15="","",SUM(PT!N25,PT!N26))</f>
        <v/>
      </c>
      <c r="N15" s="415" t="str">
        <f>IF($A15="","",SUM(PT!O25,PT!O26))</f>
        <v/>
      </c>
      <c r="O15" s="415" t="str">
        <f>IF($A15="","",SUM(PT!P25,PT!P26))</f>
        <v/>
      </c>
      <c r="P15" s="415" t="str">
        <f>IF($A15="","",SUM(PT!Q25,PT!Q26))</f>
        <v/>
      </c>
      <c r="Q15" s="415" t="str">
        <f>IF($A15="","",SUM(PT!R25,PT!R26))</f>
        <v/>
      </c>
      <c r="R15" s="415"/>
      <c r="S15" s="415"/>
      <c r="T15" s="416" t="str">
        <f t="shared" si="1"/>
        <v/>
      </c>
      <c r="U15" s="417" t="str">
        <f>IF($A15="","",SUM(PT!U25,PT!U26))</f>
        <v/>
      </c>
      <c r="V15" s="418" t="str">
        <f>IF($A15="","",PT!AJ26)</f>
        <v/>
      </c>
      <c r="W15" s="419" t="str">
        <f>'Game Summary'!F17</f>
        <v/>
      </c>
      <c r="X15" s="420" t="str">
        <f t="shared" si="0"/>
        <v/>
      </c>
      <c r="Y15" s="401"/>
      <c r="Z15" s="401"/>
      <c r="AA15" s="401"/>
      <c r="AB15" s="401"/>
      <c r="AC15" s="388"/>
    </row>
    <row r="16" spans="1:29" ht="25" customHeight="1">
      <c r="A16" s="402" t="str">
        <f>IF(IGRF!B26="","",IGRF!B26)</f>
        <v/>
      </c>
      <c r="B16" s="1287" t="str">
        <f>IF(IGRF!C26="","",IGRF!C26)</f>
        <v/>
      </c>
      <c r="C16" s="1288"/>
      <c r="D16" s="403" t="str">
        <f>IF($A16="","",SUM(PT!E27,PT!E28))</f>
        <v/>
      </c>
      <c r="E16" s="404" t="str">
        <f>IF($A16="","",SUM(PT!F27,PT!F28))</f>
        <v/>
      </c>
      <c r="F16" s="404" t="str">
        <f>IF($A16="","",SUM(PT!G27,PT!G28))</f>
        <v/>
      </c>
      <c r="G16" s="404" t="str">
        <f>IF($A16="","",SUM(PT!H27,PT!H28))</f>
        <v/>
      </c>
      <c r="H16" s="404" t="str">
        <f>IF($A16="","",SUM(PT!I27,PT!I28))</f>
        <v/>
      </c>
      <c r="I16" s="404" t="str">
        <f>IF($A16="","",SUM(PT!J27,PT!J28))</f>
        <v/>
      </c>
      <c r="J16" s="404" t="str">
        <f>IF($A16="","",SUM(PT!K27,PT!K28))</f>
        <v/>
      </c>
      <c r="K16" s="404" t="str">
        <f>IF($A16="","",SUM(PT!L27,PT!L28))</f>
        <v/>
      </c>
      <c r="L16" s="404" t="str">
        <f>IF($A16="","",SUM(PT!M27,PT!M28))</f>
        <v/>
      </c>
      <c r="M16" s="404" t="str">
        <f>IF($A16="","",SUM(PT!N27,PT!N28))</f>
        <v/>
      </c>
      <c r="N16" s="404" t="str">
        <f>IF($A16="","",SUM(PT!O27,PT!O28))</f>
        <v/>
      </c>
      <c r="O16" s="404" t="str">
        <f>IF($A16="","",SUM(PT!P27,PT!P28))</f>
        <v/>
      </c>
      <c r="P16" s="404" t="str">
        <f>IF($A16="","",SUM(PT!Q27,PT!Q28))</f>
        <v/>
      </c>
      <c r="Q16" s="404" t="str">
        <f>IF($A16="","",SUM(PT!R27,PT!R28))</f>
        <v/>
      </c>
      <c r="R16" s="404"/>
      <c r="S16" s="405"/>
      <c r="T16" s="406" t="str">
        <f t="shared" si="1"/>
        <v/>
      </c>
      <c r="U16" s="407" t="str">
        <f>IF($A16="","",SUM(PT!U27,PT!U28))</f>
        <v/>
      </c>
      <c r="V16" s="408" t="str">
        <f>IF($A16="","",PT!AJ28)</f>
        <v/>
      </c>
      <c r="W16" s="409" t="str">
        <f>'Game Summary'!F18</f>
        <v/>
      </c>
      <c r="X16" s="410" t="str">
        <f t="shared" si="0"/>
        <v/>
      </c>
      <c r="Y16" s="401"/>
      <c r="Z16" s="401"/>
      <c r="AA16" s="401"/>
      <c r="AB16" s="401"/>
      <c r="AC16" s="388"/>
    </row>
    <row r="17" spans="1:29" ht="25" customHeight="1">
      <c r="A17" s="411" t="str">
        <f>IF(IGRF!B27="","",IGRF!B27)</f>
        <v/>
      </c>
      <c r="B17" s="1285" t="str">
        <f>IF(IGRF!C27="","",IGRF!C27)</f>
        <v/>
      </c>
      <c r="C17" s="1286"/>
      <c r="D17" s="412" t="str">
        <f>IF($A17="","",SUM(PT!E29,PT!E30))</f>
        <v/>
      </c>
      <c r="E17" s="413" t="str">
        <f>IF($A17="","",SUM(PT!F29,PT!F30))</f>
        <v/>
      </c>
      <c r="F17" s="414" t="str">
        <f>IF($A17="","",SUM(PT!G29,PT!G30))</f>
        <v/>
      </c>
      <c r="G17" s="415" t="str">
        <f>IF($A17="","",SUM(PT!H29,PT!H30))</f>
        <v/>
      </c>
      <c r="H17" s="415" t="str">
        <f>IF($A17="","",SUM(PT!I29,PT!I30))</f>
        <v/>
      </c>
      <c r="I17" s="415" t="str">
        <f>IF($A17="","",SUM(PT!J29,PT!J30))</f>
        <v/>
      </c>
      <c r="J17" s="415" t="str">
        <f>IF($A17="","",SUM(PT!K29,PT!K30))</f>
        <v/>
      </c>
      <c r="K17" s="415" t="str">
        <f>IF($A17="","",SUM(PT!L29,PT!L30))</f>
        <v/>
      </c>
      <c r="L17" s="415" t="str">
        <f>IF($A17="","",SUM(PT!M29,PT!M30))</f>
        <v/>
      </c>
      <c r="M17" s="415" t="str">
        <f>IF($A17="","",SUM(PT!N29,PT!N30))</f>
        <v/>
      </c>
      <c r="N17" s="415" t="str">
        <f>IF($A17="","",SUM(PT!O29,PT!O30))</f>
        <v/>
      </c>
      <c r="O17" s="415" t="str">
        <f>IF($A17="","",SUM(PT!P29,PT!P30))</f>
        <v/>
      </c>
      <c r="P17" s="415" t="str">
        <f>IF($A17="","",SUM(PT!Q29,PT!Q30))</f>
        <v/>
      </c>
      <c r="Q17" s="415" t="str">
        <f>IF($A17="","",SUM(PT!R29,PT!R30))</f>
        <v/>
      </c>
      <c r="R17" s="415"/>
      <c r="S17" s="415"/>
      <c r="T17" s="416" t="str">
        <f t="shared" si="1"/>
        <v/>
      </c>
      <c r="U17" s="417" t="str">
        <f>IF($A17="","",SUM(PT!U29,PT!U30))</f>
        <v/>
      </c>
      <c r="V17" s="418" t="str">
        <f>IF($A17="","",PT!AJ30)</f>
        <v/>
      </c>
      <c r="W17" s="419" t="str">
        <f>'Game Summary'!F19</f>
        <v/>
      </c>
      <c r="X17" s="420" t="str">
        <f t="shared" si="0"/>
        <v/>
      </c>
      <c r="Y17" s="401"/>
      <c r="Z17" s="401"/>
      <c r="AA17" s="401"/>
      <c r="AB17" s="401"/>
      <c r="AC17" s="388"/>
    </row>
    <row r="18" spans="1:29" ht="25" customHeight="1">
      <c r="A18" s="402" t="str">
        <f>IF(IGRF!B28="","",IGRF!B28)</f>
        <v/>
      </c>
      <c r="B18" s="1287" t="str">
        <f>IF(IGRF!C28="","",IGRF!C28)</f>
        <v/>
      </c>
      <c r="C18" s="1288"/>
      <c r="D18" s="403" t="str">
        <f>IF($A18="","",SUM(PT!E31,PT!E32))</f>
        <v/>
      </c>
      <c r="E18" s="404" t="str">
        <f>IF($A18="","",SUM(PT!F31,PT!F32))</f>
        <v/>
      </c>
      <c r="F18" s="404" t="str">
        <f>IF($A18="","",SUM(PT!G31,PT!G32))</f>
        <v/>
      </c>
      <c r="G18" s="404" t="str">
        <f>IF($A18="","",SUM(PT!H31,PT!H32))</f>
        <v/>
      </c>
      <c r="H18" s="404" t="str">
        <f>IF($A18="","",SUM(PT!I31,PT!I32))</f>
        <v/>
      </c>
      <c r="I18" s="404" t="str">
        <f>IF($A18="","",SUM(PT!J31,PT!J32))</f>
        <v/>
      </c>
      <c r="J18" s="404" t="str">
        <f>IF($A18="","",SUM(PT!K31,PT!K32))</f>
        <v/>
      </c>
      <c r="K18" s="404" t="str">
        <f>IF($A18="","",SUM(PT!L31,PT!L32))</f>
        <v/>
      </c>
      <c r="L18" s="404" t="str">
        <f>IF($A18="","",SUM(PT!M31,PT!M32))</f>
        <v/>
      </c>
      <c r="M18" s="404" t="str">
        <f>IF($A18="","",SUM(PT!N31,PT!N32))</f>
        <v/>
      </c>
      <c r="N18" s="404" t="str">
        <f>IF($A18="","",SUM(PT!O31,PT!O32))</f>
        <v/>
      </c>
      <c r="O18" s="404" t="str">
        <f>IF($A18="","",SUM(PT!P31,PT!P32))</f>
        <v/>
      </c>
      <c r="P18" s="404" t="str">
        <f>IF($A18="","",SUM(PT!Q31,PT!Q32))</f>
        <v/>
      </c>
      <c r="Q18" s="404" t="str">
        <f>IF($A18="","",SUM(PT!R31,PT!R32))</f>
        <v/>
      </c>
      <c r="R18" s="404"/>
      <c r="S18" s="405"/>
      <c r="T18" s="406" t="str">
        <f t="shared" si="1"/>
        <v/>
      </c>
      <c r="U18" s="407" t="str">
        <f>IF($A18="","",SUM(PT!U31,PT!U32))</f>
        <v/>
      </c>
      <c r="V18" s="408" t="str">
        <f>IF($A18="","",PT!AJ32)</f>
        <v/>
      </c>
      <c r="W18" s="409" t="str">
        <f>'Game Summary'!F20</f>
        <v/>
      </c>
      <c r="X18" s="410" t="str">
        <f t="shared" si="0"/>
        <v/>
      </c>
      <c r="Y18" s="401"/>
      <c r="Z18" s="401"/>
      <c r="AA18" s="401"/>
      <c r="AB18" s="401"/>
      <c r="AC18" s="388"/>
    </row>
    <row r="19" spans="1:29" ht="25" customHeight="1">
      <c r="A19" s="411" t="str">
        <f>IF(IGRF!B29="","",IGRF!B29)</f>
        <v/>
      </c>
      <c r="B19" s="1285" t="str">
        <f>IF(IGRF!C29="","",IGRF!C29)</f>
        <v/>
      </c>
      <c r="C19" s="1286"/>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5" customHeight="1">
      <c r="A20" s="402" t="str">
        <f>IF(IGRF!B30="","",IGRF!B30)</f>
        <v/>
      </c>
      <c r="B20" s="1287" t="str">
        <f>IF(IGRF!C30="","",IGRF!C30)</f>
        <v/>
      </c>
      <c r="C20" s="1288"/>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5" customHeight="1">
      <c r="A21" s="411" t="str">
        <f>IF(IGRF!B31="","",IGRF!B31)</f>
        <v/>
      </c>
      <c r="B21" s="1285" t="str">
        <f>IF(IGRF!C31="","",IGRF!C31)</f>
        <v/>
      </c>
      <c r="C21" s="1286"/>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5" customHeight="1">
      <c r="A22" s="402" t="str">
        <f>IF(IGRF!B32="","",IGRF!B32)</f>
        <v/>
      </c>
      <c r="B22" s="1287" t="str">
        <f>IF(IGRF!C32="","",IGRF!C32)</f>
        <v/>
      </c>
      <c r="C22" s="1288"/>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5" customHeight="1" thickBot="1">
      <c r="A23" s="411" t="str">
        <f>IF(IGRF!B33="","",IGRF!B33)</f>
        <v/>
      </c>
      <c r="B23" s="1285" t="str">
        <f>IF(IGRF!C33="","",IGRF!C33)</f>
        <v/>
      </c>
      <c r="C23" s="1302"/>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c r="A24" s="1289" t="s">
        <v>293</v>
      </c>
      <c r="B24" s="1290"/>
      <c r="C24" s="422" t="str">
        <f>PT!AJ44</f>
        <v/>
      </c>
      <c r="D24" s="1273" t="str">
        <f t="shared" ref="D24:Q24" si="2">D3</f>
        <v>Misconduct</v>
      </c>
      <c r="E24" s="1273" t="str">
        <f t="shared" si="2"/>
        <v>High Block</v>
      </c>
      <c r="F24" s="1273" t="str">
        <f t="shared" si="2"/>
        <v>Back Block</v>
      </c>
      <c r="G24" s="1273" t="str">
        <f t="shared" si="2"/>
        <v>Low Block</v>
      </c>
      <c r="H24" s="1273" t="str">
        <f t="shared" si="2"/>
        <v>Leg Block</v>
      </c>
      <c r="I24" s="1273" t="str">
        <f t="shared" si="2"/>
        <v>Forearms</v>
      </c>
      <c r="J24" s="1273" t="str">
        <f t="shared" si="2"/>
        <v>Head Block</v>
      </c>
      <c r="K24" s="1273" t="str">
        <f t="shared" si="2"/>
        <v>Multiplayer</v>
      </c>
      <c r="L24" s="1273" t="str">
        <f t="shared" si="2"/>
        <v>Illegal Contact</v>
      </c>
      <c r="M24" s="1273" t="str">
        <f t="shared" si="2"/>
        <v>Direction</v>
      </c>
      <c r="N24" s="1273" t="str">
        <f t="shared" si="2"/>
        <v>Illegal Position</v>
      </c>
      <c r="O24" s="1273" t="str">
        <f t="shared" si="2"/>
        <v>Cut</v>
      </c>
      <c r="P24" s="1273" t="str">
        <f t="shared" si="2"/>
        <v>Interference</v>
      </c>
      <c r="Q24" s="1273" t="str">
        <f t="shared" si="2"/>
        <v>Illegal Procedure</v>
      </c>
      <c r="R24" s="1273"/>
      <c r="S24" s="1273"/>
      <c r="T24" s="1276" t="s">
        <v>59</v>
      </c>
      <c r="U24" s="423"/>
      <c r="V24" s="424">
        <f>SUM(PT!X49:AI49,C24,C25)</f>
        <v>0</v>
      </c>
      <c r="W24" s="425" t="str">
        <f>IF(COUNT(W4:W23)=0,"-",SUM(W4:W23)/COUNT(W4:W23))</f>
        <v>-</v>
      </c>
      <c r="X24" s="426" t="str">
        <f>IF(COUNT(X4:X23)=0,"-",SUM(X4:X23)/COUNT(X4:X23))</f>
        <v>-</v>
      </c>
      <c r="Y24" s="401"/>
      <c r="Z24" s="401"/>
      <c r="AA24" s="401"/>
      <c r="AB24" s="401"/>
      <c r="AC24" s="388"/>
    </row>
    <row r="25" spans="1:29" ht="20.25" customHeight="1" thickBot="1">
      <c r="A25" s="1279" t="s">
        <v>293</v>
      </c>
      <c r="B25" s="1280"/>
      <c r="C25" s="427" t="str">
        <f>PT!AJ46</f>
        <v/>
      </c>
      <c r="D25" s="1274"/>
      <c r="E25" s="1274"/>
      <c r="F25" s="1274"/>
      <c r="G25" s="1274"/>
      <c r="H25" s="1274"/>
      <c r="I25" s="1274"/>
      <c r="J25" s="1274"/>
      <c r="K25" s="1274"/>
      <c r="L25" s="1274"/>
      <c r="M25" s="1274"/>
      <c r="N25" s="1274"/>
      <c r="O25" s="1274"/>
      <c r="P25" s="1274"/>
      <c r="Q25" s="1274"/>
      <c r="R25" s="1274"/>
      <c r="S25" s="1274"/>
      <c r="T25" s="1277"/>
      <c r="U25" s="428"/>
      <c r="V25" s="1281" t="s">
        <v>61</v>
      </c>
      <c r="W25" s="1283"/>
      <c r="X25" s="1283"/>
      <c r="Y25" s="401"/>
      <c r="Z25" s="401"/>
      <c r="AA25" s="401"/>
      <c r="AB25" s="401"/>
      <c r="AC25" s="388"/>
    </row>
    <row r="26" spans="1:29" ht="20" customHeight="1" thickBot="1">
      <c r="A26" s="1257"/>
      <c r="B26" s="1284"/>
      <c r="C26" s="1284"/>
      <c r="D26" s="1275"/>
      <c r="E26" s="1275"/>
      <c r="F26" s="1275"/>
      <c r="G26" s="1275"/>
      <c r="H26" s="1275"/>
      <c r="I26" s="1275"/>
      <c r="J26" s="1275"/>
      <c r="K26" s="1275"/>
      <c r="L26" s="1275"/>
      <c r="M26" s="1275"/>
      <c r="N26" s="1275"/>
      <c r="O26" s="1275"/>
      <c r="P26" s="1275"/>
      <c r="Q26" s="1275"/>
      <c r="R26" s="1275"/>
      <c r="S26" s="1275"/>
      <c r="T26" s="1278"/>
      <c r="U26" s="428"/>
      <c r="V26" s="1282"/>
      <c r="W26" s="1283"/>
      <c r="X26" s="1283"/>
      <c r="Y26" s="401"/>
      <c r="Z26" s="401"/>
      <c r="AA26" s="401"/>
      <c r="AB26" s="401"/>
      <c r="AC26" s="388"/>
    </row>
    <row r="27" spans="1:29" ht="12.75" customHeight="1" thickBot="1">
      <c r="A27" s="1257" t="s">
        <v>294</v>
      </c>
      <c r="B27" s="1257"/>
      <c r="C27" s="1257"/>
      <c r="D27" s="429">
        <f>SUM(D4:D23)</f>
        <v>0</v>
      </c>
      <c r="E27" s="429">
        <f t="shared" ref="E27:Q27" si="3">SUM(E4:E23)</f>
        <v>0</v>
      </c>
      <c r="F27" s="429">
        <f t="shared" si="3"/>
        <v>0</v>
      </c>
      <c r="G27" s="429">
        <f t="shared" si="3"/>
        <v>0</v>
      </c>
      <c r="H27" s="429">
        <f t="shared" si="3"/>
        <v>0</v>
      </c>
      <c r="I27" s="429">
        <f t="shared" si="3"/>
        <v>0</v>
      </c>
      <c r="J27" s="429">
        <f t="shared" si="3"/>
        <v>0</v>
      </c>
      <c r="K27" s="429">
        <f t="shared" si="3"/>
        <v>0</v>
      </c>
      <c r="L27" s="429">
        <f t="shared" si="3"/>
        <v>0</v>
      </c>
      <c r="M27" s="429">
        <f t="shared" si="3"/>
        <v>0</v>
      </c>
      <c r="N27" s="429">
        <f t="shared" si="3"/>
        <v>0</v>
      </c>
      <c r="O27" s="429">
        <f t="shared" si="3"/>
        <v>0</v>
      </c>
      <c r="P27" s="429">
        <f t="shared" si="3"/>
        <v>0</v>
      </c>
      <c r="Q27" s="429">
        <f t="shared" si="3"/>
        <v>0</v>
      </c>
      <c r="R27" s="429"/>
      <c r="S27" s="429"/>
      <c r="T27" s="430">
        <f>SUM(T4:T23)</f>
        <v>0</v>
      </c>
      <c r="U27" s="428">
        <f>SUM(U4:U23,C24,C25)</f>
        <v>0</v>
      </c>
      <c r="V27" s="1258" t="s">
        <v>320</v>
      </c>
      <c r="W27" s="1258"/>
      <c r="X27" s="1259"/>
      <c r="Y27" s="401"/>
      <c r="Z27" s="401"/>
      <c r="AA27" s="401"/>
      <c r="AB27" s="401"/>
      <c r="AC27" s="388"/>
    </row>
    <row r="28" spans="1:29" ht="12.75" customHeight="1" thickBot="1">
      <c r="A28" s="1257"/>
      <c r="B28" s="1257"/>
      <c r="C28" s="1257"/>
      <c r="D28" s="1260" t="s">
        <v>295</v>
      </c>
      <c r="E28" s="1260"/>
      <c r="F28" s="1260"/>
      <c r="G28" s="1260"/>
      <c r="H28" s="1260"/>
      <c r="I28" s="1260"/>
      <c r="J28" s="1261" t="str">
        <f>IF(OR(LU!D3=0,LU!D102=0),"",T27/(LU!D3+LU!D102))</f>
        <v/>
      </c>
      <c r="K28" s="1261"/>
      <c r="L28" s="1262" t="s">
        <v>322</v>
      </c>
      <c r="M28" s="1262"/>
      <c r="N28" s="1262"/>
      <c r="O28" s="1262"/>
      <c r="P28" s="1262"/>
      <c r="Q28" s="431"/>
      <c r="R28" s="1263" t="str">
        <f>IF(T27+T56=0,"",T27/(T27+T56))</f>
        <v/>
      </c>
      <c r="S28" s="1263"/>
      <c r="T28" s="1271" t="str">
        <f>IF(T27+T56=0,"",T27/(T27+T56))</f>
        <v/>
      </c>
      <c r="U28" s="1264" t="str">
        <f>IF(U27+U56=0,"",U27/(U27+U56))</f>
        <v/>
      </c>
      <c r="V28" s="1265" t="s">
        <v>321</v>
      </c>
      <c r="W28" s="1265"/>
      <c r="X28" s="1266"/>
      <c r="Y28" s="401"/>
      <c r="Z28" s="401"/>
      <c r="AA28" s="401"/>
      <c r="AB28" s="401"/>
      <c r="AC28" s="388"/>
    </row>
    <row r="29" spans="1:29" ht="12.75" customHeight="1" thickBot="1">
      <c r="A29" s="1257"/>
      <c r="B29" s="1257"/>
      <c r="C29" s="1257"/>
      <c r="D29" s="1269" t="s">
        <v>62</v>
      </c>
      <c r="E29" s="1269"/>
      <c r="F29" s="1269"/>
      <c r="G29" s="1269"/>
      <c r="H29" s="1269"/>
      <c r="I29" s="1269"/>
      <c r="J29" s="1270" t="str">
        <f>IF(OR(J28="",J57=""),"",J28-J57)</f>
        <v/>
      </c>
      <c r="K29" s="1270"/>
      <c r="L29" s="1262"/>
      <c r="M29" s="1262"/>
      <c r="N29" s="1262"/>
      <c r="O29" s="1262"/>
      <c r="P29" s="1262"/>
      <c r="Q29" s="431"/>
      <c r="R29" s="1263"/>
      <c r="S29" s="1263"/>
      <c r="T29" s="1272"/>
      <c r="U29" s="1264"/>
      <c r="V29" s="1267"/>
      <c r="W29" s="1267"/>
      <c r="X29" s="1268"/>
      <c r="Y29" s="401"/>
      <c r="Z29" s="401"/>
      <c r="AA29" s="401"/>
      <c r="AB29" s="401"/>
      <c r="AC29" s="388"/>
    </row>
    <row r="30" spans="1:29" ht="20.25" customHeight="1" thickBot="1">
      <c r="A30" s="1293" t="str">
        <f>IF(IGRF!$B$7="","",IGRF!$B$7)</f>
        <v/>
      </c>
      <c r="B30" s="1293"/>
      <c r="C30" s="1293"/>
      <c r="D30" s="1294" t="s">
        <v>99</v>
      </c>
      <c r="E30" s="1294"/>
      <c r="F30" s="1294"/>
      <c r="G30" s="1294"/>
      <c r="H30" s="1294"/>
      <c r="I30" s="1294"/>
      <c r="J30" s="1294"/>
      <c r="K30" s="1294"/>
      <c r="L30" s="1294"/>
      <c r="M30" s="1294"/>
      <c r="N30" s="1294"/>
      <c r="O30" s="1294"/>
      <c r="P30" s="1294"/>
      <c r="Q30" s="1294"/>
      <c r="R30" s="1294"/>
      <c r="S30" s="1294"/>
      <c r="T30" s="1294"/>
      <c r="U30" s="1294"/>
      <c r="V30" s="1294"/>
      <c r="W30" s="1295"/>
      <c r="X30" s="1295"/>
      <c r="Y30" s="401"/>
      <c r="Z30" s="401"/>
      <c r="AA30" s="401"/>
      <c r="AB30" s="401"/>
      <c r="AC30" s="388"/>
    </row>
    <row r="31" spans="1:29" ht="66" customHeight="1" thickBot="1">
      <c r="A31" s="1296" t="str">
        <f>Score!$T$1</f>
        <v>Away Team</v>
      </c>
      <c r="B31" s="1296"/>
      <c r="C31" s="1296"/>
      <c r="D31" s="1297" t="str">
        <f>D2</f>
        <v>Penalties by Skaters</v>
      </c>
      <c r="E31" s="1298"/>
      <c r="F31" s="1298"/>
      <c r="G31" s="1298"/>
      <c r="H31" s="1298"/>
      <c r="I31" s="1298"/>
      <c r="J31" s="1298"/>
      <c r="K31" s="1298"/>
      <c r="L31" s="1298"/>
      <c r="M31" s="1298"/>
      <c r="N31" s="1298"/>
      <c r="O31" s="1298"/>
      <c r="P31" s="1298"/>
      <c r="Q31" s="1298"/>
      <c r="R31" s="1298"/>
      <c r="S31" s="1298"/>
      <c r="T31" s="1299"/>
      <c r="U31" s="389"/>
      <c r="V31" s="389"/>
      <c r="W31" s="1300" t="str">
        <f>W2</f>
        <v>EXTRAPOLATED</v>
      </c>
      <c r="X31" s="1301"/>
      <c r="Y31" s="401"/>
      <c r="Z31" s="401"/>
      <c r="AA31" s="401"/>
      <c r="AB31" s="401"/>
      <c r="AC31" s="388"/>
    </row>
    <row r="32" spans="1:29" ht="62.25" customHeight="1">
      <c r="A32" s="391" t="s">
        <v>111</v>
      </c>
      <c r="B32" s="1291" t="s">
        <v>101</v>
      </c>
      <c r="C32" s="1292"/>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5" customHeight="1">
      <c r="A33" s="402" t="str">
        <f>IF(IGRF!I14="","",IGRF!I14)</f>
        <v/>
      </c>
      <c r="B33" s="1287" t="str">
        <f>IF(IGRF!J14="","",IGRF!J14)</f>
        <v/>
      </c>
      <c r="C33" s="1288"/>
      <c r="D33" s="403" t="str">
        <f>IF($A33="","",SUM(PT!E56,PT!E57))</f>
        <v/>
      </c>
      <c r="E33" s="404" t="str">
        <f>IF($A33="","",SUM(PT!F56,PT!F57))</f>
        <v/>
      </c>
      <c r="F33" s="404" t="str">
        <f>IF($A33="","",SUM(PT!G56,PT!G57))</f>
        <v/>
      </c>
      <c r="G33" s="404" t="str">
        <f>IF($A33="","",SUM(PT!H56,PT!H57))</f>
        <v/>
      </c>
      <c r="H33" s="404" t="str">
        <f>IF($A33="","",SUM(PT!I56,PT!I57))</f>
        <v/>
      </c>
      <c r="I33" s="404" t="str">
        <f>IF($A33="","",SUM(PT!J56,PT!J57))</f>
        <v/>
      </c>
      <c r="J33" s="404" t="str">
        <f>IF($A33="","",SUM(PT!K56,PT!K57))</f>
        <v/>
      </c>
      <c r="K33" s="404" t="str">
        <f>IF($A33="","",SUM(PT!L56,PT!L57))</f>
        <v/>
      </c>
      <c r="L33" s="404" t="str">
        <f>IF($A33="","",SUM(PT!M56,PT!M57))</f>
        <v/>
      </c>
      <c r="M33" s="404" t="str">
        <f>IF($A33="","",SUM(PT!N56,PT!N57))</f>
        <v/>
      </c>
      <c r="N33" s="404" t="str">
        <f>IF($A33="","",SUM(PT!O56,PT!O57))</f>
        <v/>
      </c>
      <c r="O33" s="404" t="str">
        <f>IF($A33="","",SUM(PT!P56,PT!P57))</f>
        <v/>
      </c>
      <c r="P33" s="404" t="str">
        <f>IF($A33="","",SUM(PT!Q56,PT!Q57))</f>
        <v/>
      </c>
      <c r="Q33" s="404" t="str">
        <f>IF($A33="","",SUM(PT!R56,PT!R57))</f>
        <v/>
      </c>
      <c r="R33" s="404"/>
      <c r="S33" s="405"/>
      <c r="T33" s="406" t="str">
        <f>IF($A33="","",SUM(D33:S33))</f>
        <v/>
      </c>
      <c r="U33" s="407" t="str">
        <f>IF($A33="","",SUM(PT!U56,PT!U57))</f>
        <v/>
      </c>
      <c r="V33" s="408" t="str">
        <f>IF($A33="","",PT!AJ57)</f>
        <v/>
      </c>
      <c r="W33" s="409" t="str">
        <f>'Game Summary'!F28</f>
        <v/>
      </c>
      <c r="X33" s="410" t="str">
        <f t="shared" ref="X33:X52" si="5">IF(OR(W33="",W33=0),"",U33/W33)</f>
        <v/>
      </c>
      <c r="Y33" s="401"/>
      <c r="Z33" s="401"/>
      <c r="AA33" s="401"/>
      <c r="AB33" s="401"/>
      <c r="AC33" s="388"/>
    </row>
    <row r="34" spans="1:29" ht="25" customHeight="1">
      <c r="A34" s="411" t="str">
        <f>IF(IGRF!I15="","",IGRF!I15)</f>
        <v/>
      </c>
      <c r="B34" s="1285" t="str">
        <f>IF(IGRF!J15="","",IGRF!J15)</f>
        <v/>
      </c>
      <c r="C34" s="1286"/>
      <c r="D34" s="412" t="str">
        <f>IF($A34="","",SUM(PT!E58,PT!E59))</f>
        <v/>
      </c>
      <c r="E34" s="413" t="str">
        <f>IF($A34="","",SUM(PT!F58,PT!F59))</f>
        <v/>
      </c>
      <c r="F34" s="414" t="str">
        <f>IF($A34="","",SUM(PT!G58,PT!G59))</f>
        <v/>
      </c>
      <c r="G34" s="415" t="str">
        <f>IF($A34="","",SUM(PT!H58,PT!H59))</f>
        <v/>
      </c>
      <c r="H34" s="415" t="str">
        <f>IF($A34="","",SUM(PT!I58,PT!I59))</f>
        <v/>
      </c>
      <c r="I34" s="415" t="str">
        <f>IF($A34="","",SUM(PT!J58,PT!J59))</f>
        <v/>
      </c>
      <c r="J34" s="415" t="str">
        <f>IF($A34="","",SUM(PT!K58,PT!K59))</f>
        <v/>
      </c>
      <c r="K34" s="415" t="str">
        <f>IF($A34="","",SUM(PT!L58,PT!L59))</f>
        <v/>
      </c>
      <c r="L34" s="415" t="str">
        <f>IF($A34="","",SUM(PT!M58,PT!M59))</f>
        <v/>
      </c>
      <c r="M34" s="415" t="str">
        <f>IF($A34="","",SUM(PT!N58,PT!N59))</f>
        <v/>
      </c>
      <c r="N34" s="415" t="str">
        <f>IF($A34="","",SUM(PT!O58,PT!O59))</f>
        <v/>
      </c>
      <c r="O34" s="415" t="str">
        <f>IF($A34="","",SUM(PT!P58,PT!P59))</f>
        <v/>
      </c>
      <c r="P34" s="415" t="str">
        <f>IF($A34="","",SUM(PT!Q58,PT!Q59))</f>
        <v/>
      </c>
      <c r="Q34" s="415" t="str">
        <f>IF($A34="","",SUM(PT!R58,PT!R59))</f>
        <v/>
      </c>
      <c r="R34" s="415"/>
      <c r="S34" s="415"/>
      <c r="T34" s="416" t="str">
        <f t="shared" ref="T34:T52" si="6">IF($A34="","",SUM(D34:S34))</f>
        <v/>
      </c>
      <c r="U34" s="417" t="str">
        <f>IF($A34="","",SUM(PT!U58,PT!U59))</f>
        <v/>
      </c>
      <c r="V34" s="418" t="str">
        <f>IF($A34="","",PT!AJ59)</f>
        <v/>
      </c>
      <c r="W34" s="419" t="str">
        <f>'Game Summary'!F29</f>
        <v/>
      </c>
      <c r="X34" s="420" t="str">
        <f t="shared" si="5"/>
        <v/>
      </c>
      <c r="Y34" s="401"/>
      <c r="Z34" s="401"/>
      <c r="AA34" s="401"/>
      <c r="AB34" s="401"/>
      <c r="AC34" s="388"/>
    </row>
    <row r="35" spans="1:29" ht="25" customHeight="1">
      <c r="A35" s="402" t="str">
        <f>IF(IGRF!I16="","",IGRF!I16)</f>
        <v/>
      </c>
      <c r="B35" s="1287" t="str">
        <f>IF(IGRF!J16="","",IGRF!J16)</f>
        <v/>
      </c>
      <c r="C35" s="1288"/>
      <c r="D35" s="403" t="str">
        <f>IF($A35="","",SUM(PT!E60,PT!E61))</f>
        <v/>
      </c>
      <c r="E35" s="404" t="str">
        <f>IF($A35="","",SUM(PT!F60,PT!F61))</f>
        <v/>
      </c>
      <c r="F35" s="404" t="str">
        <f>IF($A35="","",SUM(PT!G60,PT!G61))</f>
        <v/>
      </c>
      <c r="G35" s="404" t="str">
        <f>IF($A35="","",SUM(PT!H60,PT!H61))</f>
        <v/>
      </c>
      <c r="H35" s="404" t="str">
        <f>IF($A35="","",SUM(PT!I60,PT!I61))</f>
        <v/>
      </c>
      <c r="I35" s="404" t="str">
        <f>IF($A35="","",SUM(PT!J60,PT!J61))</f>
        <v/>
      </c>
      <c r="J35" s="404" t="str">
        <f>IF($A35="","",SUM(PT!K60,PT!K61))</f>
        <v/>
      </c>
      <c r="K35" s="404" t="str">
        <f>IF($A35="","",SUM(PT!L60,PT!L61))</f>
        <v/>
      </c>
      <c r="L35" s="404" t="str">
        <f>IF($A35="","",SUM(PT!M60,PT!M61))</f>
        <v/>
      </c>
      <c r="M35" s="404" t="str">
        <f>IF($A35="","",SUM(PT!N60,PT!N61))</f>
        <v/>
      </c>
      <c r="N35" s="404" t="str">
        <f>IF($A35="","",SUM(PT!O60,PT!O61))</f>
        <v/>
      </c>
      <c r="O35" s="404" t="str">
        <f>IF($A35="","",SUM(PT!P60,PT!P61))</f>
        <v/>
      </c>
      <c r="P35" s="404" t="str">
        <f>IF($A35="","",SUM(PT!Q60,PT!Q61))</f>
        <v/>
      </c>
      <c r="Q35" s="404" t="str">
        <f>IF($A35="","",SUM(PT!R60,PT!R61))</f>
        <v/>
      </c>
      <c r="R35" s="404"/>
      <c r="S35" s="405"/>
      <c r="T35" s="406" t="str">
        <f t="shared" si="6"/>
        <v/>
      </c>
      <c r="U35" s="407" t="str">
        <f>IF($A35="","",SUM(PT!U60,PT!U61))</f>
        <v/>
      </c>
      <c r="V35" s="408" t="str">
        <f>IF($A35="","",PT!AJ61)</f>
        <v/>
      </c>
      <c r="W35" s="409" t="str">
        <f>'Game Summary'!F30</f>
        <v/>
      </c>
      <c r="X35" s="410" t="str">
        <f t="shared" si="5"/>
        <v/>
      </c>
      <c r="Y35" s="401"/>
      <c r="Z35" s="401"/>
      <c r="AA35" s="401"/>
      <c r="AB35" s="401"/>
      <c r="AC35" s="388"/>
    </row>
    <row r="36" spans="1:29" ht="25" customHeight="1">
      <c r="A36" s="411" t="str">
        <f>IF(IGRF!I17="","",IGRF!I17)</f>
        <v/>
      </c>
      <c r="B36" s="1285" t="str">
        <f>IF(IGRF!J17="","",IGRF!J17)</f>
        <v/>
      </c>
      <c r="C36" s="1286"/>
      <c r="D36" s="412" t="str">
        <f>IF($A36="","",SUM(PT!E62,PT!E63))</f>
        <v/>
      </c>
      <c r="E36" s="413" t="str">
        <f>IF($A36="","",SUM(PT!F62,PT!F63))</f>
        <v/>
      </c>
      <c r="F36" s="414" t="str">
        <f>IF($A36="","",SUM(PT!G62,PT!G63))</f>
        <v/>
      </c>
      <c r="G36" s="415" t="str">
        <f>IF($A36="","",SUM(PT!H62,PT!H63))</f>
        <v/>
      </c>
      <c r="H36" s="415" t="str">
        <f>IF($A36="","",SUM(PT!I62,PT!I63))</f>
        <v/>
      </c>
      <c r="I36" s="415" t="str">
        <f>IF($A36="","",SUM(PT!J62,PT!J63))</f>
        <v/>
      </c>
      <c r="J36" s="415" t="str">
        <f>IF($A36="","",SUM(PT!K62,PT!K63))</f>
        <v/>
      </c>
      <c r="K36" s="415" t="str">
        <f>IF($A36="","",SUM(PT!L62,PT!L63))</f>
        <v/>
      </c>
      <c r="L36" s="415" t="str">
        <f>IF($A36="","",SUM(PT!M62,PT!M63))</f>
        <v/>
      </c>
      <c r="M36" s="415" t="str">
        <f>IF($A36="","",SUM(PT!N62,PT!N63))</f>
        <v/>
      </c>
      <c r="N36" s="415" t="str">
        <f>IF($A36="","",SUM(PT!O62,PT!O63))</f>
        <v/>
      </c>
      <c r="O36" s="415" t="str">
        <f>IF($A36="","",SUM(PT!P62,PT!P63))</f>
        <v/>
      </c>
      <c r="P36" s="415" t="str">
        <f>IF($A36="","",SUM(PT!Q62,PT!Q63))</f>
        <v/>
      </c>
      <c r="Q36" s="415" t="str">
        <f>IF($A36="","",SUM(PT!R62,PT!R63))</f>
        <v/>
      </c>
      <c r="R36" s="415"/>
      <c r="S36" s="415"/>
      <c r="T36" s="416" t="str">
        <f t="shared" si="6"/>
        <v/>
      </c>
      <c r="U36" s="417" t="str">
        <f>IF($A36="","",SUM(PT!U62,PT!U63))</f>
        <v/>
      </c>
      <c r="V36" s="418" t="str">
        <f>IF($A36="","",PT!AJ63)</f>
        <v/>
      </c>
      <c r="W36" s="419" t="str">
        <f>'Game Summary'!F31</f>
        <v/>
      </c>
      <c r="X36" s="420" t="str">
        <f t="shared" si="5"/>
        <v/>
      </c>
      <c r="Y36" s="401"/>
      <c r="Z36" s="401"/>
      <c r="AA36" s="401"/>
      <c r="AB36" s="401"/>
      <c r="AC36" s="388"/>
    </row>
    <row r="37" spans="1:29" ht="25" customHeight="1">
      <c r="A37" s="402" t="str">
        <f>IF(IGRF!I18="","",IGRF!I18)</f>
        <v/>
      </c>
      <c r="B37" s="1287" t="str">
        <f>IF(IGRF!J18="","",IGRF!J18)</f>
        <v/>
      </c>
      <c r="C37" s="1288"/>
      <c r="D37" s="403" t="str">
        <f>IF($A37="","",SUM(PT!E64,PT!E65))</f>
        <v/>
      </c>
      <c r="E37" s="404" t="str">
        <f>IF($A37="","",SUM(PT!F64,PT!F65))</f>
        <v/>
      </c>
      <c r="F37" s="404" t="str">
        <f>IF($A37="","",SUM(PT!G64,PT!G65))</f>
        <v/>
      </c>
      <c r="G37" s="404" t="str">
        <f>IF($A37="","",SUM(PT!H64,PT!H65))</f>
        <v/>
      </c>
      <c r="H37" s="404" t="str">
        <f>IF($A37="","",SUM(PT!I64,PT!I65))</f>
        <v/>
      </c>
      <c r="I37" s="404" t="str">
        <f>IF($A37="","",SUM(PT!J64,PT!J65))</f>
        <v/>
      </c>
      <c r="J37" s="404" t="str">
        <f>IF($A37="","",SUM(PT!K64,PT!K65))</f>
        <v/>
      </c>
      <c r="K37" s="404" t="str">
        <f>IF($A37="","",SUM(PT!L64,PT!L65))</f>
        <v/>
      </c>
      <c r="L37" s="404" t="str">
        <f>IF($A37="","",SUM(PT!M64,PT!M65))</f>
        <v/>
      </c>
      <c r="M37" s="404" t="str">
        <f>IF($A37="","",SUM(PT!N64,PT!N65))</f>
        <v/>
      </c>
      <c r="N37" s="404" t="str">
        <f>IF($A37="","",SUM(PT!O64,PT!O65))</f>
        <v/>
      </c>
      <c r="O37" s="404" t="str">
        <f>IF($A37="","",SUM(PT!P64,PT!P65))</f>
        <v/>
      </c>
      <c r="P37" s="404" t="str">
        <f>IF($A37="","",SUM(PT!Q64,PT!Q65))</f>
        <v/>
      </c>
      <c r="Q37" s="404" t="str">
        <f>IF($A37="","",SUM(PT!R64,PT!R65))</f>
        <v/>
      </c>
      <c r="R37" s="404"/>
      <c r="S37" s="405"/>
      <c r="T37" s="406" t="str">
        <f t="shared" si="6"/>
        <v/>
      </c>
      <c r="U37" s="407" t="str">
        <f>IF($A37="","",SUM(PT!U64,PT!U65))</f>
        <v/>
      </c>
      <c r="V37" s="408" t="str">
        <f>IF($A37="","",PT!AJ65)</f>
        <v/>
      </c>
      <c r="W37" s="409" t="str">
        <f>'Game Summary'!F32</f>
        <v/>
      </c>
      <c r="X37" s="410" t="str">
        <f t="shared" si="5"/>
        <v/>
      </c>
      <c r="Y37" s="401"/>
      <c r="Z37" s="401"/>
      <c r="AA37" s="401"/>
      <c r="AB37" s="401"/>
      <c r="AC37" s="388"/>
    </row>
    <row r="38" spans="1:29" ht="25" customHeight="1">
      <c r="A38" s="411" t="str">
        <f>IF(IGRF!I19="","",IGRF!I19)</f>
        <v/>
      </c>
      <c r="B38" s="1285" t="str">
        <f>IF(IGRF!J19="","",IGRF!J19)</f>
        <v/>
      </c>
      <c r="C38" s="1286"/>
      <c r="D38" s="412" t="str">
        <f>IF($A38="","",SUM(PT!E66,PT!E67))</f>
        <v/>
      </c>
      <c r="E38" s="413" t="str">
        <f>IF($A38="","",SUM(PT!F66,PT!F67))</f>
        <v/>
      </c>
      <c r="F38" s="414" t="str">
        <f>IF($A38="","",SUM(PT!G66,PT!G67))</f>
        <v/>
      </c>
      <c r="G38" s="415" t="str">
        <f>IF($A38="","",SUM(PT!H66,PT!H67))</f>
        <v/>
      </c>
      <c r="H38" s="415" t="str">
        <f>IF($A38="","",SUM(PT!I66,PT!I67))</f>
        <v/>
      </c>
      <c r="I38" s="415" t="str">
        <f>IF($A38="","",SUM(PT!J66,PT!J67))</f>
        <v/>
      </c>
      <c r="J38" s="415" t="str">
        <f>IF($A38="","",SUM(PT!K66,PT!K67))</f>
        <v/>
      </c>
      <c r="K38" s="415" t="str">
        <f>IF($A38="","",SUM(PT!L66,PT!L67))</f>
        <v/>
      </c>
      <c r="L38" s="415" t="str">
        <f>IF($A38="","",SUM(PT!M66,PT!M67))</f>
        <v/>
      </c>
      <c r="M38" s="415" t="str">
        <f>IF($A38="","",SUM(PT!N66,PT!N67))</f>
        <v/>
      </c>
      <c r="N38" s="415" t="str">
        <f>IF($A38="","",SUM(PT!O66,PT!O67))</f>
        <v/>
      </c>
      <c r="O38" s="415" t="str">
        <f>IF($A38="","",SUM(PT!P66,PT!P67))</f>
        <v/>
      </c>
      <c r="P38" s="415" t="str">
        <f>IF($A38="","",SUM(PT!Q66,PT!Q67))</f>
        <v/>
      </c>
      <c r="Q38" s="415" t="str">
        <f>IF($A38="","",SUM(PT!R66,PT!R67))</f>
        <v/>
      </c>
      <c r="R38" s="415"/>
      <c r="S38" s="415"/>
      <c r="T38" s="416" t="str">
        <f t="shared" si="6"/>
        <v/>
      </c>
      <c r="U38" s="417" t="str">
        <f>IF($A38="","",SUM(PT!U66,PT!U67))</f>
        <v/>
      </c>
      <c r="V38" s="418" t="str">
        <f>IF($A38="","",PT!AJ67)</f>
        <v/>
      </c>
      <c r="W38" s="419" t="str">
        <f>'Game Summary'!F33</f>
        <v/>
      </c>
      <c r="X38" s="420" t="str">
        <f t="shared" si="5"/>
        <v/>
      </c>
      <c r="Y38" s="401"/>
      <c r="Z38" s="401"/>
      <c r="AA38" s="401"/>
      <c r="AB38" s="401"/>
      <c r="AC38" s="388"/>
    </row>
    <row r="39" spans="1:29" ht="25" customHeight="1">
      <c r="A39" s="402" t="str">
        <f>IF(IGRF!I20="","",IGRF!I20)</f>
        <v/>
      </c>
      <c r="B39" s="1287" t="str">
        <f>IF(IGRF!J20="","",IGRF!J20)</f>
        <v/>
      </c>
      <c r="C39" s="1288"/>
      <c r="D39" s="403" t="str">
        <f>IF($A39="","",SUM(PT!E68,PT!E69))</f>
        <v/>
      </c>
      <c r="E39" s="404" t="str">
        <f>IF($A39="","",SUM(PT!F68,PT!F69))</f>
        <v/>
      </c>
      <c r="F39" s="404" t="str">
        <f>IF($A39="","",SUM(PT!G68,PT!G69))</f>
        <v/>
      </c>
      <c r="G39" s="404" t="str">
        <f>IF($A39="","",SUM(PT!H68,PT!H69))</f>
        <v/>
      </c>
      <c r="H39" s="404" t="str">
        <f>IF($A39="","",SUM(PT!I68,PT!I69))</f>
        <v/>
      </c>
      <c r="I39" s="404" t="str">
        <f>IF($A39="","",SUM(PT!J68,PT!J69))</f>
        <v/>
      </c>
      <c r="J39" s="404" t="str">
        <f>IF($A39="","",SUM(PT!K68,PT!K69))</f>
        <v/>
      </c>
      <c r="K39" s="404" t="str">
        <f>IF($A39="","",SUM(PT!L68,PT!L69))</f>
        <v/>
      </c>
      <c r="L39" s="404" t="str">
        <f>IF($A39="","",SUM(PT!M68,PT!M69))</f>
        <v/>
      </c>
      <c r="M39" s="404" t="str">
        <f>IF($A39="","",SUM(PT!N68,PT!N69))</f>
        <v/>
      </c>
      <c r="N39" s="404" t="str">
        <f>IF($A39="","",SUM(PT!O68,PT!O69))</f>
        <v/>
      </c>
      <c r="O39" s="404" t="str">
        <f>IF($A39="","",SUM(PT!P68,PT!P69))</f>
        <v/>
      </c>
      <c r="P39" s="404" t="str">
        <f>IF($A39="","",SUM(PT!Q68,PT!Q69))</f>
        <v/>
      </c>
      <c r="Q39" s="404" t="str">
        <f>IF($A39="","",SUM(PT!R68,PT!R69))</f>
        <v/>
      </c>
      <c r="R39" s="404"/>
      <c r="S39" s="405"/>
      <c r="T39" s="406" t="str">
        <f t="shared" si="6"/>
        <v/>
      </c>
      <c r="U39" s="407" t="str">
        <f>IF($A39="","",SUM(PT!U68,PT!U69))</f>
        <v/>
      </c>
      <c r="V39" s="408" t="str">
        <f>IF($A39="","",PT!AJ69)</f>
        <v/>
      </c>
      <c r="W39" s="409" t="str">
        <f>'Game Summary'!F34</f>
        <v/>
      </c>
      <c r="X39" s="410" t="str">
        <f t="shared" si="5"/>
        <v/>
      </c>
      <c r="Y39" s="401"/>
      <c r="Z39" s="401"/>
      <c r="AA39" s="401"/>
      <c r="AB39" s="401"/>
      <c r="AC39" s="388"/>
    </row>
    <row r="40" spans="1:29" ht="25" customHeight="1">
      <c r="A40" s="411" t="str">
        <f>IF(IGRF!I21="","",IGRF!I21)</f>
        <v/>
      </c>
      <c r="B40" s="1285" t="str">
        <f>IF(IGRF!J21="","",IGRF!J21)</f>
        <v/>
      </c>
      <c r="C40" s="1286"/>
      <c r="D40" s="412" t="str">
        <f>IF($A40="","",SUM(PT!E70,PT!E71))</f>
        <v/>
      </c>
      <c r="E40" s="413" t="str">
        <f>IF($A40="","",SUM(PT!F70,PT!F71))</f>
        <v/>
      </c>
      <c r="F40" s="414" t="str">
        <f>IF($A40="","",SUM(PT!G70,PT!G71))</f>
        <v/>
      </c>
      <c r="G40" s="415" t="str">
        <f>IF($A40="","",SUM(PT!H70,PT!H71))</f>
        <v/>
      </c>
      <c r="H40" s="415" t="str">
        <f>IF($A40="","",SUM(PT!I70,PT!I71))</f>
        <v/>
      </c>
      <c r="I40" s="415" t="str">
        <f>IF($A40="","",SUM(PT!J70,PT!J71))</f>
        <v/>
      </c>
      <c r="J40" s="415" t="str">
        <f>IF($A40="","",SUM(PT!K70,PT!K71))</f>
        <v/>
      </c>
      <c r="K40" s="415" t="str">
        <f>IF($A40="","",SUM(PT!L70,PT!L71))</f>
        <v/>
      </c>
      <c r="L40" s="415" t="str">
        <f>IF($A40="","",SUM(PT!M70,PT!M71))</f>
        <v/>
      </c>
      <c r="M40" s="415" t="str">
        <f>IF($A40="","",SUM(PT!N70,PT!N71))</f>
        <v/>
      </c>
      <c r="N40" s="415" t="str">
        <f>IF($A40="","",SUM(PT!O70,PT!O71))</f>
        <v/>
      </c>
      <c r="O40" s="415" t="str">
        <f>IF($A40="","",SUM(PT!P70,PT!P71))</f>
        <v/>
      </c>
      <c r="P40" s="415" t="str">
        <f>IF($A40="","",SUM(PT!Q70,PT!Q71))</f>
        <v/>
      </c>
      <c r="Q40" s="415" t="str">
        <f>IF($A40="","",SUM(PT!R70,PT!R71))</f>
        <v/>
      </c>
      <c r="R40" s="415"/>
      <c r="S40" s="415"/>
      <c r="T40" s="416" t="str">
        <f t="shared" si="6"/>
        <v/>
      </c>
      <c r="U40" s="417" t="str">
        <f>IF($A40="","",SUM(PT!U70,PT!U71))</f>
        <v/>
      </c>
      <c r="V40" s="418" t="str">
        <f>IF($A40="","",PT!AJ71)</f>
        <v/>
      </c>
      <c r="W40" s="419" t="str">
        <f>'Game Summary'!F35</f>
        <v/>
      </c>
      <c r="X40" s="420" t="str">
        <f t="shared" si="5"/>
        <v/>
      </c>
      <c r="Y40" s="401"/>
      <c r="Z40" s="401"/>
      <c r="AA40" s="401"/>
      <c r="AB40" s="401"/>
      <c r="AC40" s="388"/>
    </row>
    <row r="41" spans="1:29" ht="25" customHeight="1">
      <c r="A41" s="402" t="str">
        <f>IF(IGRF!I22="","",IGRF!I22)</f>
        <v/>
      </c>
      <c r="B41" s="1287" t="str">
        <f>IF(IGRF!J22="","",IGRF!J22)</f>
        <v/>
      </c>
      <c r="C41" s="1288"/>
      <c r="D41" s="403" t="str">
        <f>IF($A41="","",SUM(PT!E72,PT!E73))</f>
        <v/>
      </c>
      <c r="E41" s="404" t="str">
        <f>IF($A41="","",SUM(PT!F72,PT!F73))</f>
        <v/>
      </c>
      <c r="F41" s="404" t="str">
        <f>IF($A41="","",SUM(PT!G72,PT!G73))</f>
        <v/>
      </c>
      <c r="G41" s="404" t="str">
        <f>IF($A41="","",SUM(PT!H72,PT!H73))</f>
        <v/>
      </c>
      <c r="H41" s="404" t="str">
        <f>IF($A41="","",SUM(PT!I72,PT!I73))</f>
        <v/>
      </c>
      <c r="I41" s="404" t="str">
        <f>IF($A41="","",SUM(PT!J72,PT!J73))</f>
        <v/>
      </c>
      <c r="J41" s="404" t="str">
        <f>IF($A41="","",SUM(PT!K72,PT!K73))</f>
        <v/>
      </c>
      <c r="K41" s="404" t="str">
        <f>IF($A41="","",SUM(PT!L72,PT!L73))</f>
        <v/>
      </c>
      <c r="L41" s="404" t="str">
        <f>IF($A41="","",SUM(PT!M72,PT!M73))</f>
        <v/>
      </c>
      <c r="M41" s="404" t="str">
        <f>IF($A41="","",SUM(PT!N72,PT!N73))</f>
        <v/>
      </c>
      <c r="N41" s="404" t="str">
        <f>IF($A41="","",SUM(PT!O72,PT!O73))</f>
        <v/>
      </c>
      <c r="O41" s="404" t="str">
        <f>IF($A41="","",SUM(PT!P72,PT!P73))</f>
        <v/>
      </c>
      <c r="P41" s="404" t="str">
        <f>IF($A41="","",SUM(PT!Q72,PT!Q73))</f>
        <v/>
      </c>
      <c r="Q41" s="404" t="str">
        <f>IF($A41="","",SUM(PT!R72,PT!R73))</f>
        <v/>
      </c>
      <c r="R41" s="404"/>
      <c r="S41" s="405"/>
      <c r="T41" s="406" t="str">
        <f t="shared" si="6"/>
        <v/>
      </c>
      <c r="U41" s="407" t="str">
        <f>IF($A41="","",SUM(PT!U72,PT!U73))</f>
        <v/>
      </c>
      <c r="V41" s="408" t="str">
        <f>IF($A41="","",PT!AJ73)</f>
        <v/>
      </c>
      <c r="W41" s="409" t="str">
        <f>'Game Summary'!F36</f>
        <v/>
      </c>
      <c r="X41" s="410" t="str">
        <f t="shared" si="5"/>
        <v/>
      </c>
      <c r="Y41" s="401"/>
      <c r="Z41" s="401"/>
      <c r="AA41" s="401"/>
      <c r="AB41" s="401"/>
      <c r="AC41" s="388"/>
    </row>
    <row r="42" spans="1:29" ht="25" customHeight="1">
      <c r="A42" s="411" t="str">
        <f>IF(IGRF!I23="","",IGRF!I23)</f>
        <v/>
      </c>
      <c r="B42" s="1285" t="str">
        <f>IF(IGRF!J23="","",IGRF!J23)</f>
        <v/>
      </c>
      <c r="C42" s="1286"/>
      <c r="D42" s="412" t="str">
        <f>IF($A42="","",SUM(PT!E74,PT!E75))</f>
        <v/>
      </c>
      <c r="E42" s="413" t="str">
        <f>IF($A42="","",SUM(PT!F74,PT!F75))</f>
        <v/>
      </c>
      <c r="F42" s="414" t="str">
        <f>IF($A42="","",SUM(PT!G74,PT!G75))</f>
        <v/>
      </c>
      <c r="G42" s="415" t="str">
        <f>IF($A42="","",SUM(PT!H74,PT!H75))</f>
        <v/>
      </c>
      <c r="H42" s="415" t="str">
        <f>IF($A42="","",SUM(PT!I74,PT!I75))</f>
        <v/>
      </c>
      <c r="I42" s="415" t="str">
        <f>IF($A42="","",SUM(PT!J74,PT!J75))</f>
        <v/>
      </c>
      <c r="J42" s="415" t="str">
        <f>IF($A42="","",SUM(PT!K74,PT!K75))</f>
        <v/>
      </c>
      <c r="K42" s="415" t="str">
        <f>IF($A42="","",SUM(PT!L74,PT!L75))</f>
        <v/>
      </c>
      <c r="L42" s="415" t="str">
        <f>IF($A42="","",SUM(PT!M74,PT!M75))</f>
        <v/>
      </c>
      <c r="M42" s="415" t="str">
        <f>IF($A42="","",SUM(PT!N74,PT!N75))</f>
        <v/>
      </c>
      <c r="N42" s="415" t="str">
        <f>IF($A42="","",SUM(PT!O74,PT!O75))</f>
        <v/>
      </c>
      <c r="O42" s="415" t="str">
        <f>IF($A42="","",SUM(PT!P74,PT!P75))</f>
        <v/>
      </c>
      <c r="P42" s="415" t="str">
        <f>IF($A42="","",SUM(PT!Q74,PT!Q75))</f>
        <v/>
      </c>
      <c r="Q42" s="415" t="str">
        <f>IF($A42="","",SUM(PT!R74,PT!R75))</f>
        <v/>
      </c>
      <c r="R42" s="415"/>
      <c r="S42" s="415"/>
      <c r="T42" s="416" t="str">
        <f t="shared" si="6"/>
        <v/>
      </c>
      <c r="U42" s="417" t="str">
        <f>IF($A42="","",SUM(PT!U74,PT!U75))</f>
        <v/>
      </c>
      <c r="V42" s="418" t="str">
        <f>IF($A42="","",PT!AJ75)</f>
        <v/>
      </c>
      <c r="W42" s="419" t="str">
        <f>'Game Summary'!F37</f>
        <v/>
      </c>
      <c r="X42" s="420" t="str">
        <f t="shared" si="5"/>
        <v/>
      </c>
    </row>
    <row r="43" spans="1:29" ht="25" customHeight="1">
      <c r="A43" s="402" t="str">
        <f>IF(IGRF!I24="","",IGRF!I24)</f>
        <v/>
      </c>
      <c r="B43" s="1287" t="str">
        <f>IF(IGRF!J24="","",IGRF!J24)</f>
        <v/>
      </c>
      <c r="C43" s="1288"/>
      <c r="D43" s="403" t="str">
        <f>IF($A43="","",SUM(PT!E76,PT!E77))</f>
        <v/>
      </c>
      <c r="E43" s="404" t="str">
        <f>IF($A43="","",SUM(PT!F76,PT!F77))</f>
        <v/>
      </c>
      <c r="F43" s="404" t="str">
        <f>IF($A43="","",SUM(PT!G76,PT!G77))</f>
        <v/>
      </c>
      <c r="G43" s="404" t="str">
        <f>IF($A43="","",SUM(PT!H76,PT!H77))</f>
        <v/>
      </c>
      <c r="H43" s="404" t="str">
        <f>IF($A43="","",SUM(PT!I76,PT!I77))</f>
        <v/>
      </c>
      <c r="I43" s="404" t="str">
        <f>IF($A43="","",SUM(PT!J76,PT!J77))</f>
        <v/>
      </c>
      <c r="J43" s="404" t="str">
        <f>IF($A43="","",SUM(PT!K76,PT!K77))</f>
        <v/>
      </c>
      <c r="K43" s="404" t="str">
        <f>IF($A43="","",SUM(PT!L76,PT!L77))</f>
        <v/>
      </c>
      <c r="L43" s="404" t="str">
        <f>IF($A43="","",SUM(PT!M76,PT!M77))</f>
        <v/>
      </c>
      <c r="M43" s="404" t="str">
        <f>IF($A43="","",SUM(PT!N76,PT!N77))</f>
        <v/>
      </c>
      <c r="N43" s="404" t="str">
        <f>IF($A43="","",SUM(PT!O76,PT!O77))</f>
        <v/>
      </c>
      <c r="O43" s="404" t="str">
        <f>IF($A43="","",SUM(PT!P76,PT!P77))</f>
        <v/>
      </c>
      <c r="P43" s="404" t="str">
        <f>IF($A43="","",SUM(PT!Q76,PT!Q77))</f>
        <v/>
      </c>
      <c r="Q43" s="404" t="str">
        <f>IF($A43="","",SUM(PT!R76,PT!R77))</f>
        <v/>
      </c>
      <c r="R43" s="404"/>
      <c r="S43" s="405"/>
      <c r="T43" s="406" t="str">
        <f t="shared" si="6"/>
        <v/>
      </c>
      <c r="U43" s="407" t="str">
        <f>IF($A43="","",SUM(PT!U76,PT!U77))</f>
        <v/>
      </c>
      <c r="V43" s="408" t="str">
        <f>IF($A43="","",PT!AJ77)</f>
        <v/>
      </c>
      <c r="W43" s="409" t="str">
        <f>'Game Summary'!F38</f>
        <v/>
      </c>
      <c r="X43" s="410" t="str">
        <f t="shared" si="5"/>
        <v/>
      </c>
    </row>
    <row r="44" spans="1:29" ht="25" customHeight="1">
      <c r="A44" s="411" t="str">
        <f>IF(IGRF!I25="","",IGRF!I25)</f>
        <v/>
      </c>
      <c r="B44" s="1285" t="str">
        <f>IF(IGRF!J25="","",IGRF!J25)</f>
        <v/>
      </c>
      <c r="C44" s="1286"/>
      <c r="D44" s="412" t="str">
        <f>IF($A44="","",SUM(PT!E78,PT!E79))</f>
        <v/>
      </c>
      <c r="E44" s="413" t="str">
        <f>IF($A44="","",SUM(PT!F78,PT!F79))</f>
        <v/>
      </c>
      <c r="F44" s="414" t="str">
        <f>IF($A44="","",SUM(PT!G78,PT!G79))</f>
        <v/>
      </c>
      <c r="G44" s="415" t="str">
        <f>IF($A44="","",SUM(PT!H78,PT!H79))</f>
        <v/>
      </c>
      <c r="H44" s="415" t="str">
        <f>IF($A44="","",SUM(PT!I78,PT!I79))</f>
        <v/>
      </c>
      <c r="I44" s="415" t="str">
        <f>IF($A44="","",SUM(PT!J78,PT!J79))</f>
        <v/>
      </c>
      <c r="J44" s="415" t="str">
        <f>IF($A44="","",SUM(PT!K78,PT!K79))</f>
        <v/>
      </c>
      <c r="K44" s="415" t="str">
        <f>IF($A44="","",SUM(PT!L78,PT!L79))</f>
        <v/>
      </c>
      <c r="L44" s="415" t="str">
        <f>IF($A44="","",SUM(PT!M78,PT!M79))</f>
        <v/>
      </c>
      <c r="M44" s="415" t="str">
        <f>IF($A44="","",SUM(PT!N78,PT!N79))</f>
        <v/>
      </c>
      <c r="N44" s="415" t="str">
        <f>IF($A44="","",SUM(PT!O78,PT!O79))</f>
        <v/>
      </c>
      <c r="O44" s="415" t="str">
        <f>IF($A44="","",SUM(PT!P78,PT!P79))</f>
        <v/>
      </c>
      <c r="P44" s="415" t="str">
        <f>IF($A44="","",SUM(PT!Q78,PT!Q79))</f>
        <v/>
      </c>
      <c r="Q44" s="415" t="str">
        <f>IF($A44="","",SUM(PT!R78,PT!R79))</f>
        <v/>
      </c>
      <c r="R44" s="415"/>
      <c r="S44" s="415"/>
      <c r="T44" s="416" t="str">
        <f t="shared" si="6"/>
        <v/>
      </c>
      <c r="U44" s="417" t="str">
        <f>IF($A44="","",SUM(PT!U78,PT!U79))</f>
        <v/>
      </c>
      <c r="V44" s="418" t="str">
        <f>IF($A44="","",PT!AJ79)</f>
        <v/>
      </c>
      <c r="W44" s="419" t="str">
        <f>'Game Summary'!F39</f>
        <v/>
      </c>
      <c r="X44" s="420" t="str">
        <f t="shared" si="5"/>
        <v/>
      </c>
    </row>
    <row r="45" spans="1:29" ht="25" customHeight="1">
      <c r="A45" s="402" t="str">
        <f>IF(IGRF!I26="","",IGRF!I26)</f>
        <v/>
      </c>
      <c r="B45" s="1287" t="str">
        <f>IF(IGRF!J26="","",IGRF!J26)</f>
        <v/>
      </c>
      <c r="C45" s="1288"/>
      <c r="D45" s="403" t="str">
        <f>IF($A45="","",SUM(PT!E80,PT!E81))</f>
        <v/>
      </c>
      <c r="E45" s="404" t="str">
        <f>IF($A45="","",SUM(PT!F80,PT!F81))</f>
        <v/>
      </c>
      <c r="F45" s="404" t="str">
        <f>IF($A45="","",SUM(PT!G80,PT!G81))</f>
        <v/>
      </c>
      <c r="G45" s="404" t="str">
        <f>IF($A45="","",SUM(PT!H80,PT!H81))</f>
        <v/>
      </c>
      <c r="H45" s="404" t="str">
        <f>IF($A45="","",SUM(PT!I80,PT!I81))</f>
        <v/>
      </c>
      <c r="I45" s="404" t="str">
        <f>IF($A45="","",SUM(PT!J80,PT!J81))</f>
        <v/>
      </c>
      <c r="J45" s="404" t="str">
        <f>IF($A45="","",SUM(PT!K80,PT!K81))</f>
        <v/>
      </c>
      <c r="K45" s="404" t="str">
        <f>IF($A45="","",SUM(PT!L80,PT!L81))</f>
        <v/>
      </c>
      <c r="L45" s="404" t="str">
        <f>IF($A45="","",SUM(PT!M80,PT!M81))</f>
        <v/>
      </c>
      <c r="M45" s="404" t="str">
        <f>IF($A45="","",SUM(PT!N80,PT!N81))</f>
        <v/>
      </c>
      <c r="N45" s="404" t="str">
        <f>IF($A45="","",SUM(PT!O80,PT!O81))</f>
        <v/>
      </c>
      <c r="O45" s="404" t="str">
        <f>IF($A45="","",SUM(PT!P80,PT!P81))</f>
        <v/>
      </c>
      <c r="P45" s="404" t="str">
        <f>IF($A45="","",SUM(PT!Q80,PT!Q81))</f>
        <v/>
      </c>
      <c r="Q45" s="404" t="str">
        <f>IF($A45="","",SUM(PT!R80,PT!R81))</f>
        <v/>
      </c>
      <c r="R45" s="404"/>
      <c r="S45" s="405"/>
      <c r="T45" s="406" t="str">
        <f t="shared" si="6"/>
        <v/>
      </c>
      <c r="U45" s="407" t="str">
        <f>IF($A45="","",SUM(PT!U80,PT!U81))</f>
        <v/>
      </c>
      <c r="V45" s="408" t="str">
        <f>IF($A45="","",PT!AJ81)</f>
        <v/>
      </c>
      <c r="W45" s="409" t="str">
        <f>'Game Summary'!F40</f>
        <v/>
      </c>
      <c r="X45" s="410" t="str">
        <f t="shared" si="5"/>
        <v/>
      </c>
    </row>
    <row r="46" spans="1:29" ht="25" customHeight="1">
      <c r="A46" s="411" t="str">
        <f>IF(IGRF!I27="","",IGRF!I27)</f>
        <v/>
      </c>
      <c r="B46" s="1285" t="str">
        <f>IF(IGRF!J27="","",IGRF!J27)</f>
        <v/>
      </c>
      <c r="C46" s="1286"/>
      <c r="D46" s="412" t="str">
        <f>IF($A46="","",SUM(PT!E82,PT!E83))</f>
        <v/>
      </c>
      <c r="E46" s="413" t="str">
        <f>IF($A46="","",SUM(PT!F82,PT!F83))</f>
        <v/>
      </c>
      <c r="F46" s="414" t="str">
        <f>IF($A46="","",SUM(PT!G82,PT!G83))</f>
        <v/>
      </c>
      <c r="G46" s="415" t="str">
        <f>IF($A46="","",SUM(PT!H82,PT!H83))</f>
        <v/>
      </c>
      <c r="H46" s="415" t="str">
        <f>IF($A46="","",SUM(PT!I82,PT!I83))</f>
        <v/>
      </c>
      <c r="I46" s="415" t="str">
        <f>IF($A46="","",SUM(PT!J82,PT!J83))</f>
        <v/>
      </c>
      <c r="J46" s="415" t="str">
        <f>IF($A46="","",SUM(PT!K82,PT!K83))</f>
        <v/>
      </c>
      <c r="K46" s="415" t="str">
        <f>IF($A46="","",SUM(PT!L82,PT!L83))</f>
        <v/>
      </c>
      <c r="L46" s="415" t="str">
        <f>IF($A46="","",SUM(PT!M82,PT!M83))</f>
        <v/>
      </c>
      <c r="M46" s="415" t="str">
        <f>IF($A46="","",SUM(PT!N82,PT!N83))</f>
        <v/>
      </c>
      <c r="N46" s="415" t="str">
        <f>IF($A46="","",SUM(PT!O82,PT!O83))</f>
        <v/>
      </c>
      <c r="O46" s="415" t="str">
        <f>IF($A46="","",SUM(PT!P82,PT!P83))</f>
        <v/>
      </c>
      <c r="P46" s="415" t="str">
        <f>IF($A46="","",SUM(PT!Q82,PT!Q83))</f>
        <v/>
      </c>
      <c r="Q46" s="415" t="str">
        <f>IF($A46="","",SUM(PT!R82,PT!R83))</f>
        <v/>
      </c>
      <c r="R46" s="415"/>
      <c r="S46" s="415"/>
      <c r="T46" s="416" t="str">
        <f t="shared" si="6"/>
        <v/>
      </c>
      <c r="U46" s="417" t="str">
        <f>IF($A46="","",SUM(PT!U82,PT!U83))</f>
        <v/>
      </c>
      <c r="V46" s="418" t="str">
        <f>IF($A46="","",PT!AJ83)</f>
        <v/>
      </c>
      <c r="W46" s="419" t="str">
        <f>'Game Summary'!F41</f>
        <v/>
      </c>
      <c r="X46" s="420" t="str">
        <f t="shared" si="5"/>
        <v/>
      </c>
    </row>
    <row r="47" spans="1:29" ht="25" customHeight="1">
      <c r="A47" s="402" t="str">
        <f>IF(IGRF!I28="","",IGRF!I28)</f>
        <v/>
      </c>
      <c r="B47" s="1287" t="str">
        <f>IF(IGRF!J28="","",IGRF!J28)</f>
        <v/>
      </c>
      <c r="C47" s="1288"/>
      <c r="D47" s="403" t="str">
        <f>IF($A47="","",SUM(PT!E84,PT!E85))</f>
        <v/>
      </c>
      <c r="E47" s="404" t="str">
        <f>IF($A47="","",SUM(PT!F84,PT!F85))</f>
        <v/>
      </c>
      <c r="F47" s="404" t="str">
        <f>IF($A47="","",SUM(PT!G84,PT!G85))</f>
        <v/>
      </c>
      <c r="G47" s="404" t="str">
        <f>IF($A47="","",SUM(PT!H84,PT!H85))</f>
        <v/>
      </c>
      <c r="H47" s="404" t="str">
        <f>IF($A47="","",SUM(PT!I84,PT!I85))</f>
        <v/>
      </c>
      <c r="I47" s="404" t="str">
        <f>IF($A47="","",SUM(PT!J84,PT!J85))</f>
        <v/>
      </c>
      <c r="J47" s="404" t="str">
        <f>IF($A47="","",SUM(PT!K84,PT!K85))</f>
        <v/>
      </c>
      <c r="K47" s="404" t="str">
        <f>IF($A47="","",SUM(PT!L84,PT!L85))</f>
        <v/>
      </c>
      <c r="L47" s="404" t="str">
        <f>IF($A47="","",SUM(PT!M84,PT!M85))</f>
        <v/>
      </c>
      <c r="M47" s="404" t="str">
        <f>IF($A47="","",SUM(PT!N84,PT!N85))</f>
        <v/>
      </c>
      <c r="N47" s="404" t="str">
        <f>IF($A47="","",SUM(PT!O84,PT!O85))</f>
        <v/>
      </c>
      <c r="O47" s="404" t="str">
        <f>IF($A47="","",SUM(PT!P84,PT!P85))</f>
        <v/>
      </c>
      <c r="P47" s="404" t="str">
        <f>IF($A47="","",SUM(PT!Q84,PT!Q85))</f>
        <v/>
      </c>
      <c r="Q47" s="404" t="str">
        <f>IF($A47="","",SUM(PT!R84,PT!R85))</f>
        <v/>
      </c>
      <c r="R47" s="404"/>
      <c r="S47" s="405"/>
      <c r="T47" s="406" t="str">
        <f t="shared" si="6"/>
        <v/>
      </c>
      <c r="U47" s="407" t="str">
        <f>IF($A47="","",SUM(PT!U84,PT!U85))</f>
        <v/>
      </c>
      <c r="V47" s="408" t="str">
        <f>IF($A47="","",PT!AJ85)</f>
        <v/>
      </c>
      <c r="W47" s="409" t="str">
        <f>'Game Summary'!F42</f>
        <v/>
      </c>
      <c r="X47" s="410" t="str">
        <f t="shared" si="5"/>
        <v/>
      </c>
    </row>
    <row r="48" spans="1:29" ht="25" customHeight="1">
      <c r="A48" s="411" t="str">
        <f>IF(IGRF!I29="","",IGRF!I29)</f>
        <v/>
      </c>
      <c r="B48" s="1285" t="str">
        <f>IF(IGRF!J29="","",IGRF!J29)</f>
        <v/>
      </c>
      <c r="C48" s="1286"/>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5" customHeight="1">
      <c r="A49" s="402" t="str">
        <f>IF(IGRF!I30="","",IGRF!I30)</f>
        <v/>
      </c>
      <c r="B49" s="1287" t="str">
        <f>IF(IGRF!J30="","",IGRF!J30)</f>
        <v/>
      </c>
      <c r="C49" s="1288"/>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5" customHeight="1">
      <c r="A50" s="411" t="str">
        <f>IF(IGRF!I31="","",IGRF!I31)</f>
        <v/>
      </c>
      <c r="B50" s="1285" t="str">
        <f>IF(IGRF!J31="","",IGRF!J31)</f>
        <v/>
      </c>
      <c r="C50" s="1286"/>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5" customHeight="1">
      <c r="A51" s="402" t="str">
        <f>IF(IGRF!I32="","",IGRF!I32)</f>
        <v/>
      </c>
      <c r="B51" s="1287" t="str">
        <f>IF(IGRF!J32="","",IGRF!J32)</f>
        <v/>
      </c>
      <c r="C51" s="1288"/>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5" customHeight="1" thickBot="1">
      <c r="A52" s="411" t="str">
        <f>IF(IGRF!I33="","",IGRF!I33)</f>
        <v/>
      </c>
      <c r="B52" s="1285" t="str">
        <f>IF(IGRF!J33="","",IGRF!J33)</f>
        <v/>
      </c>
      <c r="C52" s="1286"/>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c r="A53" s="1289" t="s">
        <v>293</v>
      </c>
      <c r="B53" s="1290"/>
      <c r="C53" s="422" t="str">
        <f>PT!AJ97</f>
        <v/>
      </c>
      <c r="D53" s="1273" t="str">
        <f t="shared" ref="D53:Q53" si="7">D3</f>
        <v>Misconduct</v>
      </c>
      <c r="E53" s="1273" t="str">
        <f t="shared" si="7"/>
        <v>High Block</v>
      </c>
      <c r="F53" s="1273" t="str">
        <f t="shared" si="7"/>
        <v>Back Block</v>
      </c>
      <c r="G53" s="1273" t="str">
        <f t="shared" si="7"/>
        <v>Low Block</v>
      </c>
      <c r="H53" s="1273" t="str">
        <f t="shared" si="7"/>
        <v>Leg Block</v>
      </c>
      <c r="I53" s="1273" t="str">
        <f t="shared" si="7"/>
        <v>Forearms</v>
      </c>
      <c r="J53" s="1273" t="str">
        <f t="shared" si="7"/>
        <v>Head Block</v>
      </c>
      <c r="K53" s="1273" t="str">
        <f t="shared" si="7"/>
        <v>Multiplayer</v>
      </c>
      <c r="L53" s="1273" t="str">
        <f t="shared" si="7"/>
        <v>Illegal Contact</v>
      </c>
      <c r="M53" s="1273" t="str">
        <f t="shared" si="7"/>
        <v>Direction</v>
      </c>
      <c r="N53" s="1273" t="str">
        <f t="shared" si="7"/>
        <v>Illegal Position</v>
      </c>
      <c r="O53" s="1273" t="str">
        <f t="shared" si="7"/>
        <v>Cut</v>
      </c>
      <c r="P53" s="1273" t="str">
        <f t="shared" si="7"/>
        <v>Interference</v>
      </c>
      <c r="Q53" s="1273" t="str">
        <f t="shared" si="7"/>
        <v>Illegal Procedure</v>
      </c>
      <c r="R53" s="1273"/>
      <c r="S53" s="1273"/>
      <c r="T53" s="1276" t="s">
        <v>59</v>
      </c>
      <c r="U53" s="423"/>
      <c r="V53" s="424">
        <f>SUM(PT!X102:AI102,C53,C54)</f>
        <v>0</v>
      </c>
      <c r="W53" s="425" t="str">
        <f>IF(COUNT(W33:W52)=0,"-",SUM(W33:W52)/COUNT(W33:W52))</f>
        <v>-</v>
      </c>
      <c r="X53" s="426" t="str">
        <f>IF(COUNT(X33:X52)=0,"-",SUM(X33:X52)/COUNT(X33:X52))</f>
        <v>-</v>
      </c>
    </row>
    <row r="54" spans="1:24" ht="21" customHeight="1" thickBot="1">
      <c r="A54" s="1279" t="s">
        <v>293</v>
      </c>
      <c r="B54" s="1280"/>
      <c r="C54" s="427" t="str">
        <f>PT!AJ99</f>
        <v/>
      </c>
      <c r="D54" s="1274"/>
      <c r="E54" s="1274"/>
      <c r="F54" s="1274"/>
      <c r="G54" s="1274"/>
      <c r="H54" s="1274"/>
      <c r="I54" s="1274"/>
      <c r="J54" s="1274"/>
      <c r="K54" s="1274"/>
      <c r="L54" s="1274"/>
      <c r="M54" s="1274"/>
      <c r="N54" s="1274"/>
      <c r="O54" s="1274"/>
      <c r="P54" s="1274"/>
      <c r="Q54" s="1274"/>
      <c r="R54" s="1274"/>
      <c r="S54" s="1274"/>
      <c r="T54" s="1277"/>
      <c r="U54" s="428"/>
      <c r="V54" s="1281" t="s">
        <v>61</v>
      </c>
      <c r="W54" s="1283"/>
      <c r="X54" s="1283"/>
    </row>
    <row r="55" spans="1:24" ht="20" customHeight="1" thickBot="1">
      <c r="A55" s="1257"/>
      <c r="B55" s="1284"/>
      <c r="C55" s="1284"/>
      <c r="D55" s="1275"/>
      <c r="E55" s="1275"/>
      <c r="F55" s="1275"/>
      <c r="G55" s="1275"/>
      <c r="H55" s="1275"/>
      <c r="I55" s="1275"/>
      <c r="J55" s="1275"/>
      <c r="K55" s="1275"/>
      <c r="L55" s="1275"/>
      <c r="M55" s="1275"/>
      <c r="N55" s="1275"/>
      <c r="O55" s="1275"/>
      <c r="P55" s="1275"/>
      <c r="Q55" s="1275"/>
      <c r="R55" s="1275"/>
      <c r="S55" s="1275"/>
      <c r="T55" s="1278"/>
      <c r="U55" s="428"/>
      <c r="V55" s="1282"/>
      <c r="W55" s="1283"/>
      <c r="X55" s="1283"/>
    </row>
    <row r="56" spans="1:24" ht="12.75" customHeight="1" thickBot="1">
      <c r="A56" s="1257" t="s">
        <v>294</v>
      </c>
      <c r="B56" s="1257"/>
      <c r="C56" s="1257"/>
      <c r="D56" s="429">
        <f>SUM(D33:D52)</f>
        <v>0</v>
      </c>
      <c r="E56" s="429">
        <f t="shared" ref="E56:T56" si="8">SUM(E33:E52)</f>
        <v>0</v>
      </c>
      <c r="F56" s="429">
        <f t="shared" si="8"/>
        <v>0</v>
      </c>
      <c r="G56" s="429">
        <f t="shared" si="8"/>
        <v>0</v>
      </c>
      <c r="H56" s="429">
        <f t="shared" si="8"/>
        <v>0</v>
      </c>
      <c r="I56" s="429">
        <f t="shared" si="8"/>
        <v>0</v>
      </c>
      <c r="J56" s="429">
        <f t="shared" si="8"/>
        <v>0</v>
      </c>
      <c r="K56" s="429">
        <f t="shared" si="8"/>
        <v>0</v>
      </c>
      <c r="L56" s="429">
        <f t="shared" si="8"/>
        <v>0</v>
      </c>
      <c r="M56" s="429">
        <f t="shared" si="8"/>
        <v>0</v>
      </c>
      <c r="N56" s="429">
        <f t="shared" si="8"/>
        <v>0</v>
      </c>
      <c r="O56" s="429">
        <f t="shared" si="8"/>
        <v>0</v>
      </c>
      <c r="P56" s="429">
        <f t="shared" si="8"/>
        <v>0</v>
      </c>
      <c r="Q56" s="429">
        <f t="shared" si="8"/>
        <v>0</v>
      </c>
      <c r="R56" s="429"/>
      <c r="S56" s="429"/>
      <c r="T56" s="429">
        <f t="shared" si="8"/>
        <v>0</v>
      </c>
      <c r="U56" s="428">
        <f>SUM(U33:U52,C53,C54)</f>
        <v>0</v>
      </c>
      <c r="V56" s="1258" t="s">
        <v>320</v>
      </c>
      <c r="W56" s="1258"/>
      <c r="X56" s="1259"/>
    </row>
    <row r="57" spans="1:24" ht="12.75" customHeight="1" thickBot="1">
      <c r="A57" s="1257"/>
      <c r="B57" s="1257"/>
      <c r="C57" s="1257"/>
      <c r="D57" s="1260" t="s">
        <v>295</v>
      </c>
      <c r="E57" s="1260"/>
      <c r="F57" s="1260"/>
      <c r="G57" s="1260"/>
      <c r="H57" s="1260"/>
      <c r="I57" s="1260"/>
      <c r="J57" s="1261" t="str">
        <f>IF(OR(LU!W3=0,LU!W102=0),"",T56/(LU!W3+LU!W102))</f>
        <v/>
      </c>
      <c r="K57" s="1261"/>
      <c r="L57" s="1262" t="s">
        <v>322</v>
      </c>
      <c r="M57" s="1262"/>
      <c r="N57" s="1262"/>
      <c r="O57" s="1262"/>
      <c r="P57" s="1262"/>
      <c r="Q57" s="431"/>
      <c r="R57" s="1263" t="str">
        <f>IF(T27+T56=0,"",T56/(T27+T56))</f>
        <v/>
      </c>
      <c r="S57" s="1263"/>
      <c r="T57" s="1271" t="str">
        <f>IF(T27+T56=0,"",T56/(T27+T56))</f>
        <v/>
      </c>
      <c r="U57" s="1264" t="str">
        <f>IF(U27+U56=0,"",U56/(U27+U56))</f>
        <v/>
      </c>
      <c r="V57" s="1265" t="s">
        <v>321</v>
      </c>
      <c r="W57" s="1265"/>
      <c r="X57" s="1266"/>
    </row>
    <row r="58" spans="1:24" ht="13.5" customHeight="1" thickBot="1">
      <c r="A58" s="1257"/>
      <c r="B58" s="1257"/>
      <c r="C58" s="1257"/>
      <c r="D58" s="1269" t="s">
        <v>62</v>
      </c>
      <c r="E58" s="1269"/>
      <c r="F58" s="1269"/>
      <c r="G58" s="1269"/>
      <c r="H58" s="1269"/>
      <c r="I58" s="1269"/>
      <c r="J58" s="1270" t="str">
        <f>IF(OR(J28="",J57=""),"",J57-J28)</f>
        <v/>
      </c>
      <c r="K58" s="1270"/>
      <c r="L58" s="1262"/>
      <c r="M58" s="1262"/>
      <c r="N58" s="1262"/>
      <c r="O58" s="1262"/>
      <c r="P58" s="1262"/>
      <c r="Q58" s="431"/>
      <c r="R58" s="1263"/>
      <c r="S58" s="1263"/>
      <c r="T58" s="1272"/>
      <c r="U58" s="1264"/>
      <c r="V58" s="1267"/>
      <c r="W58" s="1267"/>
      <c r="X58" s="1268"/>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http://schemas.microsoft.com/office/2006/documentManagement/types"/>
    <ds:schemaRef ds:uri="http://schemas.microsoft.com/office/2006/metadata/properties"/>
    <ds:schemaRef ds:uri="1650dc55-6804-4c8f-aa3c-5e816bdd9c33"/>
    <ds:schemaRef ds:uri="http://purl.org/dc/elements/1.1/"/>
    <ds:schemaRef ds:uri="http://purl.org/dc/terms/"/>
    <ds:schemaRef ds:uri="http://schemas.openxmlformats.org/package/2006/metadata/core-properties"/>
    <ds:schemaRef ds:uri="http://purl.org/dc/dcmitype/"/>
    <ds:schemaRef ds:uri="f0d1fba5-b851-4fbb-ad26-6f3fee8e9285"/>
    <ds:schemaRef ds:uri="c201eecb-b093-46ba-b276-c6fd26ee6b78"/>
    <ds:schemaRef ds:uri="http://www.w3.org/XML/1998/namespace"/>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Chris Scheper</cp:lastModifiedBy>
  <cp:lastPrinted>2018-12-07T01:26:35Z</cp:lastPrinted>
  <dcterms:created xsi:type="dcterms:W3CDTF">2012-01-20T00:04:57Z</dcterms:created>
  <dcterms:modified xsi:type="dcterms:W3CDTF">2018-12-10T22:06:23Z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