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cuments\GitHub\SongbirdGuildsMasters\data\"/>
    </mc:Choice>
  </mc:AlternateContent>
  <xr:revisionPtr revIDLastSave="0" documentId="13_ncr:1_{05FC7F22-92E3-4B42-A41E-E2D1D7547710}" xr6:coauthVersionLast="47" xr6:coauthVersionMax="47" xr10:uidLastSave="{00000000-0000-0000-0000-000000000000}"/>
  <bookViews>
    <workbookView xWindow="-120" yWindow="480" windowWidth="38640" windowHeight="21240" tabRatio="924" activeTab="12" xr2:uid="{00000000-000D-0000-FFFF-FFFF00000000}"/>
  </bookViews>
  <sheets>
    <sheet name="INFO" sheetId="1" r:id="rId1"/>
    <sheet name="Ulicny 2025" sheetId="35" r:id="rId2"/>
    <sheet name="Crome 1978" sheetId="2" r:id="rId3"/>
    <sheet name="Frith 1984" sheetId="3" r:id="rId4"/>
    <sheet name="Holmes 1979" sheetId="4" r:id="rId5"/>
    <sheet name="Antos 2006" sheetId="5" r:id="rId6"/>
    <sheet name="Mohd-Azlan 2014" sheetId="6" r:id="rId7"/>
    <sheet name="Landres 1980" sheetId="7" r:id="rId8"/>
    <sheet name="Landres 1983" sheetId="8" r:id="rId9"/>
    <sheet name="Noske 1996" sheetId="9" r:id="rId10"/>
    <sheet name="Thivyanathan 2016" sheetId="10" r:id="rId11"/>
    <sheet name="Carrascal 1987" sheetId="11" r:id="rId12"/>
    <sheet name="Kornan 2013" sheetId="12" r:id="rId13"/>
    <sheet name="Gomes 2008" sheetId="23" r:id="rId14"/>
    <sheet name="Ding 2008" sheetId="22" r:id="rId15"/>
    <sheet name="Chettri 2022" sheetId="26" r:id="rId16"/>
    <sheet name="Sastranegara 2020" sheetId="33" r:id="rId17"/>
    <sheet name="Jones 2020" sheetId="27" r:id="rId18"/>
    <sheet name="Kornan 2000" sheetId="36" r:id="rId19"/>
    <sheet name="Mansor Ramli 2017" sheetId="28" r:id="rId20"/>
    <sheet name="Lu 2013" sheetId="29" r:id="rId21"/>
    <sheet name="Kwok 2009" sheetId="31" r:id="rId22"/>
    <sheet name="Mansor Sah 2012" sheetId="30" r:id="rId23"/>
    <sheet name="Somasundaram 2008" sheetId="32" r:id="rId24"/>
    <sheet name="Morris Wooler 2001" sheetId="34" r:id="rId25"/>
    <sheet name="Ford et al. 1986" sheetId="13" r:id="rId26"/>
    <sheet name="Recher et al. 1985" sheetId="14" r:id="rId27"/>
    <sheet name="Recher et Davis 1998" sheetId="15" r:id="rId28"/>
    <sheet name="Recher et Davis 1997" sheetId="16" r:id="rId29"/>
    <sheet name="My_2016-2018" sheetId="17" r:id="rId30"/>
    <sheet name="srovnani_specializace" sheetId="18" r:id="rId31"/>
    <sheet name="specializace_repeat" sheetId="19" r:id="rId32"/>
    <sheet name="specializace_DATA_all" sheetId="20" r:id="rId33"/>
    <sheet name="sumarizace_studie" sheetId="21" r:id="rId34"/>
  </sheets>
  <externalReferences>
    <externalReference r:id="rId35"/>
  </externalReferences>
  <definedNames>
    <definedName name="_xlnm._FilterDatabase" localSheetId="2" hidden="1">'Crome 1978'!$B$1:$AN$29</definedName>
    <definedName name="ExternalData_1" localSheetId="15" hidden="1">'Chettri 2022'!$A$1:$I$27</definedName>
    <definedName name="ExternalData_1" localSheetId="13" hidden="1">'Gomes 2008'!$A$1:$I$45</definedName>
    <definedName name="ExternalData_1" localSheetId="19" hidden="1">'Mansor Ramli 2017'!$A$1:$M$12</definedName>
    <definedName name="ExternalData_1" localSheetId="1" hidden="1">'Ulicny 2025'!$A$1:$N$30</definedName>
    <definedName name="ExternalData_2" localSheetId="15" hidden="1">'Chettri 2022'!$J$1:$R$27</definedName>
    <definedName name="ExternalData_2" localSheetId="19" hidden="1">'Mansor Ramli 2017'!$A$14:$K$26</definedName>
    <definedName name="ExternalData_3" localSheetId="15" hidden="1">'Chettri 2022'!$S$1:$W$43</definedName>
    <definedName name="ExternalData_3" localSheetId="13" hidden="1">'Gomes 2008'!$J$1:$Y$45</definedName>
    <definedName name="spp41Levins" localSheetId="29">'My_2016-2018'!$A$1:$T$42</definedName>
    <definedName name="x" localSheetId="33">sumarizace_studie!$E$16:$F$32</definedName>
    <definedName name="xx" localSheetId="30">srovnani_specializace!$A$1:$S$51</definedName>
  </definedNames>
  <calcPr calcId="191029"/>
  <pivotCaches>
    <pivotCache cacheId="0" r:id="rId36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6" i="12" l="1"/>
  <c r="U56" i="12"/>
  <c r="V56" i="12"/>
  <c r="Z56" i="12"/>
  <c r="AA43" i="12"/>
  <c r="Z43" i="12"/>
  <c r="AD43" i="12"/>
  <c r="Y43" i="12"/>
  <c r="V43" i="12"/>
  <c r="U43" i="12"/>
  <c r="S43" i="12"/>
  <c r="R43" i="12"/>
  <c r="X43" i="12" s="1"/>
  <c r="AD44" i="12"/>
  <c r="AA44" i="12"/>
  <c r="V44" i="12"/>
  <c r="S44" i="12"/>
  <c r="X44" i="12" s="1"/>
  <c r="AE35" i="12"/>
  <c r="AE36" i="12"/>
  <c r="AE37" i="12"/>
  <c r="AE38" i="12"/>
  <c r="AE39" i="12"/>
  <c r="AE40" i="12"/>
  <c r="AE41" i="12"/>
  <c r="AE42" i="12"/>
  <c r="AE44" i="12"/>
  <c r="AE45" i="12"/>
  <c r="AE46" i="12"/>
  <c r="AE47" i="12"/>
  <c r="AE48" i="12"/>
  <c r="AE49" i="12"/>
  <c r="AE50" i="12"/>
  <c r="AE51" i="12"/>
  <c r="AE53" i="12"/>
  <c r="AE54" i="12"/>
  <c r="AE55" i="12"/>
  <c r="AE56" i="12"/>
  <c r="AE57" i="12"/>
  <c r="AE58" i="12"/>
  <c r="AE59" i="12"/>
  <c r="AE34" i="12"/>
  <c r="Z52" i="12"/>
  <c r="AE52" i="12" s="1"/>
  <c r="S52" i="12"/>
  <c r="U52" i="12"/>
  <c r="X35" i="12"/>
  <c r="X36" i="12"/>
  <c r="X37" i="12"/>
  <c r="X38" i="12"/>
  <c r="X39" i="12"/>
  <c r="X40" i="12"/>
  <c r="X41" i="12"/>
  <c r="X42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34" i="12"/>
  <c r="BL3" i="12"/>
  <c r="BL4" i="12"/>
  <c r="BL5" i="12"/>
  <c r="BL6" i="12"/>
  <c r="BL7" i="12"/>
  <c r="BL8" i="12"/>
  <c r="BL9" i="12"/>
  <c r="BL10" i="12"/>
  <c r="BL11" i="12"/>
  <c r="BL12" i="12"/>
  <c r="BL13" i="12"/>
  <c r="BL14" i="12"/>
  <c r="BL15" i="12"/>
  <c r="BL16" i="12"/>
  <c r="BL17" i="12"/>
  <c r="BL18" i="12"/>
  <c r="BL19" i="12"/>
  <c r="BL20" i="12"/>
  <c r="BL21" i="12"/>
  <c r="BL22" i="12"/>
  <c r="BL23" i="12"/>
  <c r="BL24" i="12"/>
  <c r="BL25" i="12"/>
  <c r="BL26" i="12"/>
  <c r="BL27" i="12"/>
  <c r="BL2" i="12"/>
  <c r="AQ2" i="12"/>
  <c r="V27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" i="12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43" i="27"/>
  <c r="Q43" i="27"/>
  <c r="R43" i="27"/>
  <c r="S43" i="27"/>
  <c r="T43" i="27"/>
  <c r="U43" i="27"/>
  <c r="Q44" i="27"/>
  <c r="R44" i="27"/>
  <c r="S44" i="27"/>
  <c r="T44" i="27"/>
  <c r="U44" i="27"/>
  <c r="Q45" i="27"/>
  <c r="R45" i="27"/>
  <c r="S45" i="27"/>
  <c r="T45" i="27"/>
  <c r="U45" i="27"/>
  <c r="Q46" i="27"/>
  <c r="R46" i="27"/>
  <c r="S46" i="27"/>
  <c r="T46" i="27"/>
  <c r="U46" i="27"/>
  <c r="Q47" i="27"/>
  <c r="R47" i="27"/>
  <c r="S47" i="27"/>
  <c r="T47" i="27"/>
  <c r="U47" i="27"/>
  <c r="Q48" i="27"/>
  <c r="R48" i="27"/>
  <c r="S48" i="27"/>
  <c r="T48" i="27"/>
  <c r="U48" i="27"/>
  <c r="Q49" i="27"/>
  <c r="R49" i="27"/>
  <c r="S49" i="27"/>
  <c r="T49" i="27"/>
  <c r="U49" i="27"/>
  <c r="Q50" i="27"/>
  <c r="R50" i="27"/>
  <c r="S50" i="27"/>
  <c r="T50" i="27"/>
  <c r="U50" i="27"/>
  <c r="Q51" i="27"/>
  <c r="R51" i="27"/>
  <c r="S51" i="27"/>
  <c r="T51" i="27"/>
  <c r="U51" i="27"/>
  <c r="Q52" i="27"/>
  <c r="R52" i="27"/>
  <c r="S52" i="27"/>
  <c r="T52" i="27"/>
  <c r="U52" i="27"/>
  <c r="Q53" i="27"/>
  <c r="R53" i="27"/>
  <c r="S53" i="27"/>
  <c r="T53" i="27"/>
  <c r="U53" i="27"/>
  <c r="Q54" i="27"/>
  <c r="R54" i="27"/>
  <c r="S54" i="27"/>
  <c r="T54" i="27"/>
  <c r="U54" i="27"/>
  <c r="Q55" i="27"/>
  <c r="R55" i="27"/>
  <c r="S55" i="27"/>
  <c r="T55" i="27"/>
  <c r="U55" i="27"/>
  <c r="Q56" i="27"/>
  <c r="R56" i="27"/>
  <c r="S56" i="27"/>
  <c r="T56" i="27"/>
  <c r="U56" i="27"/>
  <c r="Q57" i="27"/>
  <c r="R57" i="27"/>
  <c r="S57" i="27"/>
  <c r="T57" i="27"/>
  <c r="U57" i="27"/>
  <c r="Q58" i="27"/>
  <c r="R58" i="27"/>
  <c r="S58" i="27"/>
  <c r="T58" i="27"/>
  <c r="U58" i="27"/>
  <c r="Q59" i="27"/>
  <c r="R59" i="27"/>
  <c r="S59" i="27"/>
  <c r="T59" i="27"/>
  <c r="U59" i="27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61" i="2"/>
  <c r="P61" i="35"/>
  <c r="D61" i="35"/>
  <c r="O61" i="35" s="1"/>
  <c r="P60" i="35"/>
  <c r="D60" i="35"/>
  <c r="O60" i="35" s="1"/>
  <c r="P59" i="35"/>
  <c r="D59" i="35"/>
  <c r="O59" i="35" s="1"/>
  <c r="P58" i="35"/>
  <c r="O58" i="35"/>
  <c r="D58" i="35"/>
  <c r="P57" i="35"/>
  <c r="O57" i="35"/>
  <c r="D57" i="35"/>
  <c r="P56" i="35"/>
  <c r="O56" i="35"/>
  <c r="D56" i="35"/>
  <c r="P55" i="35"/>
  <c r="O55" i="35"/>
  <c r="D55" i="35"/>
  <c r="P54" i="35"/>
  <c r="O54" i="35"/>
  <c r="D54" i="35"/>
  <c r="P53" i="35"/>
  <c r="O53" i="35"/>
  <c r="D53" i="35"/>
  <c r="P52" i="35"/>
  <c r="O52" i="35"/>
  <c r="D52" i="35"/>
  <c r="P51" i="35"/>
  <c r="O51" i="35"/>
  <c r="D51" i="35"/>
  <c r="P50" i="35"/>
  <c r="O50" i="35"/>
  <c r="D50" i="35"/>
  <c r="P49" i="35"/>
  <c r="O49" i="35"/>
  <c r="D49" i="35"/>
  <c r="P48" i="35"/>
  <c r="O48" i="35"/>
  <c r="D48" i="35"/>
  <c r="P47" i="35"/>
  <c r="O47" i="35"/>
  <c r="D47" i="35"/>
  <c r="P46" i="35"/>
  <c r="O46" i="35"/>
  <c r="D46" i="35"/>
  <c r="P45" i="35"/>
  <c r="O45" i="35"/>
  <c r="D45" i="35"/>
  <c r="P44" i="35"/>
  <c r="O44" i="35"/>
  <c r="D44" i="35"/>
  <c r="P43" i="35"/>
  <c r="O43" i="35"/>
  <c r="D43" i="35"/>
  <c r="P42" i="35"/>
  <c r="O42" i="35"/>
  <c r="D42" i="35"/>
  <c r="P41" i="35"/>
  <c r="O41" i="35"/>
  <c r="D41" i="35"/>
  <c r="P40" i="35"/>
  <c r="O40" i="35"/>
  <c r="D40" i="35"/>
  <c r="P39" i="35"/>
  <c r="O39" i="35"/>
  <c r="D39" i="35"/>
  <c r="P38" i="35"/>
  <c r="O38" i="35"/>
  <c r="D38" i="35"/>
  <c r="P37" i="35"/>
  <c r="O37" i="35"/>
  <c r="D37" i="35"/>
  <c r="P36" i="35"/>
  <c r="O36" i="35"/>
  <c r="D36" i="35"/>
  <c r="P35" i="35"/>
  <c r="O35" i="35"/>
  <c r="D35" i="35"/>
  <c r="P34" i="35"/>
  <c r="O34" i="35"/>
  <c r="D34" i="35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42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Q3" i="12"/>
  <c r="AQ4" i="12"/>
  <c r="AQ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U85" i="2"/>
  <c r="Q85" i="2"/>
  <c r="F84" i="2"/>
  <c r="K84" i="2" s="1"/>
  <c r="F83" i="2"/>
  <c r="K83" i="2" s="1"/>
  <c r="Q81" i="2"/>
  <c r="K80" i="2"/>
  <c r="F80" i="2"/>
  <c r="Q77" i="2"/>
  <c r="F76" i="2"/>
  <c r="K76" i="2" s="1"/>
  <c r="F75" i="2"/>
  <c r="K75" i="2" s="1"/>
  <c r="Q73" i="2"/>
  <c r="K72" i="2"/>
  <c r="F72" i="2"/>
  <c r="Q69" i="2"/>
  <c r="F68" i="2"/>
  <c r="K68" i="2" s="1"/>
  <c r="F67" i="2"/>
  <c r="K67" i="2" s="1"/>
  <c r="Q65" i="2"/>
  <c r="F62" i="2"/>
  <c r="K62" i="2" s="1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AE43" i="12" l="1"/>
  <c r="I55" i="29"/>
  <c r="AU19" i="29"/>
  <c r="AI19" i="29"/>
  <c r="U19" i="29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5AA5-DC73-49C7-968F-7A750DA5D58F}" keepAlive="1" name="Dotaz – data_23_24_wide" description="Připojení k dotazu produktu data_23_24_wide v sešitě" type="5" refreshedVersion="8" background="1" saveData="1">
    <dbPr connection="Provider=Microsoft.Mashup.OleDb.1;Data Source=$Workbook$;Location=data_23_24_wide;Extended Properties=&quot;&quot;" command="SELECT * FROM [data_23_24_wide]"/>
  </connection>
  <connection id="2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4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5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7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8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9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10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1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2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3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4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<sst xmlns="http://schemas.openxmlformats.org/spreadsheetml/2006/main" count="9564" uniqueCount="2564">
  <si>
    <t>Paper</t>
  </si>
  <si>
    <t>Year</t>
  </si>
  <si>
    <t>Continent</t>
  </si>
  <si>
    <t>Location</t>
  </si>
  <si>
    <t>N_species</t>
  </si>
  <si>
    <t>Issues</t>
  </si>
  <si>
    <t>Method</t>
  </si>
  <si>
    <t>Substrate</t>
  </si>
  <si>
    <t>Birdlife_names</t>
  </si>
  <si>
    <t>Overall_Status</t>
  </si>
  <si>
    <t>Australia</t>
  </si>
  <si>
    <t>Australia, Northern Queensland</t>
  </si>
  <si>
    <t>done</t>
  </si>
  <si>
    <t>https://doi.org/10.1071/WR9840325</t>
  </si>
  <si>
    <t>North America</t>
  </si>
  <si>
    <t>USA, New Hampshire</t>
  </si>
  <si>
    <t>Beech-maple forest</t>
  </si>
  <si>
    <t>https://doi.org/10.1071/MU05039</t>
  </si>
  <si>
    <t>Australia, Victoria</t>
  </si>
  <si>
    <t>Woodland</t>
  </si>
  <si>
    <t>ground foragers, nothing above 8m</t>
  </si>
  <si>
    <t>North Australia</t>
  </si>
  <si>
    <t>Mangrove</t>
  </si>
  <si>
    <t>problem separating flower and leaf</t>
  </si>
  <si>
    <t>Mexico, Sonora</t>
  </si>
  <si>
    <t>Oak woodland</t>
  </si>
  <si>
    <t>Only 3 method categories</t>
  </si>
  <si>
    <t>California &amp; Mexico</t>
  </si>
  <si>
    <t>Northern territory</t>
  </si>
  <si>
    <t>Thivyanathan 2016</t>
  </si>
  <si>
    <t>Asia</t>
  </si>
  <si>
    <t>India</t>
  </si>
  <si>
    <t>Tropical Mixed Dry Deciduous Forest</t>
  </si>
  <si>
    <t>includes non-passerines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</si>
  <si>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</si>
  <si>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</si>
  <si>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</si>
  <si>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</si>
  <si>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</si>
  <si>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</si>
  <si>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</si>
  <si>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</si>
  <si>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</si>
  <si>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</si>
  <si>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</si>
  <si>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</si>
  <si>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</si>
  <si>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</si>
  <si>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</si>
  <si>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</si>
  <si>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</si>
  <si>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</si>
  <si>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</si>
  <si>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</si>
  <si>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</si>
  <si>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</si>
  <si>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</si>
  <si>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</si>
  <si>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</si>
  <si>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</si>
  <si>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</si>
  <si>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</si>
  <si>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</si>
  <si>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</si>
  <si>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</si>
  <si>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</si>
  <si>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</si>
  <si>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</si>
  <si>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</si>
  <si>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</si>
  <si>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</si>
  <si>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</si>
  <si>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</si>
  <si>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</si>
  <si>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</si>
  <si>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</si>
  <si>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</si>
  <si>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</si>
  <si>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</si>
  <si>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</si>
  <si>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</si>
  <si>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</si>
  <si>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</si>
  <si>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</si>
  <si>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</si>
  <si>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</si>
  <si>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</si>
  <si>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</si>
  <si>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</si>
  <si>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</si>
  <si>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</si>
  <si>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</si>
  <si>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</si>
  <si>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</si>
  <si>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</si>
  <si>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</si>
  <si>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</si>
  <si>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</si>
  <si>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</si>
  <si>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</si>
  <si>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</si>
  <si>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</si>
  <si>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</si>
  <si>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</si>
  <si>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</si>
  <si>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</si>
  <si>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</si>
  <si>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</si>
  <si>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</si>
  <si>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</si>
  <si>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</si>
  <si>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</si>
  <si>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</si>
  <si>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</si>
  <si>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</si>
  <si>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</si>
  <si>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</si>
  <si>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</si>
  <si>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</si>
  <si>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</si>
  <si>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</si>
  <si>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</si>
  <si>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</si>
  <si>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</si>
  <si>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</si>
  <si>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</si>
  <si>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</si>
  <si>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</si>
  <si>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</si>
  <si>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</si>
  <si>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</si>
  <si>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</si>
  <si>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</si>
  <si>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</si>
  <si>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</si>
  <si>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</si>
  <si>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</si>
  <si>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</si>
  <si>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</si>
  <si>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</si>
  <si>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</si>
  <si>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</si>
  <si>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</si>
  <si>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</si>
  <si>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</si>
  <si>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</si>
  <si>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</si>
  <si>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</si>
  <si>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</si>
  <si>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</si>
  <si>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</si>
  <si>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</si>
  <si>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</si>
  <si>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</si>
  <si>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</si>
  <si>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</si>
  <si>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</si>
  <si>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</si>
  <si>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</si>
  <si>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</si>
  <si>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</si>
  <si>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</si>
  <si>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</si>
  <si>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</si>
  <si>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</si>
  <si>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</si>
  <si>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</si>
  <si>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</si>
  <si>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</si>
  <si>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</si>
  <si>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</si>
  <si>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</si>
  <si>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</si>
  <si>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</si>
  <si>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</si>
  <si>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</si>
  <si>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</si>
  <si>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</si>
  <si>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</si>
  <si>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</si>
  <si>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</si>
  <si>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</si>
  <si>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</si>
  <si>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</si>
  <si>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</si>
  <si>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</si>
  <si>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</si>
  <si>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</si>
  <si>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</si>
  <si>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</si>
  <si>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</si>
  <si>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</si>
  <si>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</si>
  <si>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</si>
  <si>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</si>
  <si>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</si>
  <si>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</si>
  <si>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</si>
  <si>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</si>
  <si>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</si>
  <si>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</si>
  <si>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</si>
  <si>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</si>
  <si>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</si>
  <si>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</si>
  <si>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</si>
  <si>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</si>
  <si>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</si>
  <si>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</si>
  <si>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</si>
  <si>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</si>
  <si>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</si>
  <si>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</si>
  <si>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</si>
  <si>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</si>
  <si>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</si>
  <si>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</si>
  <si>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</si>
  <si>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</si>
  <si>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</si>
  <si>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</si>
  <si>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</si>
  <si>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</si>
  <si>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</si>
  <si>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</si>
  <si>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</si>
  <si>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</si>
  <si>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</si>
  <si>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</si>
  <si>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</si>
  <si>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</si>
  <si>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</si>
  <si>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</si>
  <si>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</si>
  <si>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</si>
  <si>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</si>
  <si>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</si>
  <si>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</si>
  <si>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</si>
  <si>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</si>
  <si>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</si>
  <si>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</si>
  <si>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</si>
  <si>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</si>
  <si>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</si>
  <si>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</si>
  <si>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</si>
  <si>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</si>
  <si>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</si>
  <si>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</si>
  <si>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</si>
  <si>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</si>
  <si>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</si>
  <si>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</si>
  <si>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</si>
  <si>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</si>
  <si>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</si>
  <si>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</si>
  <si>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</si>
  <si>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</si>
  <si>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</si>
  <si>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</si>
  <si>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</si>
  <si>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</si>
  <si>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</si>
  <si>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</si>
  <si>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</si>
  <si>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</si>
  <si>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</si>
  <si>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</si>
  <si>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</si>
  <si>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</si>
  <si>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</si>
  <si>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</si>
  <si>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</si>
  <si>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</si>
  <si>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</si>
  <si>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</si>
  <si>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</si>
  <si>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</si>
  <si>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</si>
  <si>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</si>
  <si>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</si>
  <si>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</si>
  <si>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</si>
  <si>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</si>
  <si>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</si>
  <si>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</si>
  <si>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</si>
  <si>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</si>
  <si>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</si>
  <si>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</si>
  <si>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</si>
  <si>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</si>
  <si>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</si>
  <si>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</si>
  <si>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</si>
  <si>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</si>
  <si>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</si>
  <si>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</si>
  <si>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</si>
  <si>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</si>
  <si>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</si>
  <si>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</si>
  <si>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</si>
  <si>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</si>
  <si>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</si>
  <si>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</si>
  <si>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</si>
  <si>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</si>
  <si>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</si>
  <si>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</si>
  <si>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</si>
  <si>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</si>
  <si>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</si>
  <si>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</si>
  <si>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</si>
  <si>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</si>
  <si>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</si>
  <si>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</si>
  <si>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</si>
  <si>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</si>
  <si>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</si>
  <si>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</si>
  <si>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</si>
  <si>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</si>
  <si>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</si>
  <si>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</si>
  <si>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</si>
  <si>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</si>
  <si>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</si>
  <si>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</si>
  <si>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</si>
  <si>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</si>
  <si>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</si>
  <si>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</si>
  <si>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</si>
  <si>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</si>
  <si>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</si>
  <si>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</si>
  <si>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</si>
  <si>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</si>
  <si>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</si>
  <si>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</si>
  <si>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</si>
  <si>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</si>
  <si>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</si>
  <si>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</si>
  <si>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</si>
  <si>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</si>
  <si>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</si>
  <si>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</si>
  <si>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</si>
  <si>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</si>
  <si>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</si>
  <si>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</si>
  <si>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</si>
  <si>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</si>
  <si>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</si>
  <si>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</si>
  <si>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</si>
  <si>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</si>
  <si>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</si>
  <si>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</si>
  <si>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</si>
  <si>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</si>
  <si>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</si>
  <si>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</si>
  <si>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</si>
  <si>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</si>
  <si>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</si>
  <si>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</si>
  <si>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</si>
  <si>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</si>
  <si>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</si>
  <si>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</si>
  <si>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</si>
  <si>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</si>
  <si>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</si>
  <si>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</si>
  <si>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</si>
  <si>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</si>
  <si>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</si>
  <si>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</si>
  <si>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</si>
  <si>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</si>
  <si>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</si>
  <si>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</si>
  <si>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</si>
  <si>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</si>
  <si>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</si>
  <si>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</si>
  <si>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</si>
  <si>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</si>
  <si>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</si>
  <si>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</si>
  <si>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</si>
  <si>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</si>
  <si>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</si>
  <si>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</si>
  <si>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</si>
  <si>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</si>
  <si>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</si>
  <si>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</si>
  <si>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</si>
  <si>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</si>
  <si>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</si>
  <si>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</si>
  <si>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</si>
  <si>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</si>
  <si>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</si>
  <si>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</si>
  <si>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</si>
  <si>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</si>
  <si>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</si>
  <si>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</si>
  <si>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</si>
  <si>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</si>
  <si>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</si>
  <si>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</si>
  <si>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</si>
  <si>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</si>
  <si>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</si>
  <si>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</si>
  <si>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</si>
  <si>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</si>
  <si>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</si>
  <si>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</si>
  <si>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</si>
  <si>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</si>
  <si>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</si>
  <si>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</si>
  <si>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</si>
  <si>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</si>
  <si>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</si>
  <si>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</si>
  <si>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</si>
  <si>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</si>
  <si>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</si>
  <si>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</si>
  <si>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</si>
  <si>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</si>
  <si>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</si>
  <si>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</si>
  <si>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</si>
  <si>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</si>
  <si>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</si>
  <si>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</si>
  <si>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</si>
  <si>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</si>
  <si>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</si>
  <si>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</si>
  <si>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</si>
  <si>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</si>
  <si>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</si>
  <si>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</si>
  <si>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</si>
  <si>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</si>
  <si>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</si>
  <si>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</si>
  <si>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</si>
  <si>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</si>
  <si>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</si>
  <si>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</si>
  <si>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</si>
  <si>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</si>
  <si>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</si>
  <si>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</si>
  <si>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</si>
  <si>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</si>
  <si>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</si>
  <si>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</si>
  <si>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</si>
  <si>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</si>
  <si>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</si>
  <si>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</si>
  <si>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</si>
  <si>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</si>
  <si>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</si>
  <si>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</si>
  <si>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</si>
  <si>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</si>
  <si>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</si>
  <si>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</si>
  <si>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</si>
  <si>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</si>
  <si>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</si>
  <si>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</si>
  <si>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</si>
  <si>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</si>
  <si>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</si>
  <si>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</si>
  <si>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</si>
  <si>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</si>
  <si>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</si>
  <si>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</si>
  <si>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</si>
  <si>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</si>
  <si>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</si>
  <si>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</si>
  <si>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</si>
  <si>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</si>
  <si>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</si>
  <si>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</si>
  <si>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</si>
  <si>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</si>
  <si>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</si>
  <si>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</si>
  <si>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</si>
  <si>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</si>
  <si>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</si>
  <si>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</si>
  <si>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</si>
  <si>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</si>
  <si>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</si>
  <si>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</si>
  <si>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</si>
  <si>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</si>
  <si>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</si>
  <si>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</si>
  <si>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</si>
  <si>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</si>
  <si>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</si>
  <si>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</si>
  <si>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</si>
  <si>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</si>
  <si>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</si>
  <si>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</si>
  <si>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</si>
  <si>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</si>
  <si>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</si>
  <si>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</si>
  <si>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</si>
  <si>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</si>
  <si>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</si>
  <si>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</si>
  <si>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</si>
  <si>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</si>
  <si>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</si>
  <si>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</si>
  <si>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</si>
  <si>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</si>
  <si>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</si>
  <si>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</si>
  <si>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</si>
  <si>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</si>
  <si>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</si>
  <si>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</si>
  <si>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</si>
  <si>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</si>
  <si>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</si>
  <si>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</si>
  <si>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</si>
  <si>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</si>
  <si>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</si>
  <si>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</si>
  <si>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</si>
  <si>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</si>
  <si>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</si>
  <si>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</si>
  <si>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</si>
  <si>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</si>
  <si>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</si>
  <si>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</si>
  <si>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</si>
  <si>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</si>
  <si>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</si>
  <si>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</si>
  <si>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</si>
  <si>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</si>
  <si>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</si>
  <si>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</si>
  <si>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</si>
  <si>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</si>
  <si>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</si>
  <si>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</si>
  <si>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</si>
  <si>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</si>
  <si>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</si>
  <si>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</si>
  <si>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</si>
  <si>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</si>
  <si>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</si>
  <si>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</si>
  <si>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</si>
  <si>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</si>
  <si>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</si>
  <si>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</si>
  <si>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</si>
  <si>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</si>
  <si>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</si>
  <si>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</si>
  <si>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</si>
  <si>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</si>
  <si>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</si>
  <si>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</si>
  <si>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</si>
  <si>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</si>
  <si>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</si>
  <si>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</si>
  <si>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</si>
  <si>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</si>
  <si>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</si>
  <si>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</si>
  <si>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</si>
  <si>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</si>
  <si>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</si>
  <si>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</si>
  <si>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</si>
  <si>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</si>
  <si>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</si>
  <si>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</si>
  <si>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</si>
  <si>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</si>
  <si>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</si>
  <si>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</si>
  <si>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</si>
  <si>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</si>
  <si>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</si>
  <si>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</si>
  <si>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</si>
  <si>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</si>
  <si>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</si>
  <si>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</si>
  <si>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</si>
  <si>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</si>
  <si>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</si>
  <si>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</si>
  <si>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</si>
  <si>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</si>
  <si>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</si>
  <si>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</si>
  <si>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</si>
  <si>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</si>
  <si>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</si>
  <si>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</si>
  <si>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</si>
  <si>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</si>
  <si>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</si>
  <si>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</si>
  <si>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</si>
  <si>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</si>
  <si>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</si>
  <si>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</si>
  <si>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</si>
  <si>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</si>
  <si>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</si>
  <si>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</si>
  <si>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</si>
  <si>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</si>
  <si>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</si>
  <si>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</si>
  <si>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</si>
  <si>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</si>
  <si>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</si>
  <si>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</si>
  <si>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</si>
  <si>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</si>
  <si>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</si>
  <si>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</si>
  <si>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</si>
  <si>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</si>
  <si>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</si>
  <si>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</si>
  <si>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</si>
  <si>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</si>
  <si>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</si>
  <si>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</si>
  <si>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</si>
  <si>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</si>
  <si>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</si>
  <si>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</si>
  <si>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</si>
  <si>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</si>
  <si>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</si>
  <si>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</si>
  <si>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</si>
  <si>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</si>
  <si>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</si>
  <si>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</si>
  <si>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</si>
  <si>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</si>
  <si>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</si>
  <si>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</si>
  <si>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</si>
  <si>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</si>
  <si>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</si>
  <si>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</si>
  <si>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</si>
  <si>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</si>
  <si>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</si>
  <si>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</si>
  <si>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</si>
  <si>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</si>
  <si>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</si>
  <si>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</si>
  <si>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</si>
  <si>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</si>
  <si>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</si>
  <si>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</si>
  <si>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</si>
  <si>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</si>
  <si>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</si>
  <si>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</si>
  <si>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</si>
  <si>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</si>
  <si>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</si>
  <si>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</si>
  <si>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</si>
  <si>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</si>
  <si>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</si>
  <si>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</si>
  <si>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</si>
  <si>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</si>
  <si>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</si>
  <si>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</si>
  <si>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</si>
  <si>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</si>
  <si>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</si>
  <si>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</si>
  <si>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</si>
  <si>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</si>
  <si>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</si>
  <si>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</si>
  <si>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</si>
  <si>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</si>
  <si>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</si>
  <si>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</si>
  <si>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</si>
  <si>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</si>
  <si>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</si>
  <si>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</si>
  <si>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</si>
  <si>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</si>
  <si>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</si>
  <si>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</si>
  <si>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</si>
  <si>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</si>
  <si>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</si>
  <si>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</si>
  <si>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</si>
  <si>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</si>
  <si>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</si>
  <si>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</si>
  <si>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</si>
  <si>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</si>
  <si>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</si>
  <si>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</si>
  <si>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</si>
  <si>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</si>
  <si>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</si>
  <si>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</si>
  <si>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</si>
  <si>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</si>
  <si>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</si>
  <si>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</si>
  <si>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</si>
  <si>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</si>
  <si>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</si>
  <si>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</si>
  <si>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</si>
  <si>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</si>
  <si>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</si>
  <si>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</si>
  <si>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</si>
  <si>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</si>
  <si>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</si>
  <si>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</si>
  <si>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</si>
  <si>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</si>
  <si>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</si>
  <si>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</si>
  <si>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</si>
  <si>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</si>
  <si>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</si>
  <si>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</si>
  <si>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</si>
  <si>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</si>
  <si>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</si>
  <si>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</si>
  <si>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</si>
  <si>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</si>
  <si>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</si>
  <si>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</si>
  <si>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</si>
  <si>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</si>
  <si>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</si>
  <si>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</si>
  <si>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</si>
  <si>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</si>
  <si>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</si>
  <si>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</si>
  <si>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</si>
  <si>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</si>
  <si>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</si>
  <si>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</si>
  <si>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</si>
  <si>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</si>
  <si>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</si>
  <si>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</si>
  <si>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</si>
  <si>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</si>
  <si>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</si>
  <si>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</si>
  <si>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</si>
  <si>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</si>
  <si>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</si>
  <si>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</si>
  <si>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</si>
  <si>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</si>
  <si>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</si>
  <si>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</si>
  <si>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</si>
  <si>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</si>
  <si>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</si>
  <si>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</si>
  <si>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</si>
  <si>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</si>
  <si>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</si>
  <si>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</si>
  <si>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</si>
  <si>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</si>
  <si>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</si>
  <si>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</si>
  <si>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</si>
  <si>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</si>
  <si>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</si>
  <si>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</si>
  <si>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</si>
  <si>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</si>
  <si>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</si>
  <si>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</si>
  <si>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</si>
  <si>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</si>
  <si>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</si>
  <si>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</si>
  <si>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</si>
  <si>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</si>
  <si>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</si>
  <si>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</si>
  <si>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</si>
  <si>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</si>
  <si>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</si>
  <si>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</si>
  <si>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</si>
  <si>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</si>
  <si>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</si>
  <si>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</si>
  <si>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</si>
  <si>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</si>
  <si>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</si>
  <si>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</si>
  <si>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</si>
  <si>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</si>
  <si>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</si>
  <si>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</si>
  <si>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</si>
  <si>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</si>
  <si>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</si>
  <si>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</si>
  <si>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</si>
  <si>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</si>
  <si>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</si>
  <si>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</si>
  <si>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</si>
  <si>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</si>
  <si>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</si>
  <si>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</si>
  <si>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</si>
  <si>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</si>
  <si>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</si>
  <si>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</si>
  <si>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</si>
  <si>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</si>
  <si>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</si>
  <si>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</si>
  <si>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</si>
  <si>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</si>
  <si>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</si>
  <si>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</si>
  <si>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</si>
  <si>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</si>
  <si>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</si>
  <si>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</si>
  <si>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</si>
  <si>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</si>
  <si>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</si>
  <si>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</si>
  <si>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</si>
  <si>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</si>
  <si>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</si>
  <si>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</si>
  <si>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</si>
  <si>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</si>
  <si>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</si>
  <si>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</si>
  <si>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</si>
  <si>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</si>
  <si>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</si>
  <si>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</si>
  <si>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</si>
  <si>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</si>
  <si>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</si>
  <si>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</si>
  <si>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</si>
  <si>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</si>
  <si>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</si>
  <si>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</si>
  <si>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</si>
  <si>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</si>
  <si>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</si>
  <si>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</si>
  <si>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</si>
  <si>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</si>
  <si>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</si>
  <si>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</si>
  <si>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</si>
  <si>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</si>
  <si>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</si>
  <si>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</si>
  <si>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</si>
  <si>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</si>
  <si>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</si>
  <si>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</si>
  <si>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</si>
  <si>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</si>
  <si>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</si>
  <si>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</si>
  <si>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</si>
  <si>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</si>
  <si>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</si>
  <si>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</si>
  <si>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</si>
  <si>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</si>
  <si>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</si>
  <si>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</si>
  <si>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</si>
  <si>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</si>
  <si>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</si>
  <si>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</si>
  <si>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</si>
  <si>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</si>
  <si>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</si>
  <si>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</si>
  <si>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</si>
  <si>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</si>
  <si>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</si>
  <si>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</si>
  <si>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</si>
  <si>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</si>
  <si>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</si>
  <si>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</si>
  <si>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</si>
  <si>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</si>
  <si>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</si>
  <si>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</si>
  <si>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</si>
  <si>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</si>
  <si>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</si>
  <si>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</si>
  <si>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</si>
  <si>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</si>
  <si>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</si>
  <si>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</si>
  <si>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</si>
  <si>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</si>
  <si>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</si>
  <si>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</si>
  <si>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</si>
  <si>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</si>
  <si>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</si>
  <si>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</si>
  <si>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</si>
  <si>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</si>
  <si>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</si>
  <si>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</si>
  <si>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</si>
  <si>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</si>
  <si>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</si>
  <si>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</si>
  <si>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</si>
  <si>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</si>
  <si>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</si>
  <si>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</si>
  <si>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</si>
  <si>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</si>
  <si>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</si>
  <si>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</si>
  <si>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</si>
  <si>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</si>
  <si>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</si>
  <si>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</si>
  <si>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</si>
  <si>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</si>
  <si>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</si>
  <si>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</si>
  <si>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</si>
  <si>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</si>
  <si>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</si>
  <si>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</si>
  <si>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</si>
  <si>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</si>
  <si>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</si>
  <si>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</si>
  <si>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</si>
  <si>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</si>
  <si>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</si>
  <si>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</si>
  <si>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</si>
  <si>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</si>
  <si>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</si>
  <si>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</si>
  <si>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</si>
  <si>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</si>
  <si>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</si>
  <si>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</si>
  <si>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</si>
  <si>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</si>
  <si>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</si>
  <si>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</si>
  <si>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</si>
  <si>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</si>
  <si>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</si>
  <si>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</si>
  <si>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</si>
  <si>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</si>
  <si>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</si>
  <si>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</si>
  <si>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</si>
  <si>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</si>
  <si>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</si>
  <si>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</si>
  <si>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</si>
  <si>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</si>
  <si>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</si>
  <si>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</si>
  <si>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</si>
  <si>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</si>
  <si>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</si>
  <si>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</si>
  <si>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</si>
  <si>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</si>
  <si>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</si>
  <si>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</si>
  <si>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</si>
  <si>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</si>
  <si>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</si>
  <si>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</si>
  <si>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</si>
  <si>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</si>
  <si>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</si>
  <si>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</si>
  <si>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</si>
  <si>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</si>
  <si>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</si>
  <si>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</si>
  <si>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</si>
  <si>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</si>
  <si>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</si>
  <si>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</si>
  <si>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</si>
  <si>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</si>
  <si>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</si>
  <si>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</si>
  <si>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</si>
  <si>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</si>
  <si>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</si>
  <si>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</si>
  <si>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</si>
  <si>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</si>
  <si>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</si>
  <si>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</si>
  <si>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</si>
  <si>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</si>
  <si>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</si>
  <si>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</si>
  <si>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</si>
  <si>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</si>
  <si>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</si>
  <si>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</si>
  <si>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</si>
  <si>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</si>
  <si>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</si>
  <si>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</si>
  <si>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</si>
  <si>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</si>
  <si>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</si>
  <si>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</si>
  <si>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</si>
  <si>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</si>
  <si>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</si>
  <si>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</si>
  <si>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</si>
  <si>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</si>
  <si>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</si>
  <si>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</si>
  <si>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</si>
  <si>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</si>
  <si>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</si>
  <si>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</si>
  <si>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</si>
  <si>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</si>
  <si>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</si>
  <si>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</si>
  <si>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</si>
  <si>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</si>
  <si>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</si>
  <si>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</si>
  <si>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</si>
  <si>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</si>
  <si>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</si>
  <si>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</si>
  <si>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</si>
  <si>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</si>
  <si>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</si>
  <si>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</si>
  <si>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</si>
  <si>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</si>
  <si>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</si>
  <si>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</si>
  <si>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</si>
  <si>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</si>
  <si>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</si>
  <si>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</si>
  <si>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</si>
  <si>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</si>
  <si>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</si>
  <si>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</si>
  <si>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</si>
  <si>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</si>
  <si>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</si>
  <si>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</si>
  <si>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</si>
  <si>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</si>
  <si>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</si>
  <si>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</si>
  <si>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</si>
  <si>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</si>
  <si>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</si>
  <si>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</si>
  <si>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</si>
  <si>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</si>
  <si>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</si>
  <si>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</si>
  <si>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</si>
  <si>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</si>
  <si>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</si>
  <si>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</si>
  <si>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</si>
  <si>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</si>
  <si>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</si>
  <si>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</si>
  <si>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</si>
  <si>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</si>
  <si>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</si>
  <si>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</si>
  <si>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</si>
  <si>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</si>
  <si>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</si>
  <si>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</si>
  <si>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</si>
  <si>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</si>
  <si>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</si>
  <si>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</si>
  <si>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</si>
  <si>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</si>
  <si>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</si>
  <si>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</si>
  <si>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</si>
  <si>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</si>
  <si>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</si>
  <si>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</si>
  <si>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</si>
  <si>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</si>
  <si>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</si>
  <si>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</si>
  <si>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</si>
  <si>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</si>
  <si>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</si>
  <si>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</si>
  <si>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</si>
  <si>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</si>
  <si>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</si>
  <si>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</si>
  <si>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</si>
  <si>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</si>
  <si>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</si>
  <si>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</si>
  <si>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</si>
  <si>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</si>
  <si>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</si>
  <si>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</si>
  <si>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</si>
  <si>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</si>
  <si>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</si>
  <si>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</si>
  <si>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</si>
  <si>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</si>
  <si>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</si>
  <si>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</si>
  <si>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</si>
  <si>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</si>
  <si>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</si>
  <si>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</si>
  <si>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</si>
  <si>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</si>
  <si>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</si>
  <si>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</si>
  <si>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</si>
  <si>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</si>
  <si>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</si>
  <si>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</si>
  <si>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</si>
  <si>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</si>
  <si>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</si>
  <si>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</si>
  <si>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</si>
  <si>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</si>
  <si>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</si>
  <si>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</si>
  <si>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</si>
  <si>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</si>
  <si>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</si>
  <si>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</si>
  <si>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</si>
  <si>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</si>
  <si>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</si>
  <si>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</si>
  <si>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</si>
  <si>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</si>
  <si>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</si>
  <si>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</si>
  <si>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</si>
  <si>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</si>
  <si>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</si>
  <si>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</si>
  <si>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</si>
  <si>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</si>
  <si>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</si>
  <si>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</si>
  <si>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</si>
  <si>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</si>
  <si>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</si>
  <si>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</si>
  <si>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</si>
  <si>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</si>
  <si>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</si>
  <si>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</si>
  <si>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</si>
  <si>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</si>
  <si>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</si>
  <si>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</si>
  <si>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</si>
  <si>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</si>
  <si>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</si>
  <si>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</si>
  <si>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</si>
  <si>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</si>
  <si>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</si>
  <si>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</si>
  <si>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</si>
  <si>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</si>
  <si>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</si>
  <si>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</si>
  <si>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</si>
  <si>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</si>
  <si>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</si>
  <si>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</si>
  <si>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</si>
  <si>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</si>
  <si>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</si>
  <si>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</si>
  <si>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</si>
  <si>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</si>
  <si>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</si>
  <si>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</si>
  <si>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</si>
  <si>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</si>
  <si>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</si>
  <si>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</si>
  <si>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</si>
  <si>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</si>
  <si>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</si>
  <si>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</si>
  <si>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</si>
  <si>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</si>
  <si>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</si>
  <si>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</si>
  <si>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</si>
  <si>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</si>
  <si>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</si>
  <si>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</si>
  <si>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</si>
  <si>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</si>
  <si>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</si>
  <si>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</si>
  <si>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</si>
  <si>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</si>
  <si>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</si>
  <si>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</si>
  <si>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</si>
  <si>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</si>
  <si>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</si>
  <si>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</si>
  <si>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</si>
  <si>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</si>
  <si>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</si>
  <si>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</si>
  <si>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</si>
  <si>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</si>
  <si>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</si>
  <si>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</si>
  <si>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</si>
  <si>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</si>
  <si>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</si>
  <si>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</si>
  <si>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</si>
  <si>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</si>
  <si>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</si>
  <si>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</si>
  <si>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</si>
  <si>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</si>
  <si>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</si>
  <si>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</si>
  <si>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</si>
  <si>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</si>
  <si>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</si>
  <si>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</si>
  <si>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</si>
  <si>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</si>
  <si>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</si>
  <si>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</si>
  <si>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</si>
  <si>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</si>
  <si>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</si>
  <si>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</si>
  <si>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</si>
  <si>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</si>
  <si>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</si>
  <si>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</si>
  <si>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</si>
  <si>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</si>
  <si>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</si>
  <si>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</si>
  <si>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</si>
  <si>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</si>
  <si>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</si>
  <si>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</si>
  <si>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</si>
  <si>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</si>
  <si>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</si>
  <si>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</si>
  <si>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</si>
  <si>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</si>
  <si>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</si>
  <si>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</si>
  <si>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</si>
  <si>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</si>
  <si>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</si>
  <si>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</si>
  <si>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</si>
  <si>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</si>
  <si>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</si>
  <si>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</si>
  <si>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</si>
  <si>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</si>
  <si>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</si>
  <si>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</si>
  <si>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</si>
  <si>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</si>
  <si>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</si>
  <si>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</si>
  <si>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</si>
  <si>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</si>
  <si>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</si>
  <si>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</si>
  <si>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</si>
  <si>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</si>
  <si>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</si>
  <si>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</si>
  <si>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</si>
  <si>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</si>
  <si>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</si>
  <si>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</si>
  <si>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</si>
  <si>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</si>
  <si>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</si>
  <si>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</si>
  <si>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</si>
  <si>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</si>
  <si>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</si>
  <si>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</si>
  <si>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</si>
  <si>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</si>
  <si>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</si>
  <si>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</si>
  <si>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</si>
  <si>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</si>
  <si>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</si>
  <si>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</si>
  <si>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</si>
  <si>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</si>
  <si>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</si>
  <si>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</si>
  <si>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</si>
  <si>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</si>
  <si>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</si>
  <si>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</si>
  <si>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</si>
  <si>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</si>
  <si>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</si>
  <si>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</si>
  <si>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</si>
  <si>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</si>
  <si>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</si>
  <si>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</si>
  <si>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</si>
  <si>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</si>
  <si>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</si>
  <si>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</si>
  <si>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</si>
  <si>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</si>
  <si>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</si>
  <si>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</si>
  <si>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</si>
  <si>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</si>
  <si>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</si>
  <si>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</si>
  <si>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</si>
  <si>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</si>
  <si>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</si>
  <si>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</si>
  <si>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</si>
  <si>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</si>
  <si>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</si>
  <si>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</si>
  <si>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</si>
  <si>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</si>
  <si>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</si>
  <si>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</si>
  <si>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</si>
  <si>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</si>
  <si>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</si>
  <si>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</si>
  <si>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</si>
  <si>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</si>
  <si>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</si>
  <si>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</si>
  <si>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</si>
  <si>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</si>
  <si>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</si>
  <si>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</si>
  <si>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</si>
  <si>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</si>
  <si>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</si>
  <si>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</si>
  <si>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</si>
  <si>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</si>
  <si>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</si>
  <si>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</si>
  <si>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</si>
  <si>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</si>
  <si>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</si>
  <si>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</si>
  <si>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</si>
  <si>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</si>
  <si>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</si>
  <si>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</si>
  <si>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</si>
  <si>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</si>
  <si>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</si>
  <si>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</si>
  <si>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</si>
  <si>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</si>
  <si>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</si>
  <si>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</si>
  <si>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</si>
  <si>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</si>
  <si>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</si>
  <si>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</si>
  <si>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</si>
  <si>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</si>
  <si>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</si>
  <si>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</si>
  <si>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</si>
  <si>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</si>
  <si>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Mansor &amp; Ramli 2017</t>
  </si>
  <si>
    <t>10.1371/journal.pone.0172836</t>
  </si>
  <si>
    <t>Malaysia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</si>
  <si>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</si>
  <si>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</si>
  <si>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</si>
  <si>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</si>
  <si>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</si>
  <si>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</si>
  <si>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</si>
  <si>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</si>
  <si>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</si>
  <si>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</si>
  <si>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</si>
  <si>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</si>
  <si>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</si>
  <si>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</si>
  <si>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</si>
  <si>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</si>
  <si>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</si>
  <si>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</si>
  <si>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</si>
  <si>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</si>
  <si>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</si>
  <si>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</si>
  <si>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</si>
  <si>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</si>
  <si>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</si>
  <si>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</si>
  <si>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</si>
  <si>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</si>
  <si>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</si>
  <si>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</si>
  <si>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</si>
  <si>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</si>
  <si>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</si>
  <si>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</si>
  <si>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</si>
  <si>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</si>
  <si>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</si>
  <si>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</si>
  <si>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</si>
  <si>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</si>
  <si>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</si>
  <si>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</si>
  <si>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</si>
  <si>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</si>
  <si>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</si>
  <si>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</si>
  <si>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</si>
  <si>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</si>
  <si>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</si>
  <si>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</si>
  <si>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</si>
  <si>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</si>
  <si>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</si>
  <si>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</si>
  <si>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</si>
  <si>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</si>
  <si>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</si>
  <si>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</si>
  <si>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</si>
  <si>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</si>
  <si>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</si>
  <si>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</si>
  <si>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</si>
  <si>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</si>
  <si>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</si>
  <si>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</si>
  <si>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</si>
  <si>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</si>
  <si>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</si>
  <si>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</si>
  <si>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</si>
  <si>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</si>
  <si>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</si>
  <si>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</si>
  <si>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</si>
  <si>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</si>
  <si>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</si>
  <si>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</si>
  <si>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</si>
  <si>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</si>
  <si>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</si>
  <si>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</si>
  <si>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</si>
  <si>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</si>
  <si>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</si>
  <si>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</si>
  <si>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</si>
  <si>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</si>
  <si>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</si>
  <si>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</si>
  <si>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</si>
  <si>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</si>
  <si>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</si>
  <si>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</si>
  <si>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</si>
  <si>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</si>
  <si>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</si>
  <si>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</si>
  <si>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</si>
  <si>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</si>
  <si>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</si>
  <si>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</si>
  <si>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</si>
  <si>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</si>
  <si>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</si>
  <si>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</si>
  <si>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</si>
  <si>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</si>
  <si>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</si>
  <si>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</si>
  <si>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</si>
  <si>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</si>
  <si>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</si>
  <si>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</si>
  <si>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</si>
  <si>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</si>
  <si>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</si>
  <si>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</si>
  <si>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</si>
  <si>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</si>
  <si>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</si>
  <si>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</si>
  <si>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</si>
  <si>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</si>
  <si>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</si>
  <si>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</si>
  <si>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</si>
  <si>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</si>
  <si>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</si>
  <si>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</si>
  <si>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</si>
  <si>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</si>
  <si>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</si>
  <si>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</si>
  <si>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</si>
  <si>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</si>
  <si>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</si>
  <si>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</si>
  <si>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</si>
  <si>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</si>
  <si>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</si>
  <si>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</si>
  <si>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</si>
  <si>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</si>
  <si>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</si>
  <si>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</si>
  <si>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</si>
  <si>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</si>
  <si>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</si>
  <si>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</si>
  <si>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</si>
  <si>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</si>
  <si>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</si>
  <si>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</si>
  <si>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</si>
  <si>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</si>
  <si>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</si>
  <si>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</si>
  <si>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</si>
  <si>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</si>
  <si>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</si>
  <si>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</si>
  <si>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</si>
  <si>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</si>
  <si>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</si>
  <si>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</si>
  <si>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</si>
  <si>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</si>
  <si>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</si>
  <si>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</si>
  <si>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</si>
  <si>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</si>
  <si>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</si>
  <si>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</si>
  <si>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</si>
  <si>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</si>
  <si>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</si>
  <si>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</si>
  <si>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</si>
  <si>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</si>
  <si>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</si>
  <si>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</si>
  <si>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</si>
  <si>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</si>
  <si>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</si>
  <si>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</si>
  <si>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</si>
  <si>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</si>
  <si>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</si>
  <si>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</si>
  <si>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</si>
  <si>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</si>
  <si>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</si>
  <si>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</si>
  <si>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</si>
  <si>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</si>
  <si>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</si>
  <si>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</si>
  <si>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</si>
  <si>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</si>
  <si>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</si>
  <si>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</si>
  <si>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</si>
  <si>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</si>
  <si>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</si>
  <si>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</si>
  <si>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</si>
  <si>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</si>
  <si>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</si>
  <si>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</si>
  <si>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</si>
  <si>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</si>
  <si>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</si>
  <si>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</si>
  <si>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</si>
  <si>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</si>
  <si>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</si>
  <si>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</si>
  <si>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</si>
  <si>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</si>
  <si>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</si>
  <si>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</si>
  <si>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</si>
  <si>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</si>
  <si>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</si>
  <si>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</si>
  <si>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</si>
  <si>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</si>
  <si>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</si>
  <si>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</si>
  <si>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</si>
  <si>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</si>
  <si>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</si>
  <si>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</si>
  <si>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</si>
  <si>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</si>
  <si>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</si>
  <si>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</si>
  <si>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</si>
  <si>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</si>
  <si>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</si>
  <si>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</si>
  <si>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</si>
  <si>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</si>
  <si>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</si>
  <si>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</si>
  <si>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</si>
  <si>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</si>
  <si>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</si>
  <si>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</si>
  <si>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</si>
  <si>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</si>
  <si>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</si>
  <si>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</si>
  <si>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</si>
  <si>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</si>
  <si>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</si>
  <si>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</si>
  <si>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</si>
  <si>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</si>
  <si>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</si>
  <si>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</si>
  <si>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</si>
  <si>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</si>
  <si>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</si>
  <si>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</si>
  <si>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</si>
  <si>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</si>
  <si>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</si>
  <si>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</si>
  <si>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</si>
  <si>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</si>
  <si>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</si>
  <si>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</si>
  <si>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</si>
  <si>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</si>
  <si>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</si>
  <si>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</si>
  <si>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</si>
  <si>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</si>
  <si>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</si>
  <si>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</si>
  <si>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</si>
  <si>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</si>
  <si>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</si>
  <si>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</si>
  <si>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</si>
  <si>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</si>
  <si>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</si>
  <si>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</si>
  <si>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</si>
  <si>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</si>
  <si>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</si>
  <si>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</si>
  <si>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</si>
  <si>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</si>
  <si>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</si>
  <si>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</si>
  <si>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</si>
  <si>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</si>
  <si>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</si>
  <si>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</si>
  <si>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</si>
  <si>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</si>
  <si>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</si>
  <si>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</si>
  <si>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</si>
  <si>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</si>
  <si>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</si>
  <si>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</si>
  <si>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</si>
  <si>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</si>
  <si>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</si>
  <si>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</si>
  <si>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</si>
  <si>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</si>
  <si>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</si>
  <si>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</si>
  <si>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</si>
  <si>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</si>
  <si>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</si>
  <si>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</si>
  <si>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</si>
  <si>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</si>
  <si>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</si>
  <si>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</si>
  <si>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</si>
  <si>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</si>
  <si>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</si>
  <si>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</si>
  <si>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</si>
  <si>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</si>
  <si>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</si>
  <si>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</si>
  <si>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</si>
  <si>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</si>
  <si>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</si>
  <si>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</si>
  <si>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</si>
  <si>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</si>
  <si>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</si>
  <si>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</si>
  <si>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</si>
  <si>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</si>
  <si>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</si>
  <si>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</si>
  <si>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</si>
  <si>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</si>
  <si>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</si>
  <si>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</si>
  <si>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</si>
  <si>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</si>
  <si>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</si>
  <si>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</si>
  <si>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</si>
  <si>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</si>
  <si>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</si>
  <si>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</si>
  <si>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</si>
  <si>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</si>
  <si>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</si>
  <si>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</si>
  <si>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</si>
  <si>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</si>
  <si>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</si>
  <si>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</si>
  <si>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</si>
  <si>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</si>
  <si>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</si>
  <si>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</si>
  <si>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</si>
  <si>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</si>
  <si>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</si>
  <si>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</si>
  <si>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</si>
  <si>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</si>
  <si>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</si>
  <si>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</si>
  <si>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</si>
  <si>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</si>
  <si>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</si>
  <si>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</si>
  <si>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</si>
  <si>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</si>
  <si>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</si>
  <si>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</si>
  <si>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</si>
  <si>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</si>
  <si>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</si>
  <si>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</si>
  <si>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</si>
  <si>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</si>
  <si>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</si>
  <si>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</si>
  <si>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</si>
  <si>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</si>
  <si>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</si>
  <si>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</si>
  <si>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</si>
  <si>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</si>
  <si>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</si>
  <si>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</si>
  <si>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</si>
  <si>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</si>
  <si>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</si>
  <si>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</si>
  <si>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</si>
  <si>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</si>
  <si>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</si>
  <si>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</si>
  <si>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</si>
  <si>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</si>
  <si>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</si>
  <si>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</si>
  <si>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</si>
  <si>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</si>
  <si>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</si>
  <si>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</si>
  <si>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</si>
  <si>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</si>
  <si>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</si>
  <si>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</si>
  <si>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</si>
  <si>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</si>
  <si>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</si>
  <si>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</si>
  <si>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</si>
  <si>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</si>
  <si>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</si>
  <si>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</si>
  <si>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</si>
  <si>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</si>
  <si>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</si>
  <si>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</si>
  <si>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</si>
  <si>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</si>
  <si>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</si>
  <si>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</si>
  <si>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</si>
  <si>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</si>
  <si>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</si>
  <si>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</si>
  <si>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</si>
  <si>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</si>
  <si>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</si>
  <si>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</si>
  <si>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</si>
  <si>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</si>
  <si>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</si>
  <si>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</si>
  <si>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</si>
  <si>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</si>
  <si>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</si>
  <si>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</si>
  <si>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</si>
  <si>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</si>
  <si>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</si>
  <si>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</si>
  <si>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</si>
  <si>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</si>
  <si>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</si>
  <si>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</si>
  <si>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</si>
  <si>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</si>
  <si>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</si>
  <si>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</si>
  <si>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</si>
  <si>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</si>
  <si>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</si>
  <si>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</si>
  <si>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</si>
  <si>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</si>
  <si>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</si>
  <si>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</si>
  <si>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</si>
  <si>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</si>
  <si>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</si>
  <si>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</si>
  <si>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</si>
  <si>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</si>
  <si>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</si>
  <si>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</si>
  <si>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</si>
  <si>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</si>
  <si>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</si>
  <si>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</si>
  <si>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</si>
  <si>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</si>
  <si>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</si>
  <si>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</si>
  <si>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</si>
  <si>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</si>
  <si>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</si>
  <si>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</si>
  <si>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</si>
  <si>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</si>
  <si>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</si>
  <si>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</si>
  <si>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</si>
  <si>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</si>
  <si>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</si>
  <si>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</si>
  <si>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</si>
  <si>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</si>
  <si>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</si>
  <si>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</si>
  <si>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</si>
  <si>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</si>
  <si>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</si>
  <si>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</si>
  <si>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</si>
  <si>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</si>
  <si>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</si>
  <si>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</si>
  <si>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</si>
  <si>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</si>
  <si>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</si>
  <si>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</si>
  <si>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</si>
  <si>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</si>
  <si>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</si>
  <si>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</si>
  <si>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</si>
  <si>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</si>
  <si>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</si>
  <si>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</si>
  <si>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</si>
  <si>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</si>
  <si>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</si>
  <si>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</si>
  <si>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</si>
  <si>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</si>
  <si>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</si>
  <si>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</si>
  <si>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</si>
  <si>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</si>
  <si>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</si>
  <si>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</si>
  <si>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</si>
  <si>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</si>
  <si>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</si>
  <si>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</si>
  <si>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</si>
  <si>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</si>
  <si>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</si>
  <si>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</si>
  <si>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</si>
  <si>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</si>
  <si>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</si>
  <si>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</si>
  <si>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</si>
  <si>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</si>
  <si>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</si>
  <si>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</si>
  <si>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</si>
  <si>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</si>
  <si>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</si>
  <si>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</si>
  <si>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</si>
  <si>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</si>
  <si>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</si>
  <si>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</si>
  <si>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</si>
  <si>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</si>
  <si>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</si>
  <si>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</si>
  <si>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</si>
  <si>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</si>
  <si>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</si>
  <si>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</si>
  <si>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</si>
  <si>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</si>
  <si>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</si>
  <si>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</si>
  <si>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</si>
  <si>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</si>
  <si>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</si>
  <si>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</si>
  <si>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</si>
  <si>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</si>
  <si>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</si>
  <si>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</si>
  <si>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</si>
  <si>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</si>
  <si>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</si>
  <si>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</si>
  <si>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</si>
  <si>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</si>
  <si>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</si>
  <si>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</si>
  <si>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</si>
  <si>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</si>
  <si>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</si>
  <si>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</si>
  <si>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</si>
  <si>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</si>
  <si>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</si>
  <si>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</si>
  <si>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</si>
  <si>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</si>
  <si>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</si>
  <si>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</si>
  <si>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</si>
  <si>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</si>
  <si>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</si>
  <si>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</si>
  <si>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</si>
  <si>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</si>
  <si>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</si>
  <si>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</si>
  <si>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</si>
  <si>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</si>
  <si>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</si>
  <si>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</si>
  <si>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</si>
  <si>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</si>
  <si>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</si>
  <si>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</si>
  <si>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</si>
  <si>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</si>
  <si>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</si>
  <si>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</si>
  <si>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</si>
  <si>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</si>
  <si>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</si>
  <si>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</si>
  <si>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</si>
  <si>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</si>
  <si>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</si>
  <si>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</si>
  <si>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</si>
  <si>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</si>
  <si>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</si>
  <si>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</si>
  <si>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</si>
  <si>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</si>
  <si>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</si>
  <si>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</si>
  <si>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</si>
  <si>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</si>
  <si>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</si>
  <si>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</si>
  <si>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</si>
  <si>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</si>
  <si>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</si>
  <si>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</si>
  <si>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</si>
  <si>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</si>
  <si>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</si>
  <si>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</si>
  <si>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</si>
  <si>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</si>
  <si>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</si>
  <si>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Hong Kong</t>
  </si>
  <si>
    <t>https://www.researchgate.net/publication/340995372_Guild_Composition_and_Niche_Overlap_of_Insectivorous_Birds_in_Evergreen_Rainforest</t>
  </si>
  <si>
    <t>monsoon forest</t>
  </si>
  <si>
    <t>canceled?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</si>
  <si>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</si>
  <si>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</si>
  <si>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</si>
  <si>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</si>
  <si>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</si>
  <si>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</si>
  <si>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</si>
  <si>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</si>
  <si>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</si>
  <si>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</si>
  <si>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</si>
  <si>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</si>
  <si>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</si>
  <si>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</si>
  <si>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</si>
  <si>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</si>
  <si>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</si>
  <si>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</si>
  <si>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</si>
  <si>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</si>
  <si>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</si>
  <si>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</si>
  <si>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</si>
  <si>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</si>
  <si>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</si>
  <si>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</si>
  <si>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</si>
  <si>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</si>
  <si>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</si>
  <si>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</si>
  <si>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</si>
  <si>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</si>
  <si>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</si>
  <si>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</si>
  <si>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</si>
  <si>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</si>
  <si>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</si>
  <si>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</si>
  <si>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</si>
  <si>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</si>
  <si>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</si>
  <si>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</si>
  <si>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</si>
  <si>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</si>
  <si>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</si>
  <si>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</si>
  <si>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</si>
  <si>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</si>
  <si>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</si>
  <si>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</si>
  <si>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</si>
  <si>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</si>
  <si>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</si>
  <si>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</si>
  <si>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</si>
  <si>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</si>
  <si>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</si>
  <si>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</si>
  <si>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</si>
  <si>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</si>
  <si>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</si>
  <si>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</si>
  <si>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</si>
  <si>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</si>
  <si>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</si>
  <si>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</si>
  <si>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</si>
  <si>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</si>
  <si>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</si>
  <si>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</si>
  <si>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</si>
  <si>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</si>
  <si>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</si>
  <si>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</si>
  <si>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</si>
  <si>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</si>
  <si>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</si>
  <si>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</si>
  <si>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</si>
  <si>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</si>
  <si>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</si>
  <si>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</si>
  <si>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</si>
  <si>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</si>
  <si>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</si>
  <si>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</si>
  <si>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</si>
  <si>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</si>
  <si>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</si>
  <si>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</si>
  <si>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</si>
  <si>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</si>
  <si>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</si>
  <si>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</si>
  <si>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</si>
  <si>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</si>
  <si>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</si>
  <si>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</si>
  <si>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</si>
  <si>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</si>
  <si>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</si>
  <si>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</si>
  <si>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</si>
  <si>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</si>
  <si>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</si>
  <si>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</si>
  <si>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</si>
  <si>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</si>
  <si>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</si>
  <si>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</si>
  <si>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</si>
  <si>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</si>
  <si>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</si>
  <si>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</si>
  <si>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</si>
  <si>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</si>
  <si>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</si>
  <si>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</si>
  <si>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</si>
  <si>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</si>
  <si>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</si>
  <si>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</si>
  <si>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</si>
  <si>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</si>
  <si>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</si>
  <si>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</si>
  <si>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</si>
  <si>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</si>
  <si>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</si>
  <si>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</si>
  <si>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</si>
  <si>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</si>
  <si>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</si>
  <si>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</si>
  <si>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</si>
  <si>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</si>
  <si>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</si>
  <si>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</si>
  <si>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</si>
  <si>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</si>
  <si>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</si>
  <si>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</si>
  <si>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</si>
  <si>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</si>
  <si>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</si>
  <si>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</si>
  <si>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</si>
  <si>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</si>
  <si>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</si>
  <si>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</si>
  <si>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</si>
  <si>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</si>
  <si>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</si>
  <si>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</si>
  <si>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</si>
  <si>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</si>
  <si>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</si>
  <si>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</si>
  <si>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</si>
  <si>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</si>
  <si>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</si>
  <si>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</si>
  <si>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</si>
  <si>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</si>
  <si>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</si>
  <si>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</si>
  <si>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</si>
  <si>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</si>
  <si>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</si>
  <si>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</si>
  <si>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</si>
  <si>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</si>
  <si>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</si>
  <si>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</si>
  <si>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</si>
  <si>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</si>
  <si>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</si>
  <si>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</si>
  <si>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</si>
  <si>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</si>
  <si>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</si>
  <si>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</si>
  <si>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</si>
  <si>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</si>
  <si>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</si>
  <si>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</si>
  <si>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</si>
  <si>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</si>
  <si>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</si>
  <si>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</si>
  <si>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</si>
  <si>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</si>
  <si>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</si>
  <si>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</si>
  <si>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</si>
  <si>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</si>
  <si>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</si>
  <si>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</si>
  <si>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</si>
  <si>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</si>
  <si>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</si>
  <si>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</si>
  <si>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</si>
  <si>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</si>
  <si>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</si>
  <si>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</si>
  <si>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</si>
  <si>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</si>
  <si>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</si>
  <si>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</si>
  <si>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</si>
  <si>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</si>
  <si>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</si>
  <si>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</si>
  <si>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</si>
  <si>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</si>
  <si>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</si>
  <si>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</si>
  <si>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</si>
  <si>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</si>
  <si>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</si>
  <si>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</si>
  <si>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</si>
  <si>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</si>
  <si>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</si>
  <si>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</si>
  <si>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</si>
  <si>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</si>
  <si>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</si>
  <si>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</si>
  <si>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</si>
  <si>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</si>
  <si>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</si>
  <si>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</si>
  <si>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</si>
  <si>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</si>
  <si>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</si>
  <si>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</si>
  <si>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</si>
  <si>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</si>
  <si>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</si>
  <si>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</si>
  <si>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</si>
  <si>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</si>
  <si>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</si>
  <si>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</si>
  <si>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</si>
  <si>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</si>
  <si>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</si>
  <si>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</si>
  <si>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</si>
  <si>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</si>
  <si>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</si>
  <si>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</si>
  <si>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</si>
  <si>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</si>
  <si>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</si>
  <si>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</si>
  <si>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</si>
  <si>
    <t>druh</t>
  </si>
  <si>
    <t>hang_glean</t>
  </si>
  <si>
    <t>hover_snatch</t>
  </si>
  <si>
    <t>snatch</t>
  </si>
  <si>
    <t>manipulation</t>
  </si>
  <si>
    <t>flycatch</t>
  </si>
  <si>
    <t>pounce</t>
  </si>
  <si>
    <t>bark</t>
  </si>
  <si>
    <t>leaf</t>
  </si>
  <si>
    <t>ground</t>
  </si>
  <si>
    <t>other</t>
  </si>
  <si>
    <t>Certhia_familiaris</t>
  </si>
  <si>
    <t>Chloris_chloris</t>
  </si>
  <si>
    <t>Coccothraustes_coccothraustes</t>
  </si>
  <si>
    <t>Cyanistes_caeruleus</t>
  </si>
  <si>
    <t>Dendrocopos_medius</t>
  </si>
  <si>
    <t>Dryocoptes_martius</t>
  </si>
  <si>
    <t>Ficedula_albicollis</t>
  </si>
  <si>
    <t>Muscicapa_striata</t>
  </si>
  <si>
    <t>Oriolus_oriolus</t>
  </si>
  <si>
    <t>Phoenicorus_phoenicorus</t>
  </si>
  <si>
    <t>Phylloscopus_sibilatrix</t>
  </si>
  <si>
    <t>Poecile_palustris</t>
  </si>
  <si>
    <t>Sturnus_vulgaris</t>
  </si>
  <si>
    <t>Study</t>
  </si>
  <si>
    <t>N_BEH</t>
  </si>
  <si>
    <t>N_SUB</t>
  </si>
  <si>
    <t>zdroj_dat</t>
  </si>
  <si>
    <t>Ulicny 25?</t>
  </si>
  <si>
    <t>Uličný</t>
  </si>
  <si>
    <t>Carduelis_chloris</t>
  </si>
  <si>
    <t>Dryocopus_martius</t>
  </si>
  <si>
    <t>Phoenicurus_phoenicurus</t>
  </si>
  <si>
    <t>Parus_palustris</t>
  </si>
  <si>
    <t>Seiurus_aurocapilla</t>
  </si>
  <si>
    <t>Psittacula_roseata</t>
  </si>
  <si>
    <t>Picus chlorolophus</t>
  </si>
  <si>
    <t>no method</t>
  </si>
  <si>
    <t>only percentages</t>
  </si>
  <si>
    <t>Winter (though it's Georgia, USA)</t>
  </si>
  <si>
    <t>non-breeding, flush-chase method!</t>
  </si>
  <si>
    <t>n species includes non-passerines</t>
  </si>
  <si>
    <t>Delichon_urbica</t>
  </si>
  <si>
    <t>Ficedula_parva</t>
  </si>
  <si>
    <t>Location_lat_lon</t>
  </si>
  <si>
    <t>27.2319°S 152.74°E</t>
  </si>
  <si>
    <t>18°52′18″S 146°07′30″E</t>
  </si>
  <si>
    <t>12°29'48.9"S 130°56'41.1"E</t>
  </si>
  <si>
    <t>35°38'47.9"S 143°38'19.3"E</t>
  </si>
  <si>
    <t>12°28′0″ S,130°50′0″ E</t>
  </si>
  <si>
    <t>30°33'53.2"N 109°44'55.7"W</t>
  </si>
  <si>
    <t>36°29'14.5"N 121°42'14.6"W</t>
  </si>
  <si>
    <t>43°56'40.4"N 71°42'12.6"W</t>
  </si>
  <si>
    <t>29°42'50.4"N 82°27'37.8"W</t>
  </si>
  <si>
    <t>11°05'15.5"N 76°46'17.6"E</t>
  </si>
  <si>
    <t>23°26'53.0"N 120°58'19.7"E</t>
  </si>
  <si>
    <t>27°17'08.9"N 88°40'52.6"E</t>
  </si>
  <si>
    <t>Zhou 2013</t>
  </si>
  <si>
    <t>22°25'32.2"N 114°10'51.2"E</t>
  </si>
  <si>
    <t>5°06'37.9"N 100°59'33.9"E</t>
  </si>
  <si>
    <t>10°11'58.7"N 77°30'02.3"E</t>
  </si>
  <si>
    <t>Czech Republic</t>
  </si>
  <si>
    <t>Deciduous lowland forest</t>
  </si>
  <si>
    <t>40°51'00.7"N 3°56'25.8"W</t>
  </si>
  <si>
    <t>49°56'06.6"N 14°06'45.2"E</t>
  </si>
  <si>
    <t>Remesova 2020</t>
  </si>
  <si>
    <t>Ford 1986</t>
  </si>
  <si>
    <t>Recher-Davies 1998</t>
  </si>
  <si>
    <t>Recher-Davies 1997</t>
  </si>
  <si>
    <t>Cale 1994</t>
  </si>
  <si>
    <t>Recher 1989</t>
  </si>
  <si>
    <t>30°29'36.7"S 151°44'41.5"E</t>
  </si>
  <si>
    <t>36°55'39.5"S 149°19'58.1"E</t>
  </si>
  <si>
    <t>32°46'55.9"S 116°57'05.2"E</t>
  </si>
  <si>
    <t>26°23'44.7"S 116°13'37.4"E</t>
  </si>
  <si>
    <t>41°17'46.1"S 148°07'24.9"E</t>
  </si>
  <si>
    <t>https://doi.org/10.1071/MU9940116</t>
  </si>
  <si>
    <t>https://doi.org/10.1111/j.1442-9993.1998.tb00762.x</t>
  </si>
  <si>
    <t>https://doi.org/10.1071/MU9860168</t>
  </si>
  <si>
    <t>https://doi.org/10.1111/j.1442-9993.1985.tb00902.x</t>
  </si>
  <si>
    <t>https://doi.org/10.1080/01584197.2019.1644183</t>
  </si>
  <si>
    <t>https://doi.org/10.1071/MU9890204</t>
  </si>
  <si>
    <t>33°48'02.8"S 150°31'46.5"E</t>
  </si>
  <si>
    <t>29°29'01.7"S 146°07'46.7"E</t>
  </si>
  <si>
    <t>https://doi.org/10.1111/j.1442-9993.1978.tb01170.x</t>
  </si>
  <si>
    <t>https://doi.org/10.1071/WR9960443</t>
  </si>
  <si>
    <t>https://doi.org/10.1111/btp.12108</t>
  </si>
  <si>
    <t>https://doi.org/10.1093/auk/97.2.351</t>
  </si>
  <si>
    <t>https://doi.org/10.2307/1942494</t>
  </si>
  <si>
    <t>https://doi.org/10.2307/1936071</t>
  </si>
  <si>
    <t>https://doi.org/10.11648/j.jenr.20160502.11</t>
  </si>
  <si>
    <t>https://doi.org/10.1016/j.foreco.2008.01.056</t>
  </si>
  <si>
    <t>https://doi.org/10.1007/s12595-021-00396-0</t>
  </si>
  <si>
    <t>https://doi.org/10.1016/j.chnaes.2009.09.014</t>
  </si>
  <si>
    <t>https://doi.org/10.1111/j.1600-0587.1987.tb00757.x</t>
  </si>
  <si>
    <t>https://doi.org/10.1071/PC17032</t>
  </si>
  <si>
    <t>Lowland rainforest</t>
  </si>
  <si>
    <t>Upland rainforest</t>
  </si>
  <si>
    <t>Habitat CZ</t>
  </si>
  <si>
    <t>Nížinný deštný les</t>
  </si>
  <si>
    <t>Horský deštný les</t>
  </si>
  <si>
    <t>Mangrov</t>
  </si>
  <si>
    <t>Bukovo-javorový les</t>
  </si>
  <si>
    <t>Subtropický listnatý les</t>
  </si>
  <si>
    <t>Tropický smíšený suchý opadavý les</t>
  </si>
  <si>
    <t>Horský jehličnatý les</t>
  </si>
  <si>
    <t>Subtropický les</t>
  </si>
  <si>
    <t>Tropický deštný les</t>
  </si>
  <si>
    <t>Horský vlhký les</t>
  </si>
  <si>
    <t>Opadavý nížinný les</t>
  </si>
  <si>
    <t>Mediteránní horský les</t>
  </si>
  <si>
    <t>Subtropický smíšený les</t>
  </si>
  <si>
    <t>Háj (woodland)</t>
  </si>
  <si>
    <t>Dubový háj (woodland)</t>
  </si>
  <si>
    <t>tato práce</t>
  </si>
  <si>
    <t>Austrálie</t>
  </si>
  <si>
    <t>Severní Amerika</t>
  </si>
  <si>
    <t>Asie</t>
  </si>
  <si>
    <t>Evropa</t>
  </si>
  <si>
    <t>Eukalyptové háje a lesy</t>
  </si>
  <si>
    <t>Eukalyptový háj</t>
  </si>
  <si>
    <t>Eukalyptový háj (wandoo)</t>
  </si>
  <si>
    <t>Mulga</t>
  </si>
  <si>
    <t>Sklerofylní les</t>
  </si>
  <si>
    <t>Otevřený eukalyptový les</t>
  </si>
  <si>
    <t>Eucalypt woodlands and forests</t>
  </si>
  <si>
    <t>Eucalypt woodland</t>
  </si>
  <si>
    <t>Wandoo woodland</t>
  </si>
  <si>
    <t>Mulga woodland</t>
  </si>
  <si>
    <t>Sclerophyll forest</t>
  </si>
  <si>
    <t>Open Eucalyptus forest</t>
  </si>
  <si>
    <t>Eastern Australia</t>
  </si>
  <si>
    <t>North-Eastern New South Wales</t>
  </si>
  <si>
    <t>Western Australia</t>
  </si>
  <si>
    <t>Southeastern Australia</t>
  </si>
  <si>
    <t>Tasmania</t>
  </si>
  <si>
    <t>New South Wales</t>
  </si>
  <si>
    <t>Habitat Original</t>
  </si>
  <si>
    <t>Crome 1978</t>
  </si>
  <si>
    <t>Frith 1984</t>
  </si>
  <si>
    <t>Noske 1996</t>
  </si>
  <si>
    <t>Antos 2006</t>
  </si>
  <si>
    <t>Mohd-Azlan 2014</t>
  </si>
  <si>
    <t>Landres 1980</t>
  </si>
  <si>
    <t>Landres 1983</t>
  </si>
  <si>
    <t>Holmes 1979</t>
  </si>
  <si>
    <t>Jones 2020</t>
  </si>
  <si>
    <t>Carrascal 1987</t>
  </si>
  <si>
    <t>Ulicny 2025</t>
  </si>
  <si>
    <t>Recher 1985</t>
  </si>
  <si>
    <t>https://doi.org/10.3161/000164512X653890</t>
  </si>
  <si>
    <t>&gt; leaf</t>
  </si>
  <si>
    <t>&gt; branch</t>
  </si>
  <si>
    <t>&gt; twig</t>
  </si>
  <si>
    <t>&gt; trunk</t>
  </si>
  <si>
    <t xml:space="preserve">&gt; other </t>
  </si>
  <si>
    <t>&gt; tunk</t>
  </si>
  <si>
    <t xml:space="preserve">&gt; leaf </t>
  </si>
  <si>
    <t>&gt; otehr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</si>
</sst>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7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  <xf numFmtId="0" fontId="15" fillId="29" borderId="0" applyNumberFormat="0" applyBorder="0" applyAlignment="0" applyProtection="0"/>
    <xf numFmtId="0" fontId="16" fillId="30" borderId="25" applyNumberFormat="0" applyAlignment="0" applyProtection="0"/>
  </cellStyleXfs>
  <cellXfs count="9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0" xfId="0" pivotButton="1"/>
    <xf numFmtId="0" fontId="0" fillId="27" borderId="0" xfId="0" applyFill="1"/>
    <xf numFmtId="0" fontId="0" fillId="28" borderId="0" xfId="0" applyFill="1"/>
    <xf numFmtId="0" fontId="0" fillId="0" borderId="0" xfId="0" applyAlignment="1">
      <alignment vertical="top"/>
    </xf>
    <xf numFmtId="0" fontId="9" fillId="0" borderId="0" xfId="1"/>
    <xf numFmtId="0" fontId="10" fillId="20" borderId="0" xfId="2"/>
    <xf numFmtId="0" fontId="0" fillId="0" borderId="20" xfId="0" applyBorder="1" applyAlignment="1">
      <alignment horizontal="center"/>
    </xf>
    <xf numFmtId="0" fontId="16" fillId="30" borderId="25" xfId="4"/>
    <xf numFmtId="0" fontId="15" fillId="29" borderId="0" xfId="3"/>
    <xf numFmtId="0" fontId="15" fillId="29" borderId="25" xfId="3" applyBorder="1"/>
  </cellXfs>
  <cellStyles count="5">
    <cellStyle name="Good" xfId="3" builtinId="26"/>
    <cellStyle name="Hyperlink" xfId="1" builtinId="8"/>
    <cellStyle name="Input" xfId="4" builtinId="20"/>
    <cellStyle name="Neutral" xfId="2" builtinId="28"/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file:///E:\SYNC\DP\SongbirdGuildsMasters\resources\BirdLife_Checklist_Version_3\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versicolor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7F68B-56B6-4BCF-9281-5FC5E6220CA5}" autoFormatId="16" applyNumberFormats="0" applyBorderFormats="0" applyFontFormats="0" applyPatternFormats="0" applyAlignmentFormats="0" applyWidthHeightFormats="0">
  <queryTableRefresh nextId="15">
    <queryTableFields count="14">
      <queryTableField id="1" name="druh" tableColumnId="1"/>
      <queryTableField id="2" name="glean" tableColumnId="2"/>
      <queryTableField id="3" name="hang_glean" tableColumnId="3"/>
      <queryTableField id="4" name="hover_snatch" tableColumnId="4"/>
      <queryTableField id="5" name="probe" tableColumnId="5"/>
      <queryTableField id="6" name="snatch" tableColumnId="6"/>
      <queryTableField id="7" name="manipulation" tableColumnId="7"/>
      <queryTableField id="8" name="flycatch" tableColumnId="8"/>
      <queryTableField id="9" name="pounce" tableColumnId="9"/>
      <queryTableField id="10" name="bark" tableColumnId="10"/>
      <queryTableField id="11" name="leaf" tableColumnId="11"/>
      <queryTableField id="12" name="ground" tableColumnId="12"/>
      <queryTableField id="13" name="other" tableColumnId="13"/>
      <queryTableField id="14" name="ai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4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6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50050-6A94-454F-BFED-B8909B678E71}" name="data_23_24_wide" displayName="data_23_24_wide" ref="A1:N30" tableType="queryTable" totalsRowShown="0">
  <autoFilter ref="A1:N30" xr:uid="{2FB50050-6A94-454F-BFED-B8909B678E71}"/>
  <tableColumns count="14">
    <tableColumn id="1" xr3:uid="{0B2F453E-0E8C-435F-A4A6-A0D7F4CB2C0F}" uniqueName="1" name="druh" queryTableFieldId="1" dataDxfId="87"/>
    <tableColumn id="2" xr3:uid="{D019EB0C-C42B-4334-8836-B24D711ED7FB}" uniqueName="2" name="glean" queryTableFieldId="2"/>
    <tableColumn id="3" xr3:uid="{35128299-EF82-4CAF-927F-FA5A297AF8AC}" uniqueName="3" name="hang_glean" queryTableFieldId="3"/>
    <tableColumn id="4" xr3:uid="{61C41FAE-0652-4E52-8990-6E68D96DB91E}" uniqueName="4" name="hover_snatch" queryTableFieldId="4"/>
    <tableColumn id="5" xr3:uid="{B17530C5-1E56-4E6A-9F38-11BA464B3253}" uniqueName="5" name="probe" queryTableFieldId="5"/>
    <tableColumn id="6" xr3:uid="{806FE60C-2421-4723-BEC0-436AFB284208}" uniqueName="6" name="snatch" queryTableFieldId="6"/>
    <tableColumn id="7" xr3:uid="{DF8A8A2A-30ED-431B-A728-1B1A44062A6C}" uniqueName="7" name="manipulation" queryTableFieldId="7"/>
    <tableColumn id="8" xr3:uid="{EAC594A4-C8B6-4777-9F93-73C0E4C9FFFC}" uniqueName="8" name="flycatch" queryTableFieldId="8"/>
    <tableColumn id="9" xr3:uid="{D05E3135-BB56-48A8-A642-E1298E1142F5}" uniqueName="9" name="pounce" queryTableFieldId="9"/>
    <tableColumn id="10" xr3:uid="{EE9AC2E7-EF51-4BC4-BE40-B7D9B6075500}" uniqueName="10" name="bark" queryTableFieldId="10"/>
    <tableColumn id="11" xr3:uid="{7A35EAE4-5D5A-41F8-B5A0-029000E9A3FA}" uniqueName="11" name="leaf" queryTableFieldId="11"/>
    <tableColumn id="12" xr3:uid="{0C280ED3-40E8-4754-B238-1693ACB9BEBD}" uniqueName="12" name="ground" queryTableFieldId="12"/>
    <tableColumn id="13" xr3:uid="{14B4B6F1-7BE7-48D9-B06E-686CBE397B5B}" uniqueName="13" name="other" queryTableFieldId="13"/>
    <tableColumn id="14" xr3:uid="{BAFDD85D-21E1-435B-B25C-C80029AC63A9}" uniqueName="14" name="air" queryTableField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>
  <autoFilter ref="A1:I27" xr:uid="{C900C91A-B35C-4363-8164-E22FC639ADA6}"/>
  <tableColumns count="9">
    <tableColumn id="1" xr3:uid="{E5B7FBA4-B835-4067-8881-C0DC8B5D984B}" uniqueName="1" name="Column1" queryTableFieldId="1" dataDxfId="59"/>
    <tableColumn id="9" xr3:uid="{094206E0-B63C-49DB-A42E-4911E98B739F}" uniqueName="9" name="N_obs" queryTableFieldId="9" dataDxfId="58"/>
    <tableColumn id="2" xr3:uid="{9395CC30-A265-4D7A-A374-B6CFB1744407}" uniqueName="2" name="Ground" queryTableFieldId="2" dataDxfId="57"/>
    <tableColumn id="3" xr3:uid="{814A4300-AA85-41CC-9B43-FD9B883C86C3}" uniqueName="3" name="Twigs" queryTableFieldId="3" dataDxfId="56"/>
    <tableColumn id="4" xr3:uid="{9CD33BD0-957A-46CB-8F80-4D9BA75947FA}" uniqueName="4" name="Branch" queryTableFieldId="4" dataDxfId="55"/>
    <tableColumn id="5" xr3:uid="{8EDD1C64-213B-44DF-9678-9266A32E0769}" uniqueName="5" name="Trunk" queryTableFieldId="5" dataDxfId="54"/>
    <tableColumn id="6" xr3:uid="{CEBC11C9-7E9C-4F48-B685-5F28CEE2F66B}" uniqueName="6" name="Nectar/seed/fruit" queryTableFieldId="6" dataDxfId="53"/>
    <tableColumn id="7" xr3:uid="{B1BEF04A-C9F5-4910-A15D-CD1185E20350}" uniqueName="7" name="Foliage" queryTableFieldId="7" dataDxfId="52"/>
    <tableColumn id="8" xr3:uid="{3D6A5124-A9CD-4B5F-9EB4-E474C5EC3901}" uniqueName="8" name="Air" queryTableFieldId="8" dataDxfId="5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>
  <autoFilter ref="J1:R27" xr:uid="{01194166-5F4C-4B52-A3BD-DB6E7807E56D}"/>
  <tableColumns count="9">
    <tableColumn id="1" xr3:uid="{DED51E32-64FE-4D8D-96CD-9F604A398782}" uniqueName="1" name="Column1" queryTableFieldId="1" dataDxfId="49"/>
    <tableColumn id="2" xr3:uid="{310438A9-6D0C-498B-994C-E9B0A7800428}" uniqueName="2" name="Foliage gleaning" queryTableFieldId="2" dataDxfId="48"/>
    <tableColumn id="3" xr3:uid="{77CC99CD-D647-4422-B148-3B21FA09892E}" uniqueName="3" name="Pouncing" queryTableFieldId="3" dataDxfId="47"/>
    <tableColumn id="4" xr3:uid="{1E0FA2D3-B297-4F02-94A2-E248400191B9}" uniqueName="4" name="Salliying" queryTableFieldId="4" dataDxfId="46"/>
    <tableColumn id="5" xr3:uid="{E42A3DAC-14EA-476B-971C-A76E73B04B6B}" uniqueName="5" name="Wood gleaning" queryTableFieldId="5" dataDxfId="45"/>
    <tableColumn id="6" xr3:uid="{8ECE50D7-C7C4-4540-ADB3-C18C15E1F24E}" uniqueName="6" name="Ground carnivore" queryTableFieldId="6" dataDxfId="44"/>
    <tableColumn id="7" xr3:uid="{26A99EA5-3DBB-4BD3-88A1-4C7DFD5C5D53}" uniqueName="7" name="Nectar gleaning" queryTableFieldId="7" dataDxfId="43"/>
    <tableColumn id="8" xr3:uid="{5BEF37B2-66A9-47AA-B8ED-1A4BF469AD7A}" uniqueName="8" name="Fruit gleaning" queryTableFieldId="8" dataDxfId="42"/>
    <tableColumn id="9" xr3:uid="{D849116C-A8FE-4F36-B576-CF8F7FA39FDC}" uniqueName="9" name="Grain gleaning" queryTableFieldId="9" data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>
  <autoFilter ref="S1:X43" xr:uid="{7FE3A78B-7014-4ACA-8B2B-226BDDD24ED8}"/>
  <tableColumns count="6">
    <tableColumn id="1" xr3:uid="{2A37F802-39FF-4EAF-B43F-76DD32CBA830}" uniqueName="1" name="Sl.no" queryTableFieldId="1" dataDxfId="38"/>
    <tableColumn id="2" xr3:uid="{A9062119-30A8-4F60-9F71-367A32793B82}" uniqueName="2" name="Nameofspecies" queryTableFieldId="2" dataDxfId="37"/>
    <tableColumn id="3" xr3:uid="{ABADBFCB-5471-4A5E-8D3D-6FFFFD1E5F70}" uniqueName="3" name="Scientificname" queryTableFieldId="3" dataDxfId="36"/>
    <tableColumn id="4" xr3:uid="{CCE047BB-1B13-4816-BA79-C4E2098E7FBA}" uniqueName="4" name="Migratorystatus" queryTableFieldId="4" dataDxfId="35"/>
    <tableColumn id="5" xr3:uid="{2BE7023D-0237-4E5C-974D-96206EB243F2}" uniqueName="5" name="Totalno.ofobservations" queryTableFieldId="5" dataDxfId="34"/>
    <tableColumn id="6" xr3:uid="{EFC54F09-86F1-4D84-A195-CE14C8AA8C3B}" uniqueName="6" name="Sloupec1" queryTableFieldId="6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71/MU9890204" TargetMode="External"/><Relationship Id="rId3" Type="http://schemas.openxmlformats.org/officeDocument/2006/relationships/hyperlink" Target="https://geohack.toolforge.org/geohack.php?pagename=Laceys_Creek,_Queensland&amp;params=27.2319_S_152.74_E_type:city_region:AU-QLD&amp;title=Laceys+Creek+%28centre+of+locality%29" TargetMode="External"/><Relationship Id="rId7" Type="http://schemas.openxmlformats.org/officeDocument/2006/relationships/hyperlink" Target="https://doi.org/10.11648/j.jenr.20160502.11" TargetMode="External"/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Relationship Id="rId6" Type="http://schemas.openxmlformats.org/officeDocument/2006/relationships/hyperlink" Target="https://www.wesca.net/Podoces/Podoces3/PODOCES%203_1-2_%20Foraging%20Behaviour%20in%20southern%20India.pdf" TargetMode="External"/><Relationship Id="rId5" Type="http://schemas.openxmlformats.org/officeDocument/2006/relationships/hyperlink" Target="https://doi.org/10.1093/auk/ukz079" TargetMode="External"/><Relationship Id="rId4" Type="http://schemas.openxmlformats.org/officeDocument/2006/relationships/hyperlink" Target="https://geohack.toolforge.org/geohack.php?pagename=Paluma_Range_National_Park&amp;params=18_52_18_S_146_07_30_E_type:landmark_region:AU-QL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zoomScale="85" zoomScaleNormal="85" workbookViewId="0">
      <selection activeCell="E23" sqref="E23"/>
    </sheetView>
  </sheetViews>
  <sheetFormatPr defaultColWidth="8.7109375" defaultRowHeight="15" x14ac:dyDescent="0.25"/>
  <cols>
    <col min="1" max="1" width="21.85546875" customWidth="1"/>
    <col min="2" max="2" width="30.85546875" customWidth="1"/>
    <col min="3" max="3" width="5.42578125" customWidth="1"/>
    <col min="4" max="4" width="21.5703125" customWidth="1"/>
    <col min="5" max="6" width="35.42578125" customWidth="1"/>
    <col min="7" max="8" width="27.7109375" customWidth="1"/>
    <col min="9" max="9" width="12" customWidth="1"/>
    <col min="10" max="10" width="33.140625" customWidth="1"/>
    <col min="11" max="13" width="14.7109375" customWidth="1"/>
    <col min="14" max="14" width="14.28515625" customWidth="1"/>
  </cols>
  <sheetData>
    <row r="1" spans="1:14" s="1" customFormat="1" x14ac:dyDescent="0.25">
      <c r="A1" s="1" t="s">
        <v>0</v>
      </c>
      <c r="B1" s="1" t="s">
        <v>1483</v>
      </c>
      <c r="C1" s="1" t="s">
        <v>1</v>
      </c>
      <c r="D1" s="1" t="s">
        <v>2</v>
      </c>
      <c r="E1" s="1" t="s">
        <v>3</v>
      </c>
      <c r="F1" s="1" t="s">
        <v>2503</v>
      </c>
      <c r="G1" s="1" t="s">
        <v>2542</v>
      </c>
      <c r="H1" s="1" t="s">
        <v>2449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">
        <v>2543</v>
      </c>
      <c r="B2" t="s">
        <v>2489</v>
      </c>
      <c r="C2">
        <v>1978</v>
      </c>
      <c r="D2" t="s">
        <v>2520</v>
      </c>
      <c r="E2" t="s">
        <v>11</v>
      </c>
      <c r="F2" t="s">
        <v>2504</v>
      </c>
      <c r="G2" t="s">
        <v>2501</v>
      </c>
      <c r="H2" s="90" t="s">
        <v>2450</v>
      </c>
      <c r="I2">
        <v>27</v>
      </c>
      <c r="K2" s="2" t="s">
        <v>12</v>
      </c>
      <c r="L2" s="2" t="s">
        <v>12</v>
      </c>
      <c r="M2" s="2" t="s">
        <v>12</v>
      </c>
      <c r="N2" s="2" t="s">
        <v>12</v>
      </c>
    </row>
    <row r="3" spans="1:14" ht="12.75" customHeight="1" x14ac:dyDescent="0.25">
      <c r="A3" t="s">
        <v>2544</v>
      </c>
      <c r="B3" s="62" t="s">
        <v>13</v>
      </c>
      <c r="C3">
        <v>1984</v>
      </c>
      <c r="D3" t="s">
        <v>2520</v>
      </c>
      <c r="E3" t="s">
        <v>11</v>
      </c>
      <c r="F3" t="s">
        <v>2505</v>
      </c>
      <c r="G3" t="s">
        <v>2502</v>
      </c>
      <c r="H3" s="90" t="s">
        <v>2451</v>
      </c>
      <c r="I3">
        <v>23</v>
      </c>
      <c r="K3" s="2" t="s">
        <v>12</v>
      </c>
      <c r="L3" s="2" t="s">
        <v>12</v>
      </c>
      <c r="M3" s="2" t="s">
        <v>12</v>
      </c>
      <c r="N3" s="2" t="s">
        <v>12</v>
      </c>
    </row>
    <row r="4" spans="1:14" x14ac:dyDescent="0.25">
      <c r="A4" t="s">
        <v>2545</v>
      </c>
      <c r="B4" t="s">
        <v>2490</v>
      </c>
      <c r="C4">
        <v>1996</v>
      </c>
      <c r="D4" t="s">
        <v>2520</v>
      </c>
      <c r="E4" t="s">
        <v>28</v>
      </c>
      <c r="F4" t="s">
        <v>2506</v>
      </c>
      <c r="G4" t="s">
        <v>22</v>
      </c>
      <c r="H4" t="s">
        <v>2452</v>
      </c>
      <c r="I4">
        <v>13</v>
      </c>
      <c r="K4" s="2" t="s">
        <v>12</v>
      </c>
      <c r="L4" s="2" t="s">
        <v>12</v>
      </c>
      <c r="M4" s="2" t="s">
        <v>12</v>
      </c>
      <c r="N4" s="2" t="s">
        <v>12</v>
      </c>
    </row>
    <row r="5" spans="1:14" x14ac:dyDescent="0.25">
      <c r="A5" t="s">
        <v>2546</v>
      </c>
      <c r="B5" s="90" t="s">
        <v>17</v>
      </c>
      <c r="C5">
        <v>2006</v>
      </c>
      <c r="D5" t="s">
        <v>2520</v>
      </c>
      <c r="E5" t="s">
        <v>18</v>
      </c>
      <c r="F5" t="s">
        <v>2517</v>
      </c>
      <c r="G5" t="s">
        <v>19</v>
      </c>
      <c r="H5" t="s">
        <v>2453</v>
      </c>
      <c r="I5">
        <v>13</v>
      </c>
      <c r="J5" t="s">
        <v>20</v>
      </c>
      <c r="K5" s="2" t="s">
        <v>12</v>
      </c>
      <c r="L5" s="2" t="s">
        <v>12</v>
      </c>
      <c r="M5" s="2" t="s">
        <v>12</v>
      </c>
      <c r="N5" s="2" t="s">
        <v>12</v>
      </c>
    </row>
    <row r="6" spans="1:14" x14ac:dyDescent="0.25">
      <c r="A6" t="s">
        <v>2547</v>
      </c>
      <c r="B6" t="s">
        <v>2491</v>
      </c>
      <c r="C6">
        <v>2014</v>
      </c>
      <c r="D6" t="s">
        <v>2520</v>
      </c>
      <c r="E6" t="s">
        <v>21</v>
      </c>
      <c r="F6" t="s">
        <v>2506</v>
      </c>
      <c r="G6" t="s">
        <v>22</v>
      </c>
      <c r="H6" t="s">
        <v>2454</v>
      </c>
      <c r="I6">
        <v>20</v>
      </c>
      <c r="J6" t="s">
        <v>23</v>
      </c>
      <c r="K6" s="2" t="s">
        <v>12</v>
      </c>
      <c r="L6" s="2" t="s">
        <v>12</v>
      </c>
      <c r="M6" s="2" t="s">
        <v>12</v>
      </c>
      <c r="N6" s="2" t="s">
        <v>12</v>
      </c>
    </row>
    <row r="7" spans="1:14" x14ac:dyDescent="0.25">
      <c r="A7" t="s">
        <v>2548</v>
      </c>
      <c r="B7" t="s">
        <v>2492</v>
      </c>
      <c r="C7">
        <v>1980</v>
      </c>
      <c r="D7" t="s">
        <v>2521</v>
      </c>
      <c r="E7" t="s">
        <v>24</v>
      </c>
      <c r="F7" t="s">
        <v>2518</v>
      </c>
      <c r="G7" t="s">
        <v>25</v>
      </c>
      <c r="H7" t="s">
        <v>2455</v>
      </c>
      <c r="I7">
        <v>12</v>
      </c>
      <c r="J7" t="s">
        <v>26</v>
      </c>
      <c r="K7" s="2" t="s">
        <v>12</v>
      </c>
      <c r="L7" s="2" t="s">
        <v>12</v>
      </c>
      <c r="M7" s="2" t="s">
        <v>12</v>
      </c>
      <c r="N7" s="2" t="s">
        <v>12</v>
      </c>
    </row>
    <row r="8" spans="1:14" x14ac:dyDescent="0.25">
      <c r="A8" t="s">
        <v>2549</v>
      </c>
      <c r="B8" t="s">
        <v>2493</v>
      </c>
      <c r="C8">
        <v>1983</v>
      </c>
      <c r="D8" t="s">
        <v>2521</v>
      </c>
      <c r="E8" t="s">
        <v>27</v>
      </c>
      <c r="F8" t="s">
        <v>2518</v>
      </c>
      <c r="G8" t="s">
        <v>25</v>
      </c>
      <c r="H8" t="s">
        <v>2456</v>
      </c>
      <c r="I8">
        <v>21</v>
      </c>
      <c r="J8" t="s">
        <v>26</v>
      </c>
      <c r="K8" s="2" t="s">
        <v>12</v>
      </c>
      <c r="L8" s="2" t="s">
        <v>12</v>
      </c>
      <c r="M8" s="2" t="s">
        <v>12</v>
      </c>
      <c r="N8" s="2" t="s">
        <v>12</v>
      </c>
    </row>
    <row r="9" spans="1:14" x14ac:dyDescent="0.25">
      <c r="A9" t="s">
        <v>2550</v>
      </c>
      <c r="B9" t="s">
        <v>2494</v>
      </c>
      <c r="C9">
        <v>1979</v>
      </c>
      <c r="D9" t="s">
        <v>2521</v>
      </c>
      <c r="E9" t="s">
        <v>15</v>
      </c>
      <c r="F9" t="s">
        <v>2507</v>
      </c>
      <c r="G9" t="s">
        <v>16</v>
      </c>
      <c r="H9" t="s">
        <v>2457</v>
      </c>
      <c r="I9">
        <v>22</v>
      </c>
      <c r="K9" s="2" t="s">
        <v>12</v>
      </c>
      <c r="L9" s="2" t="s">
        <v>12</v>
      </c>
      <c r="M9" s="2" t="s">
        <v>12</v>
      </c>
      <c r="N9" s="2" t="s">
        <v>12</v>
      </c>
    </row>
    <row r="10" spans="1:14" x14ac:dyDescent="0.25">
      <c r="A10" t="s">
        <v>2551</v>
      </c>
      <c r="B10" s="90" t="s">
        <v>884</v>
      </c>
      <c r="C10">
        <v>2020</v>
      </c>
      <c r="D10" t="s">
        <v>2521</v>
      </c>
      <c r="E10" t="s">
        <v>885</v>
      </c>
      <c r="F10" t="s">
        <v>2508</v>
      </c>
      <c r="G10" t="s">
        <v>886</v>
      </c>
      <c r="H10" t="s">
        <v>2458</v>
      </c>
      <c r="I10">
        <v>17</v>
      </c>
      <c r="J10" t="s">
        <v>2445</v>
      </c>
      <c r="K10" s="67" t="s">
        <v>2442</v>
      </c>
      <c r="L10" s="2" t="s">
        <v>12</v>
      </c>
      <c r="M10" s="2" t="s">
        <v>12</v>
      </c>
      <c r="N10" s="2" t="s">
        <v>12</v>
      </c>
    </row>
    <row r="11" spans="1:14" x14ac:dyDescent="0.25">
      <c r="A11" t="s">
        <v>29</v>
      </c>
      <c r="B11" s="90" t="s">
        <v>2495</v>
      </c>
      <c r="C11">
        <v>2016</v>
      </c>
      <c r="D11" t="s">
        <v>2522</v>
      </c>
      <c r="E11" t="s">
        <v>31</v>
      </c>
      <c r="F11" t="s">
        <v>2509</v>
      </c>
      <c r="G11" t="s">
        <v>32</v>
      </c>
      <c r="H11" t="s">
        <v>2459</v>
      </c>
      <c r="I11">
        <v>36</v>
      </c>
      <c r="J11" t="s">
        <v>33</v>
      </c>
      <c r="K11" s="2" t="s">
        <v>12</v>
      </c>
      <c r="L11" s="2" t="s">
        <v>12</v>
      </c>
      <c r="M11" s="2" t="s">
        <v>12</v>
      </c>
      <c r="N11" s="2" t="s">
        <v>12</v>
      </c>
    </row>
    <row r="12" spans="1:14" x14ac:dyDescent="0.25">
      <c r="A12" t="s">
        <v>1017</v>
      </c>
      <c r="B12" t="s">
        <v>2496</v>
      </c>
      <c r="C12">
        <v>2008</v>
      </c>
      <c r="D12" t="s">
        <v>2522</v>
      </c>
      <c r="E12" t="s">
        <v>973</v>
      </c>
      <c r="F12" t="s">
        <v>2510</v>
      </c>
      <c r="G12" t="s">
        <v>1016</v>
      </c>
      <c r="H12" t="s">
        <v>2460</v>
      </c>
      <c r="I12">
        <v>37</v>
      </c>
      <c r="K12" s="2" t="s">
        <v>12</v>
      </c>
      <c r="L12" s="2" t="s">
        <v>12</v>
      </c>
      <c r="M12" s="2" t="s">
        <v>12</v>
      </c>
      <c r="N12" s="2" t="s">
        <v>12</v>
      </c>
    </row>
    <row r="13" spans="1:14" x14ac:dyDescent="0.25">
      <c r="A13" t="s">
        <v>1154</v>
      </c>
      <c r="B13" t="s">
        <v>2497</v>
      </c>
      <c r="C13">
        <v>2022</v>
      </c>
      <c r="D13" t="s">
        <v>2522</v>
      </c>
      <c r="E13" t="s">
        <v>31</v>
      </c>
      <c r="F13" t="s">
        <v>2511</v>
      </c>
      <c r="G13" t="s">
        <v>1156</v>
      </c>
      <c r="H13" t="s">
        <v>2461</v>
      </c>
      <c r="I13">
        <v>26</v>
      </c>
      <c r="K13" s="2" t="s">
        <v>12</v>
      </c>
      <c r="L13" s="2" t="s">
        <v>12</v>
      </c>
      <c r="M13" s="2" t="s">
        <v>12</v>
      </c>
      <c r="N13" s="2" t="s">
        <v>12</v>
      </c>
    </row>
    <row r="14" spans="1:14" x14ac:dyDescent="0.25">
      <c r="A14" t="s">
        <v>2141</v>
      </c>
      <c r="B14" t="s">
        <v>2498</v>
      </c>
      <c r="C14">
        <v>2009</v>
      </c>
      <c r="D14" t="s">
        <v>2522</v>
      </c>
      <c r="E14" t="s">
        <v>2142</v>
      </c>
      <c r="F14" t="s">
        <v>2516</v>
      </c>
      <c r="G14" t="s">
        <v>1485</v>
      </c>
      <c r="H14" t="s">
        <v>2463</v>
      </c>
      <c r="I14">
        <v>9</v>
      </c>
      <c r="K14" s="2" t="s">
        <v>12</v>
      </c>
      <c r="L14" s="2" t="s">
        <v>12</v>
      </c>
      <c r="M14" s="2" t="s">
        <v>12</v>
      </c>
      <c r="N14" s="2" t="s">
        <v>12</v>
      </c>
    </row>
    <row r="15" spans="1:14" x14ac:dyDescent="0.25">
      <c r="A15" t="s">
        <v>1991</v>
      </c>
      <c r="B15" t="s">
        <v>2555</v>
      </c>
      <c r="C15">
        <v>2012</v>
      </c>
      <c r="D15" t="s">
        <v>2522</v>
      </c>
      <c r="E15" t="s">
        <v>1488</v>
      </c>
      <c r="F15" t="s">
        <v>2512</v>
      </c>
      <c r="G15" t="s">
        <v>1305</v>
      </c>
      <c r="H15" t="s">
        <v>2464</v>
      </c>
      <c r="I15">
        <v>10</v>
      </c>
      <c r="K15" s="2" t="s">
        <v>12</v>
      </c>
      <c r="L15" s="2" t="s">
        <v>12</v>
      </c>
      <c r="M15" s="2" t="s">
        <v>12</v>
      </c>
      <c r="N15" s="2" t="s">
        <v>12</v>
      </c>
    </row>
    <row r="16" spans="1:14" ht="16.149999999999999" customHeight="1" x14ac:dyDescent="0.25">
      <c r="A16" t="s">
        <v>2148</v>
      </c>
      <c r="B16" s="90" t="s">
        <v>2146</v>
      </c>
      <c r="C16">
        <v>2008</v>
      </c>
      <c r="D16" t="s">
        <v>2522</v>
      </c>
      <c r="E16" t="s">
        <v>31</v>
      </c>
      <c r="F16" t="s">
        <v>2513</v>
      </c>
      <c r="G16" t="s">
        <v>2147</v>
      </c>
      <c r="H16" t="s">
        <v>2465</v>
      </c>
      <c r="I16">
        <v>26</v>
      </c>
      <c r="K16" s="2" t="s">
        <v>12</v>
      </c>
      <c r="L16" s="2" t="s">
        <v>12</v>
      </c>
      <c r="M16" s="2" t="s">
        <v>12</v>
      </c>
      <c r="N16" s="2" t="s">
        <v>12</v>
      </c>
    </row>
    <row r="17" spans="1:14" x14ac:dyDescent="0.25">
      <c r="A17" t="s">
        <v>2552</v>
      </c>
      <c r="B17" t="s">
        <v>2499</v>
      </c>
      <c r="C17">
        <v>1987</v>
      </c>
      <c r="D17" t="s">
        <v>2523</v>
      </c>
      <c r="E17" t="s">
        <v>35</v>
      </c>
      <c r="F17" t="s">
        <v>2515</v>
      </c>
      <c r="G17" t="s">
        <v>36</v>
      </c>
      <c r="H17" t="s">
        <v>2468</v>
      </c>
      <c r="I17">
        <v>25</v>
      </c>
      <c r="J17" t="s">
        <v>2446</v>
      </c>
      <c r="K17" s="2" t="s">
        <v>12</v>
      </c>
      <c r="L17" s="2" t="s">
        <v>12</v>
      </c>
      <c r="M17" s="2" t="s">
        <v>12</v>
      </c>
      <c r="N17" s="2" t="s">
        <v>12</v>
      </c>
    </row>
    <row r="18" spans="1:14" x14ac:dyDescent="0.25">
      <c r="A18" t="s">
        <v>2553</v>
      </c>
      <c r="B18" t="s">
        <v>2519</v>
      </c>
      <c r="C18">
        <v>2025</v>
      </c>
      <c r="D18" t="s">
        <v>2523</v>
      </c>
      <c r="E18" t="s">
        <v>2466</v>
      </c>
      <c r="F18" t="s">
        <v>2514</v>
      </c>
      <c r="G18" t="s">
        <v>2467</v>
      </c>
      <c r="H18" t="s">
        <v>2469</v>
      </c>
      <c r="I18">
        <v>25</v>
      </c>
      <c r="K18" s="2" t="s">
        <v>12</v>
      </c>
      <c r="L18" s="2" t="s">
        <v>12</v>
      </c>
      <c r="M18" s="2" t="s">
        <v>12</v>
      </c>
      <c r="N18" s="2" t="s">
        <v>12</v>
      </c>
    </row>
    <row r="19" spans="1:14" x14ac:dyDescent="0.25">
      <c r="A19" t="s">
        <v>2470</v>
      </c>
      <c r="B19" t="s">
        <v>2485</v>
      </c>
      <c r="C19">
        <v>2020</v>
      </c>
      <c r="D19" t="s">
        <v>2520</v>
      </c>
      <c r="E19" t="s">
        <v>2536</v>
      </c>
      <c r="F19" t="s">
        <v>2524</v>
      </c>
      <c r="G19" t="s">
        <v>2530</v>
      </c>
      <c r="H19" s="91" t="s">
        <v>2488</v>
      </c>
      <c r="I19">
        <v>41</v>
      </c>
      <c r="K19" s="2" t="s">
        <v>12</v>
      </c>
      <c r="L19" s="2" t="s">
        <v>12</v>
      </c>
      <c r="M19" s="2" t="s">
        <v>12</v>
      </c>
      <c r="N19" s="2" t="s">
        <v>12</v>
      </c>
    </row>
    <row r="20" spans="1:14" x14ac:dyDescent="0.25">
      <c r="A20" t="s">
        <v>2471</v>
      </c>
      <c r="B20" t="s">
        <v>2483</v>
      </c>
      <c r="C20">
        <v>1986</v>
      </c>
      <c r="D20" t="s">
        <v>2520</v>
      </c>
      <c r="E20" t="s">
        <v>2537</v>
      </c>
      <c r="F20" t="s">
        <v>2525</v>
      </c>
      <c r="G20" t="s">
        <v>2531</v>
      </c>
      <c r="H20" t="s">
        <v>2476</v>
      </c>
      <c r="I20">
        <v>36</v>
      </c>
      <c r="K20" s="2" t="s">
        <v>12</v>
      </c>
      <c r="L20" s="2" t="s">
        <v>12</v>
      </c>
      <c r="M20" s="2" t="s">
        <v>12</v>
      </c>
      <c r="N20" s="2" t="s">
        <v>12</v>
      </c>
    </row>
    <row r="21" spans="1:14" x14ac:dyDescent="0.25">
      <c r="A21" t="s">
        <v>2554</v>
      </c>
      <c r="B21" t="s">
        <v>2484</v>
      </c>
      <c r="C21">
        <v>1985</v>
      </c>
      <c r="D21" t="s">
        <v>2520</v>
      </c>
      <c r="E21" t="s">
        <v>2539</v>
      </c>
      <c r="F21" t="s">
        <v>2524</v>
      </c>
      <c r="G21" t="s">
        <v>2530</v>
      </c>
      <c r="H21" t="s">
        <v>2477</v>
      </c>
      <c r="I21">
        <v>38</v>
      </c>
      <c r="K21" s="2" t="s">
        <v>12</v>
      </c>
      <c r="L21" s="2" t="s">
        <v>12</v>
      </c>
      <c r="M21" s="2" t="s">
        <v>12</v>
      </c>
      <c r="N21" s="2" t="s">
        <v>12</v>
      </c>
    </row>
    <row r="22" spans="1:14" x14ac:dyDescent="0.25">
      <c r="A22" t="s">
        <v>2472</v>
      </c>
      <c r="B22" t="s">
        <v>2482</v>
      </c>
      <c r="C22">
        <v>1998</v>
      </c>
      <c r="D22" t="s">
        <v>2520</v>
      </c>
      <c r="E22" t="s">
        <v>2538</v>
      </c>
      <c r="F22" t="s">
        <v>2526</v>
      </c>
      <c r="G22" t="s">
        <v>2532</v>
      </c>
      <c r="H22" t="s">
        <v>2478</v>
      </c>
      <c r="I22">
        <v>31</v>
      </c>
      <c r="K22" s="2" t="s">
        <v>12</v>
      </c>
      <c r="L22" s="2" t="s">
        <v>12</v>
      </c>
      <c r="M22" s="2" t="s">
        <v>12</v>
      </c>
      <c r="N22" s="2" t="s">
        <v>12</v>
      </c>
    </row>
    <row r="23" spans="1:14" x14ac:dyDescent="0.25">
      <c r="A23" t="s">
        <v>2473</v>
      </c>
      <c r="B23" t="s">
        <v>2500</v>
      </c>
      <c r="C23">
        <v>1997</v>
      </c>
      <c r="D23" t="s">
        <v>2520</v>
      </c>
      <c r="E23" t="s">
        <v>2538</v>
      </c>
      <c r="F23" t="s">
        <v>2527</v>
      </c>
      <c r="G23" t="s">
        <v>2533</v>
      </c>
      <c r="H23" t="s">
        <v>2479</v>
      </c>
      <c r="I23">
        <v>21</v>
      </c>
      <c r="K23" s="2" t="s">
        <v>12</v>
      </c>
      <c r="L23" s="2" t="s">
        <v>12</v>
      </c>
      <c r="M23" s="2" t="s">
        <v>12</v>
      </c>
      <c r="N23" s="2" t="s">
        <v>12</v>
      </c>
    </row>
    <row r="24" spans="1:14" x14ac:dyDescent="0.25">
      <c r="A24" t="s">
        <v>2474</v>
      </c>
      <c r="B24" t="s">
        <v>2481</v>
      </c>
      <c r="C24">
        <v>1994</v>
      </c>
      <c r="D24" t="s">
        <v>2520</v>
      </c>
      <c r="E24" t="s">
        <v>2540</v>
      </c>
      <c r="F24" t="s">
        <v>2528</v>
      </c>
      <c r="G24" t="s">
        <v>2534</v>
      </c>
      <c r="H24" t="s">
        <v>2480</v>
      </c>
      <c r="I24">
        <v>12</v>
      </c>
      <c r="K24" s="2" t="s">
        <v>12</v>
      </c>
      <c r="L24" s="2" t="s">
        <v>12</v>
      </c>
      <c r="M24" s="2" t="s">
        <v>12</v>
      </c>
      <c r="N24" s="2" t="s">
        <v>12</v>
      </c>
    </row>
    <row r="25" spans="1:14" x14ac:dyDescent="0.25">
      <c r="A25" t="s">
        <v>2475</v>
      </c>
      <c r="B25" s="90" t="s">
        <v>2486</v>
      </c>
      <c r="C25">
        <v>1989</v>
      </c>
      <c r="D25" t="s">
        <v>2520</v>
      </c>
      <c r="E25" t="s">
        <v>2541</v>
      </c>
      <c r="F25" t="s">
        <v>2529</v>
      </c>
      <c r="G25" t="s">
        <v>2535</v>
      </c>
      <c r="H25" t="s">
        <v>2487</v>
      </c>
      <c r="I25">
        <v>5</v>
      </c>
      <c r="K25" s="2" t="s">
        <v>12</v>
      </c>
      <c r="L25" s="2" t="s">
        <v>12</v>
      </c>
      <c r="M25" s="2" t="s">
        <v>12</v>
      </c>
      <c r="N25" s="2" t="s">
        <v>12</v>
      </c>
    </row>
    <row r="28" spans="1:14" x14ac:dyDescent="0.25">
      <c r="A28" t="s">
        <v>1303</v>
      </c>
      <c r="B28" t="s">
        <v>2143</v>
      </c>
      <c r="C28">
        <v>2020</v>
      </c>
      <c r="D28" t="s">
        <v>30</v>
      </c>
      <c r="E28" t="s">
        <v>1304</v>
      </c>
      <c r="G28" t="s">
        <v>1305</v>
      </c>
      <c r="J28" s="66" t="s">
        <v>2443</v>
      </c>
      <c r="K28" s="65" t="s">
        <v>1018</v>
      </c>
      <c r="L28" s="65" t="s">
        <v>1018</v>
      </c>
      <c r="M28" s="2" t="s">
        <v>12</v>
      </c>
      <c r="N28" s="65" t="s">
        <v>1018</v>
      </c>
    </row>
    <row r="29" spans="1:14" ht="19.149999999999999" customHeight="1" x14ac:dyDescent="0.25">
      <c r="A29" t="s">
        <v>1481</v>
      </c>
      <c r="B29" t="s">
        <v>1482</v>
      </c>
      <c r="C29">
        <v>2018</v>
      </c>
      <c r="D29" t="s">
        <v>14</v>
      </c>
      <c r="E29" t="s">
        <v>1484</v>
      </c>
      <c r="G29" t="s">
        <v>1485</v>
      </c>
      <c r="I29">
        <v>13</v>
      </c>
      <c r="J29" s="66" t="s">
        <v>2444</v>
      </c>
      <c r="K29" s="65" t="s">
        <v>1018</v>
      </c>
      <c r="L29" s="65" t="s">
        <v>1018</v>
      </c>
      <c r="M29" s="65" t="s">
        <v>1018</v>
      </c>
      <c r="N29" s="65" t="s">
        <v>1018</v>
      </c>
    </row>
    <row r="30" spans="1:14" x14ac:dyDescent="0.25">
      <c r="A30" t="s">
        <v>1486</v>
      </c>
      <c r="B30" t="s">
        <v>1487</v>
      </c>
      <c r="C30">
        <v>2017</v>
      </c>
      <c r="D30" t="s">
        <v>30</v>
      </c>
      <c r="E30" t="s">
        <v>1488</v>
      </c>
      <c r="G30" t="s">
        <v>1305</v>
      </c>
      <c r="I30">
        <v>9</v>
      </c>
      <c r="J30" s="66" t="s">
        <v>2443</v>
      </c>
      <c r="K30" s="65" t="s">
        <v>1018</v>
      </c>
      <c r="L30" s="65" t="s">
        <v>1018</v>
      </c>
      <c r="M30" s="65" t="s">
        <v>1018</v>
      </c>
      <c r="N30" s="65" t="s">
        <v>1018</v>
      </c>
    </row>
    <row r="31" spans="1:14" x14ac:dyDescent="0.25">
      <c r="A31" t="s">
        <v>2462</v>
      </c>
      <c r="B31" t="s">
        <v>1989</v>
      </c>
      <c r="C31">
        <v>2013</v>
      </c>
      <c r="D31" t="s">
        <v>30</v>
      </c>
      <c r="E31" t="s">
        <v>1990</v>
      </c>
      <c r="G31" t="s">
        <v>2144</v>
      </c>
      <c r="I31">
        <v>44</v>
      </c>
      <c r="J31" s="66" t="s">
        <v>2443</v>
      </c>
      <c r="K31" s="65" t="s">
        <v>1018</v>
      </c>
      <c r="L31" s="65" t="s">
        <v>1018</v>
      </c>
      <c r="M31" s="2" t="s">
        <v>12</v>
      </c>
      <c r="N31" s="65" t="s">
        <v>1018</v>
      </c>
    </row>
    <row r="32" spans="1:14" x14ac:dyDescent="0.25">
      <c r="A32" t="s">
        <v>2382</v>
      </c>
      <c r="B32" t="s">
        <v>2383</v>
      </c>
      <c r="C32">
        <v>2001</v>
      </c>
      <c r="D32" t="s">
        <v>10</v>
      </c>
      <c r="E32" t="s">
        <v>2384</v>
      </c>
      <c r="G32" t="s">
        <v>2385</v>
      </c>
      <c r="I32">
        <v>15</v>
      </c>
      <c r="K32" s="65" t="s">
        <v>1018</v>
      </c>
      <c r="L32" s="65" t="s">
        <v>1018</v>
      </c>
      <c r="M32" s="2" t="s">
        <v>12</v>
      </c>
      <c r="N32" s="67" t="s">
        <v>1153</v>
      </c>
    </row>
    <row r="33" spans="1:14" x14ac:dyDescent="0.25">
      <c r="A33" t="s">
        <v>887</v>
      </c>
      <c r="B33" t="s">
        <v>888</v>
      </c>
      <c r="C33">
        <v>2013</v>
      </c>
      <c r="D33" t="s">
        <v>34</v>
      </c>
      <c r="E33" t="s">
        <v>889</v>
      </c>
      <c r="J33" s="66" t="s">
        <v>1302</v>
      </c>
      <c r="K33" s="65" t="s">
        <v>1018</v>
      </c>
      <c r="L33" s="65" t="s">
        <v>1018</v>
      </c>
      <c r="M33" s="65" t="s">
        <v>1018</v>
      </c>
      <c r="N33" s="67" t="s">
        <v>2145</v>
      </c>
    </row>
    <row r="34" spans="1:14" x14ac:dyDescent="0.25">
      <c r="A34" t="s">
        <v>1150</v>
      </c>
      <c r="B34" t="s">
        <v>1155</v>
      </c>
      <c r="C34">
        <v>2008</v>
      </c>
      <c r="D34" t="s">
        <v>54</v>
      </c>
      <c r="E34" t="s">
        <v>1151</v>
      </c>
      <c r="G34" t="s">
        <v>1480</v>
      </c>
      <c r="J34" s="66" t="s">
        <v>1152</v>
      </c>
      <c r="K34" s="65" t="s">
        <v>1018</v>
      </c>
      <c r="L34" s="65" t="s">
        <v>1018</v>
      </c>
      <c r="M34" s="65" t="s">
        <v>1018</v>
      </c>
      <c r="N34" s="67" t="s">
        <v>1153</v>
      </c>
    </row>
    <row r="35" spans="1:14" x14ac:dyDescent="0.25">
      <c r="A35" t="s">
        <v>37</v>
      </c>
      <c r="B35" t="s">
        <v>38</v>
      </c>
      <c r="C35">
        <v>1985</v>
      </c>
      <c r="D35" t="s">
        <v>14</v>
      </c>
      <c r="E35" t="s">
        <v>39</v>
      </c>
      <c r="G35" t="s">
        <v>40</v>
      </c>
      <c r="I35">
        <v>12</v>
      </c>
      <c r="J35" t="s">
        <v>41</v>
      </c>
    </row>
    <row r="36" spans="1:14" x14ac:dyDescent="0.25">
      <c r="A36" t="s">
        <v>42</v>
      </c>
      <c r="B36" t="s">
        <v>43</v>
      </c>
      <c r="C36">
        <v>2020</v>
      </c>
      <c r="D36" t="s">
        <v>44</v>
      </c>
      <c r="E36" t="s">
        <v>45</v>
      </c>
      <c r="I36">
        <v>5</v>
      </c>
      <c r="J36" t="s">
        <v>46</v>
      </c>
    </row>
    <row r="37" spans="1:14" x14ac:dyDescent="0.25">
      <c r="A37" t="s">
        <v>47</v>
      </c>
      <c r="B37" t="s">
        <v>48</v>
      </c>
      <c r="C37">
        <v>1980</v>
      </c>
      <c r="D37" t="s">
        <v>14</v>
      </c>
      <c r="E37" t="s">
        <v>49</v>
      </c>
      <c r="G37" t="s">
        <v>50</v>
      </c>
      <c r="I37">
        <v>20</v>
      </c>
      <c r="J37" t="s">
        <v>51</v>
      </c>
    </row>
    <row r="38" spans="1:14" ht="15.75" x14ac:dyDescent="0.25">
      <c r="A38" s="77" t="s">
        <v>52</v>
      </c>
      <c r="B38" t="s">
        <v>53</v>
      </c>
      <c r="C38">
        <v>2001</v>
      </c>
      <c r="D38" t="s">
        <v>54</v>
      </c>
      <c r="E38" t="s">
        <v>55</v>
      </c>
      <c r="G38" t="s">
        <v>56</v>
      </c>
      <c r="I38">
        <v>18</v>
      </c>
    </row>
    <row r="39" spans="1:14" x14ac:dyDescent="0.25">
      <c r="A39" t="s">
        <v>57</v>
      </c>
    </row>
    <row r="40" spans="1:14" x14ac:dyDescent="0.25">
      <c r="A40" t="s">
        <v>2386</v>
      </c>
    </row>
  </sheetData>
  <hyperlinks>
    <hyperlink ref="B5" r:id="rId1" xr:uid="{00000000-0004-0000-0000-000000000000}"/>
    <hyperlink ref="B3" r:id="rId2" xr:uid="{38AEE966-DA31-404A-95A9-E50C9F04BF60}"/>
    <hyperlink ref="H2" r:id="rId3" display="https://geohack.toolforge.org/geohack.php?pagename=Laceys_Creek,_Queensland&amp;params=27.2319_S_152.74_E_type:city_region:AU-QLD&amp;title=Laceys+Creek+%28centre+of+locality%29" xr:uid="{D9914F6D-345C-4E5E-AD4B-0A6C2691581E}"/>
    <hyperlink ref="H3" r:id="rId4" display="https://geohack.toolforge.org/geohack.php?pagename=Paluma_Range_National_Park&amp;params=18_52_18_S_146_07_30_E_type:landmark_region:AU-QLD" xr:uid="{85B1B23D-EF08-428B-8A04-4C5D027BA17B}"/>
    <hyperlink ref="B10" r:id="rId5" xr:uid="{9CD77F89-8D4E-4469-BD21-8B9D4F4814B0}"/>
    <hyperlink ref="B16" r:id="rId6" xr:uid="{1B880582-FF03-4EE5-85F1-1502ADA8414F}"/>
    <hyperlink ref="B11" r:id="rId7" xr:uid="{B6563D6A-2B6C-4AC1-B68D-4FC923F97C59}"/>
    <hyperlink ref="B25" r:id="rId8" xr:uid="{3AA51E28-9640-4D3A-BDA1-1F8EAE839E59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703125" defaultRowHeight="15" x14ac:dyDescent="0.25"/>
  <cols>
    <col min="1" max="1" width="24" customWidth="1"/>
  </cols>
  <sheetData>
    <row r="1" spans="1:18" x14ac:dyDescent="0.25">
      <c r="A1" t="s">
        <v>257</v>
      </c>
      <c r="B1" t="s">
        <v>488</v>
      </c>
      <c r="D1" t="s">
        <v>61</v>
      </c>
      <c r="E1" t="s">
        <v>221</v>
      </c>
      <c r="F1" t="s">
        <v>261</v>
      </c>
      <c r="G1" t="s">
        <v>220</v>
      </c>
      <c r="H1" t="s">
        <v>223</v>
      </c>
      <c r="I1" t="s">
        <v>222</v>
      </c>
      <c r="J1" s="29" t="s">
        <v>70</v>
      </c>
      <c r="L1" t="s">
        <v>61</v>
      </c>
      <c r="M1" t="s">
        <v>489</v>
      </c>
      <c r="N1" t="s">
        <v>490</v>
      </c>
      <c r="O1" t="s">
        <v>175</v>
      </c>
      <c r="P1" t="s">
        <v>73</v>
      </c>
      <c r="Q1" t="s">
        <v>174</v>
      </c>
      <c r="R1" s="29" t="s">
        <v>70</v>
      </c>
    </row>
    <row r="2" spans="1:18" x14ac:dyDescent="0.25">
      <c r="A2" t="s">
        <v>341</v>
      </c>
      <c r="B2" t="s">
        <v>491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29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29">
        <f t="shared" ref="R2:R14" si="1">SUM(M2:Q2)</f>
        <v>100</v>
      </c>
    </row>
    <row r="3" spans="1:18" x14ac:dyDescent="0.25">
      <c r="A3" t="s">
        <v>337</v>
      </c>
      <c r="B3" t="s">
        <v>492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29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29">
        <f t="shared" si="1"/>
        <v>100</v>
      </c>
    </row>
    <row r="4" spans="1:18" x14ac:dyDescent="0.25">
      <c r="A4" t="s">
        <v>316</v>
      </c>
      <c r="B4" t="s">
        <v>493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29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29">
        <f t="shared" si="1"/>
        <v>100.1</v>
      </c>
    </row>
    <row r="5" spans="1:18" x14ac:dyDescent="0.25">
      <c r="A5" t="s">
        <v>309</v>
      </c>
      <c r="B5" t="s">
        <v>494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29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29">
        <f t="shared" si="1"/>
        <v>100</v>
      </c>
    </row>
    <row r="6" spans="1:18" x14ac:dyDescent="0.25">
      <c r="A6" t="s">
        <v>495</v>
      </c>
      <c r="B6" t="s">
        <v>496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29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29">
        <f t="shared" si="1"/>
        <v>100</v>
      </c>
    </row>
    <row r="7" spans="1:18" x14ac:dyDescent="0.25">
      <c r="A7" t="s">
        <v>307</v>
      </c>
      <c r="B7" t="s">
        <v>497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29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29">
        <f t="shared" si="1"/>
        <v>100</v>
      </c>
    </row>
    <row r="8" spans="1:18" x14ac:dyDescent="0.25">
      <c r="A8" t="s">
        <v>130</v>
      </c>
      <c r="B8" t="s">
        <v>131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29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29">
        <f t="shared" si="1"/>
        <v>100</v>
      </c>
    </row>
    <row r="9" spans="1:18" x14ac:dyDescent="0.25">
      <c r="A9" t="s">
        <v>333</v>
      </c>
      <c r="B9" t="s">
        <v>498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29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29">
        <f t="shared" si="1"/>
        <v>99.9</v>
      </c>
    </row>
    <row r="10" spans="1:18" x14ac:dyDescent="0.25">
      <c r="A10" t="s">
        <v>329</v>
      </c>
      <c r="B10" t="s">
        <v>499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29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29">
        <f t="shared" si="1"/>
        <v>100</v>
      </c>
    </row>
    <row r="11" spans="1:18" x14ac:dyDescent="0.25">
      <c r="A11" t="s">
        <v>331</v>
      </c>
      <c r="B11" t="s">
        <v>500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29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29">
        <f t="shared" si="1"/>
        <v>100</v>
      </c>
    </row>
    <row r="12" spans="1:18" x14ac:dyDescent="0.25">
      <c r="A12" t="s">
        <v>501</v>
      </c>
      <c r="B12" t="s">
        <v>502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29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29">
        <f t="shared" si="1"/>
        <v>100</v>
      </c>
    </row>
    <row r="13" spans="1:18" x14ac:dyDescent="0.25">
      <c r="A13" t="s">
        <v>320</v>
      </c>
      <c r="B13" t="s">
        <v>503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29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29">
        <f t="shared" si="1"/>
        <v>100</v>
      </c>
    </row>
    <row r="14" spans="1:18" x14ac:dyDescent="0.25">
      <c r="A14" t="s">
        <v>504</v>
      </c>
      <c r="B14" t="s">
        <v>505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29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29">
        <f t="shared" si="1"/>
        <v>100</v>
      </c>
    </row>
    <row r="17" spans="1:18" x14ac:dyDescent="0.25">
      <c r="A17" t="s">
        <v>257</v>
      </c>
      <c r="B17" t="s">
        <v>488</v>
      </c>
      <c r="E17" s="31" t="s">
        <v>73</v>
      </c>
      <c r="F17" s="31" t="s">
        <v>173</v>
      </c>
      <c r="G17" s="31" t="s">
        <v>174</v>
      </c>
      <c r="H17" s="31" t="s">
        <v>175</v>
      </c>
      <c r="I17" s="31" t="s">
        <v>176</v>
      </c>
      <c r="J17" s="31" t="s">
        <v>177</v>
      </c>
      <c r="K17" s="35" t="s">
        <v>178</v>
      </c>
      <c r="L17" s="32" t="s">
        <v>168</v>
      </c>
      <c r="M17" s="32" t="s">
        <v>169</v>
      </c>
      <c r="N17" s="32" t="s">
        <v>64</v>
      </c>
      <c r="O17" s="32" t="s">
        <v>170</v>
      </c>
      <c r="P17" s="32" t="s">
        <v>68</v>
      </c>
      <c r="Q17" s="32" t="s">
        <v>171</v>
      </c>
      <c r="R17" s="35" t="s">
        <v>172</v>
      </c>
    </row>
    <row r="18" spans="1:18" x14ac:dyDescent="0.25">
      <c r="A18" t="s">
        <v>341</v>
      </c>
      <c r="B18" t="s">
        <v>491</v>
      </c>
      <c r="E18" s="18">
        <f t="shared" ref="E18:E30" si="2">(P2/100)*L2</f>
        <v>3.1280000000000001</v>
      </c>
      <c r="F18" s="18">
        <f t="shared" ref="F18:F30" si="3">(N2/100)*L2</f>
        <v>0</v>
      </c>
      <c r="G18" s="18">
        <f t="shared" ref="G18:G30" si="4">(Q2/100)*L2</f>
        <v>331.95900000000006</v>
      </c>
      <c r="H18" s="18">
        <f t="shared" ref="H18:H30" si="5">(O2/100)*L2</f>
        <v>0</v>
      </c>
      <c r="I18" s="18">
        <f t="shared" ref="I18:I30" si="6">(M2/100)*L2</f>
        <v>55.913000000000004</v>
      </c>
      <c r="J18" s="18">
        <v>0</v>
      </c>
      <c r="K18" s="45">
        <f t="shared" ref="K18:K30" si="7">SUM(E18:J18)</f>
        <v>391.00000000000006</v>
      </c>
      <c r="L18" s="18">
        <f t="shared" ref="L18:L30" si="8">(H2/100)*D2</f>
        <v>3.1280000000000001</v>
      </c>
      <c r="M18" s="18">
        <f t="shared" ref="M18:M30" si="9">(E2/100)*D2</f>
        <v>55.130999999999993</v>
      </c>
      <c r="N18" s="18">
        <f t="shared" ref="N18:N30" si="10">(G2/100)*D2</f>
        <v>1.173</v>
      </c>
      <c r="O18" s="18"/>
      <c r="P18" s="18">
        <f t="shared" ref="P18:P30" si="11">(I2/100)*D2</f>
        <v>331.95900000000006</v>
      </c>
      <c r="Q18" s="18">
        <f t="shared" ref="Q18:Q30" si="12">(F2/100)*D2</f>
        <v>0</v>
      </c>
      <c r="R18" s="45">
        <f t="shared" ref="R18:R30" si="13">SUM(L18:Q18)</f>
        <v>391.39100000000008</v>
      </c>
    </row>
    <row r="19" spans="1:18" x14ac:dyDescent="0.25">
      <c r="A19" t="s">
        <v>337</v>
      </c>
      <c r="B19" t="s">
        <v>492</v>
      </c>
      <c r="E19" s="18">
        <f t="shared" si="2"/>
        <v>0</v>
      </c>
      <c r="F19" s="18">
        <f t="shared" si="3"/>
        <v>0</v>
      </c>
      <c r="G19" s="18">
        <f t="shared" si="4"/>
        <v>65.988</v>
      </c>
      <c r="H19" s="18">
        <f t="shared" si="5"/>
        <v>0</v>
      </c>
      <c r="I19" s="18">
        <f t="shared" si="6"/>
        <v>12.012</v>
      </c>
      <c r="J19" s="18">
        <v>0</v>
      </c>
      <c r="K19" s="45">
        <f t="shared" si="7"/>
        <v>78</v>
      </c>
      <c r="L19" s="18">
        <f t="shared" si="8"/>
        <v>0</v>
      </c>
      <c r="M19" s="18">
        <f t="shared" si="9"/>
        <v>8.9700000000000006</v>
      </c>
      <c r="N19" s="18">
        <f t="shared" si="10"/>
        <v>2.964</v>
      </c>
      <c r="O19" s="18"/>
      <c r="P19" s="18">
        <f t="shared" si="11"/>
        <v>65.988</v>
      </c>
      <c r="Q19" s="18">
        <f t="shared" si="12"/>
        <v>0</v>
      </c>
      <c r="R19" s="45">
        <f t="shared" si="13"/>
        <v>77.921999999999997</v>
      </c>
    </row>
    <row r="20" spans="1:18" x14ac:dyDescent="0.25">
      <c r="A20" t="s">
        <v>316</v>
      </c>
      <c r="B20" t="s">
        <v>493</v>
      </c>
      <c r="E20" s="18">
        <f t="shared" si="2"/>
        <v>0</v>
      </c>
      <c r="F20" s="18">
        <f t="shared" si="3"/>
        <v>3.0239999999999996</v>
      </c>
      <c r="G20" s="18">
        <f t="shared" si="4"/>
        <v>29.051999999999996</v>
      </c>
      <c r="H20" s="18">
        <f t="shared" si="5"/>
        <v>0</v>
      </c>
      <c r="I20" s="18">
        <f t="shared" si="6"/>
        <v>76.032000000000011</v>
      </c>
      <c r="J20" s="18">
        <v>0</v>
      </c>
      <c r="K20" s="45">
        <f t="shared" si="7"/>
        <v>108.108</v>
      </c>
      <c r="L20" s="18">
        <f t="shared" si="8"/>
        <v>0</v>
      </c>
      <c r="M20" s="18">
        <f t="shared" si="9"/>
        <v>102.04900000000001</v>
      </c>
      <c r="N20" s="18">
        <f t="shared" si="10"/>
        <v>0</v>
      </c>
      <c r="O20" s="18"/>
      <c r="P20" s="18">
        <f t="shared" si="11"/>
        <v>28.951000000000001</v>
      </c>
      <c r="Q20" s="18">
        <f t="shared" si="12"/>
        <v>0</v>
      </c>
      <c r="R20" s="45">
        <f t="shared" si="13"/>
        <v>131</v>
      </c>
    </row>
    <row r="21" spans="1:18" x14ac:dyDescent="0.25">
      <c r="A21" t="s">
        <v>309</v>
      </c>
      <c r="B21" t="s">
        <v>494</v>
      </c>
      <c r="E21" s="18">
        <f t="shared" si="2"/>
        <v>0</v>
      </c>
      <c r="F21" s="18">
        <f t="shared" si="3"/>
        <v>2.0009999999999999</v>
      </c>
      <c r="G21" s="18">
        <f t="shared" si="4"/>
        <v>0</v>
      </c>
      <c r="H21" s="18">
        <f t="shared" si="5"/>
        <v>0</v>
      </c>
      <c r="I21" s="18">
        <f t="shared" si="6"/>
        <v>66.998999999999995</v>
      </c>
      <c r="J21" s="18">
        <v>0</v>
      </c>
      <c r="K21" s="45">
        <f t="shared" si="7"/>
        <v>69</v>
      </c>
      <c r="L21" s="18">
        <f t="shared" si="8"/>
        <v>0</v>
      </c>
      <c r="M21" s="18">
        <f t="shared" si="9"/>
        <v>46.002000000000002</v>
      </c>
      <c r="N21" s="18">
        <f t="shared" si="10"/>
        <v>5.9859999999999998</v>
      </c>
      <c r="O21" s="18"/>
      <c r="P21" s="18">
        <f t="shared" si="11"/>
        <v>0</v>
      </c>
      <c r="Q21" s="18">
        <f t="shared" si="12"/>
        <v>30.012</v>
      </c>
      <c r="R21" s="45">
        <f t="shared" si="13"/>
        <v>82</v>
      </c>
    </row>
    <row r="22" spans="1:18" x14ac:dyDescent="0.25">
      <c r="A22" t="s">
        <v>495</v>
      </c>
      <c r="B22" t="s">
        <v>496</v>
      </c>
      <c r="E22" s="18">
        <f t="shared" si="2"/>
        <v>0</v>
      </c>
      <c r="F22" s="18">
        <f t="shared" si="3"/>
        <v>0.98</v>
      </c>
      <c r="G22" s="18">
        <f t="shared" si="4"/>
        <v>0</v>
      </c>
      <c r="H22" s="18">
        <f t="shared" si="5"/>
        <v>0</v>
      </c>
      <c r="I22" s="18">
        <f t="shared" si="6"/>
        <v>48.019999999999996</v>
      </c>
      <c r="J22" s="18">
        <v>0</v>
      </c>
      <c r="K22" s="45">
        <f t="shared" si="7"/>
        <v>48.999999999999993</v>
      </c>
      <c r="L22" s="18">
        <f t="shared" si="8"/>
        <v>0</v>
      </c>
      <c r="M22" s="18">
        <f t="shared" si="9"/>
        <v>38.016000000000005</v>
      </c>
      <c r="N22" s="18">
        <f t="shared" si="10"/>
        <v>2.016</v>
      </c>
      <c r="O22" s="18"/>
      <c r="P22" s="18">
        <f t="shared" si="11"/>
        <v>0</v>
      </c>
      <c r="Q22" s="18">
        <f t="shared" si="12"/>
        <v>8.0159999999999982</v>
      </c>
      <c r="R22" s="45">
        <f t="shared" si="13"/>
        <v>48.048000000000002</v>
      </c>
    </row>
    <row r="23" spans="1:18" x14ac:dyDescent="0.25">
      <c r="A23" t="s">
        <v>307</v>
      </c>
      <c r="B23" t="s">
        <v>497</v>
      </c>
      <c r="E23" s="18">
        <f t="shared" si="2"/>
        <v>0</v>
      </c>
      <c r="F23" s="18">
        <f t="shared" si="3"/>
        <v>0</v>
      </c>
      <c r="G23" s="18">
        <f t="shared" si="4"/>
        <v>0</v>
      </c>
      <c r="H23" s="18">
        <f t="shared" si="5"/>
        <v>0</v>
      </c>
      <c r="I23" s="18">
        <f t="shared" si="6"/>
        <v>33</v>
      </c>
      <c r="J23" s="18">
        <v>0</v>
      </c>
      <c r="K23" s="45">
        <f t="shared" si="7"/>
        <v>33</v>
      </c>
      <c r="L23" s="18">
        <f t="shared" si="8"/>
        <v>0</v>
      </c>
      <c r="M23" s="18">
        <f t="shared" si="9"/>
        <v>23.004000000000001</v>
      </c>
      <c r="N23" s="18">
        <f t="shared" si="10"/>
        <v>2.988</v>
      </c>
      <c r="O23" s="18"/>
      <c r="P23" s="18">
        <f t="shared" si="11"/>
        <v>0</v>
      </c>
      <c r="Q23" s="18">
        <f t="shared" si="12"/>
        <v>10.008000000000001</v>
      </c>
      <c r="R23" s="45">
        <f t="shared" si="13"/>
        <v>36</v>
      </c>
    </row>
    <row r="24" spans="1:18" x14ac:dyDescent="0.25">
      <c r="A24" t="s">
        <v>130</v>
      </c>
      <c r="B24" t="s">
        <v>131</v>
      </c>
      <c r="E24" s="18">
        <f t="shared" si="2"/>
        <v>0</v>
      </c>
      <c r="F24" s="18">
        <f t="shared" si="3"/>
        <v>4.9980000000000002</v>
      </c>
      <c r="G24" s="18">
        <f t="shared" si="4"/>
        <v>0</v>
      </c>
      <c r="H24" s="18">
        <f t="shared" si="5"/>
        <v>0</v>
      </c>
      <c r="I24" s="18">
        <f t="shared" si="6"/>
        <v>16.001999999999999</v>
      </c>
      <c r="J24" s="18">
        <v>0</v>
      </c>
      <c r="K24" s="45">
        <f t="shared" si="7"/>
        <v>21</v>
      </c>
      <c r="L24" s="18">
        <f t="shared" si="8"/>
        <v>0</v>
      </c>
      <c r="M24" s="18">
        <f t="shared" si="9"/>
        <v>8.9930000000000003</v>
      </c>
      <c r="N24" s="18">
        <f t="shared" si="10"/>
        <v>2.0009999999999999</v>
      </c>
      <c r="O24" s="18"/>
      <c r="P24" s="18">
        <f t="shared" si="11"/>
        <v>0</v>
      </c>
      <c r="Q24" s="18">
        <f t="shared" si="12"/>
        <v>12.006</v>
      </c>
      <c r="R24" s="45">
        <f t="shared" si="13"/>
        <v>23</v>
      </c>
    </row>
    <row r="25" spans="1:18" x14ac:dyDescent="0.25">
      <c r="A25" t="s">
        <v>333</v>
      </c>
      <c r="B25" t="s">
        <v>498</v>
      </c>
      <c r="E25" s="18">
        <f t="shared" si="2"/>
        <v>0.99</v>
      </c>
      <c r="F25" s="18">
        <f t="shared" si="3"/>
        <v>0.99</v>
      </c>
      <c r="G25" s="18">
        <f t="shared" si="4"/>
        <v>0</v>
      </c>
      <c r="H25" s="18">
        <f t="shared" si="5"/>
        <v>15.994</v>
      </c>
      <c r="I25" s="18">
        <f t="shared" si="6"/>
        <v>4.0039999999999996</v>
      </c>
      <c r="J25" s="18">
        <v>0</v>
      </c>
      <c r="K25" s="45">
        <f t="shared" si="7"/>
        <v>21.978000000000002</v>
      </c>
      <c r="L25" s="18">
        <f t="shared" si="8"/>
        <v>1.0009999999999999</v>
      </c>
      <c r="M25" s="18">
        <f t="shared" si="9"/>
        <v>7.9950000000000001</v>
      </c>
      <c r="N25" s="18">
        <f t="shared" si="10"/>
        <v>0</v>
      </c>
      <c r="O25" s="18"/>
      <c r="P25" s="18">
        <f t="shared" si="11"/>
        <v>0</v>
      </c>
      <c r="Q25" s="18">
        <f t="shared" si="12"/>
        <v>4.0039999999999996</v>
      </c>
      <c r="R25" s="45">
        <f t="shared" si="13"/>
        <v>13</v>
      </c>
    </row>
    <row r="26" spans="1:18" x14ac:dyDescent="0.25">
      <c r="A26" t="s">
        <v>329</v>
      </c>
      <c r="B26" t="s">
        <v>499</v>
      </c>
      <c r="E26" s="18">
        <f t="shared" si="2"/>
        <v>0</v>
      </c>
      <c r="F26" s="18">
        <f t="shared" si="3"/>
        <v>3</v>
      </c>
      <c r="G26" s="18">
        <f t="shared" si="4"/>
        <v>0</v>
      </c>
      <c r="H26" s="18">
        <f t="shared" si="5"/>
        <v>17</v>
      </c>
      <c r="I26" s="18">
        <f t="shared" si="6"/>
        <v>0</v>
      </c>
      <c r="J26" s="18">
        <v>0</v>
      </c>
      <c r="K26" s="45">
        <f t="shared" si="7"/>
        <v>20</v>
      </c>
      <c r="L26" s="18">
        <f t="shared" si="8"/>
        <v>0</v>
      </c>
      <c r="M26" s="18">
        <f t="shared" si="9"/>
        <v>11.997999999999999</v>
      </c>
      <c r="N26" s="18">
        <f t="shared" si="10"/>
        <v>0</v>
      </c>
      <c r="O26" s="18"/>
      <c r="P26" s="18">
        <f t="shared" si="11"/>
        <v>2.0020000000000002</v>
      </c>
      <c r="Q26" s="18">
        <f t="shared" si="12"/>
        <v>0</v>
      </c>
      <c r="R26" s="45">
        <f t="shared" si="13"/>
        <v>14</v>
      </c>
    </row>
    <row r="27" spans="1:18" x14ac:dyDescent="0.25">
      <c r="A27" t="s">
        <v>331</v>
      </c>
      <c r="B27" t="s">
        <v>500</v>
      </c>
      <c r="E27" s="18">
        <f t="shared" si="2"/>
        <v>13.005000000000001</v>
      </c>
      <c r="F27" s="18">
        <f t="shared" si="3"/>
        <v>0</v>
      </c>
      <c r="G27" s="18">
        <f t="shared" si="4"/>
        <v>0</v>
      </c>
      <c r="H27" s="18">
        <f t="shared" si="5"/>
        <v>0</v>
      </c>
      <c r="I27" s="18">
        <f t="shared" si="6"/>
        <v>3.9949999999999997</v>
      </c>
      <c r="J27" s="18">
        <v>0</v>
      </c>
      <c r="K27" s="45">
        <f t="shared" si="7"/>
        <v>17</v>
      </c>
      <c r="L27" s="18">
        <f t="shared" si="8"/>
        <v>14.008000000000001</v>
      </c>
      <c r="M27" s="18">
        <f t="shared" si="9"/>
        <v>0</v>
      </c>
      <c r="N27" s="18">
        <f t="shared" si="10"/>
        <v>1.0030000000000001</v>
      </c>
      <c r="O27" s="18"/>
      <c r="P27" s="18">
        <f t="shared" si="11"/>
        <v>0</v>
      </c>
      <c r="Q27" s="18">
        <f t="shared" si="12"/>
        <v>2.0060000000000002</v>
      </c>
      <c r="R27" s="45">
        <f t="shared" si="13"/>
        <v>17.017000000000003</v>
      </c>
    </row>
    <row r="28" spans="1:18" x14ac:dyDescent="0.25">
      <c r="A28" t="s">
        <v>501</v>
      </c>
      <c r="B28" t="s">
        <v>502</v>
      </c>
      <c r="E28" s="18">
        <f t="shared" si="2"/>
        <v>13.004999999999999</v>
      </c>
      <c r="F28" s="18">
        <f t="shared" si="3"/>
        <v>0</v>
      </c>
      <c r="G28" s="18">
        <f t="shared" si="4"/>
        <v>0</v>
      </c>
      <c r="H28" s="18">
        <f t="shared" si="5"/>
        <v>0</v>
      </c>
      <c r="I28" s="18">
        <f t="shared" si="6"/>
        <v>1.9950000000000001</v>
      </c>
      <c r="J28" s="18">
        <v>0</v>
      </c>
      <c r="K28" s="45">
        <f t="shared" si="7"/>
        <v>15</v>
      </c>
      <c r="L28" s="18">
        <f t="shared" si="8"/>
        <v>13.004999999999999</v>
      </c>
      <c r="M28" s="18">
        <f t="shared" si="9"/>
        <v>0</v>
      </c>
      <c r="N28" s="18">
        <f t="shared" si="10"/>
        <v>0</v>
      </c>
      <c r="O28" s="18"/>
      <c r="P28" s="18">
        <f t="shared" si="11"/>
        <v>0</v>
      </c>
      <c r="Q28" s="18">
        <f t="shared" si="12"/>
        <v>1.9950000000000001</v>
      </c>
      <c r="R28" s="45">
        <f t="shared" si="13"/>
        <v>15</v>
      </c>
    </row>
    <row r="29" spans="1:18" x14ac:dyDescent="0.25">
      <c r="A29" t="s">
        <v>320</v>
      </c>
      <c r="B29" t="s">
        <v>503</v>
      </c>
      <c r="E29" s="18">
        <f t="shared" si="2"/>
        <v>4.9920000000000009</v>
      </c>
      <c r="F29" s="18">
        <f t="shared" si="3"/>
        <v>1.008</v>
      </c>
      <c r="G29" s="18">
        <f t="shared" si="4"/>
        <v>0</v>
      </c>
      <c r="H29" s="18">
        <f t="shared" si="5"/>
        <v>1.992</v>
      </c>
      <c r="I29" s="18">
        <f t="shared" si="6"/>
        <v>16.008000000000003</v>
      </c>
      <c r="J29" s="18">
        <v>0</v>
      </c>
      <c r="K29" s="45">
        <f t="shared" si="7"/>
        <v>24.000000000000004</v>
      </c>
      <c r="L29" s="18">
        <f t="shared" si="8"/>
        <v>4</v>
      </c>
      <c r="M29" s="18">
        <f t="shared" si="9"/>
        <v>2</v>
      </c>
      <c r="N29" s="18">
        <f t="shared" si="10"/>
        <v>2</v>
      </c>
      <c r="O29" s="18"/>
      <c r="P29" s="18">
        <f t="shared" si="11"/>
        <v>0</v>
      </c>
      <c r="Q29" s="18">
        <f t="shared" si="12"/>
        <v>17</v>
      </c>
      <c r="R29" s="45">
        <f t="shared" si="13"/>
        <v>25</v>
      </c>
    </row>
    <row r="30" spans="1:18" x14ac:dyDescent="0.25">
      <c r="A30" t="s">
        <v>504</v>
      </c>
      <c r="B30" t="s">
        <v>505</v>
      </c>
      <c r="E30" s="18">
        <f t="shared" si="2"/>
        <v>2.996</v>
      </c>
      <c r="F30" s="18">
        <f t="shared" si="3"/>
        <v>0</v>
      </c>
      <c r="G30" s="18">
        <f t="shared" si="4"/>
        <v>0</v>
      </c>
      <c r="H30" s="18">
        <f t="shared" si="5"/>
        <v>0</v>
      </c>
      <c r="I30" s="18">
        <f t="shared" si="6"/>
        <v>11.004</v>
      </c>
      <c r="J30" s="18">
        <v>0</v>
      </c>
      <c r="K30" s="45">
        <f t="shared" si="7"/>
        <v>14</v>
      </c>
      <c r="L30" s="18">
        <f t="shared" si="8"/>
        <v>2.0019999999999998</v>
      </c>
      <c r="M30" s="18">
        <f t="shared" si="9"/>
        <v>0</v>
      </c>
      <c r="N30" s="18">
        <f t="shared" si="10"/>
        <v>6.0060000000000002</v>
      </c>
      <c r="O30" s="18"/>
      <c r="P30" s="18">
        <f t="shared" si="11"/>
        <v>0</v>
      </c>
      <c r="Q30" s="18">
        <f t="shared" si="12"/>
        <v>5.0049999999999999</v>
      </c>
      <c r="R30" s="45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C86" sqref="C86"/>
    </sheetView>
  </sheetViews>
  <sheetFormatPr defaultColWidth="8.7109375" defaultRowHeight="15" x14ac:dyDescent="0.25"/>
  <cols>
    <col min="1" max="1" width="34.85546875" customWidth="1"/>
    <col min="2" max="2" width="30.42578125" customWidth="1"/>
    <col min="3" max="3" width="31.28515625" customWidth="1"/>
  </cols>
  <sheetData>
    <row r="1" spans="1:18" x14ac:dyDescent="0.25">
      <c r="A1" s="46" t="s">
        <v>257</v>
      </c>
      <c r="B1" s="47" t="s">
        <v>347</v>
      </c>
      <c r="C1" s="46" t="s">
        <v>506</v>
      </c>
      <c r="D1" s="46" t="s">
        <v>61</v>
      </c>
      <c r="E1" s="46" t="s">
        <v>175</v>
      </c>
      <c r="F1" s="46" t="s">
        <v>227</v>
      </c>
      <c r="G1" s="46" t="s">
        <v>305</v>
      </c>
      <c r="H1" s="46" t="s">
        <v>507</v>
      </c>
      <c r="I1" s="46" t="s">
        <v>174</v>
      </c>
      <c r="J1" s="46" t="s">
        <v>508</v>
      </c>
      <c r="K1" s="46" t="s">
        <v>73</v>
      </c>
      <c r="L1" s="48" t="s">
        <v>70</v>
      </c>
      <c r="M1" s="46" t="s">
        <v>221</v>
      </c>
      <c r="N1" s="46" t="s">
        <v>509</v>
      </c>
      <c r="O1" s="46" t="s">
        <v>260</v>
      </c>
      <c r="P1" s="46" t="s">
        <v>222</v>
      </c>
      <c r="Q1" s="46" t="s">
        <v>349</v>
      </c>
      <c r="R1" s="48" t="s">
        <v>70</v>
      </c>
    </row>
    <row r="2" spans="1:18" x14ac:dyDescent="0.25">
      <c r="A2" s="47" t="s">
        <v>510</v>
      </c>
      <c r="B2" s="47" t="s">
        <v>510</v>
      </c>
      <c r="C2" s="46" t="s">
        <v>511</v>
      </c>
      <c r="D2" s="47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8">
        <f t="shared" ref="L2:L37" si="0">SUM(E2:K2)</f>
        <v>100</v>
      </c>
      <c r="M2" s="46">
        <v>24</v>
      </c>
      <c r="N2" s="46">
        <v>0</v>
      </c>
      <c r="O2" s="46">
        <v>0</v>
      </c>
      <c r="P2" s="46">
        <v>0</v>
      </c>
      <c r="Q2" s="46">
        <v>76</v>
      </c>
      <c r="R2" s="48">
        <f t="shared" ref="R2:R37" si="1">SUM(M2:Q2)</f>
        <v>100</v>
      </c>
    </row>
    <row r="3" spans="1:18" x14ac:dyDescent="0.25">
      <c r="A3" s="47" t="s">
        <v>512</v>
      </c>
      <c r="B3" s="47" t="s">
        <v>513</v>
      </c>
      <c r="C3" s="46" t="s">
        <v>514</v>
      </c>
      <c r="D3" s="47">
        <v>82</v>
      </c>
      <c r="E3" s="46">
        <v>0</v>
      </c>
      <c r="F3" s="46">
        <v>0</v>
      </c>
      <c r="G3" s="46">
        <v>12</v>
      </c>
      <c r="H3" s="46">
        <v>0</v>
      </c>
      <c r="I3" s="46">
        <v>0</v>
      </c>
      <c r="J3" s="46">
        <v>0</v>
      </c>
      <c r="K3" s="46">
        <v>88</v>
      </c>
      <c r="L3" s="48">
        <f t="shared" si="0"/>
        <v>100</v>
      </c>
      <c r="M3" s="46">
        <v>0</v>
      </c>
      <c r="N3" s="46">
        <v>0</v>
      </c>
      <c r="O3" s="46">
        <v>0</v>
      </c>
      <c r="P3" s="46">
        <v>0</v>
      </c>
      <c r="Q3" s="46">
        <v>100</v>
      </c>
      <c r="R3" s="48">
        <f t="shared" si="1"/>
        <v>100</v>
      </c>
    </row>
    <row r="4" spans="1:18" x14ac:dyDescent="0.25">
      <c r="A4" s="46" t="s">
        <v>515</v>
      </c>
      <c r="B4" s="47" t="s">
        <v>515</v>
      </c>
      <c r="C4" s="46" t="s">
        <v>516</v>
      </c>
      <c r="D4" s="47">
        <v>74</v>
      </c>
      <c r="E4" s="46">
        <v>0</v>
      </c>
      <c r="F4" s="46">
        <v>1</v>
      </c>
      <c r="G4" s="46">
        <v>45</v>
      </c>
      <c r="H4" s="46">
        <v>49</v>
      </c>
      <c r="I4" s="46">
        <v>0</v>
      </c>
      <c r="J4" s="46">
        <v>5</v>
      </c>
      <c r="K4" s="46">
        <v>0</v>
      </c>
      <c r="L4" s="48">
        <f t="shared" si="0"/>
        <v>100</v>
      </c>
      <c r="M4" s="46">
        <v>100</v>
      </c>
      <c r="N4" s="46">
        <v>0</v>
      </c>
      <c r="O4" s="46">
        <v>0</v>
      </c>
      <c r="P4" s="46">
        <v>0</v>
      </c>
      <c r="Q4" s="46">
        <v>0</v>
      </c>
      <c r="R4" s="48">
        <f t="shared" si="1"/>
        <v>100</v>
      </c>
    </row>
    <row r="5" spans="1:18" x14ac:dyDescent="0.25">
      <c r="A5" s="46" t="s">
        <v>517</v>
      </c>
      <c r="B5" s="47" t="s">
        <v>517</v>
      </c>
      <c r="C5" s="46" t="s">
        <v>518</v>
      </c>
      <c r="D5" s="47">
        <v>73</v>
      </c>
      <c r="E5" s="46">
        <v>0</v>
      </c>
      <c r="F5" s="46">
        <v>0</v>
      </c>
      <c r="G5" s="46">
        <v>1</v>
      </c>
      <c r="H5" s="46">
        <v>0</v>
      </c>
      <c r="I5" s="46">
        <v>0</v>
      </c>
      <c r="J5" s="46">
        <v>0</v>
      </c>
      <c r="K5" s="46">
        <v>97</v>
      </c>
      <c r="L5" s="48">
        <f t="shared" si="0"/>
        <v>98</v>
      </c>
      <c r="M5" s="46">
        <v>0</v>
      </c>
      <c r="N5" s="46">
        <v>0</v>
      </c>
      <c r="O5" s="46">
        <v>0</v>
      </c>
      <c r="P5" s="46">
        <v>0</v>
      </c>
      <c r="Q5" s="46">
        <v>100</v>
      </c>
      <c r="R5" s="48">
        <f t="shared" si="1"/>
        <v>100</v>
      </c>
    </row>
    <row r="6" spans="1:18" x14ac:dyDescent="0.25">
      <c r="A6" s="46" t="s">
        <v>519</v>
      </c>
      <c r="B6" s="47" t="s">
        <v>519</v>
      </c>
      <c r="C6" s="46" t="s">
        <v>520</v>
      </c>
      <c r="D6" s="47">
        <v>41</v>
      </c>
      <c r="E6" s="46">
        <v>0</v>
      </c>
      <c r="F6" s="46">
        <v>66</v>
      </c>
      <c r="G6" s="46">
        <v>0</v>
      </c>
      <c r="H6" s="46">
        <v>32</v>
      </c>
      <c r="I6" s="46">
        <v>0</v>
      </c>
      <c r="J6" s="46">
        <v>2</v>
      </c>
      <c r="K6" s="46">
        <v>0</v>
      </c>
      <c r="L6" s="48">
        <f t="shared" si="0"/>
        <v>100</v>
      </c>
      <c r="M6" s="46">
        <v>83</v>
      </c>
      <c r="N6" s="46">
        <v>0</v>
      </c>
      <c r="O6" s="46">
        <v>17</v>
      </c>
      <c r="P6" s="46">
        <v>0</v>
      </c>
      <c r="Q6" s="46">
        <v>0</v>
      </c>
      <c r="R6" s="48">
        <f t="shared" si="1"/>
        <v>100</v>
      </c>
    </row>
    <row r="7" spans="1:18" x14ac:dyDescent="0.25">
      <c r="A7" s="46" t="s">
        <v>521</v>
      </c>
      <c r="B7" s="47" t="s">
        <v>521</v>
      </c>
      <c r="C7" s="46" t="s">
        <v>522</v>
      </c>
      <c r="D7" s="47">
        <v>45</v>
      </c>
      <c r="E7" s="46">
        <v>0</v>
      </c>
      <c r="F7" s="46">
        <v>0</v>
      </c>
      <c r="G7" s="46">
        <v>0</v>
      </c>
      <c r="H7" s="46">
        <v>0</v>
      </c>
      <c r="I7" s="46">
        <v>7</v>
      </c>
      <c r="J7" s="46">
        <v>93</v>
      </c>
      <c r="K7" s="46">
        <v>0</v>
      </c>
      <c r="L7" s="48">
        <f t="shared" si="0"/>
        <v>100</v>
      </c>
      <c r="M7" s="46">
        <v>100</v>
      </c>
      <c r="N7" s="46">
        <v>0</v>
      </c>
      <c r="O7" s="46">
        <v>0</v>
      </c>
      <c r="P7" s="46">
        <v>0</v>
      </c>
      <c r="Q7" s="46">
        <v>0</v>
      </c>
      <c r="R7" s="48">
        <f t="shared" si="1"/>
        <v>100</v>
      </c>
    </row>
    <row r="8" spans="1:18" x14ac:dyDescent="0.25">
      <c r="A8" s="46" t="s">
        <v>523</v>
      </c>
      <c r="B8" s="47" t="s">
        <v>523</v>
      </c>
      <c r="C8" s="46" t="s">
        <v>524</v>
      </c>
      <c r="D8" s="47">
        <v>74</v>
      </c>
      <c r="E8" s="46">
        <v>24</v>
      </c>
      <c r="F8" s="46">
        <v>8</v>
      </c>
      <c r="G8" s="46">
        <v>9</v>
      </c>
      <c r="H8" s="46">
        <v>35</v>
      </c>
      <c r="I8" s="46">
        <v>0</v>
      </c>
      <c r="J8" s="46">
        <v>23</v>
      </c>
      <c r="K8" s="46">
        <v>0</v>
      </c>
      <c r="L8" s="48">
        <f t="shared" si="0"/>
        <v>99</v>
      </c>
      <c r="M8" s="46">
        <v>99</v>
      </c>
      <c r="N8" s="46">
        <v>0</v>
      </c>
      <c r="O8" s="46">
        <v>0</v>
      </c>
      <c r="P8" s="46">
        <v>1</v>
      </c>
      <c r="Q8" s="46">
        <v>0</v>
      </c>
      <c r="R8" s="48">
        <f t="shared" si="1"/>
        <v>100</v>
      </c>
    </row>
    <row r="9" spans="1:18" x14ac:dyDescent="0.25">
      <c r="A9" s="46" t="s">
        <v>525</v>
      </c>
      <c r="B9" s="47" t="s">
        <v>525</v>
      </c>
      <c r="C9" s="46" t="s">
        <v>526</v>
      </c>
      <c r="D9" s="47">
        <v>115</v>
      </c>
      <c r="E9" s="46">
        <v>0</v>
      </c>
      <c r="F9" s="46">
        <v>0</v>
      </c>
      <c r="G9" s="46">
        <v>56</v>
      </c>
      <c r="H9" s="46">
        <v>17</v>
      </c>
      <c r="I9" s="46">
        <v>20</v>
      </c>
      <c r="J9" s="46">
        <v>8</v>
      </c>
      <c r="K9" s="46">
        <v>0</v>
      </c>
      <c r="L9" s="48">
        <f t="shared" si="0"/>
        <v>101</v>
      </c>
      <c r="M9" s="46">
        <v>100</v>
      </c>
      <c r="N9" s="46">
        <v>0</v>
      </c>
      <c r="O9" s="46">
        <v>0</v>
      </c>
      <c r="P9" s="46">
        <v>0</v>
      </c>
      <c r="Q9" s="46">
        <v>0</v>
      </c>
      <c r="R9" s="48">
        <f t="shared" si="1"/>
        <v>100</v>
      </c>
    </row>
    <row r="10" spans="1:18" x14ac:dyDescent="0.25">
      <c r="A10" s="46" t="s">
        <v>527</v>
      </c>
      <c r="B10" s="47" t="s">
        <v>527</v>
      </c>
      <c r="C10" s="46" t="s">
        <v>528</v>
      </c>
      <c r="D10" s="47">
        <v>128</v>
      </c>
      <c r="E10" s="46">
        <v>0</v>
      </c>
      <c r="F10" s="46">
        <v>0</v>
      </c>
      <c r="G10" s="46">
        <v>56</v>
      </c>
      <c r="H10" s="46">
        <v>44</v>
      </c>
      <c r="I10" s="46">
        <v>0</v>
      </c>
      <c r="J10" s="46">
        <v>0</v>
      </c>
      <c r="K10" s="46">
        <v>0</v>
      </c>
      <c r="L10" s="48">
        <f t="shared" si="0"/>
        <v>100</v>
      </c>
      <c r="M10" s="46">
        <v>100</v>
      </c>
      <c r="N10" s="46">
        <v>0</v>
      </c>
      <c r="O10" s="46">
        <v>0</v>
      </c>
      <c r="P10" s="46">
        <v>0</v>
      </c>
      <c r="Q10" s="46">
        <v>0</v>
      </c>
      <c r="R10" s="48">
        <f t="shared" si="1"/>
        <v>100</v>
      </c>
    </row>
    <row r="11" spans="1:18" x14ac:dyDescent="0.25">
      <c r="A11" s="46" t="s">
        <v>529</v>
      </c>
      <c r="B11" s="47" t="s">
        <v>530</v>
      </c>
      <c r="C11" s="46" t="s">
        <v>531</v>
      </c>
      <c r="D11" s="47">
        <v>31</v>
      </c>
      <c r="E11" s="46">
        <v>0</v>
      </c>
      <c r="F11" s="46">
        <v>6</v>
      </c>
      <c r="G11" s="46">
        <v>6</v>
      </c>
      <c r="H11" s="46">
        <v>0</v>
      </c>
      <c r="I11" s="46">
        <v>0</v>
      </c>
      <c r="J11" s="46">
        <v>87</v>
      </c>
      <c r="K11" s="46">
        <v>0</v>
      </c>
      <c r="L11" s="48">
        <f t="shared" si="0"/>
        <v>99</v>
      </c>
      <c r="M11" s="46">
        <v>100</v>
      </c>
      <c r="N11" s="46">
        <v>0</v>
      </c>
      <c r="O11" s="46">
        <v>0</v>
      </c>
      <c r="P11" s="46">
        <v>0</v>
      </c>
      <c r="Q11" s="46">
        <v>0</v>
      </c>
      <c r="R11" s="48">
        <f t="shared" si="1"/>
        <v>100</v>
      </c>
    </row>
    <row r="12" spans="1:18" x14ac:dyDescent="0.25">
      <c r="A12" s="46" t="s">
        <v>532</v>
      </c>
      <c r="B12" s="47" t="s">
        <v>533</v>
      </c>
      <c r="C12" s="46" t="s">
        <v>534</v>
      </c>
      <c r="D12" s="47">
        <v>56</v>
      </c>
      <c r="E12" s="46">
        <v>0</v>
      </c>
      <c r="F12" s="46">
        <v>0</v>
      </c>
      <c r="G12" s="46">
        <v>13</v>
      </c>
      <c r="H12" s="46">
        <v>0</v>
      </c>
      <c r="I12" s="46">
        <v>0</v>
      </c>
      <c r="J12" s="46">
        <v>0</v>
      </c>
      <c r="K12" s="46">
        <v>88</v>
      </c>
      <c r="L12" s="48">
        <f t="shared" si="0"/>
        <v>101</v>
      </c>
      <c r="M12" s="46">
        <v>0</v>
      </c>
      <c r="N12" s="46">
        <v>0</v>
      </c>
      <c r="O12" s="46">
        <v>0</v>
      </c>
      <c r="P12" s="46">
        <v>0</v>
      </c>
      <c r="Q12" s="46">
        <v>100</v>
      </c>
      <c r="R12" s="48">
        <f t="shared" si="1"/>
        <v>100</v>
      </c>
    </row>
    <row r="13" spans="1:18" x14ac:dyDescent="0.25">
      <c r="A13" s="46" t="s">
        <v>535</v>
      </c>
      <c r="B13" s="47" t="s">
        <v>535</v>
      </c>
      <c r="C13" s="46" t="s">
        <v>536</v>
      </c>
      <c r="D13" s="47">
        <v>35</v>
      </c>
      <c r="E13" s="46">
        <v>91</v>
      </c>
      <c r="F13" s="46">
        <v>6</v>
      </c>
      <c r="G13" s="46">
        <v>0</v>
      </c>
      <c r="H13" s="46">
        <v>3</v>
      </c>
      <c r="I13" s="46">
        <v>0</v>
      </c>
      <c r="J13" s="46">
        <v>0</v>
      </c>
      <c r="K13" s="46">
        <v>0</v>
      </c>
      <c r="L13" s="48">
        <f t="shared" si="0"/>
        <v>100</v>
      </c>
      <c r="M13" s="46">
        <v>74</v>
      </c>
      <c r="N13" s="46">
        <v>0</v>
      </c>
      <c r="O13" s="46">
        <v>0</v>
      </c>
      <c r="P13" s="46">
        <v>26</v>
      </c>
      <c r="Q13" s="46">
        <v>0</v>
      </c>
      <c r="R13" s="48">
        <f t="shared" si="1"/>
        <v>100</v>
      </c>
    </row>
    <row r="14" spans="1:18" x14ac:dyDescent="0.25">
      <c r="A14" s="46" t="s">
        <v>537</v>
      </c>
      <c r="B14" s="47" t="s">
        <v>538</v>
      </c>
      <c r="C14" s="46" t="s">
        <v>539</v>
      </c>
      <c r="D14" s="47">
        <v>368</v>
      </c>
      <c r="E14" s="46">
        <v>0</v>
      </c>
      <c r="F14" s="46">
        <v>0</v>
      </c>
      <c r="G14" s="46">
        <v>27</v>
      </c>
      <c r="H14" s="46">
        <v>72</v>
      </c>
      <c r="I14" s="46">
        <v>0</v>
      </c>
      <c r="J14" s="46">
        <v>0</v>
      </c>
      <c r="K14" s="46">
        <v>0</v>
      </c>
      <c r="L14" s="48">
        <f t="shared" si="0"/>
        <v>99</v>
      </c>
      <c r="M14" s="46">
        <v>100</v>
      </c>
      <c r="N14" s="46">
        <v>0</v>
      </c>
      <c r="O14" s="46">
        <v>0</v>
      </c>
      <c r="P14" s="46">
        <v>0</v>
      </c>
      <c r="Q14" s="46">
        <v>0</v>
      </c>
      <c r="R14" s="48">
        <f t="shared" si="1"/>
        <v>100</v>
      </c>
    </row>
    <row r="15" spans="1:18" x14ac:dyDescent="0.25">
      <c r="A15" s="46" t="s">
        <v>540</v>
      </c>
      <c r="B15" s="47" t="s">
        <v>540</v>
      </c>
      <c r="C15" s="46" t="s">
        <v>541</v>
      </c>
      <c r="D15" s="47">
        <v>40</v>
      </c>
      <c r="E15" s="46">
        <v>3</v>
      </c>
      <c r="F15" s="46">
        <v>0</v>
      </c>
      <c r="G15" s="46">
        <v>35</v>
      </c>
      <c r="H15" s="46">
        <v>58</v>
      </c>
      <c r="I15" s="46">
        <v>0</v>
      </c>
      <c r="J15" s="46">
        <v>5</v>
      </c>
      <c r="K15" s="46">
        <v>0</v>
      </c>
      <c r="L15" s="48">
        <f t="shared" si="0"/>
        <v>101</v>
      </c>
      <c r="M15" s="46">
        <v>100</v>
      </c>
      <c r="N15" s="46">
        <v>0</v>
      </c>
      <c r="O15" s="46">
        <v>0</v>
      </c>
      <c r="P15" s="46">
        <v>0</v>
      </c>
      <c r="Q15" s="46">
        <v>0</v>
      </c>
      <c r="R15" s="48">
        <f t="shared" si="1"/>
        <v>100</v>
      </c>
    </row>
    <row r="16" spans="1:18" x14ac:dyDescent="0.25">
      <c r="A16" s="47" t="s">
        <v>542</v>
      </c>
      <c r="B16" s="47" t="s">
        <v>542</v>
      </c>
      <c r="C16" s="46" t="s">
        <v>543</v>
      </c>
      <c r="D16" s="47">
        <v>42</v>
      </c>
      <c r="E16" s="46">
        <v>0</v>
      </c>
      <c r="F16" s="46">
        <v>0</v>
      </c>
      <c r="G16" s="46">
        <v>21</v>
      </c>
      <c r="H16" s="46">
        <v>0</v>
      </c>
      <c r="I16" s="46">
        <v>0</v>
      </c>
      <c r="J16" s="46">
        <v>0</v>
      </c>
      <c r="K16" s="46">
        <v>79</v>
      </c>
      <c r="L16" s="48">
        <f t="shared" si="0"/>
        <v>100</v>
      </c>
      <c r="M16" s="46">
        <v>0</v>
      </c>
      <c r="N16" s="46">
        <v>0</v>
      </c>
      <c r="O16" s="46">
        <v>0</v>
      </c>
      <c r="P16" s="46">
        <v>0</v>
      </c>
      <c r="Q16" s="46">
        <v>100</v>
      </c>
      <c r="R16" s="48">
        <f t="shared" si="1"/>
        <v>100</v>
      </c>
    </row>
    <row r="17" spans="1:18" x14ac:dyDescent="0.25">
      <c r="A17" s="47" t="s">
        <v>544</v>
      </c>
      <c r="B17" s="47" t="s">
        <v>544</v>
      </c>
      <c r="C17" s="46" t="s">
        <v>545</v>
      </c>
      <c r="D17" s="47">
        <v>159</v>
      </c>
      <c r="E17" s="46">
        <v>0</v>
      </c>
      <c r="F17" s="46">
        <v>9</v>
      </c>
      <c r="G17" s="46">
        <v>27</v>
      </c>
      <c r="H17" s="46">
        <v>64</v>
      </c>
      <c r="I17" s="46">
        <v>0</v>
      </c>
      <c r="J17" s="46">
        <v>0</v>
      </c>
      <c r="K17" s="46">
        <v>0</v>
      </c>
      <c r="L17" s="48">
        <f t="shared" si="0"/>
        <v>100</v>
      </c>
      <c r="M17" s="46">
        <v>100</v>
      </c>
      <c r="N17" s="46">
        <v>0</v>
      </c>
      <c r="O17" s="46">
        <v>0</v>
      </c>
      <c r="P17" s="46">
        <v>0</v>
      </c>
      <c r="Q17" s="46">
        <v>0</v>
      </c>
      <c r="R17" s="48">
        <f t="shared" si="1"/>
        <v>100</v>
      </c>
    </row>
    <row r="18" spans="1:18" x14ac:dyDescent="0.25">
      <c r="A18" s="47" t="s">
        <v>546</v>
      </c>
      <c r="B18" s="47" t="s">
        <v>546</v>
      </c>
      <c r="C18" s="46" t="s">
        <v>547</v>
      </c>
      <c r="D18" s="47">
        <v>94</v>
      </c>
      <c r="E18" s="46">
        <v>97</v>
      </c>
      <c r="F18" s="46">
        <v>0</v>
      </c>
      <c r="G18" s="46">
        <v>3</v>
      </c>
      <c r="H18" s="46">
        <v>0</v>
      </c>
      <c r="I18" s="46">
        <v>0</v>
      </c>
      <c r="J18" s="46">
        <v>0</v>
      </c>
      <c r="K18" s="46">
        <v>0</v>
      </c>
      <c r="L18" s="48">
        <f t="shared" si="0"/>
        <v>100</v>
      </c>
      <c r="M18" s="46">
        <v>95</v>
      </c>
      <c r="N18" s="46">
        <v>0</v>
      </c>
      <c r="O18" s="46">
        <v>0</v>
      </c>
      <c r="P18" s="46">
        <v>5</v>
      </c>
      <c r="Q18" s="46">
        <v>0</v>
      </c>
      <c r="R18" s="48">
        <f t="shared" si="1"/>
        <v>100</v>
      </c>
    </row>
    <row r="19" spans="1:18" x14ac:dyDescent="0.25">
      <c r="A19" s="47" t="s">
        <v>548</v>
      </c>
      <c r="B19" s="47" t="s">
        <v>548</v>
      </c>
      <c r="C19" s="46" t="s">
        <v>549</v>
      </c>
      <c r="D19" s="47">
        <v>36</v>
      </c>
      <c r="E19" s="46">
        <v>74</v>
      </c>
      <c r="F19" s="46">
        <v>0</v>
      </c>
      <c r="G19" s="46">
        <v>3</v>
      </c>
      <c r="H19" s="46">
        <v>0</v>
      </c>
      <c r="I19" s="46">
        <v>0</v>
      </c>
      <c r="J19" s="46">
        <v>23</v>
      </c>
      <c r="K19" s="46">
        <v>0</v>
      </c>
      <c r="L19" s="48">
        <f t="shared" si="0"/>
        <v>100</v>
      </c>
      <c r="M19" s="46">
        <v>67</v>
      </c>
      <c r="N19" s="46">
        <v>0</v>
      </c>
      <c r="O19" s="46">
        <v>0</v>
      </c>
      <c r="P19" s="46">
        <v>33</v>
      </c>
      <c r="Q19" s="46">
        <v>0</v>
      </c>
      <c r="R19" s="48">
        <f t="shared" si="1"/>
        <v>100</v>
      </c>
    </row>
    <row r="20" spans="1:18" x14ac:dyDescent="0.25">
      <c r="A20" s="47" t="s">
        <v>550</v>
      </c>
      <c r="B20" s="47" t="s">
        <v>551</v>
      </c>
      <c r="C20" s="46" t="s">
        <v>552</v>
      </c>
      <c r="D20" s="47">
        <v>240</v>
      </c>
      <c r="E20" s="46">
        <v>81</v>
      </c>
      <c r="F20" s="46">
        <v>2</v>
      </c>
      <c r="G20" s="46">
        <v>0</v>
      </c>
      <c r="H20" s="46">
        <v>17</v>
      </c>
      <c r="I20" s="46">
        <v>0</v>
      </c>
      <c r="J20" s="46">
        <v>0</v>
      </c>
      <c r="K20" s="46">
        <v>0</v>
      </c>
      <c r="L20" s="48">
        <f t="shared" si="0"/>
        <v>100</v>
      </c>
      <c r="M20" s="46">
        <v>100</v>
      </c>
      <c r="N20" s="46">
        <v>0</v>
      </c>
      <c r="O20" s="46">
        <v>0</v>
      </c>
      <c r="P20" s="46">
        <v>0</v>
      </c>
      <c r="Q20" s="46">
        <v>0</v>
      </c>
      <c r="R20" s="48">
        <f t="shared" si="1"/>
        <v>100</v>
      </c>
    </row>
    <row r="21" spans="1:18" x14ac:dyDescent="0.25">
      <c r="A21" s="47" t="s">
        <v>553</v>
      </c>
      <c r="B21" s="47" t="s">
        <v>553</v>
      </c>
      <c r="C21" s="46" t="s">
        <v>554</v>
      </c>
      <c r="D21" s="47">
        <v>72</v>
      </c>
      <c r="E21" s="46">
        <v>39</v>
      </c>
      <c r="F21" s="46">
        <v>3</v>
      </c>
      <c r="G21" s="46">
        <v>0</v>
      </c>
      <c r="H21" s="46">
        <v>0</v>
      </c>
      <c r="I21" s="46">
        <v>53</v>
      </c>
      <c r="J21" s="46">
        <v>6</v>
      </c>
      <c r="K21" s="46">
        <v>0</v>
      </c>
      <c r="L21" s="48">
        <f t="shared" si="0"/>
        <v>101</v>
      </c>
      <c r="M21" s="46">
        <v>97</v>
      </c>
      <c r="N21" s="46">
        <v>0</v>
      </c>
      <c r="O21" s="46">
        <v>0</v>
      </c>
      <c r="P21" s="46">
        <v>3</v>
      </c>
      <c r="Q21" s="46">
        <v>0</v>
      </c>
      <c r="R21" s="48">
        <f t="shared" si="1"/>
        <v>100</v>
      </c>
    </row>
    <row r="22" spans="1:18" x14ac:dyDescent="0.25">
      <c r="A22" s="47" t="s">
        <v>555</v>
      </c>
      <c r="B22" s="47" t="s">
        <v>555</v>
      </c>
      <c r="C22" s="46" t="s">
        <v>556</v>
      </c>
      <c r="D22" s="47">
        <v>147</v>
      </c>
      <c r="E22" s="46">
        <v>0</v>
      </c>
      <c r="F22" s="46">
        <v>0</v>
      </c>
      <c r="G22" s="46">
        <v>90</v>
      </c>
      <c r="H22" s="46">
        <v>10</v>
      </c>
      <c r="I22" s="46">
        <v>0</v>
      </c>
      <c r="J22" s="46">
        <v>0</v>
      </c>
      <c r="K22" s="46">
        <v>0</v>
      </c>
      <c r="L22" s="48">
        <f t="shared" si="0"/>
        <v>100</v>
      </c>
      <c r="M22" s="46">
        <v>100</v>
      </c>
      <c r="N22" s="46">
        <v>0</v>
      </c>
      <c r="O22" s="46">
        <v>0</v>
      </c>
      <c r="P22" s="46">
        <v>0</v>
      </c>
      <c r="Q22" s="46">
        <v>0</v>
      </c>
      <c r="R22" s="48">
        <f t="shared" si="1"/>
        <v>100</v>
      </c>
    </row>
    <row r="23" spans="1:18" x14ac:dyDescent="0.25">
      <c r="A23" s="47" t="s">
        <v>557</v>
      </c>
      <c r="B23" s="47" t="s">
        <v>557</v>
      </c>
      <c r="C23" s="46" t="s">
        <v>558</v>
      </c>
      <c r="D23" s="47">
        <v>90</v>
      </c>
      <c r="E23" s="46">
        <v>0</v>
      </c>
      <c r="F23" s="46">
        <v>0</v>
      </c>
      <c r="G23" s="46">
        <v>0</v>
      </c>
      <c r="H23" s="46">
        <v>6</v>
      </c>
      <c r="I23" s="46">
        <v>93</v>
      </c>
      <c r="J23" s="46">
        <v>1</v>
      </c>
      <c r="K23" s="46">
        <v>0</v>
      </c>
      <c r="L23" s="48">
        <f t="shared" si="0"/>
        <v>100</v>
      </c>
      <c r="M23" s="46">
        <v>100</v>
      </c>
      <c r="N23" s="46">
        <v>0</v>
      </c>
      <c r="O23" s="46">
        <v>0</v>
      </c>
      <c r="P23" s="46">
        <v>0</v>
      </c>
      <c r="Q23" s="46">
        <v>0</v>
      </c>
      <c r="R23" s="48">
        <f t="shared" si="1"/>
        <v>100</v>
      </c>
    </row>
    <row r="24" spans="1:18" x14ac:dyDescent="0.25">
      <c r="A24" s="47" t="s">
        <v>559</v>
      </c>
      <c r="B24" s="47" t="s">
        <v>559</v>
      </c>
      <c r="C24" s="46" t="s">
        <v>560</v>
      </c>
      <c r="D24" s="47">
        <v>225</v>
      </c>
      <c r="E24" s="46">
        <v>0</v>
      </c>
      <c r="F24" s="46">
        <v>0</v>
      </c>
      <c r="G24" s="46">
        <v>0</v>
      </c>
      <c r="H24" s="46">
        <v>0</v>
      </c>
      <c r="I24" s="46">
        <v>2</v>
      </c>
      <c r="J24" s="46">
        <v>98</v>
      </c>
      <c r="K24" s="46">
        <v>0</v>
      </c>
      <c r="L24" s="48">
        <f t="shared" si="0"/>
        <v>100</v>
      </c>
      <c r="M24" s="46">
        <v>100</v>
      </c>
      <c r="N24" s="46">
        <v>0</v>
      </c>
      <c r="O24" s="46">
        <v>0</v>
      </c>
      <c r="P24" s="46">
        <v>0</v>
      </c>
      <c r="Q24" s="46">
        <v>0</v>
      </c>
      <c r="R24" s="48">
        <f t="shared" si="1"/>
        <v>100</v>
      </c>
    </row>
    <row r="25" spans="1:18" x14ac:dyDescent="0.25">
      <c r="A25" s="47" t="s">
        <v>561</v>
      </c>
      <c r="B25" s="47" t="s">
        <v>562</v>
      </c>
      <c r="C25" s="46" t="s">
        <v>563</v>
      </c>
      <c r="D25" s="47">
        <v>124</v>
      </c>
      <c r="E25" s="46">
        <v>0</v>
      </c>
      <c r="F25" s="46">
        <v>0</v>
      </c>
      <c r="G25" s="46">
        <v>15</v>
      </c>
      <c r="H25" s="46">
        <v>21</v>
      </c>
      <c r="I25" s="46">
        <v>64</v>
      </c>
      <c r="J25" s="46">
        <v>0</v>
      </c>
      <c r="K25" s="46">
        <v>0</v>
      </c>
      <c r="L25" s="48">
        <f t="shared" si="0"/>
        <v>100</v>
      </c>
      <c r="M25" s="46">
        <v>100</v>
      </c>
      <c r="N25" s="46">
        <v>0</v>
      </c>
      <c r="O25" s="46">
        <v>0</v>
      </c>
      <c r="P25" s="46">
        <v>0</v>
      </c>
      <c r="Q25" s="46">
        <v>0</v>
      </c>
      <c r="R25" s="48">
        <f t="shared" si="1"/>
        <v>100</v>
      </c>
    </row>
    <row r="26" spans="1:18" x14ac:dyDescent="0.25">
      <c r="A26" s="47" t="s">
        <v>564</v>
      </c>
      <c r="B26" s="47" t="s">
        <v>564</v>
      </c>
      <c r="C26" s="46" t="s">
        <v>565</v>
      </c>
      <c r="D26" s="47">
        <v>74</v>
      </c>
      <c r="E26" s="46">
        <v>0</v>
      </c>
      <c r="F26" s="46">
        <v>0</v>
      </c>
      <c r="G26" s="46">
        <v>46</v>
      </c>
      <c r="H26" s="46">
        <v>40</v>
      </c>
      <c r="I26" s="46">
        <v>14</v>
      </c>
      <c r="J26" s="46">
        <v>0</v>
      </c>
      <c r="K26" s="46">
        <v>0</v>
      </c>
      <c r="L26" s="48">
        <f t="shared" si="0"/>
        <v>100</v>
      </c>
      <c r="M26" s="46">
        <v>100</v>
      </c>
      <c r="N26" s="46">
        <v>0</v>
      </c>
      <c r="O26" s="46">
        <v>0</v>
      </c>
      <c r="P26" s="46">
        <v>0</v>
      </c>
      <c r="Q26" s="46">
        <v>0</v>
      </c>
      <c r="R26" s="48">
        <f t="shared" si="1"/>
        <v>100</v>
      </c>
    </row>
    <row r="27" spans="1:18" x14ac:dyDescent="0.25">
      <c r="A27" s="47" t="s">
        <v>566</v>
      </c>
      <c r="B27" s="47" t="s">
        <v>566</v>
      </c>
      <c r="C27" s="46" t="s">
        <v>567</v>
      </c>
      <c r="D27" s="47">
        <v>57</v>
      </c>
      <c r="E27" s="46">
        <v>0</v>
      </c>
      <c r="F27" s="46">
        <v>7</v>
      </c>
      <c r="G27" s="46">
        <v>16</v>
      </c>
      <c r="H27" s="46">
        <v>4</v>
      </c>
      <c r="I27" s="46">
        <v>74</v>
      </c>
      <c r="J27" s="46">
        <v>0</v>
      </c>
      <c r="K27" s="46">
        <v>0</v>
      </c>
      <c r="L27" s="48">
        <f t="shared" si="0"/>
        <v>101</v>
      </c>
      <c r="M27" s="46">
        <v>100</v>
      </c>
      <c r="N27" s="46">
        <v>0</v>
      </c>
      <c r="O27" s="46">
        <v>0</v>
      </c>
      <c r="P27" s="46">
        <v>0</v>
      </c>
      <c r="Q27" s="46">
        <v>0</v>
      </c>
      <c r="R27" s="48">
        <f t="shared" si="1"/>
        <v>100</v>
      </c>
    </row>
    <row r="28" spans="1:18" x14ac:dyDescent="0.25">
      <c r="A28" s="47" t="s">
        <v>568</v>
      </c>
      <c r="B28" s="47" t="s">
        <v>568</v>
      </c>
      <c r="C28" s="46" t="s">
        <v>569</v>
      </c>
      <c r="D28" s="47">
        <v>361</v>
      </c>
      <c r="E28" s="46">
        <v>0</v>
      </c>
      <c r="F28" s="46">
        <v>0</v>
      </c>
      <c r="G28" s="46">
        <v>5</v>
      </c>
      <c r="H28" s="46">
        <v>7</v>
      </c>
      <c r="I28" s="46">
        <v>87</v>
      </c>
      <c r="J28" s="46">
        <v>1</v>
      </c>
      <c r="K28" s="46">
        <v>0</v>
      </c>
      <c r="L28" s="48">
        <f t="shared" si="0"/>
        <v>100</v>
      </c>
      <c r="M28" s="46">
        <v>100</v>
      </c>
      <c r="N28" s="46">
        <v>0</v>
      </c>
      <c r="O28" s="46">
        <v>0</v>
      </c>
      <c r="P28" s="46">
        <v>0</v>
      </c>
      <c r="Q28" s="46">
        <v>0</v>
      </c>
      <c r="R28" s="48">
        <f t="shared" si="1"/>
        <v>100</v>
      </c>
    </row>
    <row r="29" spans="1:18" x14ac:dyDescent="0.25">
      <c r="A29" s="47" t="s">
        <v>570</v>
      </c>
      <c r="B29" s="47" t="s">
        <v>570</v>
      </c>
      <c r="C29" s="46" t="s">
        <v>571</v>
      </c>
      <c r="D29" s="47">
        <v>49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100</v>
      </c>
      <c r="L29" s="48">
        <f t="shared" si="0"/>
        <v>100</v>
      </c>
      <c r="M29" s="46">
        <v>0</v>
      </c>
      <c r="N29" s="46">
        <v>100</v>
      </c>
      <c r="O29" s="46">
        <v>0</v>
      </c>
      <c r="P29" s="46">
        <v>0</v>
      </c>
      <c r="Q29" s="46">
        <v>0</v>
      </c>
      <c r="R29" s="48">
        <f t="shared" si="1"/>
        <v>100</v>
      </c>
    </row>
    <row r="30" spans="1:18" x14ac:dyDescent="0.25">
      <c r="A30" s="47" t="s">
        <v>572</v>
      </c>
      <c r="B30" s="47" t="s">
        <v>572</v>
      </c>
      <c r="C30" s="46" t="s">
        <v>573</v>
      </c>
      <c r="D30" s="47">
        <v>102</v>
      </c>
      <c r="E30" s="46">
        <v>2</v>
      </c>
      <c r="F30" s="46">
        <v>12</v>
      </c>
      <c r="G30" s="46">
        <v>4</v>
      </c>
      <c r="H30" s="46">
        <v>12</v>
      </c>
      <c r="I30" s="46">
        <v>0</v>
      </c>
      <c r="J30" s="46">
        <v>71</v>
      </c>
      <c r="K30" s="46">
        <v>0</v>
      </c>
      <c r="L30" s="48">
        <f t="shared" si="0"/>
        <v>101</v>
      </c>
      <c r="M30" s="46">
        <v>99</v>
      </c>
      <c r="N30" s="46">
        <v>0</v>
      </c>
      <c r="O30" s="46">
        <v>1</v>
      </c>
      <c r="P30" s="46">
        <v>0</v>
      </c>
      <c r="Q30" s="46">
        <v>0</v>
      </c>
      <c r="R30" s="48">
        <f t="shared" si="1"/>
        <v>100</v>
      </c>
    </row>
    <row r="31" spans="1:18" x14ac:dyDescent="0.25">
      <c r="A31" s="47" t="s">
        <v>574</v>
      </c>
      <c r="B31" s="47" t="s">
        <v>574</v>
      </c>
      <c r="C31" s="46" t="s">
        <v>575</v>
      </c>
      <c r="D31" s="47">
        <v>84</v>
      </c>
      <c r="E31" s="46">
        <v>1</v>
      </c>
      <c r="F31" s="46">
        <v>4</v>
      </c>
      <c r="G31" s="46">
        <v>1</v>
      </c>
      <c r="H31" s="46">
        <v>24</v>
      </c>
      <c r="I31" s="46">
        <v>0</v>
      </c>
      <c r="J31" s="46">
        <v>70</v>
      </c>
      <c r="K31" s="46">
        <v>0</v>
      </c>
      <c r="L31" s="48">
        <f t="shared" si="0"/>
        <v>100</v>
      </c>
      <c r="M31" s="46">
        <v>100</v>
      </c>
      <c r="N31" s="46">
        <v>0</v>
      </c>
      <c r="O31" s="46">
        <v>0</v>
      </c>
      <c r="P31" s="46">
        <v>0</v>
      </c>
      <c r="Q31" s="46">
        <v>0</v>
      </c>
      <c r="R31" s="48">
        <f t="shared" si="1"/>
        <v>100</v>
      </c>
    </row>
    <row r="32" spans="1:18" x14ac:dyDescent="0.25">
      <c r="A32" s="47" t="s">
        <v>576</v>
      </c>
      <c r="B32" s="47" t="s">
        <v>576</v>
      </c>
      <c r="C32" s="46" t="s">
        <v>577</v>
      </c>
      <c r="D32" s="47">
        <v>28</v>
      </c>
      <c r="E32" s="46">
        <v>0</v>
      </c>
      <c r="F32" s="46">
        <v>93</v>
      </c>
      <c r="G32" s="46">
        <v>0</v>
      </c>
      <c r="H32" s="46">
        <v>7</v>
      </c>
      <c r="I32" s="46">
        <v>0</v>
      </c>
      <c r="J32" s="46">
        <v>0</v>
      </c>
      <c r="K32" s="46">
        <v>0</v>
      </c>
      <c r="L32" s="48">
        <f t="shared" si="0"/>
        <v>100</v>
      </c>
      <c r="M32" s="46">
        <v>71</v>
      </c>
      <c r="N32" s="46">
        <v>0</v>
      </c>
      <c r="O32" s="46">
        <v>0</v>
      </c>
      <c r="P32" s="46">
        <v>29</v>
      </c>
      <c r="Q32" s="46">
        <v>0</v>
      </c>
      <c r="R32" s="48">
        <f t="shared" si="1"/>
        <v>100</v>
      </c>
    </row>
    <row r="33" spans="1:18" x14ac:dyDescent="0.25">
      <c r="A33" s="47" t="s">
        <v>578</v>
      </c>
      <c r="B33" s="47" t="s">
        <v>578</v>
      </c>
      <c r="C33" s="46" t="s">
        <v>579</v>
      </c>
      <c r="D33" s="47">
        <v>125</v>
      </c>
      <c r="E33" s="46">
        <v>0</v>
      </c>
      <c r="F33" s="46">
        <v>0</v>
      </c>
      <c r="G33" s="46">
        <v>14</v>
      </c>
      <c r="H33" s="46">
        <v>85</v>
      </c>
      <c r="I33" s="46">
        <v>0</v>
      </c>
      <c r="J33" s="46">
        <v>1</v>
      </c>
      <c r="K33" s="46">
        <v>0</v>
      </c>
      <c r="L33" s="48">
        <f t="shared" si="0"/>
        <v>100</v>
      </c>
      <c r="M33" s="46">
        <v>100</v>
      </c>
      <c r="N33" s="46">
        <v>0</v>
      </c>
      <c r="O33" s="46">
        <v>0</v>
      </c>
      <c r="P33" s="46">
        <v>0</v>
      </c>
      <c r="Q33" s="46">
        <v>0</v>
      </c>
      <c r="R33" s="48">
        <f t="shared" si="1"/>
        <v>100</v>
      </c>
    </row>
    <row r="34" spans="1:18" x14ac:dyDescent="0.25">
      <c r="A34" s="47" t="s">
        <v>580</v>
      </c>
      <c r="B34" s="47" t="s">
        <v>580</v>
      </c>
      <c r="C34" s="46" t="s">
        <v>581</v>
      </c>
      <c r="D34" s="47">
        <v>53</v>
      </c>
      <c r="E34" s="46">
        <v>0</v>
      </c>
      <c r="F34" s="46">
        <v>0</v>
      </c>
      <c r="G34" s="46">
        <v>0</v>
      </c>
      <c r="H34" s="46">
        <v>0</v>
      </c>
      <c r="I34" s="46">
        <v>100</v>
      </c>
      <c r="J34" s="46">
        <v>0</v>
      </c>
      <c r="K34" s="46">
        <v>0</v>
      </c>
      <c r="L34" s="48">
        <f t="shared" si="0"/>
        <v>100</v>
      </c>
      <c r="M34" s="46">
        <v>100</v>
      </c>
      <c r="N34" s="46">
        <v>0</v>
      </c>
      <c r="O34" s="46">
        <v>0</v>
      </c>
      <c r="P34" s="46">
        <v>0</v>
      </c>
      <c r="Q34" s="46">
        <v>0</v>
      </c>
      <c r="R34" s="48">
        <f t="shared" si="1"/>
        <v>100</v>
      </c>
    </row>
    <row r="35" spans="1:18" x14ac:dyDescent="0.25">
      <c r="A35" s="47" t="s">
        <v>582</v>
      </c>
      <c r="B35" s="47" t="s">
        <v>582</v>
      </c>
      <c r="C35" s="46" t="s">
        <v>583</v>
      </c>
      <c r="D35" s="47">
        <v>103</v>
      </c>
      <c r="E35" s="46">
        <v>0</v>
      </c>
      <c r="F35" s="46">
        <v>0</v>
      </c>
      <c r="G35" s="46">
        <v>2</v>
      </c>
      <c r="H35" s="46">
        <v>0</v>
      </c>
      <c r="I35" s="46">
        <v>0</v>
      </c>
      <c r="J35" s="46">
        <v>0</v>
      </c>
      <c r="K35" s="46">
        <v>98</v>
      </c>
      <c r="L35" s="48">
        <f t="shared" si="0"/>
        <v>100</v>
      </c>
      <c r="M35" s="46">
        <v>0</v>
      </c>
      <c r="N35" s="46">
        <v>0</v>
      </c>
      <c r="O35" s="46">
        <v>0</v>
      </c>
      <c r="P35" s="46">
        <v>0</v>
      </c>
      <c r="Q35" s="46">
        <v>100</v>
      </c>
      <c r="R35" s="48">
        <f t="shared" si="1"/>
        <v>100</v>
      </c>
    </row>
    <row r="36" spans="1:18" x14ac:dyDescent="0.25">
      <c r="A36" s="47" t="s">
        <v>584</v>
      </c>
      <c r="B36" s="47" t="s">
        <v>584</v>
      </c>
      <c r="C36" s="46" t="s">
        <v>585</v>
      </c>
      <c r="D36" s="47">
        <v>333</v>
      </c>
      <c r="E36" s="46">
        <v>2</v>
      </c>
      <c r="F36" s="46">
        <v>0</v>
      </c>
      <c r="G36" s="46">
        <v>1</v>
      </c>
      <c r="H36" s="46">
        <v>15</v>
      </c>
      <c r="I36" s="46">
        <v>0</v>
      </c>
      <c r="J36" s="46">
        <v>77</v>
      </c>
      <c r="K36" s="46">
        <v>5</v>
      </c>
      <c r="L36" s="48">
        <f t="shared" si="0"/>
        <v>100</v>
      </c>
      <c r="M36" s="46">
        <v>95</v>
      </c>
      <c r="N36" s="46">
        <v>0</v>
      </c>
      <c r="O36" s="46">
        <v>0</v>
      </c>
      <c r="P36" s="46">
        <v>0</v>
      </c>
      <c r="Q36" s="46">
        <v>5</v>
      </c>
      <c r="R36" s="48">
        <f t="shared" si="1"/>
        <v>100</v>
      </c>
    </row>
    <row r="37" spans="1:18" x14ac:dyDescent="0.25">
      <c r="A37" s="47" t="s">
        <v>586</v>
      </c>
      <c r="B37" s="47" t="s">
        <v>586</v>
      </c>
      <c r="C37" s="46" t="s">
        <v>587</v>
      </c>
      <c r="D37" s="47">
        <v>189</v>
      </c>
      <c r="E37" s="46">
        <v>97</v>
      </c>
      <c r="F37" s="46">
        <v>0</v>
      </c>
      <c r="G37" s="46">
        <v>1</v>
      </c>
      <c r="H37" s="46">
        <v>2</v>
      </c>
      <c r="I37" s="46">
        <v>0</v>
      </c>
      <c r="J37" s="46">
        <v>0</v>
      </c>
      <c r="K37" s="46">
        <v>0</v>
      </c>
      <c r="L37" s="48">
        <f t="shared" si="0"/>
        <v>100</v>
      </c>
      <c r="M37" s="46">
        <v>100</v>
      </c>
      <c r="N37" s="46">
        <v>0</v>
      </c>
      <c r="O37" s="46">
        <v>0</v>
      </c>
      <c r="P37" s="46">
        <v>0</v>
      </c>
      <c r="Q37" s="46">
        <v>0</v>
      </c>
      <c r="R37" s="48">
        <f t="shared" si="1"/>
        <v>100</v>
      </c>
    </row>
    <row r="39" spans="1:18" x14ac:dyDescent="0.25">
      <c r="C39" s="46" t="s">
        <v>257</v>
      </c>
      <c r="D39" s="46" t="s">
        <v>61</v>
      </c>
      <c r="E39" s="46" t="s">
        <v>175</v>
      </c>
      <c r="F39" s="46" t="s">
        <v>227</v>
      </c>
      <c r="G39" s="46" t="s">
        <v>305</v>
      </c>
      <c r="H39" s="46" t="s">
        <v>507</v>
      </c>
      <c r="I39" s="46" t="s">
        <v>174</v>
      </c>
      <c r="J39" s="46" t="s">
        <v>508</v>
      </c>
      <c r="K39" s="46" t="s">
        <v>73</v>
      </c>
      <c r="L39" s="48" t="s">
        <v>70</v>
      </c>
      <c r="M39" s="46" t="s">
        <v>221</v>
      </c>
      <c r="N39" s="46" t="s">
        <v>509</v>
      </c>
      <c r="O39" s="46" t="s">
        <v>260</v>
      </c>
      <c r="P39" s="46" t="s">
        <v>222</v>
      </c>
      <c r="Q39" s="46" t="s">
        <v>349</v>
      </c>
      <c r="R39" s="48" t="s">
        <v>70</v>
      </c>
    </row>
    <row r="40" spans="1:18" x14ac:dyDescent="0.25">
      <c r="C40" s="47" t="s">
        <v>510</v>
      </c>
      <c r="D40" s="47">
        <v>33</v>
      </c>
      <c r="E40" s="18">
        <f t="shared" ref="E40:K49" si="2">(E2/100)*$D2</f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7.92</v>
      </c>
      <c r="J40" s="18">
        <f t="shared" si="2"/>
        <v>0</v>
      </c>
      <c r="K40" s="18">
        <f t="shared" si="2"/>
        <v>25.080000000000002</v>
      </c>
      <c r="L40" s="49">
        <f t="shared" ref="L40:L75" si="3">SUM(E40:K40)</f>
        <v>33</v>
      </c>
      <c r="M40" s="18">
        <f t="shared" ref="M40:Q49" si="4">(M2/100)*$D2</f>
        <v>7.92</v>
      </c>
      <c r="N40" s="18">
        <f t="shared" si="4"/>
        <v>0</v>
      </c>
      <c r="O40" s="18">
        <f t="shared" si="4"/>
        <v>0</v>
      </c>
      <c r="P40" s="18">
        <f t="shared" si="4"/>
        <v>0</v>
      </c>
      <c r="Q40" s="18">
        <f t="shared" si="4"/>
        <v>25.080000000000002</v>
      </c>
      <c r="R40" s="49">
        <f t="shared" ref="R40:R75" si="5">SUM(M40:Q40)</f>
        <v>33</v>
      </c>
    </row>
    <row r="41" spans="1:18" x14ac:dyDescent="0.25">
      <c r="C41" s="47" t="s">
        <v>512</v>
      </c>
      <c r="D41" s="47">
        <v>82</v>
      </c>
      <c r="E41" s="18">
        <f t="shared" si="2"/>
        <v>0</v>
      </c>
      <c r="F41" s="18">
        <f t="shared" si="2"/>
        <v>0</v>
      </c>
      <c r="G41" s="18">
        <f t="shared" si="2"/>
        <v>9.84</v>
      </c>
      <c r="H41" s="18">
        <f t="shared" si="2"/>
        <v>0</v>
      </c>
      <c r="I41" s="18">
        <f t="shared" si="2"/>
        <v>0</v>
      </c>
      <c r="J41" s="18">
        <f t="shared" si="2"/>
        <v>0</v>
      </c>
      <c r="K41" s="18">
        <f t="shared" si="2"/>
        <v>72.16</v>
      </c>
      <c r="L41" s="49">
        <f t="shared" si="3"/>
        <v>82</v>
      </c>
      <c r="M41" s="18">
        <f t="shared" si="4"/>
        <v>0</v>
      </c>
      <c r="N41" s="18">
        <f t="shared" si="4"/>
        <v>0</v>
      </c>
      <c r="O41" s="18">
        <f t="shared" si="4"/>
        <v>0</v>
      </c>
      <c r="P41" s="18">
        <f t="shared" si="4"/>
        <v>0</v>
      </c>
      <c r="Q41" s="18">
        <f t="shared" si="4"/>
        <v>82</v>
      </c>
      <c r="R41" s="49">
        <f t="shared" si="5"/>
        <v>82</v>
      </c>
    </row>
    <row r="42" spans="1:18" x14ac:dyDescent="0.25">
      <c r="C42" s="46" t="s">
        <v>515</v>
      </c>
      <c r="D42" s="47">
        <v>74</v>
      </c>
      <c r="E42" s="18">
        <f t="shared" si="2"/>
        <v>0</v>
      </c>
      <c r="F42" s="18">
        <f t="shared" si="2"/>
        <v>0.74</v>
      </c>
      <c r="G42" s="18">
        <f t="shared" si="2"/>
        <v>33.300000000000004</v>
      </c>
      <c r="H42" s="18">
        <f t="shared" si="2"/>
        <v>36.26</v>
      </c>
      <c r="I42" s="18">
        <f t="shared" si="2"/>
        <v>0</v>
      </c>
      <c r="J42" s="18">
        <f t="shared" si="2"/>
        <v>3.7</v>
      </c>
      <c r="K42" s="18">
        <f t="shared" si="2"/>
        <v>0</v>
      </c>
      <c r="L42" s="49">
        <f t="shared" si="3"/>
        <v>74.000000000000014</v>
      </c>
      <c r="M42" s="18">
        <f t="shared" si="4"/>
        <v>74</v>
      </c>
      <c r="N42" s="18">
        <f t="shared" si="4"/>
        <v>0</v>
      </c>
      <c r="O42" s="18">
        <f t="shared" si="4"/>
        <v>0</v>
      </c>
      <c r="P42" s="18">
        <f t="shared" si="4"/>
        <v>0</v>
      </c>
      <c r="Q42" s="18">
        <f t="shared" si="4"/>
        <v>0</v>
      </c>
      <c r="R42" s="49">
        <f t="shared" si="5"/>
        <v>74</v>
      </c>
    </row>
    <row r="43" spans="1:18" x14ac:dyDescent="0.25">
      <c r="C43" s="46" t="s">
        <v>517</v>
      </c>
      <c r="D43" s="47">
        <v>73</v>
      </c>
      <c r="E43" s="18">
        <f t="shared" si="2"/>
        <v>0</v>
      </c>
      <c r="F43" s="18">
        <f t="shared" si="2"/>
        <v>0</v>
      </c>
      <c r="G43" s="18">
        <f t="shared" si="2"/>
        <v>0.73</v>
      </c>
      <c r="H43" s="18">
        <f t="shared" si="2"/>
        <v>0</v>
      </c>
      <c r="I43" s="18">
        <f t="shared" si="2"/>
        <v>0</v>
      </c>
      <c r="J43" s="18">
        <f t="shared" si="2"/>
        <v>0</v>
      </c>
      <c r="K43" s="18">
        <f t="shared" si="2"/>
        <v>70.81</v>
      </c>
      <c r="L43" s="49">
        <f t="shared" si="3"/>
        <v>71.540000000000006</v>
      </c>
      <c r="M43" s="18">
        <f t="shared" si="4"/>
        <v>0</v>
      </c>
      <c r="N43" s="18">
        <f t="shared" si="4"/>
        <v>0</v>
      </c>
      <c r="O43" s="18">
        <f t="shared" si="4"/>
        <v>0</v>
      </c>
      <c r="P43" s="18">
        <f t="shared" si="4"/>
        <v>0</v>
      </c>
      <c r="Q43" s="18">
        <f t="shared" si="4"/>
        <v>73</v>
      </c>
      <c r="R43" s="49">
        <f t="shared" si="5"/>
        <v>73</v>
      </c>
    </row>
    <row r="44" spans="1:18" x14ac:dyDescent="0.25">
      <c r="C44" s="46" t="s">
        <v>519</v>
      </c>
      <c r="D44" s="47">
        <v>41</v>
      </c>
      <c r="E44" s="18">
        <f t="shared" si="2"/>
        <v>0</v>
      </c>
      <c r="F44" s="18">
        <f t="shared" si="2"/>
        <v>27.060000000000002</v>
      </c>
      <c r="G44" s="18">
        <f t="shared" si="2"/>
        <v>0</v>
      </c>
      <c r="H44" s="18">
        <f t="shared" si="2"/>
        <v>13.120000000000001</v>
      </c>
      <c r="I44" s="18">
        <f t="shared" si="2"/>
        <v>0</v>
      </c>
      <c r="J44" s="18">
        <f t="shared" si="2"/>
        <v>0.82000000000000006</v>
      </c>
      <c r="K44" s="18">
        <f t="shared" si="2"/>
        <v>0</v>
      </c>
      <c r="L44" s="49">
        <f t="shared" si="3"/>
        <v>41.000000000000007</v>
      </c>
      <c r="M44" s="18">
        <f t="shared" si="4"/>
        <v>34.03</v>
      </c>
      <c r="N44" s="18">
        <f t="shared" si="4"/>
        <v>0</v>
      </c>
      <c r="O44" s="18">
        <f t="shared" si="4"/>
        <v>6.9700000000000006</v>
      </c>
      <c r="P44" s="18">
        <f t="shared" si="4"/>
        <v>0</v>
      </c>
      <c r="Q44" s="18">
        <f t="shared" si="4"/>
        <v>0</v>
      </c>
      <c r="R44" s="49">
        <f t="shared" si="5"/>
        <v>41</v>
      </c>
    </row>
    <row r="45" spans="1:18" x14ac:dyDescent="0.25">
      <c r="C45" s="46" t="s">
        <v>521</v>
      </c>
      <c r="D45" s="47">
        <v>45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3.1500000000000004</v>
      </c>
      <c r="J45" s="18">
        <f t="shared" si="2"/>
        <v>41.85</v>
      </c>
      <c r="K45" s="18">
        <f t="shared" si="2"/>
        <v>0</v>
      </c>
      <c r="L45" s="49">
        <f t="shared" si="3"/>
        <v>45</v>
      </c>
      <c r="M45" s="18">
        <f t="shared" si="4"/>
        <v>45</v>
      </c>
      <c r="N45" s="18">
        <f t="shared" si="4"/>
        <v>0</v>
      </c>
      <c r="O45" s="18">
        <f t="shared" si="4"/>
        <v>0</v>
      </c>
      <c r="P45" s="18">
        <f t="shared" si="4"/>
        <v>0</v>
      </c>
      <c r="Q45" s="18">
        <f t="shared" si="4"/>
        <v>0</v>
      </c>
      <c r="R45" s="49">
        <f t="shared" si="5"/>
        <v>45</v>
      </c>
    </row>
    <row r="46" spans="1:18" x14ac:dyDescent="0.25">
      <c r="C46" s="46" t="s">
        <v>523</v>
      </c>
      <c r="D46" s="47">
        <v>74</v>
      </c>
      <c r="E46" s="18">
        <f t="shared" si="2"/>
        <v>17.759999999999998</v>
      </c>
      <c r="F46" s="18">
        <f t="shared" si="2"/>
        <v>5.92</v>
      </c>
      <c r="G46" s="18">
        <f t="shared" si="2"/>
        <v>6.66</v>
      </c>
      <c r="H46" s="18">
        <f t="shared" si="2"/>
        <v>25.9</v>
      </c>
      <c r="I46" s="18">
        <f t="shared" si="2"/>
        <v>0</v>
      </c>
      <c r="J46" s="18">
        <f t="shared" si="2"/>
        <v>17.02</v>
      </c>
      <c r="K46" s="18">
        <f t="shared" si="2"/>
        <v>0</v>
      </c>
      <c r="L46" s="49">
        <f t="shared" si="3"/>
        <v>73.259999999999991</v>
      </c>
      <c r="M46" s="18">
        <f t="shared" si="4"/>
        <v>73.260000000000005</v>
      </c>
      <c r="N46" s="18">
        <f t="shared" si="4"/>
        <v>0</v>
      </c>
      <c r="O46" s="18">
        <f t="shared" si="4"/>
        <v>0</v>
      </c>
      <c r="P46" s="18">
        <f t="shared" si="4"/>
        <v>0.74</v>
      </c>
      <c r="Q46" s="18">
        <f t="shared" si="4"/>
        <v>0</v>
      </c>
      <c r="R46" s="49">
        <f t="shared" si="5"/>
        <v>74</v>
      </c>
    </row>
    <row r="47" spans="1:18" x14ac:dyDescent="0.25">
      <c r="C47" s="46" t="s">
        <v>525</v>
      </c>
      <c r="D47" s="47">
        <v>115</v>
      </c>
      <c r="E47" s="18">
        <f t="shared" si="2"/>
        <v>0</v>
      </c>
      <c r="F47" s="18">
        <f t="shared" si="2"/>
        <v>0</v>
      </c>
      <c r="G47" s="18">
        <f t="shared" si="2"/>
        <v>64.400000000000006</v>
      </c>
      <c r="H47" s="18">
        <f t="shared" si="2"/>
        <v>19.55</v>
      </c>
      <c r="I47" s="18">
        <f t="shared" si="2"/>
        <v>23</v>
      </c>
      <c r="J47" s="18">
        <f t="shared" si="2"/>
        <v>9.2000000000000011</v>
      </c>
      <c r="K47" s="18">
        <f t="shared" si="2"/>
        <v>0</v>
      </c>
      <c r="L47" s="49">
        <f t="shared" si="3"/>
        <v>116.15</v>
      </c>
      <c r="M47" s="18">
        <f t="shared" si="4"/>
        <v>115</v>
      </c>
      <c r="N47" s="18">
        <f t="shared" si="4"/>
        <v>0</v>
      </c>
      <c r="O47" s="18">
        <f t="shared" si="4"/>
        <v>0</v>
      </c>
      <c r="P47" s="18">
        <f t="shared" si="4"/>
        <v>0</v>
      </c>
      <c r="Q47" s="18">
        <f t="shared" si="4"/>
        <v>0</v>
      </c>
      <c r="R47" s="49">
        <f t="shared" si="5"/>
        <v>115</v>
      </c>
    </row>
    <row r="48" spans="1:18" x14ac:dyDescent="0.25">
      <c r="C48" s="46" t="s">
        <v>527</v>
      </c>
      <c r="D48" s="47">
        <v>128</v>
      </c>
      <c r="E48" s="18">
        <f t="shared" si="2"/>
        <v>0</v>
      </c>
      <c r="F48" s="18">
        <f t="shared" si="2"/>
        <v>0</v>
      </c>
      <c r="G48" s="18">
        <f t="shared" si="2"/>
        <v>71.680000000000007</v>
      </c>
      <c r="H48" s="18">
        <f t="shared" si="2"/>
        <v>56.32</v>
      </c>
      <c r="I48" s="18">
        <f t="shared" si="2"/>
        <v>0</v>
      </c>
      <c r="J48" s="18">
        <f t="shared" si="2"/>
        <v>0</v>
      </c>
      <c r="K48" s="18">
        <f t="shared" si="2"/>
        <v>0</v>
      </c>
      <c r="L48" s="49">
        <f t="shared" si="3"/>
        <v>128</v>
      </c>
      <c r="M48" s="18">
        <f t="shared" si="4"/>
        <v>128</v>
      </c>
      <c r="N48" s="18">
        <f t="shared" si="4"/>
        <v>0</v>
      </c>
      <c r="O48" s="18">
        <f t="shared" si="4"/>
        <v>0</v>
      </c>
      <c r="P48" s="18">
        <f t="shared" si="4"/>
        <v>0</v>
      </c>
      <c r="Q48" s="18">
        <f t="shared" si="4"/>
        <v>0</v>
      </c>
      <c r="R48" s="49">
        <f t="shared" si="5"/>
        <v>128</v>
      </c>
    </row>
    <row r="49" spans="3:18" x14ac:dyDescent="0.25">
      <c r="C49" s="46" t="s">
        <v>529</v>
      </c>
      <c r="D49" s="47">
        <v>31</v>
      </c>
      <c r="E49" s="18">
        <f t="shared" si="2"/>
        <v>0</v>
      </c>
      <c r="F49" s="18">
        <f t="shared" si="2"/>
        <v>1.8599999999999999</v>
      </c>
      <c r="G49" s="18">
        <f t="shared" si="2"/>
        <v>1.8599999999999999</v>
      </c>
      <c r="H49" s="18">
        <f t="shared" si="2"/>
        <v>0</v>
      </c>
      <c r="I49" s="18">
        <f t="shared" si="2"/>
        <v>0</v>
      </c>
      <c r="J49" s="18">
        <f t="shared" si="2"/>
        <v>26.97</v>
      </c>
      <c r="K49" s="18">
        <f t="shared" si="2"/>
        <v>0</v>
      </c>
      <c r="L49" s="49">
        <f t="shared" si="3"/>
        <v>30.689999999999998</v>
      </c>
      <c r="M49" s="18">
        <f t="shared" si="4"/>
        <v>31</v>
      </c>
      <c r="N49" s="18">
        <f t="shared" si="4"/>
        <v>0</v>
      </c>
      <c r="O49" s="18">
        <f t="shared" si="4"/>
        <v>0</v>
      </c>
      <c r="P49" s="18">
        <f t="shared" si="4"/>
        <v>0</v>
      </c>
      <c r="Q49" s="18">
        <f t="shared" si="4"/>
        <v>0</v>
      </c>
      <c r="R49" s="49">
        <f t="shared" si="5"/>
        <v>31</v>
      </c>
    </row>
    <row r="50" spans="3:18" x14ac:dyDescent="0.25">
      <c r="C50" s="46" t="s">
        <v>532</v>
      </c>
      <c r="D50" s="47">
        <v>56</v>
      </c>
      <c r="E50" s="18">
        <f t="shared" ref="E50:K59" si="6">(E12/100)*$D12</f>
        <v>0</v>
      </c>
      <c r="F50" s="18">
        <f t="shared" si="6"/>
        <v>0</v>
      </c>
      <c r="G50" s="18">
        <f t="shared" si="6"/>
        <v>7.28</v>
      </c>
      <c r="H50" s="18">
        <f t="shared" si="6"/>
        <v>0</v>
      </c>
      <c r="I50" s="18">
        <f t="shared" si="6"/>
        <v>0</v>
      </c>
      <c r="J50" s="18">
        <f t="shared" si="6"/>
        <v>0</v>
      </c>
      <c r="K50" s="18">
        <f t="shared" si="6"/>
        <v>49.28</v>
      </c>
      <c r="L50" s="49">
        <f t="shared" si="3"/>
        <v>56.56</v>
      </c>
      <c r="M50" s="18">
        <f t="shared" ref="M50:Q59" si="7">(M12/100)*$D12</f>
        <v>0</v>
      </c>
      <c r="N50" s="18">
        <f t="shared" si="7"/>
        <v>0</v>
      </c>
      <c r="O50" s="18">
        <f t="shared" si="7"/>
        <v>0</v>
      </c>
      <c r="P50" s="18">
        <f t="shared" si="7"/>
        <v>0</v>
      </c>
      <c r="Q50" s="18">
        <f t="shared" si="7"/>
        <v>56</v>
      </c>
      <c r="R50" s="49">
        <f t="shared" si="5"/>
        <v>56</v>
      </c>
    </row>
    <row r="51" spans="3:18" x14ac:dyDescent="0.25">
      <c r="C51" s="46" t="s">
        <v>535</v>
      </c>
      <c r="D51" s="47">
        <v>35</v>
      </c>
      <c r="E51" s="18">
        <f t="shared" si="6"/>
        <v>31.85</v>
      </c>
      <c r="F51" s="18">
        <f t="shared" si="6"/>
        <v>2.1</v>
      </c>
      <c r="G51" s="18">
        <f t="shared" si="6"/>
        <v>0</v>
      </c>
      <c r="H51" s="18">
        <f t="shared" si="6"/>
        <v>1.05</v>
      </c>
      <c r="I51" s="18">
        <f t="shared" si="6"/>
        <v>0</v>
      </c>
      <c r="J51" s="18">
        <f t="shared" si="6"/>
        <v>0</v>
      </c>
      <c r="K51" s="18">
        <f t="shared" si="6"/>
        <v>0</v>
      </c>
      <c r="L51" s="49">
        <f t="shared" si="3"/>
        <v>35</v>
      </c>
      <c r="M51" s="18">
        <f t="shared" si="7"/>
        <v>25.9</v>
      </c>
      <c r="N51" s="18">
        <f t="shared" si="7"/>
        <v>0</v>
      </c>
      <c r="O51" s="18">
        <f t="shared" si="7"/>
        <v>0</v>
      </c>
      <c r="P51" s="18">
        <f t="shared" si="7"/>
        <v>9.1</v>
      </c>
      <c r="Q51" s="18">
        <f t="shared" si="7"/>
        <v>0</v>
      </c>
      <c r="R51" s="49">
        <f t="shared" si="5"/>
        <v>35</v>
      </c>
    </row>
    <row r="52" spans="3:18" x14ac:dyDescent="0.25">
      <c r="C52" s="46" t="s">
        <v>537</v>
      </c>
      <c r="D52" s="47">
        <v>368</v>
      </c>
      <c r="E52" s="18">
        <f t="shared" si="6"/>
        <v>0</v>
      </c>
      <c r="F52" s="18">
        <f t="shared" si="6"/>
        <v>0</v>
      </c>
      <c r="G52" s="18">
        <f t="shared" si="6"/>
        <v>99.360000000000014</v>
      </c>
      <c r="H52" s="18">
        <f t="shared" si="6"/>
        <v>264.95999999999998</v>
      </c>
      <c r="I52" s="18">
        <f t="shared" si="6"/>
        <v>0</v>
      </c>
      <c r="J52" s="18">
        <f t="shared" si="6"/>
        <v>0</v>
      </c>
      <c r="K52" s="18">
        <f t="shared" si="6"/>
        <v>0</v>
      </c>
      <c r="L52" s="49">
        <f t="shared" si="3"/>
        <v>364.32</v>
      </c>
      <c r="M52" s="18">
        <f t="shared" si="7"/>
        <v>368</v>
      </c>
      <c r="N52" s="18">
        <f t="shared" si="7"/>
        <v>0</v>
      </c>
      <c r="O52" s="18">
        <f t="shared" si="7"/>
        <v>0</v>
      </c>
      <c r="P52" s="18">
        <f t="shared" si="7"/>
        <v>0</v>
      </c>
      <c r="Q52" s="18">
        <f t="shared" si="7"/>
        <v>0</v>
      </c>
      <c r="R52" s="49">
        <f t="shared" si="5"/>
        <v>368</v>
      </c>
    </row>
    <row r="53" spans="3:18" x14ac:dyDescent="0.25">
      <c r="C53" s="46" t="s">
        <v>540</v>
      </c>
      <c r="D53" s="47">
        <v>40</v>
      </c>
      <c r="E53" s="18">
        <f t="shared" si="6"/>
        <v>1.2</v>
      </c>
      <c r="F53" s="18">
        <f t="shared" si="6"/>
        <v>0</v>
      </c>
      <c r="G53" s="18">
        <f t="shared" si="6"/>
        <v>14</v>
      </c>
      <c r="H53" s="18">
        <f t="shared" si="6"/>
        <v>23.2</v>
      </c>
      <c r="I53" s="18">
        <f t="shared" si="6"/>
        <v>0</v>
      </c>
      <c r="J53" s="18">
        <f t="shared" si="6"/>
        <v>2</v>
      </c>
      <c r="K53" s="18">
        <f t="shared" si="6"/>
        <v>0</v>
      </c>
      <c r="L53" s="49">
        <f t="shared" si="3"/>
        <v>40.4</v>
      </c>
      <c r="M53" s="18">
        <f t="shared" si="7"/>
        <v>40</v>
      </c>
      <c r="N53" s="18">
        <f t="shared" si="7"/>
        <v>0</v>
      </c>
      <c r="O53" s="18">
        <f t="shared" si="7"/>
        <v>0</v>
      </c>
      <c r="P53" s="18">
        <f t="shared" si="7"/>
        <v>0</v>
      </c>
      <c r="Q53" s="18">
        <f t="shared" si="7"/>
        <v>0</v>
      </c>
      <c r="R53" s="49">
        <f t="shared" si="5"/>
        <v>40</v>
      </c>
    </row>
    <row r="54" spans="3:18" x14ac:dyDescent="0.25">
      <c r="C54" s="47" t="s">
        <v>542</v>
      </c>
      <c r="D54" s="47">
        <v>42</v>
      </c>
      <c r="E54" s="18">
        <f t="shared" si="6"/>
        <v>0</v>
      </c>
      <c r="F54" s="18">
        <f t="shared" si="6"/>
        <v>0</v>
      </c>
      <c r="G54" s="18">
        <f t="shared" si="6"/>
        <v>8.82</v>
      </c>
      <c r="H54" s="18">
        <f t="shared" si="6"/>
        <v>0</v>
      </c>
      <c r="I54" s="18">
        <f t="shared" si="6"/>
        <v>0</v>
      </c>
      <c r="J54" s="18">
        <f t="shared" si="6"/>
        <v>0</v>
      </c>
      <c r="K54" s="18">
        <f t="shared" si="6"/>
        <v>33.18</v>
      </c>
      <c r="L54" s="49">
        <f t="shared" si="3"/>
        <v>42</v>
      </c>
      <c r="M54" s="18">
        <f t="shared" si="7"/>
        <v>0</v>
      </c>
      <c r="N54" s="18">
        <f t="shared" si="7"/>
        <v>0</v>
      </c>
      <c r="O54" s="18">
        <f t="shared" si="7"/>
        <v>0</v>
      </c>
      <c r="P54" s="18">
        <f t="shared" si="7"/>
        <v>0</v>
      </c>
      <c r="Q54" s="18">
        <f t="shared" si="7"/>
        <v>42</v>
      </c>
      <c r="R54" s="49">
        <f t="shared" si="5"/>
        <v>42</v>
      </c>
    </row>
    <row r="55" spans="3:18" x14ac:dyDescent="0.25">
      <c r="C55" s="47" t="s">
        <v>544</v>
      </c>
      <c r="D55" s="47">
        <v>159</v>
      </c>
      <c r="E55" s="18">
        <f t="shared" si="6"/>
        <v>0</v>
      </c>
      <c r="F55" s="18">
        <f t="shared" si="6"/>
        <v>14.309999999999999</v>
      </c>
      <c r="G55" s="18">
        <f t="shared" si="6"/>
        <v>42.93</v>
      </c>
      <c r="H55" s="18">
        <f t="shared" si="6"/>
        <v>101.76</v>
      </c>
      <c r="I55" s="18">
        <f t="shared" si="6"/>
        <v>0</v>
      </c>
      <c r="J55" s="18">
        <f t="shared" si="6"/>
        <v>0</v>
      </c>
      <c r="K55" s="18">
        <f t="shared" si="6"/>
        <v>0</v>
      </c>
      <c r="L55" s="49">
        <f t="shared" si="3"/>
        <v>159</v>
      </c>
      <c r="M55" s="18">
        <f t="shared" si="7"/>
        <v>159</v>
      </c>
      <c r="N55" s="18">
        <f t="shared" si="7"/>
        <v>0</v>
      </c>
      <c r="O55" s="18">
        <f t="shared" si="7"/>
        <v>0</v>
      </c>
      <c r="P55" s="18">
        <f t="shared" si="7"/>
        <v>0</v>
      </c>
      <c r="Q55" s="18">
        <f t="shared" si="7"/>
        <v>0</v>
      </c>
      <c r="R55" s="49">
        <f t="shared" si="5"/>
        <v>159</v>
      </c>
    </row>
    <row r="56" spans="3:18" x14ac:dyDescent="0.25">
      <c r="C56" s="47" t="s">
        <v>546</v>
      </c>
      <c r="D56" s="47">
        <v>94</v>
      </c>
      <c r="E56" s="18">
        <f t="shared" si="6"/>
        <v>91.179999999999993</v>
      </c>
      <c r="F56" s="18">
        <f t="shared" si="6"/>
        <v>0</v>
      </c>
      <c r="G56" s="18">
        <f t="shared" si="6"/>
        <v>2.82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49">
        <f t="shared" si="3"/>
        <v>93.999999999999986</v>
      </c>
      <c r="M56" s="18">
        <f t="shared" si="7"/>
        <v>89.3</v>
      </c>
      <c r="N56" s="18">
        <f t="shared" si="7"/>
        <v>0</v>
      </c>
      <c r="O56" s="18">
        <f t="shared" si="7"/>
        <v>0</v>
      </c>
      <c r="P56" s="18">
        <f t="shared" si="7"/>
        <v>4.7</v>
      </c>
      <c r="Q56" s="18">
        <f t="shared" si="7"/>
        <v>0</v>
      </c>
      <c r="R56" s="49">
        <f t="shared" si="5"/>
        <v>94</v>
      </c>
    </row>
    <row r="57" spans="3:18" x14ac:dyDescent="0.25">
      <c r="C57" s="47" t="s">
        <v>548</v>
      </c>
      <c r="D57" s="47">
        <v>36</v>
      </c>
      <c r="E57" s="18">
        <f t="shared" si="6"/>
        <v>26.64</v>
      </c>
      <c r="F57" s="18">
        <f t="shared" si="6"/>
        <v>0</v>
      </c>
      <c r="G57" s="18">
        <f t="shared" si="6"/>
        <v>1.08</v>
      </c>
      <c r="H57" s="18">
        <f t="shared" si="6"/>
        <v>0</v>
      </c>
      <c r="I57" s="18">
        <f t="shared" si="6"/>
        <v>0</v>
      </c>
      <c r="J57" s="18">
        <f t="shared" si="6"/>
        <v>8.2800000000000011</v>
      </c>
      <c r="K57" s="18">
        <f t="shared" si="6"/>
        <v>0</v>
      </c>
      <c r="L57" s="49">
        <f t="shared" si="3"/>
        <v>36</v>
      </c>
      <c r="M57" s="18">
        <f t="shared" si="7"/>
        <v>24.12</v>
      </c>
      <c r="N57" s="18">
        <f t="shared" si="7"/>
        <v>0</v>
      </c>
      <c r="O57" s="18">
        <f t="shared" si="7"/>
        <v>0</v>
      </c>
      <c r="P57" s="18">
        <f t="shared" si="7"/>
        <v>11.88</v>
      </c>
      <c r="Q57" s="18">
        <f t="shared" si="7"/>
        <v>0</v>
      </c>
      <c r="R57" s="49">
        <f t="shared" si="5"/>
        <v>36</v>
      </c>
    </row>
    <row r="58" spans="3:18" x14ac:dyDescent="0.25">
      <c r="C58" s="47" t="s">
        <v>550</v>
      </c>
      <c r="D58" s="47">
        <v>240</v>
      </c>
      <c r="E58" s="18">
        <f t="shared" si="6"/>
        <v>194.4</v>
      </c>
      <c r="F58" s="18">
        <f t="shared" si="6"/>
        <v>4.8</v>
      </c>
      <c r="G58" s="18">
        <f t="shared" si="6"/>
        <v>0</v>
      </c>
      <c r="H58" s="18">
        <f t="shared" si="6"/>
        <v>40.800000000000004</v>
      </c>
      <c r="I58" s="18">
        <f t="shared" si="6"/>
        <v>0</v>
      </c>
      <c r="J58" s="18">
        <f t="shared" si="6"/>
        <v>0</v>
      </c>
      <c r="K58" s="18">
        <f t="shared" si="6"/>
        <v>0</v>
      </c>
      <c r="L58" s="49">
        <f t="shared" si="3"/>
        <v>240.00000000000003</v>
      </c>
      <c r="M58" s="18">
        <f t="shared" si="7"/>
        <v>240</v>
      </c>
      <c r="N58" s="18">
        <f t="shared" si="7"/>
        <v>0</v>
      </c>
      <c r="O58" s="18">
        <f t="shared" si="7"/>
        <v>0</v>
      </c>
      <c r="P58" s="18">
        <f t="shared" si="7"/>
        <v>0</v>
      </c>
      <c r="Q58" s="18">
        <f t="shared" si="7"/>
        <v>0</v>
      </c>
      <c r="R58" s="49">
        <f t="shared" si="5"/>
        <v>240</v>
      </c>
    </row>
    <row r="59" spans="3:18" x14ac:dyDescent="0.25">
      <c r="C59" s="47" t="s">
        <v>553</v>
      </c>
      <c r="D59" s="47">
        <v>72</v>
      </c>
      <c r="E59" s="18">
        <f t="shared" si="6"/>
        <v>28.080000000000002</v>
      </c>
      <c r="F59" s="18">
        <f t="shared" si="6"/>
        <v>2.16</v>
      </c>
      <c r="G59" s="18">
        <f t="shared" si="6"/>
        <v>0</v>
      </c>
      <c r="H59" s="18">
        <f t="shared" si="6"/>
        <v>0</v>
      </c>
      <c r="I59" s="18">
        <f t="shared" si="6"/>
        <v>38.160000000000004</v>
      </c>
      <c r="J59" s="18">
        <f t="shared" si="6"/>
        <v>4.32</v>
      </c>
      <c r="K59" s="18">
        <f t="shared" si="6"/>
        <v>0</v>
      </c>
      <c r="L59" s="49">
        <f t="shared" si="3"/>
        <v>72.72</v>
      </c>
      <c r="M59" s="18">
        <f t="shared" si="7"/>
        <v>69.84</v>
      </c>
      <c r="N59" s="18">
        <f t="shared" si="7"/>
        <v>0</v>
      </c>
      <c r="O59" s="18">
        <f t="shared" si="7"/>
        <v>0</v>
      </c>
      <c r="P59" s="18">
        <f t="shared" si="7"/>
        <v>2.16</v>
      </c>
      <c r="Q59" s="18">
        <f t="shared" si="7"/>
        <v>0</v>
      </c>
      <c r="R59" s="49">
        <f t="shared" si="5"/>
        <v>72</v>
      </c>
    </row>
    <row r="60" spans="3:18" x14ac:dyDescent="0.25">
      <c r="C60" s="47" t="s">
        <v>555</v>
      </c>
      <c r="D60" s="47">
        <v>147</v>
      </c>
      <c r="E60" s="18">
        <f t="shared" ref="E60:K69" si="8">(E22/100)*$D22</f>
        <v>0</v>
      </c>
      <c r="F60" s="18">
        <f t="shared" si="8"/>
        <v>0</v>
      </c>
      <c r="G60" s="18">
        <f t="shared" si="8"/>
        <v>132.30000000000001</v>
      </c>
      <c r="H60" s="18">
        <f t="shared" si="8"/>
        <v>14.700000000000001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49">
        <f t="shared" si="3"/>
        <v>147</v>
      </c>
      <c r="M60" s="18">
        <f t="shared" ref="M60:Q69" si="9">(M22/100)*$D22</f>
        <v>147</v>
      </c>
      <c r="N60" s="18">
        <f t="shared" si="9"/>
        <v>0</v>
      </c>
      <c r="O60" s="18">
        <f t="shared" si="9"/>
        <v>0</v>
      </c>
      <c r="P60" s="18">
        <f t="shared" si="9"/>
        <v>0</v>
      </c>
      <c r="Q60" s="18">
        <f t="shared" si="9"/>
        <v>0</v>
      </c>
      <c r="R60" s="49">
        <f t="shared" si="5"/>
        <v>147</v>
      </c>
    </row>
    <row r="61" spans="3:18" x14ac:dyDescent="0.25">
      <c r="C61" s="47" t="s">
        <v>557</v>
      </c>
      <c r="D61" s="47">
        <v>90</v>
      </c>
      <c r="E61" s="18">
        <f t="shared" si="8"/>
        <v>0</v>
      </c>
      <c r="F61" s="18">
        <f t="shared" si="8"/>
        <v>0</v>
      </c>
      <c r="G61" s="18">
        <f t="shared" si="8"/>
        <v>0</v>
      </c>
      <c r="H61" s="18">
        <f t="shared" si="8"/>
        <v>5.3999999999999995</v>
      </c>
      <c r="I61" s="18">
        <f t="shared" si="8"/>
        <v>83.7</v>
      </c>
      <c r="J61" s="18">
        <f t="shared" si="8"/>
        <v>0.9</v>
      </c>
      <c r="K61" s="18">
        <f t="shared" si="8"/>
        <v>0</v>
      </c>
      <c r="L61" s="49">
        <f t="shared" si="3"/>
        <v>90.000000000000014</v>
      </c>
      <c r="M61" s="18">
        <f t="shared" si="9"/>
        <v>90</v>
      </c>
      <c r="N61" s="18">
        <f t="shared" si="9"/>
        <v>0</v>
      </c>
      <c r="O61" s="18">
        <f t="shared" si="9"/>
        <v>0</v>
      </c>
      <c r="P61" s="18">
        <f t="shared" si="9"/>
        <v>0</v>
      </c>
      <c r="Q61" s="18">
        <f t="shared" si="9"/>
        <v>0</v>
      </c>
      <c r="R61" s="49">
        <f t="shared" si="5"/>
        <v>90</v>
      </c>
    </row>
    <row r="62" spans="3:18" x14ac:dyDescent="0.25">
      <c r="C62" s="47" t="s">
        <v>559</v>
      </c>
      <c r="D62" s="47">
        <v>225</v>
      </c>
      <c r="E62" s="18">
        <f t="shared" si="8"/>
        <v>0</v>
      </c>
      <c r="F62" s="18">
        <f t="shared" si="8"/>
        <v>0</v>
      </c>
      <c r="G62" s="18">
        <f t="shared" si="8"/>
        <v>0</v>
      </c>
      <c r="H62" s="18">
        <f t="shared" si="8"/>
        <v>0</v>
      </c>
      <c r="I62" s="18">
        <f t="shared" si="8"/>
        <v>4.5</v>
      </c>
      <c r="J62" s="18">
        <f t="shared" si="8"/>
        <v>220.5</v>
      </c>
      <c r="K62" s="18">
        <f t="shared" si="8"/>
        <v>0</v>
      </c>
      <c r="L62" s="49">
        <f t="shared" si="3"/>
        <v>225</v>
      </c>
      <c r="M62" s="18">
        <f t="shared" si="9"/>
        <v>225</v>
      </c>
      <c r="N62" s="18">
        <f t="shared" si="9"/>
        <v>0</v>
      </c>
      <c r="O62" s="18">
        <f t="shared" si="9"/>
        <v>0</v>
      </c>
      <c r="P62" s="18">
        <f t="shared" si="9"/>
        <v>0</v>
      </c>
      <c r="Q62" s="18">
        <f t="shared" si="9"/>
        <v>0</v>
      </c>
      <c r="R62" s="49">
        <f t="shared" si="5"/>
        <v>225</v>
      </c>
    </row>
    <row r="63" spans="3:18" x14ac:dyDescent="0.25">
      <c r="C63" s="47" t="s">
        <v>561</v>
      </c>
      <c r="D63" s="47">
        <v>124</v>
      </c>
      <c r="E63" s="18">
        <f t="shared" si="8"/>
        <v>0</v>
      </c>
      <c r="F63" s="18">
        <f t="shared" si="8"/>
        <v>0</v>
      </c>
      <c r="G63" s="18">
        <f t="shared" si="8"/>
        <v>18.599999999999998</v>
      </c>
      <c r="H63" s="18">
        <f t="shared" si="8"/>
        <v>26.04</v>
      </c>
      <c r="I63" s="18">
        <f t="shared" si="8"/>
        <v>79.36</v>
      </c>
      <c r="J63" s="18">
        <f t="shared" si="8"/>
        <v>0</v>
      </c>
      <c r="K63" s="18">
        <f t="shared" si="8"/>
        <v>0</v>
      </c>
      <c r="L63" s="49">
        <f t="shared" si="3"/>
        <v>124</v>
      </c>
      <c r="M63" s="18">
        <f t="shared" si="9"/>
        <v>124</v>
      </c>
      <c r="N63" s="18">
        <f t="shared" si="9"/>
        <v>0</v>
      </c>
      <c r="O63" s="18">
        <f t="shared" si="9"/>
        <v>0</v>
      </c>
      <c r="P63" s="18">
        <f t="shared" si="9"/>
        <v>0</v>
      </c>
      <c r="Q63" s="18">
        <f t="shared" si="9"/>
        <v>0</v>
      </c>
      <c r="R63" s="49">
        <f t="shared" si="5"/>
        <v>124</v>
      </c>
    </row>
    <row r="64" spans="3:18" x14ac:dyDescent="0.25">
      <c r="C64" s="47" t="s">
        <v>564</v>
      </c>
      <c r="D64" s="47">
        <v>74</v>
      </c>
      <c r="E64" s="18">
        <f t="shared" si="8"/>
        <v>0</v>
      </c>
      <c r="F64" s="18">
        <f t="shared" si="8"/>
        <v>0</v>
      </c>
      <c r="G64" s="18">
        <f t="shared" si="8"/>
        <v>34.04</v>
      </c>
      <c r="H64" s="18">
        <f t="shared" si="8"/>
        <v>29.6</v>
      </c>
      <c r="I64" s="18">
        <f t="shared" si="8"/>
        <v>10.360000000000001</v>
      </c>
      <c r="J64" s="18">
        <f t="shared" si="8"/>
        <v>0</v>
      </c>
      <c r="K64" s="18">
        <f t="shared" si="8"/>
        <v>0</v>
      </c>
      <c r="L64" s="49">
        <f t="shared" si="3"/>
        <v>74</v>
      </c>
      <c r="M64" s="18">
        <f t="shared" si="9"/>
        <v>74</v>
      </c>
      <c r="N64" s="18">
        <f t="shared" si="9"/>
        <v>0</v>
      </c>
      <c r="O64" s="18">
        <f t="shared" si="9"/>
        <v>0</v>
      </c>
      <c r="P64" s="18">
        <f t="shared" si="9"/>
        <v>0</v>
      </c>
      <c r="Q64" s="18">
        <f t="shared" si="9"/>
        <v>0</v>
      </c>
      <c r="R64" s="49">
        <f t="shared" si="5"/>
        <v>74</v>
      </c>
    </row>
    <row r="65" spans="3:18" x14ac:dyDescent="0.25">
      <c r="C65" s="47" t="s">
        <v>566</v>
      </c>
      <c r="D65" s="47">
        <v>57</v>
      </c>
      <c r="E65" s="18">
        <f t="shared" si="8"/>
        <v>0</v>
      </c>
      <c r="F65" s="18">
        <f t="shared" si="8"/>
        <v>3.99</v>
      </c>
      <c r="G65" s="18">
        <f t="shared" si="8"/>
        <v>9.120000000000001</v>
      </c>
      <c r="H65" s="18">
        <f t="shared" si="8"/>
        <v>2.2800000000000002</v>
      </c>
      <c r="I65" s="18">
        <f t="shared" si="8"/>
        <v>42.18</v>
      </c>
      <c r="J65" s="18">
        <f t="shared" si="8"/>
        <v>0</v>
      </c>
      <c r="K65" s="18">
        <f t="shared" si="8"/>
        <v>0</v>
      </c>
      <c r="L65" s="49">
        <f t="shared" si="3"/>
        <v>57.57</v>
      </c>
      <c r="M65" s="18">
        <f t="shared" si="9"/>
        <v>57</v>
      </c>
      <c r="N65" s="18">
        <f t="shared" si="9"/>
        <v>0</v>
      </c>
      <c r="O65" s="18">
        <f t="shared" si="9"/>
        <v>0</v>
      </c>
      <c r="P65" s="18">
        <f t="shared" si="9"/>
        <v>0</v>
      </c>
      <c r="Q65" s="18">
        <f t="shared" si="9"/>
        <v>0</v>
      </c>
      <c r="R65" s="49">
        <f t="shared" si="5"/>
        <v>57</v>
      </c>
    </row>
    <row r="66" spans="3:18" x14ac:dyDescent="0.25">
      <c r="C66" s="47" t="s">
        <v>568</v>
      </c>
      <c r="D66" s="47">
        <v>361</v>
      </c>
      <c r="E66" s="18">
        <f t="shared" si="8"/>
        <v>0</v>
      </c>
      <c r="F66" s="18">
        <f t="shared" si="8"/>
        <v>0</v>
      </c>
      <c r="G66" s="18">
        <f t="shared" si="8"/>
        <v>18.05</v>
      </c>
      <c r="H66" s="18">
        <f t="shared" si="8"/>
        <v>25.270000000000003</v>
      </c>
      <c r="I66" s="18">
        <f t="shared" si="8"/>
        <v>314.07</v>
      </c>
      <c r="J66" s="18">
        <f t="shared" si="8"/>
        <v>3.61</v>
      </c>
      <c r="K66" s="18">
        <f t="shared" si="8"/>
        <v>0</v>
      </c>
      <c r="L66" s="49">
        <f t="shared" si="3"/>
        <v>361</v>
      </c>
      <c r="M66" s="18">
        <f t="shared" si="9"/>
        <v>361</v>
      </c>
      <c r="N66" s="18">
        <f t="shared" si="9"/>
        <v>0</v>
      </c>
      <c r="O66" s="18">
        <f t="shared" si="9"/>
        <v>0</v>
      </c>
      <c r="P66" s="18">
        <f t="shared" si="9"/>
        <v>0</v>
      </c>
      <c r="Q66" s="18">
        <f t="shared" si="9"/>
        <v>0</v>
      </c>
      <c r="R66" s="49">
        <f t="shared" si="5"/>
        <v>361</v>
      </c>
    </row>
    <row r="67" spans="3:18" x14ac:dyDescent="0.25">
      <c r="C67" s="47" t="s">
        <v>570</v>
      </c>
      <c r="D67" s="47">
        <v>49</v>
      </c>
      <c r="E67" s="18">
        <f t="shared" si="8"/>
        <v>0</v>
      </c>
      <c r="F67" s="18">
        <f t="shared" si="8"/>
        <v>0</v>
      </c>
      <c r="G67" s="18">
        <f t="shared" si="8"/>
        <v>0</v>
      </c>
      <c r="H67" s="18">
        <f t="shared" si="8"/>
        <v>0</v>
      </c>
      <c r="I67" s="18">
        <f t="shared" si="8"/>
        <v>0</v>
      </c>
      <c r="J67" s="18">
        <f t="shared" si="8"/>
        <v>0</v>
      </c>
      <c r="K67" s="18">
        <f t="shared" si="8"/>
        <v>49</v>
      </c>
      <c r="L67" s="49">
        <f t="shared" si="3"/>
        <v>49</v>
      </c>
      <c r="M67" s="18">
        <f t="shared" si="9"/>
        <v>0</v>
      </c>
      <c r="N67" s="18">
        <f t="shared" si="9"/>
        <v>49</v>
      </c>
      <c r="O67" s="18">
        <f t="shared" si="9"/>
        <v>0</v>
      </c>
      <c r="P67" s="18">
        <f t="shared" si="9"/>
        <v>0</v>
      </c>
      <c r="Q67" s="18">
        <f t="shared" si="9"/>
        <v>0</v>
      </c>
      <c r="R67" s="49">
        <f t="shared" si="5"/>
        <v>49</v>
      </c>
    </row>
    <row r="68" spans="3:18" x14ac:dyDescent="0.25">
      <c r="C68" s="47" t="s">
        <v>572</v>
      </c>
      <c r="D68" s="47">
        <v>102</v>
      </c>
      <c r="E68" s="18">
        <f t="shared" si="8"/>
        <v>2.04</v>
      </c>
      <c r="F68" s="18">
        <f t="shared" si="8"/>
        <v>12.24</v>
      </c>
      <c r="G68" s="18">
        <f t="shared" si="8"/>
        <v>4.08</v>
      </c>
      <c r="H68" s="18">
        <f t="shared" si="8"/>
        <v>12.24</v>
      </c>
      <c r="I68" s="18">
        <f t="shared" si="8"/>
        <v>0</v>
      </c>
      <c r="J68" s="18">
        <f t="shared" si="8"/>
        <v>72.42</v>
      </c>
      <c r="K68" s="18">
        <f t="shared" si="8"/>
        <v>0</v>
      </c>
      <c r="L68" s="49">
        <f t="shared" si="3"/>
        <v>103.02000000000001</v>
      </c>
      <c r="M68" s="18">
        <f t="shared" si="9"/>
        <v>100.98</v>
      </c>
      <c r="N68" s="18">
        <f t="shared" si="9"/>
        <v>0</v>
      </c>
      <c r="O68" s="18">
        <f t="shared" si="9"/>
        <v>1.02</v>
      </c>
      <c r="P68" s="18">
        <f t="shared" si="9"/>
        <v>0</v>
      </c>
      <c r="Q68" s="18">
        <f t="shared" si="9"/>
        <v>0</v>
      </c>
      <c r="R68" s="49">
        <f t="shared" si="5"/>
        <v>102</v>
      </c>
    </row>
    <row r="69" spans="3:18" x14ac:dyDescent="0.25">
      <c r="C69" s="47" t="s">
        <v>574</v>
      </c>
      <c r="D69" s="47">
        <v>84</v>
      </c>
      <c r="E69" s="18">
        <f t="shared" si="8"/>
        <v>0.84</v>
      </c>
      <c r="F69" s="18">
        <f t="shared" si="8"/>
        <v>3.36</v>
      </c>
      <c r="G69" s="18">
        <f t="shared" si="8"/>
        <v>0.84</v>
      </c>
      <c r="H69" s="18">
        <f t="shared" si="8"/>
        <v>20.16</v>
      </c>
      <c r="I69" s="18">
        <f t="shared" si="8"/>
        <v>0</v>
      </c>
      <c r="J69" s="18">
        <f t="shared" si="8"/>
        <v>58.8</v>
      </c>
      <c r="K69" s="18">
        <f t="shared" si="8"/>
        <v>0</v>
      </c>
      <c r="L69" s="49">
        <f t="shared" si="3"/>
        <v>84</v>
      </c>
      <c r="M69" s="18">
        <f t="shared" si="9"/>
        <v>84</v>
      </c>
      <c r="N69" s="18">
        <f t="shared" si="9"/>
        <v>0</v>
      </c>
      <c r="O69" s="18">
        <f t="shared" si="9"/>
        <v>0</v>
      </c>
      <c r="P69" s="18">
        <f t="shared" si="9"/>
        <v>0</v>
      </c>
      <c r="Q69" s="18">
        <f t="shared" si="9"/>
        <v>0</v>
      </c>
      <c r="R69" s="49">
        <f t="shared" si="5"/>
        <v>84</v>
      </c>
    </row>
    <row r="70" spans="3:18" x14ac:dyDescent="0.25">
      <c r="C70" s="47" t="s">
        <v>576</v>
      </c>
      <c r="D70" s="47">
        <v>28</v>
      </c>
      <c r="E70" s="18">
        <f t="shared" ref="E70:K75" si="10">(E32/100)*$D32</f>
        <v>0</v>
      </c>
      <c r="F70" s="18">
        <f t="shared" si="10"/>
        <v>26.040000000000003</v>
      </c>
      <c r="G70" s="18">
        <f t="shared" si="10"/>
        <v>0</v>
      </c>
      <c r="H70" s="18">
        <f t="shared" si="10"/>
        <v>1.9600000000000002</v>
      </c>
      <c r="I70" s="18">
        <f t="shared" si="10"/>
        <v>0</v>
      </c>
      <c r="J70" s="18">
        <f t="shared" si="10"/>
        <v>0</v>
      </c>
      <c r="K70" s="18">
        <f t="shared" si="10"/>
        <v>0</v>
      </c>
      <c r="L70" s="49">
        <f t="shared" si="3"/>
        <v>28.000000000000004</v>
      </c>
      <c r="M70" s="18">
        <f t="shared" ref="M70:Q75" si="11">(M32/100)*$D32</f>
        <v>19.88</v>
      </c>
      <c r="N70" s="18">
        <f t="shared" si="11"/>
        <v>0</v>
      </c>
      <c r="O70" s="18">
        <f t="shared" si="11"/>
        <v>0</v>
      </c>
      <c r="P70" s="18">
        <f t="shared" si="11"/>
        <v>8.1199999999999992</v>
      </c>
      <c r="Q70" s="18">
        <f t="shared" si="11"/>
        <v>0</v>
      </c>
      <c r="R70" s="49">
        <f t="shared" si="5"/>
        <v>28</v>
      </c>
    </row>
    <row r="71" spans="3:18" x14ac:dyDescent="0.25">
      <c r="C71" s="47" t="s">
        <v>578</v>
      </c>
      <c r="D71" s="47">
        <v>125</v>
      </c>
      <c r="E71" s="18">
        <f t="shared" si="10"/>
        <v>0</v>
      </c>
      <c r="F71" s="18">
        <f t="shared" si="10"/>
        <v>0</v>
      </c>
      <c r="G71" s="18">
        <f t="shared" si="10"/>
        <v>17.5</v>
      </c>
      <c r="H71" s="18">
        <f t="shared" si="10"/>
        <v>106.25</v>
      </c>
      <c r="I71" s="18">
        <f t="shared" si="10"/>
        <v>0</v>
      </c>
      <c r="J71" s="18">
        <f t="shared" si="10"/>
        <v>1.25</v>
      </c>
      <c r="K71" s="18">
        <f t="shared" si="10"/>
        <v>0</v>
      </c>
      <c r="L71" s="49">
        <f t="shared" si="3"/>
        <v>125</v>
      </c>
      <c r="M71" s="18">
        <f t="shared" si="11"/>
        <v>125</v>
      </c>
      <c r="N71" s="18">
        <f t="shared" si="11"/>
        <v>0</v>
      </c>
      <c r="O71" s="18">
        <f t="shared" si="11"/>
        <v>0</v>
      </c>
      <c r="P71" s="18">
        <f t="shared" si="11"/>
        <v>0</v>
      </c>
      <c r="Q71" s="18">
        <f t="shared" si="11"/>
        <v>0</v>
      </c>
      <c r="R71" s="49">
        <f t="shared" si="5"/>
        <v>125</v>
      </c>
    </row>
    <row r="72" spans="3:18" x14ac:dyDescent="0.25">
      <c r="C72" s="47" t="s">
        <v>580</v>
      </c>
      <c r="D72" s="47">
        <v>53</v>
      </c>
      <c r="E72" s="18">
        <f t="shared" si="10"/>
        <v>0</v>
      </c>
      <c r="F72" s="18">
        <f t="shared" si="10"/>
        <v>0</v>
      </c>
      <c r="G72" s="18">
        <f t="shared" si="10"/>
        <v>0</v>
      </c>
      <c r="H72" s="18">
        <f t="shared" si="10"/>
        <v>0</v>
      </c>
      <c r="I72" s="18">
        <f t="shared" si="10"/>
        <v>53</v>
      </c>
      <c r="J72" s="18">
        <f t="shared" si="10"/>
        <v>0</v>
      </c>
      <c r="K72" s="18">
        <f t="shared" si="10"/>
        <v>0</v>
      </c>
      <c r="L72" s="49">
        <f t="shared" si="3"/>
        <v>53</v>
      </c>
      <c r="M72" s="18">
        <f t="shared" si="11"/>
        <v>53</v>
      </c>
      <c r="N72" s="18">
        <f t="shared" si="11"/>
        <v>0</v>
      </c>
      <c r="O72" s="18">
        <f t="shared" si="11"/>
        <v>0</v>
      </c>
      <c r="P72" s="18">
        <f t="shared" si="11"/>
        <v>0</v>
      </c>
      <c r="Q72" s="18">
        <f t="shared" si="11"/>
        <v>0</v>
      </c>
      <c r="R72" s="49">
        <f t="shared" si="5"/>
        <v>53</v>
      </c>
    </row>
    <row r="73" spans="3:18" x14ac:dyDescent="0.25">
      <c r="C73" s="47" t="s">
        <v>582</v>
      </c>
      <c r="D73" s="47">
        <v>103</v>
      </c>
      <c r="E73" s="18">
        <f t="shared" si="10"/>
        <v>0</v>
      </c>
      <c r="F73" s="18">
        <f t="shared" si="10"/>
        <v>0</v>
      </c>
      <c r="G73" s="18">
        <f t="shared" si="10"/>
        <v>2.06</v>
      </c>
      <c r="H73" s="18">
        <f t="shared" si="10"/>
        <v>0</v>
      </c>
      <c r="I73" s="18">
        <f t="shared" si="10"/>
        <v>0</v>
      </c>
      <c r="J73" s="18">
        <f t="shared" si="10"/>
        <v>0</v>
      </c>
      <c r="K73" s="18">
        <f t="shared" si="10"/>
        <v>100.94</v>
      </c>
      <c r="L73" s="49">
        <f t="shared" si="3"/>
        <v>103</v>
      </c>
      <c r="M73" s="18">
        <f t="shared" si="11"/>
        <v>0</v>
      </c>
      <c r="N73" s="18">
        <f t="shared" si="11"/>
        <v>0</v>
      </c>
      <c r="O73" s="18">
        <f t="shared" si="11"/>
        <v>0</v>
      </c>
      <c r="P73" s="18">
        <f t="shared" si="11"/>
        <v>0</v>
      </c>
      <c r="Q73" s="18">
        <f t="shared" si="11"/>
        <v>103</v>
      </c>
      <c r="R73" s="49">
        <f t="shared" si="5"/>
        <v>103</v>
      </c>
    </row>
    <row r="74" spans="3:18" x14ac:dyDescent="0.25">
      <c r="C74" s="47" t="s">
        <v>584</v>
      </c>
      <c r="D74" s="47">
        <v>333</v>
      </c>
      <c r="E74" s="18">
        <f t="shared" si="10"/>
        <v>6.66</v>
      </c>
      <c r="F74" s="18">
        <f t="shared" si="10"/>
        <v>0</v>
      </c>
      <c r="G74" s="18">
        <f t="shared" si="10"/>
        <v>3.33</v>
      </c>
      <c r="H74" s="18">
        <f t="shared" si="10"/>
        <v>49.949999999999996</v>
      </c>
      <c r="I74" s="18">
        <f t="shared" si="10"/>
        <v>0</v>
      </c>
      <c r="J74" s="18">
        <f t="shared" si="10"/>
        <v>256.41000000000003</v>
      </c>
      <c r="K74" s="18">
        <f t="shared" si="10"/>
        <v>16.650000000000002</v>
      </c>
      <c r="L74" s="49">
        <f t="shared" si="3"/>
        <v>333</v>
      </c>
      <c r="M74" s="18">
        <f t="shared" si="11"/>
        <v>316.34999999999997</v>
      </c>
      <c r="N74" s="18">
        <f t="shared" si="11"/>
        <v>0</v>
      </c>
      <c r="O74" s="18">
        <f t="shared" si="11"/>
        <v>0</v>
      </c>
      <c r="P74" s="18">
        <f t="shared" si="11"/>
        <v>0</v>
      </c>
      <c r="Q74" s="18">
        <f t="shared" si="11"/>
        <v>16.650000000000002</v>
      </c>
      <c r="R74" s="49">
        <f t="shared" si="5"/>
        <v>332.99999999999994</v>
      </c>
    </row>
    <row r="75" spans="3:18" x14ac:dyDescent="0.25">
      <c r="C75" s="47" t="s">
        <v>586</v>
      </c>
      <c r="D75" s="47">
        <v>189</v>
      </c>
      <c r="E75" s="18">
        <f t="shared" si="10"/>
        <v>183.32999999999998</v>
      </c>
      <c r="F75" s="18">
        <f t="shared" si="10"/>
        <v>0</v>
      </c>
      <c r="G75" s="18">
        <f t="shared" si="10"/>
        <v>1.8900000000000001</v>
      </c>
      <c r="H75" s="18">
        <f t="shared" si="10"/>
        <v>3.7800000000000002</v>
      </c>
      <c r="I75" s="18">
        <f t="shared" si="10"/>
        <v>0</v>
      </c>
      <c r="J75" s="18">
        <f t="shared" si="10"/>
        <v>0</v>
      </c>
      <c r="K75" s="18">
        <f t="shared" si="10"/>
        <v>0</v>
      </c>
      <c r="L75" s="49">
        <f t="shared" si="3"/>
        <v>188.99999999999997</v>
      </c>
      <c r="M75" s="18">
        <f t="shared" si="11"/>
        <v>189</v>
      </c>
      <c r="N75" s="18">
        <f t="shared" si="11"/>
        <v>0</v>
      </c>
      <c r="O75" s="18">
        <f t="shared" si="11"/>
        <v>0</v>
      </c>
      <c r="P75" s="18">
        <f t="shared" si="11"/>
        <v>0</v>
      </c>
      <c r="Q75" s="18">
        <f t="shared" si="11"/>
        <v>0</v>
      </c>
      <c r="R75" s="49">
        <f t="shared" si="5"/>
        <v>189</v>
      </c>
    </row>
    <row r="76" spans="3:18" x14ac:dyDescent="0.25">
      <c r="E76" s="18" t="s">
        <v>166</v>
      </c>
      <c r="F76" s="18" t="s">
        <v>163</v>
      </c>
      <c r="G76" s="18" t="s">
        <v>164</v>
      </c>
      <c r="H76" s="18" t="s">
        <v>163</v>
      </c>
      <c r="I76" s="18" t="s">
        <v>588</v>
      </c>
      <c r="J76" s="18" t="s">
        <v>165</v>
      </c>
      <c r="K76" s="18" t="s">
        <v>216</v>
      </c>
      <c r="L76" s="18"/>
      <c r="M76" s="18" t="s">
        <v>255</v>
      </c>
      <c r="N76" s="18" t="s">
        <v>343</v>
      </c>
      <c r="O76" s="18" t="s">
        <v>299</v>
      </c>
      <c r="P76" s="18" t="s">
        <v>300</v>
      </c>
      <c r="Q76" s="18" t="s">
        <v>256</v>
      </c>
      <c r="R76" s="18"/>
    </row>
    <row r="79" spans="3:18" x14ac:dyDescent="0.25">
      <c r="C79" s="46" t="s">
        <v>257</v>
      </c>
      <c r="D79" s="46" t="s">
        <v>61</v>
      </c>
      <c r="E79" s="31" t="s">
        <v>73</v>
      </c>
      <c r="F79" s="31" t="s">
        <v>173</v>
      </c>
      <c r="G79" s="31" t="s">
        <v>174</v>
      </c>
      <c r="H79" s="31" t="s">
        <v>175</v>
      </c>
      <c r="I79" s="31" t="s">
        <v>176</v>
      </c>
      <c r="J79" s="31" t="s">
        <v>177</v>
      </c>
      <c r="K79" s="35" t="s">
        <v>178</v>
      </c>
      <c r="L79" s="32" t="s">
        <v>168</v>
      </c>
      <c r="M79" s="32" t="s">
        <v>169</v>
      </c>
      <c r="N79" s="32" t="s">
        <v>64</v>
      </c>
      <c r="O79" s="32" t="s">
        <v>170</v>
      </c>
      <c r="P79" s="32" t="s">
        <v>68</v>
      </c>
      <c r="Q79" s="32" t="s">
        <v>171</v>
      </c>
      <c r="R79" s="35" t="s">
        <v>172</v>
      </c>
    </row>
    <row r="80" spans="3:18" x14ac:dyDescent="0.25">
      <c r="C80" s="47" t="s">
        <v>589</v>
      </c>
      <c r="D80" s="47">
        <v>33</v>
      </c>
      <c r="E80" s="50">
        <f t="shared" ref="E80:E115" si="12">K40</f>
        <v>25.080000000000002</v>
      </c>
      <c r="F80" s="50">
        <f t="shared" ref="F80:F115" si="13">F40+H40</f>
        <v>0</v>
      </c>
      <c r="G80" s="50">
        <f t="shared" ref="G80:G115" si="14">I40</f>
        <v>7.92</v>
      </c>
      <c r="H80" s="50">
        <f t="shared" ref="H80:H115" si="15">E40</f>
        <v>0</v>
      </c>
      <c r="I80" s="50">
        <f t="shared" ref="I80:I115" si="16">G40</f>
        <v>0</v>
      </c>
      <c r="J80" s="50">
        <f t="shared" ref="J80:J115" si="17">J40</f>
        <v>0</v>
      </c>
      <c r="K80" s="51">
        <f t="shared" ref="K80:K115" si="18">SUM(E80:J80)</f>
        <v>33</v>
      </c>
      <c r="L80" s="50">
        <f t="shared" ref="L80:L115" si="19">Q40</f>
        <v>25.080000000000002</v>
      </c>
      <c r="M80" s="50">
        <f t="shared" ref="M80:P99" si="20">M40</f>
        <v>7.92</v>
      </c>
      <c r="N80" s="50">
        <f t="shared" si="20"/>
        <v>0</v>
      </c>
      <c r="O80" s="50">
        <f t="shared" si="20"/>
        <v>0</v>
      </c>
      <c r="P80" s="50">
        <f t="shared" si="20"/>
        <v>0</v>
      </c>
      <c r="Q80" s="46">
        <v>0</v>
      </c>
      <c r="R80" s="51">
        <f t="shared" ref="R80:R115" si="21">SUM(L80:Q80)</f>
        <v>33</v>
      </c>
    </row>
    <row r="81" spans="3:18" x14ac:dyDescent="0.25">
      <c r="C81" s="47" t="s">
        <v>590</v>
      </c>
      <c r="D81" s="47">
        <v>82</v>
      </c>
      <c r="E81" s="50">
        <f t="shared" si="12"/>
        <v>72.16</v>
      </c>
      <c r="F81" s="50">
        <f t="shared" si="13"/>
        <v>0</v>
      </c>
      <c r="G81" s="50">
        <f t="shared" si="14"/>
        <v>0</v>
      </c>
      <c r="H81" s="50">
        <f t="shared" si="15"/>
        <v>0</v>
      </c>
      <c r="I81" s="50">
        <f t="shared" si="16"/>
        <v>9.84</v>
      </c>
      <c r="J81" s="50">
        <f t="shared" si="17"/>
        <v>0</v>
      </c>
      <c r="K81" s="51">
        <f t="shared" si="18"/>
        <v>82</v>
      </c>
      <c r="L81" s="50">
        <f t="shared" si="19"/>
        <v>82</v>
      </c>
      <c r="M81" s="50">
        <f t="shared" si="20"/>
        <v>0</v>
      </c>
      <c r="N81" s="50">
        <f t="shared" si="20"/>
        <v>0</v>
      </c>
      <c r="O81" s="50">
        <f t="shared" si="20"/>
        <v>0</v>
      </c>
      <c r="P81" s="50">
        <f t="shared" si="20"/>
        <v>0</v>
      </c>
      <c r="Q81" s="46">
        <v>0</v>
      </c>
      <c r="R81" s="51">
        <f t="shared" si="21"/>
        <v>82</v>
      </c>
    </row>
    <row r="82" spans="3:18" x14ac:dyDescent="0.25">
      <c r="C82" s="46" t="s">
        <v>591</v>
      </c>
      <c r="D82" s="47">
        <v>74</v>
      </c>
      <c r="E82" s="50">
        <f t="shared" si="12"/>
        <v>0</v>
      </c>
      <c r="F82" s="50">
        <f t="shared" si="13"/>
        <v>37</v>
      </c>
      <c r="G82" s="50">
        <f t="shared" si="14"/>
        <v>0</v>
      </c>
      <c r="H82" s="50">
        <f t="shared" si="15"/>
        <v>0</v>
      </c>
      <c r="I82" s="50">
        <f t="shared" si="16"/>
        <v>33.300000000000004</v>
      </c>
      <c r="J82" s="50">
        <f t="shared" si="17"/>
        <v>3.7</v>
      </c>
      <c r="K82" s="51">
        <f t="shared" si="18"/>
        <v>74.000000000000014</v>
      </c>
      <c r="L82" s="50">
        <f t="shared" si="19"/>
        <v>0</v>
      </c>
      <c r="M82" s="50">
        <f t="shared" si="20"/>
        <v>74</v>
      </c>
      <c r="N82" s="50">
        <f t="shared" si="20"/>
        <v>0</v>
      </c>
      <c r="O82" s="50">
        <f t="shared" si="20"/>
        <v>0</v>
      </c>
      <c r="P82" s="50">
        <f t="shared" si="20"/>
        <v>0</v>
      </c>
      <c r="Q82" s="46">
        <v>0</v>
      </c>
      <c r="R82" s="51">
        <f t="shared" si="21"/>
        <v>74</v>
      </c>
    </row>
    <row r="83" spans="3:18" x14ac:dyDescent="0.25">
      <c r="C83" s="46" t="s">
        <v>592</v>
      </c>
      <c r="D83" s="47">
        <v>73</v>
      </c>
      <c r="E83" s="50">
        <f t="shared" si="12"/>
        <v>70.81</v>
      </c>
      <c r="F83" s="50">
        <f t="shared" si="13"/>
        <v>0</v>
      </c>
      <c r="G83" s="50">
        <f t="shared" si="14"/>
        <v>0</v>
      </c>
      <c r="H83" s="50">
        <f t="shared" si="15"/>
        <v>0</v>
      </c>
      <c r="I83" s="50">
        <f t="shared" si="16"/>
        <v>0.73</v>
      </c>
      <c r="J83" s="50">
        <f t="shared" si="17"/>
        <v>0</v>
      </c>
      <c r="K83" s="51">
        <f t="shared" si="18"/>
        <v>71.540000000000006</v>
      </c>
      <c r="L83" s="50">
        <f t="shared" si="19"/>
        <v>73</v>
      </c>
      <c r="M83" s="50">
        <f t="shared" si="20"/>
        <v>0</v>
      </c>
      <c r="N83" s="50">
        <f t="shared" si="20"/>
        <v>0</v>
      </c>
      <c r="O83" s="50">
        <f t="shared" si="20"/>
        <v>0</v>
      </c>
      <c r="P83" s="50">
        <f t="shared" si="20"/>
        <v>0</v>
      </c>
      <c r="Q83" s="46">
        <v>0</v>
      </c>
      <c r="R83" s="51">
        <f t="shared" si="21"/>
        <v>73</v>
      </c>
    </row>
    <row r="84" spans="3:18" x14ac:dyDescent="0.25">
      <c r="C84" s="46" t="s">
        <v>593</v>
      </c>
      <c r="D84" s="47">
        <v>41</v>
      </c>
      <c r="E84" s="50">
        <f t="shared" si="12"/>
        <v>0</v>
      </c>
      <c r="F84" s="50">
        <f t="shared" si="13"/>
        <v>40.180000000000007</v>
      </c>
      <c r="G84" s="50">
        <f t="shared" si="14"/>
        <v>0</v>
      </c>
      <c r="H84" s="50">
        <f t="shared" si="15"/>
        <v>0</v>
      </c>
      <c r="I84" s="50">
        <f t="shared" si="16"/>
        <v>0</v>
      </c>
      <c r="J84" s="50">
        <f t="shared" si="17"/>
        <v>0.82000000000000006</v>
      </c>
      <c r="K84" s="51">
        <f t="shared" si="18"/>
        <v>41.000000000000007</v>
      </c>
      <c r="L84" s="50">
        <f t="shared" si="19"/>
        <v>0</v>
      </c>
      <c r="M84" s="50">
        <f t="shared" si="20"/>
        <v>34.03</v>
      </c>
      <c r="N84" s="50">
        <f t="shared" si="20"/>
        <v>0</v>
      </c>
      <c r="O84" s="50">
        <f t="shared" si="20"/>
        <v>6.9700000000000006</v>
      </c>
      <c r="P84" s="50">
        <f t="shared" si="20"/>
        <v>0</v>
      </c>
      <c r="Q84" s="46">
        <v>0</v>
      </c>
      <c r="R84" s="51">
        <f t="shared" si="21"/>
        <v>41</v>
      </c>
    </row>
    <row r="85" spans="3:18" x14ac:dyDescent="0.25">
      <c r="C85" s="46" t="s">
        <v>2440</v>
      </c>
      <c r="D85" s="47">
        <v>45</v>
      </c>
      <c r="E85" s="50">
        <f t="shared" si="12"/>
        <v>0</v>
      </c>
      <c r="F85" s="50">
        <f t="shared" si="13"/>
        <v>0</v>
      </c>
      <c r="G85" s="50">
        <f t="shared" si="14"/>
        <v>3.1500000000000004</v>
      </c>
      <c r="H85" s="50">
        <f t="shared" si="15"/>
        <v>0</v>
      </c>
      <c r="I85" s="50">
        <f t="shared" si="16"/>
        <v>0</v>
      </c>
      <c r="J85" s="50">
        <f t="shared" si="17"/>
        <v>41.85</v>
      </c>
      <c r="K85" s="51">
        <f t="shared" si="18"/>
        <v>45</v>
      </c>
      <c r="L85" s="50">
        <f t="shared" si="19"/>
        <v>0</v>
      </c>
      <c r="M85" s="50">
        <f t="shared" si="20"/>
        <v>45</v>
      </c>
      <c r="N85" s="50">
        <f t="shared" si="20"/>
        <v>0</v>
      </c>
      <c r="O85" s="50">
        <f t="shared" si="20"/>
        <v>0</v>
      </c>
      <c r="P85" s="50">
        <f t="shared" si="20"/>
        <v>0</v>
      </c>
      <c r="Q85" s="46">
        <v>0</v>
      </c>
      <c r="R85" s="51">
        <f t="shared" si="21"/>
        <v>45</v>
      </c>
    </row>
    <row r="86" spans="3:18" x14ac:dyDescent="0.25">
      <c r="C86" s="46" t="s">
        <v>594</v>
      </c>
      <c r="D86" s="47">
        <v>74</v>
      </c>
      <c r="E86" s="50">
        <f t="shared" si="12"/>
        <v>0</v>
      </c>
      <c r="F86" s="50">
        <f t="shared" si="13"/>
        <v>31.82</v>
      </c>
      <c r="G86" s="50">
        <f t="shared" si="14"/>
        <v>0</v>
      </c>
      <c r="H86" s="50">
        <f t="shared" si="15"/>
        <v>17.759999999999998</v>
      </c>
      <c r="I86" s="50">
        <f t="shared" si="16"/>
        <v>6.66</v>
      </c>
      <c r="J86" s="50">
        <f t="shared" si="17"/>
        <v>17.02</v>
      </c>
      <c r="K86" s="51">
        <f t="shared" si="18"/>
        <v>73.259999999999991</v>
      </c>
      <c r="L86" s="50">
        <f t="shared" si="19"/>
        <v>0</v>
      </c>
      <c r="M86" s="50">
        <f t="shared" si="20"/>
        <v>73.260000000000005</v>
      </c>
      <c r="N86" s="50">
        <f t="shared" si="20"/>
        <v>0</v>
      </c>
      <c r="O86" s="50">
        <f t="shared" si="20"/>
        <v>0</v>
      </c>
      <c r="P86" s="50">
        <f t="shared" si="20"/>
        <v>0.74</v>
      </c>
      <c r="Q86" s="46">
        <v>0</v>
      </c>
      <c r="R86" s="51">
        <f t="shared" si="21"/>
        <v>74</v>
      </c>
    </row>
    <row r="87" spans="3:18" x14ac:dyDescent="0.25">
      <c r="C87" s="46" t="s">
        <v>595</v>
      </c>
      <c r="D87" s="47">
        <v>115</v>
      </c>
      <c r="E87" s="50">
        <f t="shared" si="12"/>
        <v>0</v>
      </c>
      <c r="F87" s="50">
        <f t="shared" si="13"/>
        <v>19.55</v>
      </c>
      <c r="G87" s="50">
        <f t="shared" si="14"/>
        <v>23</v>
      </c>
      <c r="H87" s="50">
        <f t="shared" si="15"/>
        <v>0</v>
      </c>
      <c r="I87" s="50">
        <f t="shared" si="16"/>
        <v>64.400000000000006</v>
      </c>
      <c r="J87" s="50">
        <f t="shared" si="17"/>
        <v>9.2000000000000011</v>
      </c>
      <c r="K87" s="51">
        <f t="shared" si="18"/>
        <v>116.15</v>
      </c>
      <c r="L87" s="50">
        <f t="shared" si="19"/>
        <v>0</v>
      </c>
      <c r="M87" s="50">
        <f t="shared" si="20"/>
        <v>115</v>
      </c>
      <c r="N87" s="50">
        <f t="shared" si="20"/>
        <v>0</v>
      </c>
      <c r="O87" s="50">
        <f t="shared" si="20"/>
        <v>0</v>
      </c>
      <c r="P87" s="50">
        <f t="shared" si="20"/>
        <v>0</v>
      </c>
      <c r="Q87" s="46">
        <v>0</v>
      </c>
      <c r="R87" s="51">
        <f t="shared" si="21"/>
        <v>115</v>
      </c>
    </row>
    <row r="88" spans="3:18" x14ac:dyDescent="0.25">
      <c r="C88" s="46" t="s">
        <v>596</v>
      </c>
      <c r="D88" s="47">
        <v>128</v>
      </c>
      <c r="E88" s="50">
        <f t="shared" si="12"/>
        <v>0</v>
      </c>
      <c r="F88" s="50">
        <f t="shared" si="13"/>
        <v>56.32</v>
      </c>
      <c r="G88" s="50">
        <f t="shared" si="14"/>
        <v>0</v>
      </c>
      <c r="H88" s="50">
        <f t="shared" si="15"/>
        <v>0</v>
      </c>
      <c r="I88" s="50">
        <f t="shared" si="16"/>
        <v>71.680000000000007</v>
      </c>
      <c r="J88" s="50">
        <f t="shared" si="17"/>
        <v>0</v>
      </c>
      <c r="K88" s="51">
        <f t="shared" si="18"/>
        <v>128</v>
      </c>
      <c r="L88" s="50">
        <f t="shared" si="19"/>
        <v>0</v>
      </c>
      <c r="M88" s="50">
        <f t="shared" si="20"/>
        <v>128</v>
      </c>
      <c r="N88" s="50">
        <f t="shared" si="20"/>
        <v>0</v>
      </c>
      <c r="O88" s="50">
        <f t="shared" si="20"/>
        <v>0</v>
      </c>
      <c r="P88" s="50">
        <f t="shared" si="20"/>
        <v>0</v>
      </c>
      <c r="Q88" s="46">
        <v>0</v>
      </c>
      <c r="R88" s="51">
        <f t="shared" si="21"/>
        <v>128</v>
      </c>
    </row>
    <row r="89" spans="3:18" x14ac:dyDescent="0.25">
      <c r="C89" s="46" t="s">
        <v>597</v>
      </c>
      <c r="D89" s="47">
        <v>31</v>
      </c>
      <c r="E89" s="50">
        <f t="shared" si="12"/>
        <v>0</v>
      </c>
      <c r="F89" s="50">
        <f t="shared" si="13"/>
        <v>1.8599999999999999</v>
      </c>
      <c r="G89" s="50">
        <f t="shared" si="14"/>
        <v>0</v>
      </c>
      <c r="H89" s="50">
        <f t="shared" si="15"/>
        <v>0</v>
      </c>
      <c r="I89" s="50">
        <f t="shared" si="16"/>
        <v>1.8599999999999999</v>
      </c>
      <c r="J89" s="50">
        <f t="shared" si="17"/>
        <v>26.97</v>
      </c>
      <c r="K89" s="51">
        <f t="shared" si="18"/>
        <v>30.689999999999998</v>
      </c>
      <c r="L89" s="50">
        <f t="shared" si="19"/>
        <v>0</v>
      </c>
      <c r="M89" s="50">
        <f t="shared" si="20"/>
        <v>31</v>
      </c>
      <c r="N89" s="50">
        <f t="shared" si="20"/>
        <v>0</v>
      </c>
      <c r="O89" s="50">
        <f t="shared" si="20"/>
        <v>0</v>
      </c>
      <c r="P89" s="50">
        <f t="shared" si="20"/>
        <v>0</v>
      </c>
      <c r="Q89" s="46">
        <v>0</v>
      </c>
      <c r="R89" s="51">
        <f t="shared" si="21"/>
        <v>31</v>
      </c>
    </row>
    <row r="90" spans="3:18" x14ac:dyDescent="0.25">
      <c r="C90" s="46" t="s">
        <v>598</v>
      </c>
      <c r="D90" s="47">
        <v>56</v>
      </c>
      <c r="E90" s="50">
        <f t="shared" si="12"/>
        <v>49.28</v>
      </c>
      <c r="F90" s="50">
        <f t="shared" si="13"/>
        <v>0</v>
      </c>
      <c r="G90" s="50">
        <f t="shared" si="14"/>
        <v>0</v>
      </c>
      <c r="H90" s="50">
        <f t="shared" si="15"/>
        <v>0</v>
      </c>
      <c r="I90" s="50">
        <f t="shared" si="16"/>
        <v>7.28</v>
      </c>
      <c r="J90" s="50">
        <f t="shared" si="17"/>
        <v>0</v>
      </c>
      <c r="K90" s="51">
        <f t="shared" si="18"/>
        <v>56.56</v>
      </c>
      <c r="L90" s="50">
        <f t="shared" si="19"/>
        <v>56</v>
      </c>
      <c r="M90" s="50">
        <f t="shared" si="20"/>
        <v>0</v>
      </c>
      <c r="N90" s="50">
        <f t="shared" si="20"/>
        <v>0</v>
      </c>
      <c r="O90" s="50">
        <f t="shared" si="20"/>
        <v>0</v>
      </c>
      <c r="P90" s="50">
        <f t="shared" si="20"/>
        <v>0</v>
      </c>
      <c r="Q90" s="46">
        <v>0</v>
      </c>
      <c r="R90" s="51">
        <f t="shared" si="21"/>
        <v>56</v>
      </c>
    </row>
    <row r="91" spans="3:18" x14ac:dyDescent="0.25">
      <c r="C91" s="46" t="s">
        <v>599</v>
      </c>
      <c r="D91" s="47">
        <v>35</v>
      </c>
      <c r="E91" s="50">
        <f t="shared" si="12"/>
        <v>0</v>
      </c>
      <c r="F91" s="50">
        <f t="shared" si="13"/>
        <v>3.1500000000000004</v>
      </c>
      <c r="G91" s="50">
        <f t="shared" si="14"/>
        <v>0</v>
      </c>
      <c r="H91" s="50">
        <f t="shared" si="15"/>
        <v>31.85</v>
      </c>
      <c r="I91" s="50">
        <f t="shared" si="16"/>
        <v>0</v>
      </c>
      <c r="J91" s="50">
        <f t="shared" si="17"/>
        <v>0</v>
      </c>
      <c r="K91" s="51">
        <f t="shared" si="18"/>
        <v>35</v>
      </c>
      <c r="L91" s="50">
        <f t="shared" si="19"/>
        <v>0</v>
      </c>
      <c r="M91" s="50">
        <f t="shared" si="20"/>
        <v>25.9</v>
      </c>
      <c r="N91" s="50">
        <f t="shared" si="20"/>
        <v>0</v>
      </c>
      <c r="O91" s="50">
        <f t="shared" si="20"/>
        <v>0</v>
      </c>
      <c r="P91" s="50">
        <f t="shared" si="20"/>
        <v>9.1</v>
      </c>
      <c r="Q91" s="46">
        <v>0</v>
      </c>
      <c r="R91" s="51">
        <f t="shared" si="21"/>
        <v>35</v>
      </c>
    </row>
    <row r="92" spans="3:18" x14ac:dyDescent="0.25">
      <c r="C92" s="46" t="s">
        <v>600</v>
      </c>
      <c r="D92" s="47">
        <v>368</v>
      </c>
      <c r="E92" s="50">
        <f t="shared" si="12"/>
        <v>0</v>
      </c>
      <c r="F92" s="50">
        <f t="shared" si="13"/>
        <v>264.95999999999998</v>
      </c>
      <c r="G92" s="50">
        <f t="shared" si="14"/>
        <v>0</v>
      </c>
      <c r="H92" s="50">
        <f t="shared" si="15"/>
        <v>0</v>
      </c>
      <c r="I92" s="50">
        <f t="shared" si="16"/>
        <v>99.360000000000014</v>
      </c>
      <c r="J92" s="50">
        <f t="shared" si="17"/>
        <v>0</v>
      </c>
      <c r="K92" s="51">
        <f t="shared" si="18"/>
        <v>364.32</v>
      </c>
      <c r="L92" s="50">
        <f t="shared" si="19"/>
        <v>0</v>
      </c>
      <c r="M92" s="50">
        <f t="shared" si="20"/>
        <v>368</v>
      </c>
      <c r="N92" s="50">
        <f t="shared" si="20"/>
        <v>0</v>
      </c>
      <c r="O92" s="50">
        <f t="shared" si="20"/>
        <v>0</v>
      </c>
      <c r="P92" s="50">
        <f t="shared" si="20"/>
        <v>0</v>
      </c>
      <c r="Q92" s="46">
        <v>0</v>
      </c>
      <c r="R92" s="51">
        <f t="shared" si="21"/>
        <v>368</v>
      </c>
    </row>
    <row r="93" spans="3:18" x14ac:dyDescent="0.25">
      <c r="C93" s="46" t="s">
        <v>601</v>
      </c>
      <c r="D93" s="47">
        <v>40</v>
      </c>
      <c r="E93" s="50">
        <f t="shared" si="12"/>
        <v>0</v>
      </c>
      <c r="F93" s="50">
        <f t="shared" si="13"/>
        <v>23.2</v>
      </c>
      <c r="G93" s="50">
        <f t="shared" si="14"/>
        <v>0</v>
      </c>
      <c r="H93" s="50">
        <f t="shared" si="15"/>
        <v>1.2</v>
      </c>
      <c r="I93" s="50">
        <f t="shared" si="16"/>
        <v>14</v>
      </c>
      <c r="J93" s="50">
        <f t="shared" si="17"/>
        <v>2</v>
      </c>
      <c r="K93" s="51">
        <f t="shared" si="18"/>
        <v>40.4</v>
      </c>
      <c r="L93" s="50">
        <f t="shared" si="19"/>
        <v>0</v>
      </c>
      <c r="M93" s="50">
        <f t="shared" si="20"/>
        <v>40</v>
      </c>
      <c r="N93" s="50">
        <f t="shared" si="20"/>
        <v>0</v>
      </c>
      <c r="O93" s="50">
        <f t="shared" si="20"/>
        <v>0</v>
      </c>
      <c r="P93" s="50">
        <f t="shared" si="20"/>
        <v>0</v>
      </c>
      <c r="Q93" s="46">
        <v>0</v>
      </c>
      <c r="R93" s="51">
        <f t="shared" si="21"/>
        <v>40</v>
      </c>
    </row>
    <row r="94" spans="3:18" x14ac:dyDescent="0.25">
      <c r="C94" s="47" t="s">
        <v>602</v>
      </c>
      <c r="D94" s="47">
        <v>42</v>
      </c>
      <c r="E94" s="50">
        <f t="shared" si="12"/>
        <v>33.18</v>
      </c>
      <c r="F94" s="50">
        <f t="shared" si="13"/>
        <v>0</v>
      </c>
      <c r="G94" s="50">
        <f t="shared" si="14"/>
        <v>0</v>
      </c>
      <c r="H94" s="50">
        <f t="shared" si="15"/>
        <v>0</v>
      </c>
      <c r="I94" s="50">
        <f t="shared" si="16"/>
        <v>8.82</v>
      </c>
      <c r="J94" s="50">
        <f t="shared" si="17"/>
        <v>0</v>
      </c>
      <c r="K94" s="51">
        <f t="shared" si="18"/>
        <v>42</v>
      </c>
      <c r="L94" s="50">
        <f t="shared" si="19"/>
        <v>42</v>
      </c>
      <c r="M94" s="50">
        <f t="shared" si="20"/>
        <v>0</v>
      </c>
      <c r="N94" s="50">
        <f t="shared" si="20"/>
        <v>0</v>
      </c>
      <c r="O94" s="50">
        <f t="shared" si="20"/>
        <v>0</v>
      </c>
      <c r="P94" s="50">
        <f t="shared" si="20"/>
        <v>0</v>
      </c>
      <c r="Q94" s="46">
        <v>0</v>
      </c>
      <c r="R94" s="51">
        <f t="shared" si="21"/>
        <v>42</v>
      </c>
    </row>
    <row r="95" spans="3:18" x14ac:dyDescent="0.25">
      <c r="C95" s="47" t="s">
        <v>603</v>
      </c>
      <c r="D95" s="47">
        <v>159</v>
      </c>
      <c r="E95" s="50">
        <f t="shared" si="12"/>
        <v>0</v>
      </c>
      <c r="F95" s="50">
        <f t="shared" si="13"/>
        <v>116.07000000000001</v>
      </c>
      <c r="G95" s="50">
        <f t="shared" si="14"/>
        <v>0</v>
      </c>
      <c r="H95" s="50">
        <f t="shared" si="15"/>
        <v>0</v>
      </c>
      <c r="I95" s="50">
        <f t="shared" si="16"/>
        <v>42.93</v>
      </c>
      <c r="J95" s="50">
        <f t="shared" si="17"/>
        <v>0</v>
      </c>
      <c r="K95" s="51">
        <f t="shared" si="18"/>
        <v>159</v>
      </c>
      <c r="L95" s="50">
        <f t="shared" si="19"/>
        <v>0</v>
      </c>
      <c r="M95" s="50">
        <f t="shared" si="20"/>
        <v>159</v>
      </c>
      <c r="N95" s="50">
        <f t="shared" si="20"/>
        <v>0</v>
      </c>
      <c r="O95" s="50">
        <f t="shared" si="20"/>
        <v>0</v>
      </c>
      <c r="P95" s="50">
        <f t="shared" si="20"/>
        <v>0</v>
      </c>
      <c r="Q95" s="46">
        <v>0</v>
      </c>
      <c r="R95" s="51">
        <f t="shared" si="21"/>
        <v>159</v>
      </c>
    </row>
    <row r="96" spans="3:18" x14ac:dyDescent="0.25">
      <c r="C96" s="47" t="s">
        <v>604</v>
      </c>
      <c r="D96" s="47">
        <v>94</v>
      </c>
      <c r="E96" s="50">
        <f t="shared" si="12"/>
        <v>0</v>
      </c>
      <c r="F96" s="50">
        <f t="shared" si="13"/>
        <v>0</v>
      </c>
      <c r="G96" s="50">
        <f t="shared" si="14"/>
        <v>0</v>
      </c>
      <c r="H96" s="50">
        <f t="shared" si="15"/>
        <v>91.179999999999993</v>
      </c>
      <c r="I96" s="50">
        <f t="shared" si="16"/>
        <v>2.82</v>
      </c>
      <c r="J96" s="50">
        <f t="shared" si="17"/>
        <v>0</v>
      </c>
      <c r="K96" s="51">
        <f t="shared" si="18"/>
        <v>93.999999999999986</v>
      </c>
      <c r="L96" s="50">
        <f t="shared" si="19"/>
        <v>0</v>
      </c>
      <c r="M96" s="50">
        <f t="shared" si="20"/>
        <v>89.3</v>
      </c>
      <c r="N96" s="50">
        <f t="shared" si="20"/>
        <v>0</v>
      </c>
      <c r="O96" s="50">
        <f t="shared" si="20"/>
        <v>0</v>
      </c>
      <c r="P96" s="50">
        <f t="shared" si="20"/>
        <v>4.7</v>
      </c>
      <c r="Q96" s="46">
        <v>0</v>
      </c>
      <c r="R96" s="51">
        <f t="shared" si="21"/>
        <v>94</v>
      </c>
    </row>
    <row r="97" spans="3:18" x14ac:dyDescent="0.25">
      <c r="C97" s="47" t="s">
        <v>605</v>
      </c>
      <c r="D97" s="47">
        <v>36</v>
      </c>
      <c r="E97" s="50">
        <f t="shared" si="12"/>
        <v>0</v>
      </c>
      <c r="F97" s="50">
        <f t="shared" si="13"/>
        <v>0</v>
      </c>
      <c r="G97" s="50">
        <f t="shared" si="14"/>
        <v>0</v>
      </c>
      <c r="H97" s="50">
        <f t="shared" si="15"/>
        <v>26.64</v>
      </c>
      <c r="I97" s="50">
        <f t="shared" si="16"/>
        <v>1.08</v>
      </c>
      <c r="J97" s="50">
        <f t="shared" si="17"/>
        <v>8.2800000000000011</v>
      </c>
      <c r="K97" s="51">
        <f t="shared" si="18"/>
        <v>36</v>
      </c>
      <c r="L97" s="50">
        <f t="shared" si="19"/>
        <v>0</v>
      </c>
      <c r="M97" s="50">
        <f t="shared" si="20"/>
        <v>24.12</v>
      </c>
      <c r="N97" s="50">
        <f t="shared" si="20"/>
        <v>0</v>
      </c>
      <c r="O97" s="50">
        <f t="shared" si="20"/>
        <v>0</v>
      </c>
      <c r="P97" s="50">
        <f t="shared" si="20"/>
        <v>11.88</v>
      </c>
      <c r="Q97" s="46">
        <v>0</v>
      </c>
      <c r="R97" s="51">
        <f t="shared" si="21"/>
        <v>36</v>
      </c>
    </row>
    <row r="98" spans="3:18" x14ac:dyDescent="0.25">
      <c r="C98" s="47" t="s">
        <v>606</v>
      </c>
      <c r="D98" s="47">
        <v>240</v>
      </c>
      <c r="E98" s="50">
        <f t="shared" si="12"/>
        <v>0</v>
      </c>
      <c r="F98" s="50">
        <f t="shared" si="13"/>
        <v>45.6</v>
      </c>
      <c r="G98" s="50">
        <f t="shared" si="14"/>
        <v>0</v>
      </c>
      <c r="H98" s="50">
        <f t="shared" si="15"/>
        <v>194.4</v>
      </c>
      <c r="I98" s="50">
        <f t="shared" si="16"/>
        <v>0</v>
      </c>
      <c r="J98" s="50">
        <f t="shared" si="17"/>
        <v>0</v>
      </c>
      <c r="K98" s="51">
        <f t="shared" si="18"/>
        <v>240</v>
      </c>
      <c r="L98" s="50">
        <f t="shared" si="19"/>
        <v>0</v>
      </c>
      <c r="M98" s="50">
        <f t="shared" si="20"/>
        <v>240</v>
      </c>
      <c r="N98" s="50">
        <f t="shared" si="20"/>
        <v>0</v>
      </c>
      <c r="O98" s="50">
        <f t="shared" si="20"/>
        <v>0</v>
      </c>
      <c r="P98" s="50">
        <f t="shared" si="20"/>
        <v>0</v>
      </c>
      <c r="Q98" s="46">
        <v>0</v>
      </c>
      <c r="R98" s="51">
        <f t="shared" si="21"/>
        <v>240</v>
      </c>
    </row>
    <row r="99" spans="3:18" x14ac:dyDescent="0.25">
      <c r="C99" s="47" t="s">
        <v>607</v>
      </c>
      <c r="D99" s="47">
        <v>72</v>
      </c>
      <c r="E99" s="50">
        <f t="shared" si="12"/>
        <v>0</v>
      </c>
      <c r="F99" s="50">
        <f t="shared" si="13"/>
        <v>2.16</v>
      </c>
      <c r="G99" s="50">
        <f t="shared" si="14"/>
        <v>38.160000000000004</v>
      </c>
      <c r="H99" s="50">
        <f t="shared" si="15"/>
        <v>28.080000000000002</v>
      </c>
      <c r="I99" s="50">
        <f t="shared" si="16"/>
        <v>0</v>
      </c>
      <c r="J99" s="50">
        <f t="shared" si="17"/>
        <v>4.32</v>
      </c>
      <c r="K99" s="51">
        <f t="shared" si="18"/>
        <v>72.72</v>
      </c>
      <c r="L99" s="50">
        <f t="shared" si="19"/>
        <v>0</v>
      </c>
      <c r="M99" s="50">
        <f t="shared" si="20"/>
        <v>69.84</v>
      </c>
      <c r="N99" s="50">
        <f t="shared" si="20"/>
        <v>0</v>
      </c>
      <c r="O99" s="50">
        <f t="shared" si="20"/>
        <v>0</v>
      </c>
      <c r="P99" s="50">
        <f t="shared" si="20"/>
        <v>2.16</v>
      </c>
      <c r="Q99" s="46">
        <v>0</v>
      </c>
      <c r="R99" s="51">
        <f t="shared" si="21"/>
        <v>72</v>
      </c>
    </row>
    <row r="100" spans="3:18" x14ac:dyDescent="0.25">
      <c r="C100" s="47" t="s">
        <v>608</v>
      </c>
      <c r="D100" s="47">
        <v>147</v>
      </c>
      <c r="E100" s="50">
        <f t="shared" si="12"/>
        <v>0</v>
      </c>
      <c r="F100" s="50">
        <f t="shared" si="13"/>
        <v>14.700000000000001</v>
      </c>
      <c r="G100" s="50">
        <f t="shared" si="14"/>
        <v>0</v>
      </c>
      <c r="H100" s="50">
        <f t="shared" si="15"/>
        <v>0</v>
      </c>
      <c r="I100" s="50">
        <f t="shared" si="16"/>
        <v>132.30000000000001</v>
      </c>
      <c r="J100" s="50">
        <f t="shared" si="17"/>
        <v>0</v>
      </c>
      <c r="K100" s="51">
        <f t="shared" si="18"/>
        <v>147</v>
      </c>
      <c r="L100" s="50">
        <f t="shared" si="19"/>
        <v>0</v>
      </c>
      <c r="M100" s="50">
        <f t="shared" ref="M100:P115" si="22">M60</f>
        <v>147</v>
      </c>
      <c r="N100" s="50">
        <f t="shared" si="22"/>
        <v>0</v>
      </c>
      <c r="O100" s="50">
        <f t="shared" si="22"/>
        <v>0</v>
      </c>
      <c r="P100" s="50">
        <f t="shared" si="22"/>
        <v>0</v>
      </c>
      <c r="Q100" s="46">
        <v>0</v>
      </c>
      <c r="R100" s="51">
        <f t="shared" si="21"/>
        <v>147</v>
      </c>
    </row>
    <row r="101" spans="3:18" x14ac:dyDescent="0.25">
      <c r="C101" s="47" t="s">
        <v>609</v>
      </c>
      <c r="D101" s="47">
        <v>90</v>
      </c>
      <c r="E101" s="50">
        <f t="shared" si="12"/>
        <v>0</v>
      </c>
      <c r="F101" s="50">
        <f t="shared" si="13"/>
        <v>5.3999999999999995</v>
      </c>
      <c r="G101" s="50">
        <f t="shared" si="14"/>
        <v>83.7</v>
      </c>
      <c r="H101" s="50">
        <f t="shared" si="15"/>
        <v>0</v>
      </c>
      <c r="I101" s="50">
        <f t="shared" si="16"/>
        <v>0</v>
      </c>
      <c r="J101" s="50">
        <f t="shared" si="17"/>
        <v>0.9</v>
      </c>
      <c r="K101" s="51">
        <f t="shared" si="18"/>
        <v>90.000000000000014</v>
      </c>
      <c r="L101" s="50">
        <f t="shared" si="19"/>
        <v>0</v>
      </c>
      <c r="M101" s="50">
        <f t="shared" si="22"/>
        <v>90</v>
      </c>
      <c r="N101" s="50">
        <f t="shared" si="22"/>
        <v>0</v>
      </c>
      <c r="O101" s="50">
        <f t="shared" si="22"/>
        <v>0</v>
      </c>
      <c r="P101" s="50">
        <f t="shared" si="22"/>
        <v>0</v>
      </c>
      <c r="Q101" s="46">
        <v>0</v>
      </c>
      <c r="R101" s="51">
        <f t="shared" si="21"/>
        <v>90</v>
      </c>
    </row>
    <row r="102" spans="3:18" x14ac:dyDescent="0.25">
      <c r="C102" s="47" t="s">
        <v>610</v>
      </c>
      <c r="D102" s="47">
        <v>225</v>
      </c>
      <c r="E102" s="50">
        <f t="shared" si="12"/>
        <v>0</v>
      </c>
      <c r="F102" s="50">
        <f t="shared" si="13"/>
        <v>0</v>
      </c>
      <c r="G102" s="50">
        <f t="shared" si="14"/>
        <v>4.5</v>
      </c>
      <c r="H102" s="50">
        <f t="shared" si="15"/>
        <v>0</v>
      </c>
      <c r="I102" s="50">
        <f t="shared" si="16"/>
        <v>0</v>
      </c>
      <c r="J102" s="50">
        <f t="shared" si="17"/>
        <v>220.5</v>
      </c>
      <c r="K102" s="51">
        <f t="shared" si="18"/>
        <v>225</v>
      </c>
      <c r="L102" s="50">
        <f t="shared" si="19"/>
        <v>0</v>
      </c>
      <c r="M102" s="50">
        <f t="shared" si="22"/>
        <v>225</v>
      </c>
      <c r="N102" s="50">
        <f t="shared" si="22"/>
        <v>0</v>
      </c>
      <c r="O102" s="50">
        <f t="shared" si="22"/>
        <v>0</v>
      </c>
      <c r="P102" s="50">
        <f t="shared" si="22"/>
        <v>0</v>
      </c>
      <c r="Q102" s="46">
        <v>0</v>
      </c>
      <c r="R102" s="51">
        <f t="shared" si="21"/>
        <v>225</v>
      </c>
    </row>
    <row r="103" spans="3:18" x14ac:dyDescent="0.25">
      <c r="C103" s="47" t="s">
        <v>611</v>
      </c>
      <c r="D103" s="47">
        <v>124</v>
      </c>
      <c r="E103" s="50">
        <f t="shared" si="12"/>
        <v>0</v>
      </c>
      <c r="F103" s="50">
        <f t="shared" si="13"/>
        <v>26.04</v>
      </c>
      <c r="G103" s="50">
        <f t="shared" si="14"/>
        <v>79.36</v>
      </c>
      <c r="H103" s="50">
        <f t="shared" si="15"/>
        <v>0</v>
      </c>
      <c r="I103" s="50">
        <f t="shared" si="16"/>
        <v>18.599999999999998</v>
      </c>
      <c r="J103" s="50">
        <f t="shared" si="17"/>
        <v>0</v>
      </c>
      <c r="K103" s="51">
        <f t="shared" si="18"/>
        <v>124</v>
      </c>
      <c r="L103" s="50">
        <f t="shared" si="19"/>
        <v>0</v>
      </c>
      <c r="M103" s="50">
        <f t="shared" si="22"/>
        <v>124</v>
      </c>
      <c r="N103" s="50">
        <f t="shared" si="22"/>
        <v>0</v>
      </c>
      <c r="O103" s="50">
        <f t="shared" si="22"/>
        <v>0</v>
      </c>
      <c r="P103" s="50">
        <f t="shared" si="22"/>
        <v>0</v>
      </c>
      <c r="Q103" s="46">
        <v>0</v>
      </c>
      <c r="R103" s="51">
        <f t="shared" si="21"/>
        <v>124</v>
      </c>
    </row>
    <row r="104" spans="3:18" x14ac:dyDescent="0.25">
      <c r="C104" s="47" t="s">
        <v>612</v>
      </c>
      <c r="D104" s="47">
        <v>74</v>
      </c>
      <c r="E104" s="50">
        <f t="shared" si="12"/>
        <v>0</v>
      </c>
      <c r="F104" s="50">
        <f t="shared" si="13"/>
        <v>29.6</v>
      </c>
      <c r="G104" s="50">
        <f t="shared" si="14"/>
        <v>10.360000000000001</v>
      </c>
      <c r="H104" s="50">
        <f t="shared" si="15"/>
        <v>0</v>
      </c>
      <c r="I104" s="50">
        <f t="shared" si="16"/>
        <v>34.04</v>
      </c>
      <c r="J104" s="50">
        <f t="shared" si="17"/>
        <v>0</v>
      </c>
      <c r="K104" s="51">
        <f t="shared" si="18"/>
        <v>74</v>
      </c>
      <c r="L104" s="50">
        <f t="shared" si="19"/>
        <v>0</v>
      </c>
      <c r="M104" s="50">
        <f t="shared" si="22"/>
        <v>74</v>
      </c>
      <c r="N104" s="50">
        <f t="shared" si="22"/>
        <v>0</v>
      </c>
      <c r="O104" s="50">
        <f t="shared" si="22"/>
        <v>0</v>
      </c>
      <c r="P104" s="50">
        <f t="shared" si="22"/>
        <v>0</v>
      </c>
      <c r="Q104" s="46">
        <v>0</v>
      </c>
      <c r="R104" s="51">
        <f t="shared" si="21"/>
        <v>74</v>
      </c>
    </row>
    <row r="105" spans="3:18" x14ac:dyDescent="0.25">
      <c r="C105" s="47" t="s">
        <v>613</v>
      </c>
      <c r="D105" s="47">
        <v>57</v>
      </c>
      <c r="E105" s="50">
        <f t="shared" si="12"/>
        <v>0</v>
      </c>
      <c r="F105" s="50">
        <f t="shared" si="13"/>
        <v>6.2700000000000005</v>
      </c>
      <c r="G105" s="50">
        <f t="shared" si="14"/>
        <v>42.18</v>
      </c>
      <c r="H105" s="50">
        <f t="shared" si="15"/>
        <v>0</v>
      </c>
      <c r="I105" s="50">
        <f t="shared" si="16"/>
        <v>9.120000000000001</v>
      </c>
      <c r="J105" s="50">
        <f t="shared" si="17"/>
        <v>0</v>
      </c>
      <c r="K105" s="51">
        <f t="shared" si="18"/>
        <v>57.570000000000007</v>
      </c>
      <c r="L105" s="50">
        <f t="shared" si="19"/>
        <v>0</v>
      </c>
      <c r="M105" s="50">
        <f t="shared" si="22"/>
        <v>57</v>
      </c>
      <c r="N105" s="50">
        <f t="shared" si="22"/>
        <v>0</v>
      </c>
      <c r="O105" s="50">
        <f t="shared" si="22"/>
        <v>0</v>
      </c>
      <c r="P105" s="50">
        <f t="shared" si="22"/>
        <v>0</v>
      </c>
      <c r="Q105" s="46">
        <v>0</v>
      </c>
      <c r="R105" s="51">
        <f t="shared" si="21"/>
        <v>57</v>
      </c>
    </row>
    <row r="106" spans="3:18" x14ac:dyDescent="0.25">
      <c r="C106" s="47" t="s">
        <v>614</v>
      </c>
      <c r="D106" s="47">
        <v>361</v>
      </c>
      <c r="E106" s="50">
        <f t="shared" si="12"/>
        <v>0</v>
      </c>
      <c r="F106" s="50">
        <f t="shared" si="13"/>
        <v>25.270000000000003</v>
      </c>
      <c r="G106" s="50">
        <f t="shared" si="14"/>
        <v>314.07</v>
      </c>
      <c r="H106" s="50">
        <f t="shared" si="15"/>
        <v>0</v>
      </c>
      <c r="I106" s="50">
        <f t="shared" si="16"/>
        <v>18.05</v>
      </c>
      <c r="J106" s="50">
        <f t="shared" si="17"/>
        <v>3.61</v>
      </c>
      <c r="K106" s="51">
        <f t="shared" si="18"/>
        <v>361</v>
      </c>
      <c r="L106" s="50">
        <f t="shared" si="19"/>
        <v>0</v>
      </c>
      <c r="M106" s="50">
        <f t="shared" si="22"/>
        <v>361</v>
      </c>
      <c r="N106" s="50">
        <f t="shared" si="22"/>
        <v>0</v>
      </c>
      <c r="O106" s="50">
        <f t="shared" si="22"/>
        <v>0</v>
      </c>
      <c r="P106" s="50">
        <f t="shared" si="22"/>
        <v>0</v>
      </c>
      <c r="Q106" s="46">
        <v>0</v>
      </c>
      <c r="R106" s="51">
        <f t="shared" si="21"/>
        <v>361</v>
      </c>
    </row>
    <row r="107" spans="3:18" x14ac:dyDescent="0.25">
      <c r="C107" s="47" t="s">
        <v>615</v>
      </c>
      <c r="D107" s="47">
        <v>49</v>
      </c>
      <c r="E107" s="50">
        <f t="shared" si="12"/>
        <v>49</v>
      </c>
      <c r="F107" s="50">
        <f t="shared" si="13"/>
        <v>0</v>
      </c>
      <c r="G107" s="50">
        <f t="shared" si="14"/>
        <v>0</v>
      </c>
      <c r="H107" s="50">
        <f t="shared" si="15"/>
        <v>0</v>
      </c>
      <c r="I107" s="50">
        <f t="shared" si="16"/>
        <v>0</v>
      </c>
      <c r="J107" s="50">
        <f t="shared" si="17"/>
        <v>0</v>
      </c>
      <c r="K107" s="51">
        <f t="shared" si="18"/>
        <v>49</v>
      </c>
      <c r="L107" s="50">
        <f t="shared" si="19"/>
        <v>0</v>
      </c>
      <c r="M107" s="50">
        <f t="shared" si="22"/>
        <v>0</v>
      </c>
      <c r="N107" s="50">
        <f t="shared" si="22"/>
        <v>49</v>
      </c>
      <c r="O107" s="50">
        <f t="shared" si="22"/>
        <v>0</v>
      </c>
      <c r="P107" s="50">
        <f t="shared" si="22"/>
        <v>0</v>
      </c>
      <c r="Q107" s="46">
        <v>0</v>
      </c>
      <c r="R107" s="51">
        <f t="shared" si="21"/>
        <v>49</v>
      </c>
    </row>
    <row r="108" spans="3:18" x14ac:dyDescent="0.25">
      <c r="C108" s="47" t="s">
        <v>616</v>
      </c>
      <c r="D108" s="47">
        <v>102</v>
      </c>
      <c r="E108" s="50">
        <f t="shared" si="12"/>
        <v>0</v>
      </c>
      <c r="F108" s="50">
        <f t="shared" si="13"/>
        <v>24.48</v>
      </c>
      <c r="G108" s="50">
        <f t="shared" si="14"/>
        <v>0</v>
      </c>
      <c r="H108" s="50">
        <f t="shared" si="15"/>
        <v>2.04</v>
      </c>
      <c r="I108" s="50">
        <f t="shared" si="16"/>
        <v>4.08</v>
      </c>
      <c r="J108" s="50">
        <f t="shared" si="17"/>
        <v>72.42</v>
      </c>
      <c r="K108" s="51">
        <f t="shared" si="18"/>
        <v>103.02000000000001</v>
      </c>
      <c r="L108" s="50">
        <f t="shared" si="19"/>
        <v>0</v>
      </c>
      <c r="M108" s="50">
        <f t="shared" si="22"/>
        <v>100.98</v>
      </c>
      <c r="N108" s="50">
        <f t="shared" si="22"/>
        <v>0</v>
      </c>
      <c r="O108" s="50">
        <f t="shared" si="22"/>
        <v>1.02</v>
      </c>
      <c r="P108" s="50">
        <f t="shared" si="22"/>
        <v>0</v>
      </c>
      <c r="Q108" s="46">
        <v>0</v>
      </c>
      <c r="R108" s="51">
        <f t="shared" si="21"/>
        <v>102</v>
      </c>
    </row>
    <row r="109" spans="3:18" x14ac:dyDescent="0.25">
      <c r="C109" s="47" t="s">
        <v>617</v>
      </c>
      <c r="D109" s="47">
        <v>84</v>
      </c>
      <c r="E109" s="50">
        <f t="shared" si="12"/>
        <v>0</v>
      </c>
      <c r="F109" s="50">
        <f t="shared" si="13"/>
        <v>23.52</v>
      </c>
      <c r="G109" s="50">
        <f t="shared" si="14"/>
        <v>0</v>
      </c>
      <c r="H109" s="50">
        <f t="shared" si="15"/>
        <v>0.84</v>
      </c>
      <c r="I109" s="50">
        <f t="shared" si="16"/>
        <v>0.84</v>
      </c>
      <c r="J109" s="50">
        <f t="shared" si="17"/>
        <v>58.8</v>
      </c>
      <c r="K109" s="51">
        <f t="shared" si="18"/>
        <v>84</v>
      </c>
      <c r="L109" s="50">
        <f t="shared" si="19"/>
        <v>0</v>
      </c>
      <c r="M109" s="50">
        <f t="shared" si="22"/>
        <v>84</v>
      </c>
      <c r="N109" s="50">
        <f t="shared" si="22"/>
        <v>0</v>
      </c>
      <c r="O109" s="50">
        <f t="shared" si="22"/>
        <v>0</v>
      </c>
      <c r="P109" s="50">
        <f t="shared" si="22"/>
        <v>0</v>
      </c>
      <c r="Q109" s="46">
        <v>0</v>
      </c>
      <c r="R109" s="51">
        <f t="shared" si="21"/>
        <v>84</v>
      </c>
    </row>
    <row r="110" spans="3:18" x14ac:dyDescent="0.25">
      <c r="C110" s="47" t="s">
        <v>618</v>
      </c>
      <c r="D110" s="47">
        <v>28</v>
      </c>
      <c r="E110" s="50">
        <f t="shared" si="12"/>
        <v>0</v>
      </c>
      <c r="F110" s="50">
        <f t="shared" si="13"/>
        <v>28.000000000000004</v>
      </c>
      <c r="G110" s="50">
        <f t="shared" si="14"/>
        <v>0</v>
      </c>
      <c r="H110" s="50">
        <f t="shared" si="15"/>
        <v>0</v>
      </c>
      <c r="I110" s="50">
        <f t="shared" si="16"/>
        <v>0</v>
      </c>
      <c r="J110" s="50">
        <f t="shared" si="17"/>
        <v>0</v>
      </c>
      <c r="K110" s="51">
        <f t="shared" si="18"/>
        <v>28.000000000000004</v>
      </c>
      <c r="L110" s="50">
        <f t="shared" si="19"/>
        <v>0</v>
      </c>
      <c r="M110" s="50">
        <f t="shared" si="22"/>
        <v>19.88</v>
      </c>
      <c r="N110" s="50">
        <f t="shared" si="22"/>
        <v>0</v>
      </c>
      <c r="O110" s="50">
        <f t="shared" si="22"/>
        <v>0</v>
      </c>
      <c r="P110" s="50">
        <f t="shared" si="22"/>
        <v>8.1199999999999992</v>
      </c>
      <c r="Q110" s="46">
        <v>0</v>
      </c>
      <c r="R110" s="51">
        <f t="shared" si="21"/>
        <v>28</v>
      </c>
    </row>
    <row r="111" spans="3:18" x14ac:dyDescent="0.25">
      <c r="C111" s="47" t="s">
        <v>619</v>
      </c>
      <c r="D111" s="47">
        <v>125</v>
      </c>
      <c r="E111" s="50">
        <f t="shared" si="12"/>
        <v>0</v>
      </c>
      <c r="F111" s="50">
        <f t="shared" si="13"/>
        <v>106.25</v>
      </c>
      <c r="G111" s="50">
        <f t="shared" si="14"/>
        <v>0</v>
      </c>
      <c r="H111" s="50">
        <f t="shared" si="15"/>
        <v>0</v>
      </c>
      <c r="I111" s="50">
        <f t="shared" si="16"/>
        <v>17.5</v>
      </c>
      <c r="J111" s="50">
        <f t="shared" si="17"/>
        <v>1.25</v>
      </c>
      <c r="K111" s="51">
        <f t="shared" si="18"/>
        <v>125</v>
      </c>
      <c r="L111" s="50">
        <f t="shared" si="19"/>
        <v>0</v>
      </c>
      <c r="M111" s="50">
        <f t="shared" si="22"/>
        <v>125</v>
      </c>
      <c r="N111" s="50">
        <f t="shared" si="22"/>
        <v>0</v>
      </c>
      <c r="O111" s="50">
        <f t="shared" si="22"/>
        <v>0</v>
      </c>
      <c r="P111" s="50">
        <f t="shared" si="22"/>
        <v>0</v>
      </c>
      <c r="Q111" s="46">
        <v>0</v>
      </c>
      <c r="R111" s="51">
        <f t="shared" si="21"/>
        <v>125</v>
      </c>
    </row>
    <row r="112" spans="3:18" x14ac:dyDescent="0.25">
      <c r="C112" s="47" t="s">
        <v>620</v>
      </c>
      <c r="D112" s="47">
        <v>53</v>
      </c>
      <c r="E112" s="50">
        <f t="shared" si="12"/>
        <v>0</v>
      </c>
      <c r="F112" s="50">
        <f t="shared" si="13"/>
        <v>0</v>
      </c>
      <c r="G112" s="50">
        <f t="shared" si="14"/>
        <v>53</v>
      </c>
      <c r="H112" s="50">
        <f t="shared" si="15"/>
        <v>0</v>
      </c>
      <c r="I112" s="50">
        <f t="shared" si="16"/>
        <v>0</v>
      </c>
      <c r="J112" s="50">
        <f t="shared" si="17"/>
        <v>0</v>
      </c>
      <c r="K112" s="51">
        <f t="shared" si="18"/>
        <v>53</v>
      </c>
      <c r="L112" s="50">
        <f t="shared" si="19"/>
        <v>0</v>
      </c>
      <c r="M112" s="50">
        <f t="shared" si="22"/>
        <v>53</v>
      </c>
      <c r="N112" s="50">
        <f t="shared" si="22"/>
        <v>0</v>
      </c>
      <c r="O112" s="50">
        <f t="shared" si="22"/>
        <v>0</v>
      </c>
      <c r="P112" s="50">
        <f t="shared" si="22"/>
        <v>0</v>
      </c>
      <c r="Q112" s="46">
        <v>0</v>
      </c>
      <c r="R112" s="51">
        <f t="shared" si="21"/>
        <v>53</v>
      </c>
    </row>
    <row r="113" spans="3:18" x14ac:dyDescent="0.25">
      <c r="C113" s="47" t="s">
        <v>621</v>
      </c>
      <c r="D113" s="47">
        <v>103</v>
      </c>
      <c r="E113" s="50">
        <f t="shared" si="12"/>
        <v>100.94</v>
      </c>
      <c r="F113" s="50">
        <f t="shared" si="13"/>
        <v>0</v>
      </c>
      <c r="G113" s="50">
        <f t="shared" si="14"/>
        <v>0</v>
      </c>
      <c r="H113" s="50">
        <f t="shared" si="15"/>
        <v>0</v>
      </c>
      <c r="I113" s="50">
        <f t="shared" si="16"/>
        <v>2.06</v>
      </c>
      <c r="J113" s="50">
        <f t="shared" si="17"/>
        <v>0</v>
      </c>
      <c r="K113" s="51">
        <f t="shared" si="18"/>
        <v>103</v>
      </c>
      <c r="L113" s="50">
        <f t="shared" si="19"/>
        <v>103</v>
      </c>
      <c r="M113" s="50">
        <f t="shared" si="22"/>
        <v>0</v>
      </c>
      <c r="N113" s="50">
        <f t="shared" si="22"/>
        <v>0</v>
      </c>
      <c r="O113" s="50">
        <f t="shared" si="22"/>
        <v>0</v>
      </c>
      <c r="P113" s="50">
        <f t="shared" si="22"/>
        <v>0</v>
      </c>
      <c r="Q113" s="46">
        <v>0</v>
      </c>
      <c r="R113" s="51">
        <f t="shared" si="21"/>
        <v>103</v>
      </c>
    </row>
    <row r="114" spans="3:18" x14ac:dyDescent="0.25">
      <c r="C114" s="47" t="s">
        <v>622</v>
      </c>
      <c r="D114" s="47">
        <v>333</v>
      </c>
      <c r="E114" s="50">
        <f t="shared" si="12"/>
        <v>16.650000000000002</v>
      </c>
      <c r="F114" s="50">
        <f t="shared" si="13"/>
        <v>49.949999999999996</v>
      </c>
      <c r="G114" s="50">
        <f t="shared" si="14"/>
        <v>0</v>
      </c>
      <c r="H114" s="50">
        <f t="shared" si="15"/>
        <v>6.66</v>
      </c>
      <c r="I114" s="50">
        <f t="shared" si="16"/>
        <v>3.33</v>
      </c>
      <c r="J114" s="50">
        <f t="shared" si="17"/>
        <v>256.41000000000003</v>
      </c>
      <c r="K114" s="51">
        <f t="shared" si="18"/>
        <v>333</v>
      </c>
      <c r="L114" s="50">
        <f t="shared" si="19"/>
        <v>16.650000000000002</v>
      </c>
      <c r="M114" s="50">
        <f t="shared" si="22"/>
        <v>316.34999999999997</v>
      </c>
      <c r="N114" s="50">
        <f t="shared" si="22"/>
        <v>0</v>
      </c>
      <c r="O114" s="50">
        <f t="shared" si="22"/>
        <v>0</v>
      </c>
      <c r="P114" s="50">
        <f t="shared" si="22"/>
        <v>0</v>
      </c>
      <c r="Q114" s="46">
        <v>0</v>
      </c>
      <c r="R114" s="51">
        <f t="shared" si="21"/>
        <v>332.99999999999994</v>
      </c>
    </row>
    <row r="115" spans="3:18" x14ac:dyDescent="0.25">
      <c r="C115" s="47" t="s">
        <v>623</v>
      </c>
      <c r="D115" s="47">
        <v>189</v>
      </c>
      <c r="E115" s="50">
        <f t="shared" si="12"/>
        <v>0</v>
      </c>
      <c r="F115" s="50">
        <f t="shared" si="13"/>
        <v>3.7800000000000002</v>
      </c>
      <c r="G115" s="50">
        <f t="shared" si="14"/>
        <v>0</v>
      </c>
      <c r="H115" s="50">
        <f t="shared" si="15"/>
        <v>183.32999999999998</v>
      </c>
      <c r="I115" s="50">
        <f t="shared" si="16"/>
        <v>1.8900000000000001</v>
      </c>
      <c r="J115" s="50">
        <f t="shared" si="17"/>
        <v>0</v>
      </c>
      <c r="K115" s="51">
        <f t="shared" si="18"/>
        <v>188.99999999999997</v>
      </c>
      <c r="L115" s="50">
        <f t="shared" si="19"/>
        <v>0</v>
      </c>
      <c r="M115" s="50">
        <f t="shared" si="22"/>
        <v>189</v>
      </c>
      <c r="N115" s="50">
        <f t="shared" si="22"/>
        <v>0</v>
      </c>
      <c r="O115" s="50">
        <f t="shared" si="22"/>
        <v>0</v>
      </c>
      <c r="P115" s="50">
        <f t="shared" si="22"/>
        <v>0</v>
      </c>
      <c r="Q115" s="46">
        <v>0</v>
      </c>
      <c r="R115" s="51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D34" zoomScaleNormal="100" workbookViewId="0">
      <selection activeCell="AG49" sqref="AG49"/>
    </sheetView>
  </sheetViews>
  <sheetFormatPr defaultColWidth="8.7109375" defaultRowHeight="15" x14ac:dyDescent="0.25"/>
  <cols>
    <col min="2" max="2" width="3" customWidth="1"/>
    <col min="3" max="3" width="9.140625" hidden="1" customWidth="1"/>
    <col min="4" max="4" width="36.28515625" customWidth="1"/>
    <col min="8" max="8" width="14" customWidth="1"/>
    <col min="35" max="35" width="21" bestFit="1" customWidth="1"/>
    <col min="36" max="36" width="9.5703125" bestFit="1" customWidth="1"/>
    <col min="37" max="37" width="10.7109375" bestFit="1" customWidth="1"/>
    <col min="38" max="38" width="12.28515625" bestFit="1" customWidth="1"/>
    <col min="39" max="39" width="14.140625" bestFit="1" customWidth="1"/>
    <col min="40" max="40" width="14.85546875" bestFit="1" customWidth="1"/>
    <col min="41" max="41" width="12" bestFit="1" customWidth="1"/>
    <col min="42" max="42" width="13.28515625" bestFit="1" customWidth="1"/>
    <col min="43" max="43" width="13.85546875" bestFit="1" customWidth="1"/>
  </cols>
  <sheetData>
    <row r="1" spans="4:31" x14ac:dyDescent="0.25">
      <c r="D1" t="s">
        <v>257</v>
      </c>
      <c r="E1" t="s">
        <v>624</v>
      </c>
      <c r="H1" t="s">
        <v>175</v>
      </c>
      <c r="I1" t="s">
        <v>625</v>
      </c>
      <c r="J1" t="s">
        <v>227</v>
      </c>
      <c r="K1" t="s">
        <v>225</v>
      </c>
      <c r="L1" t="s">
        <v>226</v>
      </c>
      <c r="M1" t="s">
        <v>305</v>
      </c>
      <c r="N1" t="s">
        <v>73</v>
      </c>
      <c r="O1" t="s">
        <v>626</v>
      </c>
      <c r="P1" t="s">
        <v>627</v>
      </c>
      <c r="Q1" t="s">
        <v>61</v>
      </c>
      <c r="R1" s="29" t="s">
        <v>70</v>
      </c>
      <c r="T1" t="s">
        <v>628</v>
      </c>
    </row>
    <row r="2" spans="4:31" x14ac:dyDescent="0.25">
      <c r="E2" t="s">
        <v>629</v>
      </c>
      <c r="R2" s="29"/>
      <c r="V2" t="s">
        <v>61</v>
      </c>
      <c r="W2" t="s">
        <v>175</v>
      </c>
      <c r="X2" t="s">
        <v>625</v>
      </c>
      <c r="Y2" t="s">
        <v>227</v>
      </c>
      <c r="Z2" t="s">
        <v>225</v>
      </c>
      <c r="AA2" t="s">
        <v>226</v>
      </c>
      <c r="AB2" t="s">
        <v>305</v>
      </c>
      <c r="AC2" t="s">
        <v>73</v>
      </c>
      <c r="AD2" t="s">
        <v>626</v>
      </c>
      <c r="AE2" t="s">
        <v>70</v>
      </c>
    </row>
    <row r="3" spans="4:31" x14ac:dyDescent="0.25">
      <c r="D3" t="s">
        <v>630</v>
      </c>
      <c r="E3" t="s">
        <v>631</v>
      </c>
      <c r="G3" t="s">
        <v>632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633</v>
      </c>
      <c r="Q3">
        <v>32</v>
      </c>
      <c r="R3" s="29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49">
        <f t="shared" ref="AE3:AE16" si="9">SUM(W3:AD3)</f>
        <v>32</v>
      </c>
    </row>
    <row r="4" spans="4:31" x14ac:dyDescent="0.25">
      <c r="D4" t="s">
        <v>634</v>
      </c>
      <c r="E4" t="s">
        <v>635</v>
      </c>
      <c r="G4" t="s">
        <v>636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637</v>
      </c>
      <c r="Q4">
        <v>41</v>
      </c>
      <c r="R4" s="29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49">
        <f t="shared" si="9"/>
        <v>41</v>
      </c>
    </row>
    <row r="5" spans="4:31" x14ac:dyDescent="0.25">
      <c r="D5" t="s">
        <v>638</v>
      </c>
      <c r="E5" t="s">
        <v>639</v>
      </c>
      <c r="G5" t="s">
        <v>640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641</v>
      </c>
      <c r="Q5">
        <v>22</v>
      </c>
      <c r="R5" s="29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49">
        <f t="shared" si="9"/>
        <v>22.000000000000004</v>
      </c>
    </row>
    <row r="6" spans="4:31" x14ac:dyDescent="0.25">
      <c r="D6" t="s">
        <v>642</v>
      </c>
      <c r="E6" t="s">
        <v>643</v>
      </c>
      <c r="G6" t="s">
        <v>644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645</v>
      </c>
      <c r="Q6">
        <v>231</v>
      </c>
      <c r="R6" s="29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49">
        <f t="shared" si="9"/>
        <v>231</v>
      </c>
    </row>
    <row r="7" spans="4:31" x14ac:dyDescent="0.25">
      <c r="D7" t="s">
        <v>646</v>
      </c>
      <c r="G7" t="s">
        <v>647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641</v>
      </c>
      <c r="Q7">
        <v>41</v>
      </c>
      <c r="R7" s="29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49">
        <f t="shared" si="9"/>
        <v>41</v>
      </c>
    </row>
    <row r="8" spans="4:31" x14ac:dyDescent="0.25">
      <c r="D8" t="s">
        <v>648</v>
      </c>
      <c r="E8" t="s">
        <v>649</v>
      </c>
      <c r="G8" t="s">
        <v>650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651</v>
      </c>
      <c r="Q8">
        <v>41</v>
      </c>
      <c r="R8" s="29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49">
        <f t="shared" si="9"/>
        <v>40.18</v>
      </c>
    </row>
    <row r="9" spans="4:31" x14ac:dyDescent="0.25">
      <c r="D9" t="s">
        <v>652</v>
      </c>
      <c r="E9" t="s">
        <v>653</v>
      </c>
      <c r="G9" t="s">
        <v>654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655</v>
      </c>
      <c r="Q9">
        <v>25</v>
      </c>
      <c r="R9" s="29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49">
        <f t="shared" si="9"/>
        <v>25</v>
      </c>
    </row>
    <row r="10" spans="4:31" x14ac:dyDescent="0.25">
      <c r="D10" t="s">
        <v>656</v>
      </c>
      <c r="E10" t="s">
        <v>657</v>
      </c>
      <c r="G10" t="s">
        <v>658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659</v>
      </c>
      <c r="Q10">
        <v>72</v>
      </c>
      <c r="R10" s="29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49">
        <f t="shared" si="9"/>
        <v>71.28</v>
      </c>
    </row>
    <row r="11" spans="4:31" x14ac:dyDescent="0.25">
      <c r="D11" t="s">
        <v>660</v>
      </c>
      <c r="E11" t="s">
        <v>661</v>
      </c>
      <c r="G11" t="s">
        <v>662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663</v>
      </c>
      <c r="Q11">
        <v>221</v>
      </c>
      <c r="R11" s="29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49">
        <f t="shared" si="9"/>
        <v>223.21</v>
      </c>
    </row>
    <row r="12" spans="4:31" x14ac:dyDescent="0.25">
      <c r="D12" t="s">
        <v>664</v>
      </c>
      <c r="E12" t="s">
        <v>665</v>
      </c>
      <c r="G12" t="s">
        <v>666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667</v>
      </c>
      <c r="Q12">
        <v>349</v>
      </c>
      <c r="R12" s="29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49">
        <f t="shared" si="9"/>
        <v>352.49</v>
      </c>
    </row>
    <row r="13" spans="4:31" x14ac:dyDescent="0.25">
      <c r="D13" t="s">
        <v>668</v>
      </c>
      <c r="E13" t="s">
        <v>669</v>
      </c>
      <c r="G13" t="s">
        <v>670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671</v>
      </c>
      <c r="Q13">
        <v>102</v>
      </c>
      <c r="R13" s="29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49">
        <f t="shared" si="9"/>
        <v>103.02000000000001</v>
      </c>
    </row>
    <row r="14" spans="4:31" x14ac:dyDescent="0.25">
      <c r="D14" t="s">
        <v>672</v>
      </c>
      <c r="E14" t="s">
        <v>673</v>
      </c>
      <c r="G14" t="s">
        <v>674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29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49">
        <f t="shared" si="9"/>
        <v>346.5</v>
      </c>
    </row>
    <row r="15" spans="4:31" x14ac:dyDescent="0.25">
      <c r="D15" t="s">
        <v>675</v>
      </c>
      <c r="E15" t="s">
        <v>676</v>
      </c>
      <c r="G15" t="s">
        <v>677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678</v>
      </c>
      <c r="Q15">
        <v>185</v>
      </c>
      <c r="R15" s="29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49">
        <f t="shared" si="9"/>
        <v>186.84999999999997</v>
      </c>
    </row>
    <row r="16" spans="4:31" x14ac:dyDescent="0.25">
      <c r="D16" t="s">
        <v>679</v>
      </c>
      <c r="E16" t="s">
        <v>680</v>
      </c>
      <c r="G16" t="s">
        <v>681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682</v>
      </c>
      <c r="Q16">
        <v>15</v>
      </c>
      <c r="R16" s="29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49">
        <f t="shared" si="9"/>
        <v>15</v>
      </c>
    </row>
    <row r="17" spans="4:31" x14ac:dyDescent="0.25">
      <c r="R17" s="29"/>
      <c r="AE17" s="49"/>
    </row>
    <row r="18" spans="4:31" x14ac:dyDescent="0.25">
      <c r="E18" t="s">
        <v>683</v>
      </c>
      <c r="R18" s="29"/>
      <c r="W18" t="s">
        <v>175</v>
      </c>
      <c r="X18" t="s">
        <v>625</v>
      </c>
      <c r="Y18" t="s">
        <v>227</v>
      </c>
      <c r="Z18" t="s">
        <v>225</v>
      </c>
      <c r="AA18" t="s">
        <v>226</v>
      </c>
      <c r="AB18" t="s">
        <v>305</v>
      </c>
      <c r="AC18" t="s">
        <v>73</v>
      </c>
      <c r="AD18" t="s">
        <v>626</v>
      </c>
      <c r="AE18" s="49"/>
    </row>
    <row r="19" spans="4:31" x14ac:dyDescent="0.25">
      <c r="D19" t="s">
        <v>684</v>
      </c>
      <c r="E19" t="s">
        <v>685</v>
      </c>
      <c r="G19" t="s">
        <v>686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687</v>
      </c>
      <c r="Q19">
        <v>265</v>
      </c>
      <c r="R19" s="29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49">
        <f t="shared" ref="AE19:AE36" si="19">SUM(W19:AD19)</f>
        <v>267.64999999999998</v>
      </c>
    </row>
    <row r="20" spans="4:31" x14ac:dyDescent="0.25">
      <c r="D20" t="s">
        <v>630</v>
      </c>
      <c r="E20" t="s">
        <v>631</v>
      </c>
      <c r="G20" t="s">
        <v>632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29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49">
        <f t="shared" si="19"/>
        <v>22</v>
      </c>
    </row>
    <row r="21" spans="4:31" x14ac:dyDescent="0.25">
      <c r="D21" t="s">
        <v>688</v>
      </c>
      <c r="E21" t="s">
        <v>689</v>
      </c>
      <c r="G21" t="s">
        <v>690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691</v>
      </c>
      <c r="Q21">
        <v>83</v>
      </c>
      <c r="R21" s="29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49">
        <f t="shared" si="19"/>
        <v>83</v>
      </c>
    </row>
    <row r="22" spans="4:31" x14ac:dyDescent="0.25">
      <c r="D22" t="s">
        <v>692</v>
      </c>
      <c r="E22" t="s">
        <v>693</v>
      </c>
      <c r="G22" t="s">
        <v>694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695</v>
      </c>
      <c r="Q22">
        <v>208</v>
      </c>
      <c r="R22" s="29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49">
        <f t="shared" si="19"/>
        <v>205.92</v>
      </c>
    </row>
    <row r="23" spans="4:31" x14ac:dyDescent="0.25">
      <c r="D23" t="s">
        <v>648</v>
      </c>
      <c r="E23" t="s">
        <v>696</v>
      </c>
      <c r="G23" t="s">
        <v>650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697</v>
      </c>
      <c r="Q23">
        <v>35</v>
      </c>
      <c r="R23" s="29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49">
        <f t="shared" si="19"/>
        <v>35.35</v>
      </c>
    </row>
    <row r="24" spans="4:31" x14ac:dyDescent="0.25">
      <c r="D24" t="s">
        <v>652</v>
      </c>
      <c r="E24" t="s">
        <v>653</v>
      </c>
      <c r="G24" t="s">
        <v>654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659</v>
      </c>
      <c r="Q24">
        <v>14</v>
      </c>
      <c r="R24" s="29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49">
        <f t="shared" si="19"/>
        <v>14.000000000000002</v>
      </c>
    </row>
    <row r="25" spans="4:31" x14ac:dyDescent="0.25">
      <c r="D25" t="s">
        <v>698</v>
      </c>
      <c r="E25" t="s">
        <v>699</v>
      </c>
      <c r="G25" t="s">
        <v>700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29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49">
        <f t="shared" si="19"/>
        <v>21</v>
      </c>
    </row>
    <row r="26" spans="4:31" x14ac:dyDescent="0.25">
      <c r="D26" t="s">
        <v>701</v>
      </c>
      <c r="E26" t="s">
        <v>702</v>
      </c>
      <c r="G26" t="s">
        <v>703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29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49">
        <f t="shared" si="19"/>
        <v>53</v>
      </c>
    </row>
    <row r="27" spans="4:31" x14ac:dyDescent="0.25">
      <c r="D27" t="s">
        <v>656</v>
      </c>
      <c r="E27" t="s">
        <v>657</v>
      </c>
      <c r="G27" t="s">
        <v>658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29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49">
        <f t="shared" si="19"/>
        <v>26</v>
      </c>
    </row>
    <row r="28" spans="4:31" x14ac:dyDescent="0.25">
      <c r="D28" t="s">
        <v>704</v>
      </c>
      <c r="E28" t="s">
        <v>705</v>
      </c>
      <c r="G28" t="s">
        <v>706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707</v>
      </c>
      <c r="Q28">
        <v>434</v>
      </c>
      <c r="R28" s="29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49">
        <f t="shared" si="19"/>
        <v>438.33999999999992</v>
      </c>
    </row>
    <row r="29" spans="4:31" x14ac:dyDescent="0.25">
      <c r="D29" t="s">
        <v>708</v>
      </c>
      <c r="E29" t="s">
        <v>709</v>
      </c>
      <c r="G29" t="s">
        <v>710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711</v>
      </c>
      <c r="Q29">
        <v>258</v>
      </c>
      <c r="R29" s="29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49">
        <f t="shared" si="19"/>
        <v>255.42</v>
      </c>
    </row>
    <row r="30" spans="4:31" x14ac:dyDescent="0.25">
      <c r="D30" t="s">
        <v>672</v>
      </c>
      <c r="E30" t="s">
        <v>673</v>
      </c>
      <c r="G30" t="s">
        <v>674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712</v>
      </c>
      <c r="Q30">
        <v>498</v>
      </c>
      <c r="R30" s="29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49">
        <f t="shared" si="19"/>
        <v>493.02</v>
      </c>
    </row>
    <row r="31" spans="4:31" x14ac:dyDescent="0.25">
      <c r="D31" t="s">
        <v>675</v>
      </c>
      <c r="E31" t="s">
        <v>676</v>
      </c>
      <c r="G31" t="s">
        <v>677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713</v>
      </c>
      <c r="Q31">
        <v>251</v>
      </c>
      <c r="R31" s="29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49">
        <f t="shared" si="19"/>
        <v>251</v>
      </c>
    </row>
    <row r="32" spans="4:31" x14ac:dyDescent="0.25">
      <c r="D32" t="s">
        <v>232</v>
      </c>
      <c r="E32" t="s">
        <v>714</v>
      </c>
      <c r="G32" t="s">
        <v>715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716</v>
      </c>
      <c r="Q32">
        <v>43</v>
      </c>
      <c r="R32" s="29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49">
        <f t="shared" si="19"/>
        <v>42.57</v>
      </c>
    </row>
    <row r="33" spans="4:43" x14ac:dyDescent="0.25">
      <c r="D33" t="s">
        <v>679</v>
      </c>
      <c r="E33" t="s">
        <v>680</v>
      </c>
      <c r="G33" t="s">
        <v>681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717</v>
      </c>
      <c r="Q33">
        <v>276</v>
      </c>
      <c r="R33" s="29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49">
        <f t="shared" si="19"/>
        <v>300.84000000000003</v>
      </c>
    </row>
    <row r="34" spans="4:43" x14ac:dyDescent="0.25">
      <c r="D34" t="s">
        <v>718</v>
      </c>
      <c r="E34" t="s">
        <v>719</v>
      </c>
      <c r="G34" t="s">
        <v>720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721</v>
      </c>
      <c r="Q34">
        <v>42</v>
      </c>
      <c r="R34" s="29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49">
        <f t="shared" si="19"/>
        <v>42</v>
      </c>
    </row>
    <row r="35" spans="4:43" x14ac:dyDescent="0.25">
      <c r="D35" t="s">
        <v>722</v>
      </c>
      <c r="E35" t="s">
        <v>723</v>
      </c>
      <c r="G35" t="s">
        <v>724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725</v>
      </c>
      <c r="Q35">
        <v>140</v>
      </c>
      <c r="R35" s="29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49">
        <f t="shared" si="19"/>
        <v>140</v>
      </c>
    </row>
    <row r="36" spans="4:43" x14ac:dyDescent="0.25">
      <c r="D36" t="s">
        <v>726</v>
      </c>
      <c r="E36" t="s">
        <v>727</v>
      </c>
      <c r="G36" t="s">
        <v>728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729</v>
      </c>
      <c r="Q36">
        <v>343</v>
      </c>
      <c r="R36" s="29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49">
        <f t="shared" si="19"/>
        <v>339.57000000000005</v>
      </c>
    </row>
    <row r="37" spans="4:43" x14ac:dyDescent="0.25">
      <c r="W37" t="s">
        <v>166</v>
      </c>
      <c r="X37" t="s">
        <v>164</v>
      </c>
      <c r="Y37" t="s">
        <v>163</v>
      </c>
      <c r="Z37" t="s">
        <v>163</v>
      </c>
      <c r="AA37" t="s">
        <v>163</v>
      </c>
      <c r="AB37" t="s">
        <v>164</v>
      </c>
      <c r="AC37" t="s">
        <v>216</v>
      </c>
      <c r="AD37" t="s">
        <v>165</v>
      </c>
    </row>
    <row r="38" spans="4:43" x14ac:dyDescent="0.25">
      <c r="H38" s="1" t="s">
        <v>730</v>
      </c>
    </row>
    <row r="39" spans="4:43" x14ac:dyDescent="0.25">
      <c r="H39" s="46" t="s">
        <v>257</v>
      </c>
      <c r="I39" s="46" t="s">
        <v>61</v>
      </c>
      <c r="J39" s="31" t="s">
        <v>73</v>
      </c>
      <c r="K39" s="31" t="s">
        <v>173</v>
      </c>
      <c r="L39" s="31" t="s">
        <v>174</v>
      </c>
      <c r="M39" s="31" t="s">
        <v>175</v>
      </c>
      <c r="N39" s="31" t="s">
        <v>176</v>
      </c>
      <c r="O39" s="31" t="s">
        <v>177</v>
      </c>
      <c r="P39" s="1" t="s">
        <v>178</v>
      </c>
      <c r="U39" s="46" t="s">
        <v>257</v>
      </c>
      <c r="V39" s="46" t="s">
        <v>61</v>
      </c>
      <c r="W39" s="31" t="s">
        <v>73</v>
      </c>
      <c r="X39" s="31" t="s">
        <v>173</v>
      </c>
      <c r="Y39" s="31" t="s">
        <v>174</v>
      </c>
      <c r="Z39" s="31" t="s">
        <v>175</v>
      </c>
      <c r="AA39" s="31" t="s">
        <v>176</v>
      </c>
      <c r="AB39" s="31" t="s">
        <v>177</v>
      </c>
      <c r="AC39" s="1" t="s">
        <v>178</v>
      </c>
      <c r="AI39" s="86" t="s">
        <v>2395</v>
      </c>
      <c r="AJ39" t="s">
        <v>2397</v>
      </c>
      <c r="AK39" t="s">
        <v>2398</v>
      </c>
      <c r="AL39" t="s">
        <v>2399</v>
      </c>
      <c r="AM39" t="s">
        <v>2400</v>
      </c>
      <c r="AN39" t="s">
        <v>2401</v>
      </c>
      <c r="AO39" t="s">
        <v>2402</v>
      </c>
      <c r="AP39" t="s">
        <v>2403</v>
      </c>
      <c r="AQ39" t="s">
        <v>2404</v>
      </c>
    </row>
    <row r="40" spans="4:43" x14ac:dyDescent="0.25">
      <c r="H40" t="s">
        <v>630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630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8" t="s">
        <v>660</v>
      </c>
      <c r="AJ40">
        <v>221</v>
      </c>
      <c r="AK40">
        <v>6.63</v>
      </c>
      <c r="AL40">
        <v>148.07</v>
      </c>
      <c r="AM40">
        <v>0</v>
      </c>
      <c r="AN40">
        <v>2.21</v>
      </c>
      <c r="AO40">
        <v>66.3</v>
      </c>
      <c r="AP40">
        <v>0</v>
      </c>
      <c r="AQ40">
        <v>223.20999999999998</v>
      </c>
    </row>
    <row r="41" spans="4:43" x14ac:dyDescent="0.25">
      <c r="H41" t="s">
        <v>634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634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8" t="s">
        <v>722</v>
      </c>
      <c r="AJ41">
        <v>140</v>
      </c>
      <c r="AK41">
        <v>1.4000000000000001</v>
      </c>
      <c r="AL41">
        <v>5.6000000000000005</v>
      </c>
      <c r="AM41">
        <v>0</v>
      </c>
      <c r="AN41">
        <v>131.6</v>
      </c>
      <c r="AO41">
        <v>0</v>
      </c>
      <c r="AP41">
        <v>1.4000000000000001</v>
      </c>
      <c r="AQ41">
        <v>140</v>
      </c>
    </row>
    <row r="42" spans="4:43" x14ac:dyDescent="0.25">
      <c r="H42" t="s">
        <v>638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638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8" t="s">
        <v>718</v>
      </c>
      <c r="AJ42">
        <v>42</v>
      </c>
      <c r="AK42">
        <v>0</v>
      </c>
      <c r="AL42">
        <v>11.34</v>
      </c>
      <c r="AM42">
        <v>0</v>
      </c>
      <c r="AN42">
        <v>26.04</v>
      </c>
      <c r="AO42">
        <v>3.7800000000000002</v>
      </c>
      <c r="AP42">
        <v>0.84</v>
      </c>
      <c r="AQ42">
        <v>42</v>
      </c>
    </row>
    <row r="43" spans="4:43" x14ac:dyDescent="0.25">
      <c r="H43" t="s">
        <v>642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642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8" t="s">
        <v>675</v>
      </c>
      <c r="AJ43">
        <v>436</v>
      </c>
      <c r="AK43">
        <v>6.2100000000000009</v>
      </c>
      <c r="AL43">
        <v>423.58000000000004</v>
      </c>
      <c r="AM43">
        <v>0</v>
      </c>
      <c r="AN43">
        <v>4.3600000000000003</v>
      </c>
      <c r="AO43">
        <v>3.7</v>
      </c>
      <c r="AP43">
        <v>0</v>
      </c>
      <c r="AQ43">
        <v>437.84999999999997</v>
      </c>
    </row>
    <row r="44" spans="4:43" x14ac:dyDescent="0.25">
      <c r="H44" t="s">
        <v>646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646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8" t="s">
        <v>684</v>
      </c>
      <c r="AJ44">
        <v>265</v>
      </c>
      <c r="AK44">
        <v>0</v>
      </c>
      <c r="AL44">
        <v>243.8</v>
      </c>
      <c r="AM44">
        <v>0</v>
      </c>
      <c r="AN44">
        <v>21.2</v>
      </c>
      <c r="AO44">
        <v>0</v>
      </c>
      <c r="AP44">
        <v>2.65</v>
      </c>
      <c r="AQ44">
        <v>267.64999999999998</v>
      </c>
    </row>
    <row r="45" spans="4:43" x14ac:dyDescent="0.25">
      <c r="H45" t="s">
        <v>648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648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8" t="s">
        <v>652</v>
      </c>
      <c r="AJ45">
        <v>39</v>
      </c>
      <c r="AK45">
        <v>1.98</v>
      </c>
      <c r="AL45">
        <v>1</v>
      </c>
      <c r="AM45">
        <v>0</v>
      </c>
      <c r="AN45">
        <v>34.020000000000003</v>
      </c>
      <c r="AO45">
        <v>2</v>
      </c>
      <c r="AP45">
        <v>0</v>
      </c>
      <c r="AQ45">
        <v>39</v>
      </c>
    </row>
    <row r="46" spans="4:43" x14ac:dyDescent="0.25">
      <c r="H46" t="s">
        <v>652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652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8" t="s">
        <v>648</v>
      </c>
      <c r="AJ46">
        <v>76</v>
      </c>
      <c r="AK46">
        <v>57.11</v>
      </c>
      <c r="AL46">
        <v>10.760000000000002</v>
      </c>
      <c r="AM46">
        <v>0</v>
      </c>
      <c r="AN46">
        <v>2.92</v>
      </c>
      <c r="AO46">
        <v>4.74</v>
      </c>
      <c r="AP46">
        <v>0</v>
      </c>
      <c r="AQ46">
        <v>75.53</v>
      </c>
    </row>
    <row r="47" spans="4:43" x14ac:dyDescent="0.25">
      <c r="H47" t="s">
        <v>656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656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8" t="s">
        <v>679</v>
      </c>
      <c r="AJ47">
        <v>291</v>
      </c>
      <c r="AK47">
        <v>14.040000000000001</v>
      </c>
      <c r="AL47">
        <v>32.31</v>
      </c>
      <c r="AM47">
        <v>0</v>
      </c>
      <c r="AN47">
        <v>260.73</v>
      </c>
      <c r="AO47">
        <v>8.76</v>
      </c>
      <c r="AP47">
        <v>0</v>
      </c>
      <c r="AQ47">
        <v>315.83999999999997</v>
      </c>
    </row>
    <row r="48" spans="4:43" x14ac:dyDescent="0.25">
      <c r="H48" t="s">
        <v>660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660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8" t="s">
        <v>726</v>
      </c>
      <c r="AJ48">
        <v>343</v>
      </c>
      <c r="AK48">
        <v>0</v>
      </c>
      <c r="AL48">
        <v>20.58</v>
      </c>
      <c r="AM48">
        <v>0</v>
      </c>
      <c r="AN48">
        <v>20.58</v>
      </c>
      <c r="AO48">
        <v>0</v>
      </c>
      <c r="AP48">
        <v>298.41000000000003</v>
      </c>
      <c r="AQ48">
        <v>339.57000000000005</v>
      </c>
    </row>
    <row r="49" spans="8:43" x14ac:dyDescent="0.25">
      <c r="H49" t="s">
        <v>664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664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8" t="s">
        <v>704</v>
      </c>
      <c r="AJ49">
        <v>434</v>
      </c>
      <c r="AK49">
        <v>4.34</v>
      </c>
      <c r="AL49">
        <v>156.24</v>
      </c>
      <c r="AM49">
        <v>0</v>
      </c>
      <c r="AN49">
        <v>4.34</v>
      </c>
      <c r="AO49">
        <v>264.73999999999995</v>
      </c>
      <c r="AP49">
        <v>8.68</v>
      </c>
      <c r="AQ49">
        <v>438.34</v>
      </c>
    </row>
    <row r="50" spans="8:43" x14ac:dyDescent="0.25">
      <c r="H50" t="s">
        <v>668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668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8" t="s">
        <v>664</v>
      </c>
      <c r="AJ50">
        <v>349</v>
      </c>
      <c r="AK50">
        <v>6.98</v>
      </c>
      <c r="AL50">
        <v>184.97</v>
      </c>
      <c r="AM50">
        <v>0</v>
      </c>
      <c r="AN50">
        <v>10.469999999999999</v>
      </c>
      <c r="AO50">
        <v>150.07</v>
      </c>
      <c r="AP50">
        <v>0</v>
      </c>
      <c r="AQ50">
        <v>352.49</v>
      </c>
    </row>
    <row r="51" spans="8:43" x14ac:dyDescent="0.25">
      <c r="H51" t="s">
        <v>672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672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8" t="s">
        <v>708</v>
      </c>
      <c r="AJ51">
        <v>258</v>
      </c>
      <c r="AK51">
        <v>0</v>
      </c>
      <c r="AL51">
        <v>234.77999999999997</v>
      </c>
      <c r="AM51">
        <v>0</v>
      </c>
      <c r="AN51">
        <v>10.32</v>
      </c>
      <c r="AO51">
        <v>10.32</v>
      </c>
      <c r="AP51">
        <v>0</v>
      </c>
      <c r="AQ51">
        <v>255.41999999999996</v>
      </c>
    </row>
    <row r="52" spans="8:43" x14ac:dyDescent="0.25">
      <c r="H52" t="s">
        <v>675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675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8" t="s">
        <v>668</v>
      </c>
      <c r="AJ52">
        <v>102</v>
      </c>
      <c r="AK52">
        <v>8.16</v>
      </c>
      <c r="AL52">
        <v>36.720000000000006</v>
      </c>
      <c r="AM52">
        <v>0</v>
      </c>
      <c r="AN52">
        <v>17.34</v>
      </c>
      <c r="AO52">
        <v>40.800000000000004</v>
      </c>
      <c r="AP52">
        <v>0</v>
      </c>
      <c r="AQ52">
        <v>103.02000000000001</v>
      </c>
    </row>
    <row r="53" spans="8:43" x14ac:dyDescent="0.25">
      <c r="H53" t="s">
        <v>679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679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8" t="s">
        <v>642</v>
      </c>
      <c r="AJ53">
        <v>231</v>
      </c>
      <c r="AK53">
        <v>66.989999999999995</v>
      </c>
      <c r="AL53">
        <v>30.03</v>
      </c>
      <c r="AM53">
        <v>0</v>
      </c>
      <c r="AN53">
        <v>9.24</v>
      </c>
      <c r="AO53">
        <v>124.74</v>
      </c>
      <c r="AP53">
        <v>0</v>
      </c>
      <c r="AQ53">
        <v>231</v>
      </c>
    </row>
    <row r="54" spans="8:43" x14ac:dyDescent="0.25">
      <c r="U54" t="s">
        <v>684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8" t="s">
        <v>688</v>
      </c>
      <c r="AJ54">
        <v>83</v>
      </c>
      <c r="AK54">
        <v>17.43</v>
      </c>
      <c r="AL54">
        <v>34.86</v>
      </c>
      <c r="AM54">
        <v>0</v>
      </c>
      <c r="AN54">
        <v>0.83000000000000007</v>
      </c>
      <c r="AO54">
        <v>29.880000000000003</v>
      </c>
      <c r="AP54">
        <v>0</v>
      </c>
      <c r="AQ54">
        <v>83</v>
      </c>
    </row>
    <row r="55" spans="8:43" x14ac:dyDescent="0.25">
      <c r="H55" s="1" t="s">
        <v>731</v>
      </c>
      <c r="U55" t="s">
        <v>630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8" t="s">
        <v>630</v>
      </c>
      <c r="AJ55">
        <v>54</v>
      </c>
      <c r="AK55">
        <v>0</v>
      </c>
      <c r="AL55">
        <v>5.12</v>
      </c>
      <c r="AM55">
        <v>0</v>
      </c>
      <c r="AN55">
        <v>38.96</v>
      </c>
      <c r="AO55">
        <v>9.92</v>
      </c>
      <c r="AP55">
        <v>0</v>
      </c>
      <c r="AQ55">
        <v>54</v>
      </c>
    </row>
    <row r="56" spans="8:43" x14ac:dyDescent="0.25">
      <c r="H56" s="46" t="s">
        <v>257</v>
      </c>
      <c r="I56" s="46" t="s">
        <v>61</v>
      </c>
      <c r="J56" s="31" t="s">
        <v>73</v>
      </c>
      <c r="K56" s="31" t="s">
        <v>173</v>
      </c>
      <c r="L56" s="31" t="s">
        <v>174</v>
      </c>
      <c r="M56" s="31" t="s">
        <v>175</v>
      </c>
      <c r="N56" s="31" t="s">
        <v>176</v>
      </c>
      <c r="O56" s="31" t="s">
        <v>177</v>
      </c>
      <c r="P56" s="1" t="s">
        <v>178</v>
      </c>
      <c r="U56" t="s">
        <v>688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8" t="s">
        <v>646</v>
      </c>
      <c r="AJ56">
        <v>41</v>
      </c>
      <c r="AK56">
        <v>11.889999999999999</v>
      </c>
      <c r="AL56">
        <v>6.9700000000000006</v>
      </c>
      <c r="AM56">
        <v>0</v>
      </c>
      <c r="AN56">
        <v>0</v>
      </c>
      <c r="AO56">
        <v>22.14</v>
      </c>
      <c r="AP56">
        <v>0</v>
      </c>
      <c r="AQ56">
        <v>41</v>
      </c>
    </row>
    <row r="57" spans="8:43" x14ac:dyDescent="0.25">
      <c r="H57" t="s">
        <v>684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692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8" t="s">
        <v>692</v>
      </c>
      <c r="AJ57">
        <v>208</v>
      </c>
      <c r="AK57">
        <v>4.16</v>
      </c>
      <c r="AL57">
        <v>106.08000000000001</v>
      </c>
      <c r="AM57">
        <v>0</v>
      </c>
      <c r="AN57">
        <v>4.16</v>
      </c>
      <c r="AO57">
        <v>91.52000000000001</v>
      </c>
      <c r="AP57">
        <v>0</v>
      </c>
      <c r="AQ57">
        <v>205.92000000000002</v>
      </c>
    </row>
    <row r="58" spans="8:43" x14ac:dyDescent="0.25">
      <c r="H58" t="s">
        <v>630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648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8" t="s">
        <v>672</v>
      </c>
      <c r="AJ58">
        <v>848</v>
      </c>
      <c r="AK58">
        <v>3.5</v>
      </c>
      <c r="AL58">
        <v>751.22</v>
      </c>
      <c r="AM58">
        <v>0</v>
      </c>
      <c r="AN58">
        <v>81.300000000000011</v>
      </c>
      <c r="AO58">
        <v>3.5</v>
      </c>
      <c r="AP58">
        <v>0</v>
      </c>
      <c r="AQ58">
        <v>839.52</v>
      </c>
    </row>
    <row r="59" spans="8:43" x14ac:dyDescent="0.25">
      <c r="H59" t="s">
        <v>688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652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8" t="s">
        <v>638</v>
      </c>
      <c r="AJ59">
        <v>22</v>
      </c>
      <c r="AK59">
        <v>1.98</v>
      </c>
      <c r="AL59">
        <v>3.08</v>
      </c>
      <c r="AM59">
        <v>0</v>
      </c>
      <c r="AN59">
        <v>0</v>
      </c>
      <c r="AO59">
        <v>16.940000000000001</v>
      </c>
      <c r="AP59">
        <v>0</v>
      </c>
      <c r="AQ59">
        <v>22</v>
      </c>
    </row>
    <row r="60" spans="8:43" x14ac:dyDescent="0.25">
      <c r="H60" t="s">
        <v>692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698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8" t="s">
        <v>634</v>
      </c>
      <c r="AJ60">
        <v>41</v>
      </c>
      <c r="AK60">
        <v>6.1499999999999995</v>
      </c>
      <c r="AL60">
        <v>2.87</v>
      </c>
      <c r="AM60">
        <v>0</v>
      </c>
      <c r="AN60">
        <v>0</v>
      </c>
      <c r="AO60">
        <v>31.98</v>
      </c>
      <c r="AP60">
        <v>0</v>
      </c>
      <c r="AQ60">
        <v>41</v>
      </c>
    </row>
    <row r="61" spans="8:43" x14ac:dyDescent="0.25">
      <c r="H61" t="s">
        <v>648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701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8" t="s">
        <v>232</v>
      </c>
      <c r="AJ61">
        <v>43</v>
      </c>
      <c r="AK61">
        <v>0.86</v>
      </c>
      <c r="AL61">
        <v>0.86</v>
      </c>
      <c r="AM61">
        <v>0</v>
      </c>
      <c r="AN61">
        <v>39.99</v>
      </c>
      <c r="AO61">
        <v>0.86</v>
      </c>
      <c r="AP61">
        <v>0</v>
      </c>
      <c r="AQ61">
        <v>42.57</v>
      </c>
    </row>
    <row r="62" spans="8:43" x14ac:dyDescent="0.25">
      <c r="H62" t="s">
        <v>652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656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8" t="s">
        <v>656</v>
      </c>
      <c r="AJ62">
        <v>98</v>
      </c>
      <c r="AK62">
        <v>0</v>
      </c>
      <c r="AL62">
        <v>1.44</v>
      </c>
      <c r="AM62">
        <v>0</v>
      </c>
      <c r="AN62">
        <v>95.12</v>
      </c>
      <c r="AO62">
        <v>0.72</v>
      </c>
      <c r="AP62">
        <v>0</v>
      </c>
      <c r="AQ62">
        <v>97.28</v>
      </c>
    </row>
    <row r="63" spans="8:43" x14ac:dyDescent="0.25">
      <c r="H63" t="s">
        <v>698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704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8" t="s">
        <v>698</v>
      </c>
      <c r="AJ63">
        <v>21</v>
      </c>
      <c r="AK63">
        <v>0</v>
      </c>
      <c r="AL63">
        <v>0</v>
      </c>
      <c r="AM63">
        <v>0</v>
      </c>
      <c r="AN63">
        <v>21</v>
      </c>
      <c r="AO63">
        <v>0</v>
      </c>
      <c r="AP63">
        <v>0</v>
      </c>
      <c r="AQ63">
        <v>21</v>
      </c>
    </row>
    <row r="64" spans="8:43" x14ac:dyDescent="0.25">
      <c r="H64" t="s">
        <v>701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708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8" t="s">
        <v>701</v>
      </c>
      <c r="AJ64">
        <v>53</v>
      </c>
      <c r="AK64">
        <v>0</v>
      </c>
      <c r="AL64">
        <v>0</v>
      </c>
      <c r="AM64">
        <v>0</v>
      </c>
      <c r="AN64">
        <v>53</v>
      </c>
      <c r="AO64">
        <v>0</v>
      </c>
      <c r="AP64">
        <v>0</v>
      </c>
      <c r="AQ64">
        <v>53</v>
      </c>
    </row>
    <row r="65" spans="8:43" x14ac:dyDescent="0.25">
      <c r="H65" t="s">
        <v>656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672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8" t="s">
        <v>2396</v>
      </c>
      <c r="AJ65">
        <v>4739</v>
      </c>
      <c r="AK65">
        <v>219.81</v>
      </c>
      <c r="AL65">
        <v>2452.2799999999997</v>
      </c>
      <c r="AM65">
        <v>0</v>
      </c>
      <c r="AN65">
        <v>889.73000000000013</v>
      </c>
      <c r="AO65">
        <v>887.41</v>
      </c>
      <c r="AP65">
        <v>311.98</v>
      </c>
      <c r="AQ65">
        <v>4761.21</v>
      </c>
    </row>
    <row r="66" spans="8:43" x14ac:dyDescent="0.25">
      <c r="H66" t="s">
        <v>704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675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25">
      <c r="H67" t="s">
        <v>708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232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25">
      <c r="H68" t="s">
        <v>672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679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25">
      <c r="H69" t="s">
        <v>675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718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25">
      <c r="H70" t="s">
        <v>232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722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25">
      <c r="H71" t="s">
        <v>679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726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25">
      <c r="H72" t="s">
        <v>718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25">
      <c r="H73" t="s">
        <v>722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25">
      <c r="H74" t="s">
        <v>726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L59"/>
  <sheetViews>
    <sheetView tabSelected="1" topLeftCell="K19" zoomScaleNormal="100" workbookViewId="0">
      <selection activeCell="AQ10" sqref="AQ10"/>
    </sheetView>
  </sheetViews>
  <sheetFormatPr defaultColWidth="8.7109375" defaultRowHeight="15" x14ac:dyDescent="0.25"/>
  <cols>
    <col min="2" max="2" width="20.7109375" customWidth="1"/>
    <col min="3" max="3" width="10.7109375" customWidth="1"/>
    <col min="4" max="4" width="10.42578125" bestFit="1" customWidth="1"/>
    <col min="5" max="5" width="8.7109375" customWidth="1"/>
    <col min="6" max="6" width="10.5703125" customWidth="1"/>
    <col min="7" max="7" width="9.140625" customWidth="1"/>
    <col min="8" max="8" width="7.85546875" customWidth="1"/>
    <col min="9" max="9" width="7.28515625" customWidth="1"/>
    <col min="11" max="11" width="10.85546875" customWidth="1"/>
    <col min="12" max="12" width="8.7109375" customWidth="1"/>
    <col min="13" max="13" width="7.7109375" customWidth="1"/>
    <col min="23" max="23" width="6.42578125" customWidth="1"/>
    <col min="25" max="25" width="12.5703125" customWidth="1"/>
    <col min="26" max="26" width="13.7109375" customWidth="1"/>
    <col min="27" max="27" width="15" customWidth="1"/>
    <col min="28" max="28" width="11.7109375" customWidth="1"/>
    <col min="29" max="29" width="16" customWidth="1"/>
    <col min="30" max="30" width="16.28515625" customWidth="1"/>
    <col min="31" max="31" width="12.28515625" customWidth="1"/>
    <col min="32" max="32" width="16.28515625" customWidth="1"/>
    <col min="33" max="33" width="11.85546875" customWidth="1"/>
    <col min="34" max="34" width="14" customWidth="1"/>
    <col min="35" max="35" width="12.5703125" customWidth="1"/>
    <col min="36" max="36" width="13.42578125" customWidth="1"/>
    <col min="37" max="37" width="13.7109375" customWidth="1"/>
    <col min="38" max="38" width="14.28515625" customWidth="1"/>
    <col min="39" max="39" width="13.5703125" customWidth="1"/>
    <col min="40" max="40" width="13.28515625" customWidth="1"/>
    <col min="41" max="41" width="11.140625" customWidth="1"/>
    <col min="43" max="43" width="16.28515625" customWidth="1"/>
  </cols>
  <sheetData>
    <row r="1" spans="1:64" x14ac:dyDescent="0.25">
      <c r="A1" t="s">
        <v>488</v>
      </c>
      <c r="B1" t="s">
        <v>488</v>
      </c>
      <c r="C1" t="s">
        <v>61</v>
      </c>
      <c r="D1" t="s">
        <v>933</v>
      </c>
      <c r="E1" t="s">
        <v>932</v>
      </c>
      <c r="F1" t="s">
        <v>934</v>
      </c>
      <c r="G1" t="s">
        <v>934</v>
      </c>
      <c r="H1" t="s">
        <v>934</v>
      </c>
      <c r="I1" t="s">
        <v>934</v>
      </c>
      <c r="J1" t="s">
        <v>934</v>
      </c>
      <c r="K1" t="s">
        <v>934</v>
      </c>
      <c r="L1" t="s">
        <v>934</v>
      </c>
      <c r="N1" t="s">
        <v>264</v>
      </c>
      <c r="O1" t="s">
        <v>935</v>
      </c>
      <c r="P1" t="s">
        <v>267</v>
      </c>
      <c r="Q1" t="s">
        <v>936</v>
      </c>
      <c r="R1" t="s">
        <v>937</v>
      </c>
      <c r="S1" t="s">
        <v>938</v>
      </c>
      <c r="T1" t="s">
        <v>939</v>
      </c>
      <c r="U1" t="s">
        <v>940</v>
      </c>
      <c r="Y1" s="93" t="s">
        <v>941</v>
      </c>
      <c r="Z1" s="93" t="s">
        <v>942</v>
      </c>
      <c r="AA1" s="93" t="s">
        <v>943</v>
      </c>
      <c r="AB1" s="93" t="s">
        <v>944</v>
      </c>
      <c r="AC1" t="s">
        <v>945</v>
      </c>
      <c r="AD1" s="93" t="s">
        <v>946</v>
      </c>
      <c r="AE1" s="93" t="s">
        <v>947</v>
      </c>
      <c r="AF1" s="93" t="s">
        <v>948</v>
      </c>
      <c r="AG1" s="93" t="s">
        <v>949</v>
      </c>
      <c r="AH1" t="s">
        <v>950</v>
      </c>
      <c r="AI1" s="93" t="s">
        <v>951</v>
      </c>
      <c r="AJ1" s="93" t="s">
        <v>952</v>
      </c>
      <c r="AK1" t="s">
        <v>953</v>
      </c>
      <c r="AL1" s="93" t="s">
        <v>954</v>
      </c>
      <c r="AM1" s="93" t="s">
        <v>955</v>
      </c>
      <c r="AN1" s="93" t="s">
        <v>956</v>
      </c>
      <c r="AO1" s="93" t="s">
        <v>957</v>
      </c>
      <c r="AP1" t="s">
        <v>958</v>
      </c>
      <c r="AQ1" t="s">
        <v>1157</v>
      </c>
      <c r="AT1">
        <v>21</v>
      </c>
      <c r="AU1">
        <v>22</v>
      </c>
      <c r="AV1">
        <v>23</v>
      </c>
      <c r="AW1">
        <v>24</v>
      </c>
      <c r="AX1">
        <v>25</v>
      </c>
      <c r="AY1">
        <v>26</v>
      </c>
      <c r="AZ1">
        <v>27</v>
      </c>
      <c r="BA1">
        <v>28</v>
      </c>
      <c r="BB1">
        <v>29</v>
      </c>
      <c r="BC1">
        <v>30</v>
      </c>
      <c r="BD1">
        <v>31</v>
      </c>
      <c r="BE1">
        <v>32</v>
      </c>
      <c r="BF1">
        <v>33</v>
      </c>
      <c r="BG1">
        <v>34</v>
      </c>
      <c r="BH1">
        <v>35</v>
      </c>
      <c r="BI1">
        <v>36</v>
      </c>
      <c r="BJ1">
        <v>37</v>
      </c>
      <c r="BK1">
        <v>38</v>
      </c>
    </row>
    <row r="2" spans="1:64" x14ac:dyDescent="0.25">
      <c r="A2" t="s">
        <v>661</v>
      </c>
      <c r="B2" t="s">
        <v>890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f>SUM(F2:U2)</f>
        <v>100</v>
      </c>
      <c r="Y2" s="93">
        <v>1.7</v>
      </c>
      <c r="Z2" s="93">
        <v>46.7</v>
      </c>
      <c r="AA2" s="93">
        <v>11.7</v>
      </c>
      <c r="AB2" s="93"/>
      <c r="AC2">
        <v>0</v>
      </c>
      <c r="AD2" s="93">
        <v>0</v>
      </c>
      <c r="AE2" s="93">
        <v>36.700000000000003</v>
      </c>
      <c r="AF2" s="93">
        <v>0</v>
      </c>
      <c r="AG2" s="93"/>
      <c r="AH2">
        <v>0</v>
      </c>
      <c r="AI2" s="93">
        <v>0</v>
      </c>
      <c r="AJ2" s="93">
        <v>0</v>
      </c>
      <c r="AK2">
        <v>0</v>
      </c>
      <c r="AL2" s="93">
        <v>1.7</v>
      </c>
      <c r="AM2" s="93">
        <v>5</v>
      </c>
      <c r="AN2" s="93">
        <v>0</v>
      </c>
      <c r="AO2" s="93"/>
      <c r="AP2">
        <v>0</v>
      </c>
      <c r="AQ2">
        <f>SUM(Y2:AP2)</f>
        <v>103.50000000000001</v>
      </c>
      <c r="AT2">
        <v>1.7</v>
      </c>
      <c r="AU2">
        <v>46.7</v>
      </c>
      <c r="AV2">
        <v>11.7</v>
      </c>
      <c r="AW2">
        <v>30</v>
      </c>
      <c r="AX2">
        <v>0</v>
      </c>
      <c r="AY2">
        <v>0</v>
      </c>
      <c r="AZ2">
        <v>36.700000000000003</v>
      </c>
      <c r="BA2">
        <v>0</v>
      </c>
      <c r="BB2">
        <v>6.7</v>
      </c>
      <c r="BC2">
        <v>0</v>
      </c>
      <c r="BD2">
        <v>0</v>
      </c>
      <c r="BE2">
        <v>0</v>
      </c>
      <c r="BF2">
        <v>0</v>
      </c>
      <c r="BG2">
        <v>1.7</v>
      </c>
      <c r="BH2">
        <v>5</v>
      </c>
      <c r="BI2">
        <v>0</v>
      </c>
      <c r="BJ2">
        <v>0</v>
      </c>
      <c r="BK2">
        <v>0</v>
      </c>
      <c r="BL2">
        <f>SUM(AT2:BK2)</f>
        <v>140.19999999999999</v>
      </c>
    </row>
    <row r="3" spans="1:64" x14ac:dyDescent="0.25">
      <c r="A3" t="s">
        <v>916</v>
      </c>
      <c r="B3" t="s">
        <v>891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f t="shared" ref="V3:V26" si="0">SUM(F3:U3)</f>
        <v>100.19999999999999</v>
      </c>
      <c r="Y3" s="93">
        <v>81.599999999999994</v>
      </c>
      <c r="Z3" s="93">
        <v>4.2</v>
      </c>
      <c r="AA3" s="93">
        <v>21.1</v>
      </c>
      <c r="AB3" s="93"/>
      <c r="AC3">
        <v>1.8</v>
      </c>
      <c r="AD3" s="93">
        <v>0.3</v>
      </c>
      <c r="AE3" s="93">
        <v>1.2</v>
      </c>
      <c r="AF3" s="93">
        <v>0</v>
      </c>
      <c r="AG3" s="93"/>
      <c r="AH3">
        <v>0</v>
      </c>
      <c r="AI3" s="93">
        <v>0.6</v>
      </c>
      <c r="AJ3" s="93">
        <v>0.3</v>
      </c>
      <c r="AK3">
        <v>0</v>
      </c>
      <c r="AL3" s="93">
        <v>0</v>
      </c>
      <c r="AM3" s="93">
        <v>0</v>
      </c>
      <c r="AN3" s="93">
        <v>0</v>
      </c>
      <c r="AO3" s="93"/>
      <c r="AP3">
        <v>3.6</v>
      </c>
      <c r="AQ3">
        <f t="shared" ref="AQ3:AQ27" si="1">SUM(Y3:AP3)</f>
        <v>114.69999999999999</v>
      </c>
      <c r="AT3">
        <v>81.599999999999994</v>
      </c>
      <c r="AU3">
        <v>4.2</v>
      </c>
      <c r="AV3">
        <v>21.1</v>
      </c>
      <c r="AW3">
        <v>4.5</v>
      </c>
      <c r="AX3">
        <v>1.8</v>
      </c>
      <c r="AY3">
        <v>0.3</v>
      </c>
      <c r="AZ3">
        <v>1.2</v>
      </c>
      <c r="BA3">
        <v>0</v>
      </c>
      <c r="BB3">
        <v>0.6</v>
      </c>
      <c r="BC3">
        <v>0</v>
      </c>
      <c r="BD3">
        <v>0.6</v>
      </c>
      <c r="BE3">
        <v>0.3</v>
      </c>
      <c r="BF3">
        <v>0</v>
      </c>
      <c r="BG3">
        <v>0</v>
      </c>
      <c r="BH3">
        <v>0</v>
      </c>
      <c r="BI3">
        <v>0</v>
      </c>
      <c r="BJ3">
        <v>0</v>
      </c>
      <c r="BK3">
        <v>3.6</v>
      </c>
      <c r="BL3">
        <f t="shared" ref="BL3:BL27" si="2">SUM(AT3:BK3)</f>
        <v>119.79999999999998</v>
      </c>
    </row>
    <row r="4" spans="1:64" s="94" customFormat="1" x14ac:dyDescent="0.25">
      <c r="A4" s="94" t="s">
        <v>917</v>
      </c>
      <c r="B4" s="94" t="s">
        <v>892</v>
      </c>
      <c r="C4" s="94">
        <v>67</v>
      </c>
      <c r="D4" s="94">
        <v>0</v>
      </c>
      <c r="E4" s="94">
        <v>0</v>
      </c>
      <c r="F4" s="94">
        <v>0</v>
      </c>
      <c r="G4" s="94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  <c r="P4" s="94">
        <v>0</v>
      </c>
      <c r="Q4" s="94">
        <v>0</v>
      </c>
      <c r="R4" s="94">
        <v>10.4</v>
      </c>
      <c r="S4" s="94">
        <v>58.2</v>
      </c>
      <c r="T4" s="94">
        <v>31.3</v>
      </c>
      <c r="U4" s="94">
        <v>0</v>
      </c>
      <c r="V4" s="94">
        <f t="shared" si="0"/>
        <v>99.9</v>
      </c>
      <c r="Y4" s="95">
        <v>3</v>
      </c>
      <c r="Z4" s="95">
        <v>0</v>
      </c>
      <c r="AA4" s="95">
        <v>0</v>
      </c>
      <c r="AB4" s="95"/>
      <c r="AC4" s="94">
        <v>97</v>
      </c>
      <c r="AD4" s="95">
        <v>0</v>
      </c>
      <c r="AE4" s="95">
        <v>0</v>
      </c>
      <c r="AF4" s="95">
        <v>0</v>
      </c>
      <c r="AG4" s="95"/>
      <c r="AH4" s="94">
        <v>0</v>
      </c>
      <c r="AI4" s="95">
        <v>0</v>
      </c>
      <c r="AJ4" s="95">
        <v>0</v>
      </c>
      <c r="AK4" s="94">
        <v>0</v>
      </c>
      <c r="AL4" s="95">
        <v>0</v>
      </c>
      <c r="AM4" s="95">
        <v>0</v>
      </c>
      <c r="AN4" s="95">
        <v>0</v>
      </c>
      <c r="AO4" s="95"/>
      <c r="AP4" s="94">
        <v>0</v>
      </c>
      <c r="AQ4" s="94">
        <f t="shared" si="1"/>
        <v>100</v>
      </c>
      <c r="AT4" s="94">
        <v>3</v>
      </c>
      <c r="AU4" s="94">
        <v>0</v>
      </c>
      <c r="AV4" s="94">
        <v>0</v>
      </c>
      <c r="AW4" s="94">
        <v>0</v>
      </c>
      <c r="AX4" s="94">
        <v>97</v>
      </c>
      <c r="AY4" s="94">
        <v>0</v>
      </c>
      <c r="AZ4" s="94">
        <v>0</v>
      </c>
      <c r="BA4" s="94">
        <v>0</v>
      </c>
      <c r="BB4" s="94">
        <v>0</v>
      </c>
      <c r="BC4" s="94">
        <v>0</v>
      </c>
      <c r="BD4" s="94">
        <v>0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v>0</v>
      </c>
      <c r="BK4" s="94">
        <v>0</v>
      </c>
      <c r="BL4" s="94">
        <f t="shared" si="2"/>
        <v>100</v>
      </c>
    </row>
    <row r="5" spans="1:64" s="94" customFormat="1" x14ac:dyDescent="0.25">
      <c r="A5" s="94" t="s">
        <v>918</v>
      </c>
      <c r="B5" s="94" t="s">
        <v>893</v>
      </c>
      <c r="C5" s="94">
        <v>247</v>
      </c>
      <c r="D5" s="94">
        <v>73.099999999999994</v>
      </c>
      <c r="E5" s="94">
        <v>49.2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100</v>
      </c>
      <c r="V5" s="94">
        <f t="shared" si="0"/>
        <v>100</v>
      </c>
      <c r="Y5" s="95">
        <v>0</v>
      </c>
      <c r="Z5" s="95">
        <v>0</v>
      </c>
      <c r="AA5" s="95">
        <v>0</v>
      </c>
      <c r="AB5" s="95"/>
      <c r="AC5" s="94">
        <v>0</v>
      </c>
      <c r="AD5" s="95">
        <v>0</v>
      </c>
      <c r="AE5" s="95">
        <v>0</v>
      </c>
      <c r="AF5" s="95">
        <v>0</v>
      </c>
      <c r="AG5" s="95"/>
      <c r="AH5" s="94">
        <v>0</v>
      </c>
      <c r="AI5" s="95">
        <v>0</v>
      </c>
      <c r="AJ5" s="95">
        <v>0</v>
      </c>
      <c r="AK5" s="94">
        <v>0</v>
      </c>
      <c r="AL5" s="95">
        <v>0</v>
      </c>
      <c r="AM5" s="95">
        <v>0</v>
      </c>
      <c r="AN5" s="95">
        <v>0</v>
      </c>
      <c r="AO5" s="95"/>
      <c r="AP5" s="94">
        <v>100</v>
      </c>
      <c r="AQ5" s="94">
        <f t="shared" si="1"/>
        <v>100</v>
      </c>
      <c r="AT5" s="94">
        <v>0</v>
      </c>
      <c r="AU5" s="94">
        <v>0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C5" s="94">
        <v>0</v>
      </c>
      <c r="BD5" s="94">
        <v>0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K5" s="94">
        <v>100</v>
      </c>
      <c r="BL5" s="94">
        <f t="shared" si="2"/>
        <v>100</v>
      </c>
    </row>
    <row r="6" spans="1:64" x14ac:dyDescent="0.25">
      <c r="A6" t="s">
        <v>919</v>
      </c>
      <c r="B6" t="s">
        <v>894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f t="shared" si="0"/>
        <v>100.10000000000001</v>
      </c>
      <c r="Y6" s="93">
        <v>3.5</v>
      </c>
      <c r="Z6" s="93">
        <v>0</v>
      </c>
      <c r="AA6" s="93">
        <v>3.5</v>
      </c>
      <c r="AB6" s="93"/>
      <c r="AC6">
        <v>0</v>
      </c>
      <c r="AD6" s="93">
        <v>0</v>
      </c>
      <c r="AE6" s="93">
        <v>0</v>
      </c>
      <c r="AF6" s="93">
        <v>0</v>
      </c>
      <c r="AG6" s="93"/>
      <c r="AH6">
        <v>0</v>
      </c>
      <c r="AI6" s="93">
        <v>77.900000000000006</v>
      </c>
      <c r="AJ6" s="93">
        <v>40.700000000000003</v>
      </c>
      <c r="AK6">
        <v>1.2</v>
      </c>
      <c r="AL6" s="93">
        <v>0</v>
      </c>
      <c r="AM6" s="93">
        <v>0</v>
      </c>
      <c r="AN6" s="93">
        <v>0</v>
      </c>
      <c r="AO6" s="93"/>
      <c r="AP6">
        <v>0</v>
      </c>
      <c r="AQ6">
        <f t="shared" si="1"/>
        <v>126.80000000000001</v>
      </c>
      <c r="AT6">
        <v>3.5</v>
      </c>
      <c r="AU6">
        <v>0</v>
      </c>
      <c r="AV6">
        <v>3.5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77.900000000000006</v>
      </c>
      <c r="BE6">
        <v>40.700000000000003</v>
      </c>
      <c r="BF6">
        <v>1.2</v>
      </c>
      <c r="BG6">
        <v>0</v>
      </c>
      <c r="BH6">
        <v>0</v>
      </c>
      <c r="BI6">
        <v>0</v>
      </c>
      <c r="BJ6">
        <v>0</v>
      </c>
      <c r="BK6">
        <v>0</v>
      </c>
      <c r="BL6">
        <f t="shared" si="2"/>
        <v>126.80000000000001</v>
      </c>
    </row>
    <row r="7" spans="1:64" x14ac:dyDescent="0.25">
      <c r="A7" t="s">
        <v>653</v>
      </c>
      <c r="B7" t="s">
        <v>895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f t="shared" si="0"/>
        <v>99.899999999999991</v>
      </c>
      <c r="Y7" s="93">
        <v>5.2</v>
      </c>
      <c r="Z7" s="93">
        <v>4.3</v>
      </c>
      <c r="AA7" s="93">
        <v>2.6</v>
      </c>
      <c r="AB7" s="93"/>
      <c r="AC7">
        <v>32.200000000000003</v>
      </c>
      <c r="AD7" s="93">
        <v>1.7</v>
      </c>
      <c r="AE7" s="93">
        <v>7</v>
      </c>
      <c r="AF7" s="93">
        <v>0.9</v>
      </c>
      <c r="AG7" s="93"/>
      <c r="AH7">
        <v>0.9</v>
      </c>
      <c r="AI7" s="93">
        <v>0</v>
      </c>
      <c r="AJ7" s="93">
        <v>0</v>
      </c>
      <c r="AK7">
        <v>0</v>
      </c>
      <c r="AL7" s="93">
        <v>16.5</v>
      </c>
      <c r="AM7" s="93">
        <v>7</v>
      </c>
      <c r="AN7" s="93">
        <v>6.1</v>
      </c>
      <c r="AO7" s="93"/>
      <c r="AP7">
        <v>8.6999999999999993</v>
      </c>
      <c r="AQ7">
        <f t="shared" si="1"/>
        <v>93.100000000000009</v>
      </c>
      <c r="AT7">
        <v>5.2</v>
      </c>
      <c r="AU7">
        <v>4.3</v>
      </c>
      <c r="AV7">
        <v>2.6</v>
      </c>
      <c r="AW7">
        <v>5.2</v>
      </c>
      <c r="AX7">
        <v>32.200000000000003</v>
      </c>
      <c r="AY7">
        <v>1.7</v>
      </c>
      <c r="AZ7">
        <v>7</v>
      </c>
      <c r="BA7">
        <v>0.9</v>
      </c>
      <c r="BB7">
        <v>5.2</v>
      </c>
      <c r="BC7">
        <v>0.9</v>
      </c>
      <c r="BD7">
        <v>0</v>
      </c>
      <c r="BE7">
        <v>0</v>
      </c>
      <c r="BF7">
        <v>0</v>
      </c>
      <c r="BG7">
        <v>16.5</v>
      </c>
      <c r="BH7">
        <v>7</v>
      </c>
      <c r="BI7">
        <v>6.1</v>
      </c>
      <c r="BJ7">
        <v>3.5</v>
      </c>
      <c r="BK7">
        <v>8.6999999999999993</v>
      </c>
      <c r="BL7">
        <f t="shared" si="2"/>
        <v>107</v>
      </c>
    </row>
    <row r="8" spans="1:64" x14ac:dyDescent="0.25">
      <c r="A8" t="s">
        <v>920</v>
      </c>
      <c r="B8" t="s">
        <v>896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f t="shared" si="0"/>
        <v>100.1</v>
      </c>
      <c r="Y8" s="93">
        <v>1.4</v>
      </c>
      <c r="Z8" s="93">
        <v>1.4</v>
      </c>
      <c r="AA8" s="93">
        <v>0</v>
      </c>
      <c r="AB8" s="93"/>
      <c r="AC8">
        <v>0</v>
      </c>
      <c r="AD8" s="93">
        <v>0</v>
      </c>
      <c r="AE8" s="93">
        <v>11.4</v>
      </c>
      <c r="AF8" s="93">
        <v>1.4</v>
      </c>
      <c r="AG8" s="93"/>
      <c r="AH8">
        <v>0</v>
      </c>
      <c r="AI8" s="93">
        <v>0</v>
      </c>
      <c r="AJ8" s="93">
        <v>0</v>
      </c>
      <c r="AK8">
        <v>0</v>
      </c>
      <c r="AL8" s="93">
        <v>5.7</v>
      </c>
      <c r="AM8" s="93">
        <v>15.7</v>
      </c>
      <c r="AN8" s="93">
        <v>4.3</v>
      </c>
      <c r="AO8" s="93"/>
      <c r="AP8">
        <v>48.6</v>
      </c>
      <c r="AQ8">
        <f t="shared" si="1"/>
        <v>89.9</v>
      </c>
      <c r="AT8">
        <v>1.4</v>
      </c>
      <c r="AU8">
        <v>1.4</v>
      </c>
      <c r="AV8">
        <v>0</v>
      </c>
      <c r="AW8">
        <v>1.4</v>
      </c>
      <c r="AX8">
        <v>0</v>
      </c>
      <c r="AY8">
        <v>0</v>
      </c>
      <c r="AZ8">
        <v>11.4</v>
      </c>
      <c r="BA8">
        <v>1.4</v>
      </c>
      <c r="BB8">
        <v>4.3</v>
      </c>
      <c r="BC8">
        <v>0</v>
      </c>
      <c r="BD8">
        <v>0</v>
      </c>
      <c r="BE8">
        <v>0</v>
      </c>
      <c r="BF8">
        <v>0</v>
      </c>
      <c r="BG8">
        <v>5.7</v>
      </c>
      <c r="BH8">
        <v>15.7</v>
      </c>
      <c r="BI8">
        <v>4.3</v>
      </c>
      <c r="BJ8">
        <v>8.6</v>
      </c>
      <c r="BK8">
        <v>48.6</v>
      </c>
      <c r="BL8">
        <f t="shared" si="2"/>
        <v>104.2</v>
      </c>
    </row>
    <row r="9" spans="1:64" x14ac:dyDescent="0.25">
      <c r="A9" t="s">
        <v>921</v>
      </c>
      <c r="B9" t="s">
        <v>897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f t="shared" si="0"/>
        <v>100.30000000000001</v>
      </c>
      <c r="Y9" s="93">
        <v>2.2000000000000002</v>
      </c>
      <c r="Z9" s="93">
        <v>1.1000000000000001</v>
      </c>
      <c r="AA9" s="93">
        <v>1.1000000000000001</v>
      </c>
      <c r="AB9" s="93"/>
      <c r="AC9">
        <v>1.7</v>
      </c>
      <c r="AD9" s="93">
        <v>1.1000000000000001</v>
      </c>
      <c r="AE9" s="93">
        <v>16.2</v>
      </c>
      <c r="AF9" s="93">
        <v>0.6</v>
      </c>
      <c r="AG9" s="93"/>
      <c r="AH9">
        <v>0</v>
      </c>
      <c r="AI9" s="93">
        <v>0</v>
      </c>
      <c r="AJ9" s="93">
        <v>0</v>
      </c>
      <c r="AK9">
        <v>0</v>
      </c>
      <c r="AL9" s="93">
        <v>11.7</v>
      </c>
      <c r="AM9" s="93">
        <v>24</v>
      </c>
      <c r="AN9" s="93">
        <v>2.8</v>
      </c>
      <c r="AO9" s="93"/>
      <c r="AP9">
        <v>34.1</v>
      </c>
      <c r="AQ9">
        <f t="shared" si="1"/>
        <v>96.6</v>
      </c>
      <c r="AT9">
        <v>2.2000000000000002</v>
      </c>
      <c r="AU9">
        <v>1.1000000000000001</v>
      </c>
      <c r="AV9">
        <v>1.1000000000000001</v>
      </c>
      <c r="AW9">
        <v>1.1000000000000001</v>
      </c>
      <c r="AX9">
        <v>1.7</v>
      </c>
      <c r="AY9">
        <v>1.1000000000000001</v>
      </c>
      <c r="AZ9">
        <v>16.2</v>
      </c>
      <c r="BA9">
        <v>0.6</v>
      </c>
      <c r="BB9">
        <v>0.6</v>
      </c>
      <c r="BC9">
        <v>0</v>
      </c>
      <c r="BD9">
        <v>0</v>
      </c>
      <c r="BE9">
        <v>0</v>
      </c>
      <c r="BF9">
        <v>0</v>
      </c>
      <c r="BG9">
        <v>11.7</v>
      </c>
      <c r="BH9">
        <v>24</v>
      </c>
      <c r="BI9">
        <v>2.8</v>
      </c>
      <c r="BJ9">
        <v>10.6</v>
      </c>
      <c r="BK9">
        <v>34.1</v>
      </c>
      <c r="BL9">
        <f t="shared" si="2"/>
        <v>108.9</v>
      </c>
    </row>
    <row r="10" spans="1:64" x14ac:dyDescent="0.25">
      <c r="A10" t="s">
        <v>680</v>
      </c>
      <c r="B10" t="s">
        <v>898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f t="shared" si="0"/>
        <v>100.20000000000002</v>
      </c>
      <c r="Y10" s="93">
        <v>1.5</v>
      </c>
      <c r="Z10" s="93">
        <v>46.3</v>
      </c>
      <c r="AA10" s="93">
        <v>7.5</v>
      </c>
      <c r="AB10" s="93"/>
      <c r="AC10">
        <v>6.3</v>
      </c>
      <c r="AD10" s="93">
        <v>0.6</v>
      </c>
      <c r="AE10" s="93">
        <v>30.1</v>
      </c>
      <c r="AF10" s="93">
        <v>0.9</v>
      </c>
      <c r="AG10" s="93"/>
      <c r="AH10">
        <v>0.3</v>
      </c>
      <c r="AI10" s="93">
        <v>0</v>
      </c>
      <c r="AJ10" s="93">
        <v>0.3</v>
      </c>
      <c r="AK10">
        <v>0</v>
      </c>
      <c r="AL10" s="93">
        <v>0.6</v>
      </c>
      <c r="AM10" s="93">
        <v>0.9</v>
      </c>
      <c r="AN10" s="93">
        <v>0.9</v>
      </c>
      <c r="AO10" s="93"/>
      <c r="AP10">
        <v>6</v>
      </c>
      <c r="AQ10">
        <f t="shared" si="1"/>
        <v>102.2</v>
      </c>
      <c r="AT10">
        <v>1.5</v>
      </c>
      <c r="AU10">
        <v>46.3</v>
      </c>
      <c r="AV10">
        <v>7.5</v>
      </c>
      <c r="AW10">
        <v>35.200000000000003</v>
      </c>
      <c r="AX10">
        <v>6.3</v>
      </c>
      <c r="AY10">
        <v>0.6</v>
      </c>
      <c r="AZ10">
        <v>30.1</v>
      </c>
      <c r="BA10">
        <v>0.9</v>
      </c>
      <c r="BB10">
        <v>8.4</v>
      </c>
      <c r="BC10">
        <v>0.3</v>
      </c>
      <c r="BD10">
        <v>0</v>
      </c>
      <c r="BE10">
        <v>0.3</v>
      </c>
      <c r="BF10">
        <v>0</v>
      </c>
      <c r="BG10">
        <v>0.6</v>
      </c>
      <c r="BH10">
        <v>0.9</v>
      </c>
      <c r="BI10">
        <v>0.9</v>
      </c>
      <c r="BJ10">
        <v>0.3</v>
      </c>
      <c r="BK10">
        <v>6</v>
      </c>
      <c r="BL10">
        <f t="shared" si="2"/>
        <v>146.10000000000005</v>
      </c>
    </row>
    <row r="11" spans="1:64" x14ac:dyDescent="0.25">
      <c r="A11" s="94" t="s">
        <v>922</v>
      </c>
      <c r="B11" s="94" t="s">
        <v>899</v>
      </c>
      <c r="C11" s="94">
        <v>121</v>
      </c>
      <c r="D11" s="94">
        <v>0.8</v>
      </c>
      <c r="E11" s="94">
        <v>1.1000000000000001</v>
      </c>
      <c r="F11" s="94">
        <v>0.8</v>
      </c>
      <c r="G11" s="94">
        <v>0</v>
      </c>
      <c r="H11" s="94">
        <v>0</v>
      </c>
      <c r="I11" s="94">
        <v>0.8</v>
      </c>
      <c r="J11" s="94">
        <v>0</v>
      </c>
      <c r="K11" s="94">
        <v>0</v>
      </c>
      <c r="L11" s="94">
        <v>0</v>
      </c>
      <c r="M11" s="94">
        <v>0</v>
      </c>
      <c r="N11" s="94">
        <v>4.0999999999999996</v>
      </c>
      <c r="O11" s="94">
        <v>2.5</v>
      </c>
      <c r="P11" s="94">
        <v>2.5</v>
      </c>
      <c r="Q11" s="94">
        <v>0</v>
      </c>
      <c r="R11" s="94">
        <v>9.1</v>
      </c>
      <c r="S11" s="94">
        <v>9.9</v>
      </c>
      <c r="T11" s="94">
        <v>44.6</v>
      </c>
      <c r="U11" s="94">
        <v>25.6</v>
      </c>
      <c r="V11" s="94">
        <f t="shared" si="0"/>
        <v>99.9</v>
      </c>
      <c r="W11" s="94"/>
      <c r="X11" s="94"/>
      <c r="Y11" s="95">
        <v>0.8</v>
      </c>
      <c r="Z11" s="95">
        <v>0.8</v>
      </c>
      <c r="AA11" s="95">
        <v>0</v>
      </c>
      <c r="AB11" s="95"/>
      <c r="AC11" s="94">
        <v>72.7</v>
      </c>
      <c r="AD11" s="95">
        <v>0</v>
      </c>
      <c r="AE11" s="95">
        <v>0.8</v>
      </c>
      <c r="AF11" s="95">
        <v>0</v>
      </c>
      <c r="AG11" s="95"/>
      <c r="AH11" s="94">
        <v>4.0999999999999996</v>
      </c>
      <c r="AI11" s="95">
        <v>0</v>
      </c>
      <c r="AJ11" s="95">
        <v>0</v>
      </c>
      <c r="AK11" s="94">
        <v>0</v>
      </c>
      <c r="AL11" s="95">
        <v>0.8</v>
      </c>
      <c r="AM11" s="95">
        <v>0.8</v>
      </c>
      <c r="AN11" s="95">
        <v>0</v>
      </c>
      <c r="AO11" s="95"/>
      <c r="AP11" s="94">
        <v>22.3</v>
      </c>
      <c r="AQ11" s="94">
        <f t="shared" si="1"/>
        <v>103.09999999999998</v>
      </c>
      <c r="AT11">
        <v>0.8</v>
      </c>
      <c r="AU11">
        <v>0.8</v>
      </c>
      <c r="AV11">
        <v>0</v>
      </c>
      <c r="AW11">
        <v>0.8</v>
      </c>
      <c r="AX11">
        <v>72.7</v>
      </c>
      <c r="AY11">
        <v>0</v>
      </c>
      <c r="AZ11">
        <v>0.8</v>
      </c>
      <c r="BA11">
        <v>0</v>
      </c>
      <c r="BB11">
        <v>0</v>
      </c>
      <c r="BC11">
        <v>4.0999999999999996</v>
      </c>
      <c r="BD11">
        <v>0</v>
      </c>
      <c r="BE11">
        <v>0</v>
      </c>
      <c r="BF11">
        <v>0</v>
      </c>
      <c r="BG11">
        <v>0.8</v>
      </c>
      <c r="BH11">
        <v>0.8</v>
      </c>
      <c r="BI11">
        <v>0</v>
      </c>
      <c r="BJ11">
        <v>0</v>
      </c>
      <c r="BK11">
        <v>22.3</v>
      </c>
      <c r="BL11">
        <f t="shared" si="2"/>
        <v>103.89999999999999</v>
      </c>
    </row>
    <row r="12" spans="1:64" x14ac:dyDescent="0.25">
      <c r="A12" s="94" t="s">
        <v>923</v>
      </c>
      <c r="B12" s="94" t="s">
        <v>900</v>
      </c>
      <c r="C12" s="94">
        <v>65</v>
      </c>
      <c r="D12" s="94">
        <v>18.399999999999999</v>
      </c>
      <c r="E12" s="94">
        <v>9.6999999999999993</v>
      </c>
      <c r="F12" s="94">
        <v>13.8</v>
      </c>
      <c r="G12" s="94">
        <v>12.3</v>
      </c>
      <c r="H12" s="94">
        <v>3.1</v>
      </c>
      <c r="I12" s="94">
        <v>3.1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  <c r="R12" s="94">
        <v>0</v>
      </c>
      <c r="S12" s="94">
        <v>0</v>
      </c>
      <c r="T12" s="94">
        <v>1.5</v>
      </c>
      <c r="U12" s="94">
        <v>66.2</v>
      </c>
      <c r="V12" s="94">
        <f t="shared" si="0"/>
        <v>100</v>
      </c>
      <c r="W12" s="94"/>
      <c r="X12" s="94"/>
      <c r="Y12" s="95">
        <v>0</v>
      </c>
      <c r="Z12" s="95">
        <v>0</v>
      </c>
      <c r="AA12" s="95">
        <v>0</v>
      </c>
      <c r="AB12" s="95"/>
      <c r="AC12" s="94">
        <v>0</v>
      </c>
      <c r="AD12" s="95">
        <v>1.5</v>
      </c>
      <c r="AE12" s="95">
        <v>1.5</v>
      </c>
      <c r="AF12" s="95">
        <v>1.5</v>
      </c>
      <c r="AG12" s="95"/>
      <c r="AH12" s="94">
        <v>0</v>
      </c>
      <c r="AI12" s="95">
        <v>0</v>
      </c>
      <c r="AJ12" s="95">
        <v>0</v>
      </c>
      <c r="AK12" s="94">
        <v>0</v>
      </c>
      <c r="AL12" s="95">
        <v>3.1</v>
      </c>
      <c r="AM12" s="95">
        <v>13.8</v>
      </c>
      <c r="AN12" s="95">
        <v>4.5999999999999996</v>
      </c>
      <c r="AO12" s="95"/>
      <c r="AP12" s="94">
        <v>70.8</v>
      </c>
      <c r="AQ12" s="94">
        <f t="shared" si="1"/>
        <v>96.8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1.5</v>
      </c>
      <c r="AZ12">
        <v>1.5</v>
      </c>
      <c r="BA12">
        <v>1.5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3.1</v>
      </c>
      <c r="BH12">
        <v>13.8</v>
      </c>
      <c r="BI12">
        <v>4.5999999999999996</v>
      </c>
      <c r="BJ12">
        <v>6.2</v>
      </c>
      <c r="BK12">
        <v>70.8</v>
      </c>
      <c r="BL12">
        <f t="shared" si="2"/>
        <v>103</v>
      </c>
    </row>
    <row r="13" spans="1:64" x14ac:dyDescent="0.25">
      <c r="A13" t="s">
        <v>924</v>
      </c>
      <c r="B13" t="s">
        <v>901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f t="shared" si="0"/>
        <v>99.7</v>
      </c>
      <c r="Y13" s="93">
        <v>2</v>
      </c>
      <c r="Z13" s="93">
        <v>85.4</v>
      </c>
      <c r="AA13" s="93">
        <v>9</v>
      </c>
      <c r="AB13" s="93"/>
      <c r="AC13">
        <v>0.5</v>
      </c>
      <c r="AD13" s="93">
        <v>0</v>
      </c>
      <c r="AE13" s="93">
        <v>11.7</v>
      </c>
      <c r="AF13" s="93">
        <v>0</v>
      </c>
      <c r="AG13" s="93"/>
      <c r="AH13">
        <v>0</v>
      </c>
      <c r="AI13" s="93">
        <v>0</v>
      </c>
      <c r="AJ13" s="93">
        <v>0.4</v>
      </c>
      <c r="AK13">
        <v>0</v>
      </c>
      <c r="AL13" s="93">
        <v>0</v>
      </c>
      <c r="AM13" s="93">
        <v>0</v>
      </c>
      <c r="AN13" s="93">
        <v>0</v>
      </c>
      <c r="AO13" s="93"/>
      <c r="AP13">
        <v>1.8</v>
      </c>
      <c r="AQ13">
        <f t="shared" si="1"/>
        <v>110.80000000000001</v>
      </c>
      <c r="AT13">
        <v>2</v>
      </c>
      <c r="AU13">
        <v>85.4</v>
      </c>
      <c r="AV13">
        <v>9</v>
      </c>
      <c r="AW13">
        <v>61.8</v>
      </c>
      <c r="AX13">
        <v>0.5</v>
      </c>
      <c r="AY13">
        <v>0</v>
      </c>
      <c r="AZ13">
        <v>11.7</v>
      </c>
      <c r="BA13">
        <v>0</v>
      </c>
      <c r="BB13">
        <v>6.8</v>
      </c>
      <c r="BC13">
        <v>0</v>
      </c>
      <c r="BD13">
        <v>0</v>
      </c>
      <c r="BE13">
        <v>0.4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1.8</v>
      </c>
      <c r="BL13">
        <f t="shared" si="2"/>
        <v>179.4</v>
      </c>
    </row>
    <row r="14" spans="1:64" x14ac:dyDescent="0.25">
      <c r="A14" t="s">
        <v>929</v>
      </c>
      <c r="B14" t="s">
        <v>902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f t="shared" si="0"/>
        <v>100.09999999999998</v>
      </c>
      <c r="Y14" s="93">
        <v>0.6</v>
      </c>
      <c r="Z14" s="93">
        <v>54.2</v>
      </c>
      <c r="AA14" s="93">
        <v>22.3</v>
      </c>
      <c r="AB14" s="93"/>
      <c r="AC14">
        <v>2.8</v>
      </c>
      <c r="AD14" s="93">
        <v>0</v>
      </c>
      <c r="AE14" s="93">
        <v>12.3</v>
      </c>
      <c r="AF14" s="93">
        <v>0</v>
      </c>
      <c r="AG14" s="93"/>
      <c r="AH14">
        <v>0</v>
      </c>
      <c r="AI14" s="93">
        <v>0</v>
      </c>
      <c r="AJ14" s="93">
        <v>3.4</v>
      </c>
      <c r="AK14">
        <v>0</v>
      </c>
      <c r="AL14" s="93">
        <v>0</v>
      </c>
      <c r="AM14" s="93">
        <v>0.6</v>
      </c>
      <c r="AN14" s="93">
        <v>0</v>
      </c>
      <c r="AO14" s="93"/>
      <c r="AP14">
        <v>0.6</v>
      </c>
      <c r="AQ14">
        <f t="shared" si="1"/>
        <v>96.8</v>
      </c>
      <c r="AT14">
        <v>0.6</v>
      </c>
      <c r="AU14">
        <v>54.2</v>
      </c>
      <c r="AV14">
        <v>22.3</v>
      </c>
      <c r="AW14">
        <v>31.3</v>
      </c>
      <c r="AX14">
        <v>2.8</v>
      </c>
      <c r="AY14">
        <v>0</v>
      </c>
      <c r="AZ14">
        <v>12.3</v>
      </c>
      <c r="BA14">
        <v>0</v>
      </c>
      <c r="BB14">
        <v>2.8</v>
      </c>
      <c r="BC14">
        <v>0</v>
      </c>
      <c r="BD14">
        <v>0</v>
      </c>
      <c r="BE14">
        <v>3.4</v>
      </c>
      <c r="BF14">
        <v>0</v>
      </c>
      <c r="BG14">
        <v>0</v>
      </c>
      <c r="BH14">
        <v>0.6</v>
      </c>
      <c r="BI14">
        <v>0</v>
      </c>
      <c r="BJ14">
        <v>0</v>
      </c>
      <c r="BK14">
        <v>0.6</v>
      </c>
      <c r="BL14">
        <f t="shared" si="2"/>
        <v>130.89999999999998</v>
      </c>
    </row>
    <row r="15" spans="1:64" x14ac:dyDescent="0.25">
      <c r="A15" t="s">
        <v>925</v>
      </c>
      <c r="B15" t="s">
        <v>903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f t="shared" si="0"/>
        <v>99.9</v>
      </c>
      <c r="Y15" s="93">
        <v>0.3</v>
      </c>
      <c r="Z15" s="93">
        <v>41.4</v>
      </c>
      <c r="AA15" s="93">
        <v>3</v>
      </c>
      <c r="AB15" s="93"/>
      <c r="AC15">
        <v>0.3</v>
      </c>
      <c r="AD15" s="93">
        <v>0</v>
      </c>
      <c r="AE15" s="93">
        <v>56.2</v>
      </c>
      <c r="AF15" s="93">
        <v>3</v>
      </c>
      <c r="AG15" s="93"/>
      <c r="AH15">
        <v>0</v>
      </c>
      <c r="AI15" s="93">
        <v>0.7</v>
      </c>
      <c r="AJ15" s="93">
        <v>0</v>
      </c>
      <c r="AK15">
        <v>0</v>
      </c>
      <c r="AL15" s="93">
        <v>0</v>
      </c>
      <c r="AM15" s="93">
        <v>0.7</v>
      </c>
      <c r="AN15" s="93">
        <v>0</v>
      </c>
      <c r="AO15" s="93"/>
      <c r="AP15">
        <v>4.4000000000000004</v>
      </c>
      <c r="AQ15">
        <f t="shared" si="1"/>
        <v>110</v>
      </c>
      <c r="AT15">
        <v>0.3</v>
      </c>
      <c r="AU15">
        <v>41.4</v>
      </c>
      <c r="AV15">
        <v>3</v>
      </c>
      <c r="AW15">
        <v>22.6</v>
      </c>
      <c r="AX15">
        <v>0.3</v>
      </c>
      <c r="AY15">
        <v>0</v>
      </c>
      <c r="AZ15">
        <v>56.2</v>
      </c>
      <c r="BA15">
        <v>3</v>
      </c>
      <c r="BB15">
        <v>24.2</v>
      </c>
      <c r="BC15">
        <v>0</v>
      </c>
      <c r="BD15">
        <v>0.7</v>
      </c>
      <c r="BE15">
        <v>0</v>
      </c>
      <c r="BF15">
        <v>0</v>
      </c>
      <c r="BG15">
        <v>0</v>
      </c>
      <c r="BH15">
        <v>0.7</v>
      </c>
      <c r="BI15">
        <v>0</v>
      </c>
      <c r="BJ15">
        <v>0.7</v>
      </c>
      <c r="BK15">
        <v>4.4000000000000004</v>
      </c>
      <c r="BL15">
        <f t="shared" si="2"/>
        <v>157.49999999999997</v>
      </c>
    </row>
    <row r="16" spans="1:64" x14ac:dyDescent="0.25">
      <c r="A16" t="s">
        <v>926</v>
      </c>
      <c r="B16" t="s">
        <v>904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f t="shared" si="0"/>
        <v>99.899999999999963</v>
      </c>
      <c r="Y16" s="93">
        <v>0</v>
      </c>
      <c r="Z16" s="93">
        <v>35.299999999999997</v>
      </c>
      <c r="AA16" s="93">
        <v>5.0999999999999996</v>
      </c>
      <c r="AB16" s="93"/>
      <c r="AC16">
        <v>0</v>
      </c>
      <c r="AD16" s="93">
        <v>0</v>
      </c>
      <c r="AE16" s="93">
        <v>62.2</v>
      </c>
      <c r="AF16" s="93">
        <v>1.3</v>
      </c>
      <c r="AG16" s="93"/>
      <c r="AH16">
        <v>0.6</v>
      </c>
      <c r="AI16" s="93">
        <v>0</v>
      </c>
      <c r="AJ16" s="93">
        <v>0</v>
      </c>
      <c r="AK16">
        <v>0</v>
      </c>
      <c r="AL16" s="93">
        <v>0</v>
      </c>
      <c r="AM16" s="93">
        <v>0</v>
      </c>
      <c r="AN16" s="93">
        <v>0</v>
      </c>
      <c r="AO16" s="93"/>
      <c r="AP16">
        <v>5.0999999999999996</v>
      </c>
      <c r="AQ16">
        <f t="shared" si="1"/>
        <v>109.59999999999998</v>
      </c>
      <c r="AT16">
        <v>0</v>
      </c>
      <c r="AU16">
        <v>35.299999999999997</v>
      </c>
      <c r="AV16">
        <v>5.0999999999999996</v>
      </c>
      <c r="AW16">
        <v>14.7</v>
      </c>
      <c r="AX16">
        <v>0</v>
      </c>
      <c r="AY16">
        <v>0</v>
      </c>
      <c r="AZ16">
        <v>62.2</v>
      </c>
      <c r="BA16">
        <v>1.3</v>
      </c>
      <c r="BB16">
        <v>11.5</v>
      </c>
      <c r="BC16">
        <v>0.6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5.0999999999999996</v>
      </c>
      <c r="BL16">
        <f t="shared" si="2"/>
        <v>135.79999999999998</v>
      </c>
    </row>
    <row r="17" spans="1:64" x14ac:dyDescent="0.25">
      <c r="A17" t="s">
        <v>927</v>
      </c>
      <c r="B17" t="s">
        <v>905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f t="shared" si="0"/>
        <v>99.899999999999991</v>
      </c>
      <c r="Y17" s="93">
        <v>0</v>
      </c>
      <c r="Z17" s="93">
        <v>67.3</v>
      </c>
      <c r="AA17" s="93">
        <v>3.6</v>
      </c>
      <c r="AB17" s="93"/>
      <c r="AC17">
        <v>0</v>
      </c>
      <c r="AD17" s="93">
        <v>0</v>
      </c>
      <c r="AE17" s="93">
        <v>61.8</v>
      </c>
      <c r="AF17" s="93">
        <v>2.7</v>
      </c>
      <c r="AG17" s="93"/>
      <c r="AH17">
        <v>0</v>
      </c>
      <c r="AI17" s="93">
        <v>0</v>
      </c>
      <c r="AJ17" s="93">
        <v>0</v>
      </c>
      <c r="AK17">
        <v>0</v>
      </c>
      <c r="AL17" s="93">
        <v>0.9</v>
      </c>
      <c r="AM17" s="93">
        <v>0</v>
      </c>
      <c r="AN17" s="93">
        <v>0</v>
      </c>
      <c r="AO17" s="93"/>
      <c r="AP17">
        <v>4.5</v>
      </c>
      <c r="AQ17">
        <f t="shared" si="1"/>
        <v>140.79999999999998</v>
      </c>
      <c r="AT17">
        <v>0</v>
      </c>
      <c r="AU17">
        <v>67.3</v>
      </c>
      <c r="AV17">
        <v>3.6</v>
      </c>
      <c r="AW17">
        <v>27.3</v>
      </c>
      <c r="AX17">
        <v>0</v>
      </c>
      <c r="AY17">
        <v>0</v>
      </c>
      <c r="AZ17">
        <v>61.8</v>
      </c>
      <c r="BA17">
        <v>2.7</v>
      </c>
      <c r="BB17">
        <v>16.399999999999999</v>
      </c>
      <c r="BC17">
        <v>0</v>
      </c>
      <c r="BD17">
        <v>0</v>
      </c>
      <c r="BE17">
        <v>0</v>
      </c>
      <c r="BF17">
        <v>0</v>
      </c>
      <c r="BG17">
        <v>0.9</v>
      </c>
      <c r="BH17">
        <v>0</v>
      </c>
      <c r="BI17">
        <v>0</v>
      </c>
      <c r="BJ17">
        <v>0</v>
      </c>
      <c r="BK17">
        <v>4.5</v>
      </c>
      <c r="BL17">
        <f t="shared" si="2"/>
        <v>184.5</v>
      </c>
    </row>
    <row r="18" spans="1:64" x14ac:dyDescent="0.25">
      <c r="A18" t="s">
        <v>928</v>
      </c>
      <c r="B18" t="s">
        <v>906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f t="shared" si="0"/>
        <v>99.999999999999986</v>
      </c>
      <c r="Y18" s="93">
        <v>4.4000000000000004</v>
      </c>
      <c r="Z18" s="93">
        <v>0</v>
      </c>
      <c r="AA18" s="93">
        <v>2.2000000000000002</v>
      </c>
      <c r="AB18" s="93"/>
      <c r="AC18">
        <v>0</v>
      </c>
      <c r="AD18" s="93">
        <v>0</v>
      </c>
      <c r="AE18" s="93">
        <v>0</v>
      </c>
      <c r="AF18" s="93">
        <v>0</v>
      </c>
      <c r="AG18" s="93"/>
      <c r="AH18">
        <v>0</v>
      </c>
      <c r="AI18" s="93">
        <v>93.3</v>
      </c>
      <c r="AJ18" s="93">
        <v>15.6</v>
      </c>
      <c r="AK18">
        <v>0</v>
      </c>
      <c r="AL18" s="93">
        <v>0</v>
      </c>
      <c r="AM18" s="93">
        <v>0</v>
      </c>
      <c r="AN18" s="93">
        <v>0</v>
      </c>
      <c r="AO18" s="93"/>
      <c r="AP18">
        <v>0</v>
      </c>
      <c r="AQ18">
        <f t="shared" si="1"/>
        <v>115.49999999999999</v>
      </c>
      <c r="AT18">
        <v>4.4000000000000004</v>
      </c>
      <c r="AU18">
        <v>0</v>
      </c>
      <c r="AV18">
        <v>2.2000000000000002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93.3</v>
      </c>
      <c r="BE18">
        <v>15.6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 t="shared" si="2"/>
        <v>115.49999999999999</v>
      </c>
    </row>
    <row r="19" spans="1:64" x14ac:dyDescent="0.25">
      <c r="A19" t="s">
        <v>631</v>
      </c>
      <c r="B19" t="s">
        <v>907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f t="shared" si="0"/>
        <v>100.00000000000001</v>
      </c>
      <c r="Y19" s="93">
        <v>0</v>
      </c>
      <c r="Z19" s="93">
        <v>19.399999999999999</v>
      </c>
      <c r="AA19" s="93">
        <v>12.9</v>
      </c>
      <c r="AB19" s="93"/>
      <c r="AC19">
        <v>64.5</v>
      </c>
      <c r="AD19" s="93">
        <v>0</v>
      </c>
      <c r="AE19" s="93">
        <v>3.2</v>
      </c>
      <c r="AF19" s="93">
        <v>0</v>
      </c>
      <c r="AG19" s="93"/>
      <c r="AH19">
        <v>0</v>
      </c>
      <c r="AI19" s="93">
        <v>0</v>
      </c>
      <c r="AJ19" s="93">
        <v>0</v>
      </c>
      <c r="AK19">
        <v>0</v>
      </c>
      <c r="AL19" s="93">
        <v>0</v>
      </c>
      <c r="AM19" s="93">
        <v>0</v>
      </c>
      <c r="AN19" s="93">
        <v>0</v>
      </c>
      <c r="AO19" s="93"/>
      <c r="AP19">
        <v>3.2</v>
      </c>
      <c r="AQ19">
        <f t="shared" si="1"/>
        <v>103.2</v>
      </c>
      <c r="AT19">
        <v>0</v>
      </c>
      <c r="AU19">
        <v>19.399999999999999</v>
      </c>
      <c r="AV19">
        <v>12.9</v>
      </c>
      <c r="AW19">
        <v>12.9</v>
      </c>
      <c r="AX19">
        <v>64.5</v>
      </c>
      <c r="AY19">
        <v>0</v>
      </c>
      <c r="AZ19">
        <v>3.2</v>
      </c>
      <c r="BA19">
        <v>0</v>
      </c>
      <c r="BB19">
        <v>3.2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3.2</v>
      </c>
      <c r="BL19">
        <f t="shared" si="2"/>
        <v>119.3</v>
      </c>
    </row>
    <row r="20" spans="1:64" s="94" customFormat="1" x14ac:dyDescent="0.25">
      <c r="A20" s="94" t="s">
        <v>930</v>
      </c>
      <c r="B20" s="94" t="s">
        <v>908</v>
      </c>
      <c r="C20" s="94">
        <v>36</v>
      </c>
      <c r="D20" s="94">
        <v>3.3</v>
      </c>
      <c r="E20" s="94">
        <v>5.3</v>
      </c>
      <c r="F20" s="94">
        <v>13.9</v>
      </c>
      <c r="G20" s="94">
        <v>0</v>
      </c>
      <c r="H20" s="94">
        <v>0</v>
      </c>
      <c r="I20" s="94">
        <v>2.8</v>
      </c>
      <c r="J20" s="94">
        <v>2.8</v>
      </c>
      <c r="K20" s="94">
        <v>0</v>
      </c>
      <c r="L20" s="94">
        <v>0</v>
      </c>
      <c r="M20" s="94">
        <v>0</v>
      </c>
      <c r="N20" s="94">
        <v>27.8</v>
      </c>
      <c r="O20" s="94">
        <v>5.6</v>
      </c>
      <c r="P20" s="94">
        <v>36.1</v>
      </c>
      <c r="Q20" s="94">
        <v>0</v>
      </c>
      <c r="R20" s="94">
        <v>8.3000000000000007</v>
      </c>
      <c r="S20" s="94">
        <v>0</v>
      </c>
      <c r="T20" s="94">
        <v>0</v>
      </c>
      <c r="U20" s="94">
        <v>2.8</v>
      </c>
      <c r="V20" s="94">
        <f t="shared" si="0"/>
        <v>100.1</v>
      </c>
      <c r="Y20" s="95">
        <v>0</v>
      </c>
      <c r="Z20" s="95">
        <v>22.2</v>
      </c>
      <c r="AA20" s="95">
        <v>2.8</v>
      </c>
      <c r="AB20" s="95"/>
      <c r="AC20" s="94">
        <v>69.400000000000006</v>
      </c>
      <c r="AD20" s="95">
        <v>0</v>
      </c>
      <c r="AE20" s="95">
        <v>0</v>
      </c>
      <c r="AF20" s="95">
        <v>0</v>
      </c>
      <c r="AG20" s="95"/>
      <c r="AH20" s="94">
        <v>0</v>
      </c>
      <c r="AI20" s="95">
        <v>0</v>
      </c>
      <c r="AJ20" s="95">
        <v>0</v>
      </c>
      <c r="AK20" s="94">
        <v>0</v>
      </c>
      <c r="AL20" s="95">
        <v>0</v>
      </c>
      <c r="AM20" s="95">
        <v>0</v>
      </c>
      <c r="AN20" s="95">
        <v>0</v>
      </c>
      <c r="AO20" s="95"/>
      <c r="AP20" s="94">
        <v>2.8</v>
      </c>
      <c r="AQ20" s="94">
        <f t="shared" si="1"/>
        <v>97.2</v>
      </c>
      <c r="AT20" s="94">
        <v>0</v>
      </c>
      <c r="AU20" s="94">
        <v>22.2</v>
      </c>
      <c r="AV20" s="94">
        <v>2.8</v>
      </c>
      <c r="AW20" s="94">
        <v>2.8</v>
      </c>
      <c r="AX20" s="94">
        <v>69.400000000000006</v>
      </c>
      <c r="AY20" s="94">
        <v>0</v>
      </c>
      <c r="AZ20" s="94">
        <v>0</v>
      </c>
      <c r="BA20" s="94">
        <v>0</v>
      </c>
      <c r="BB20" s="94">
        <v>0</v>
      </c>
      <c r="BC20" s="94">
        <v>0</v>
      </c>
      <c r="BD20" s="94">
        <v>0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v>0</v>
      </c>
      <c r="BK20" s="94">
        <v>2.8</v>
      </c>
      <c r="BL20" s="94">
        <f t="shared" si="2"/>
        <v>100</v>
      </c>
    </row>
    <row r="21" spans="1:64" x14ac:dyDescent="0.25">
      <c r="A21" t="s">
        <v>693</v>
      </c>
      <c r="B21" t="s">
        <v>909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f t="shared" si="0"/>
        <v>100</v>
      </c>
      <c r="Y21" s="93">
        <v>0.3</v>
      </c>
      <c r="Z21" s="93">
        <v>72.900000000000006</v>
      </c>
      <c r="AA21" s="93">
        <v>6.2</v>
      </c>
      <c r="AB21" s="93"/>
      <c r="AC21">
        <v>0</v>
      </c>
      <c r="AD21" s="93">
        <v>0</v>
      </c>
      <c r="AE21" s="93">
        <v>35.5</v>
      </c>
      <c r="AF21" s="93">
        <v>0</v>
      </c>
      <c r="AG21" s="93"/>
      <c r="AH21">
        <v>0</v>
      </c>
      <c r="AI21" s="93">
        <v>0</v>
      </c>
      <c r="AJ21" s="93">
        <v>0</v>
      </c>
      <c r="AK21">
        <v>0</v>
      </c>
      <c r="AL21" s="93">
        <v>0</v>
      </c>
      <c r="AM21" s="93">
        <v>0.3</v>
      </c>
      <c r="AN21" s="93">
        <v>0</v>
      </c>
      <c r="AO21" s="93"/>
      <c r="AP21">
        <v>0.9</v>
      </c>
      <c r="AQ21">
        <f t="shared" si="1"/>
        <v>116.10000000000001</v>
      </c>
      <c r="AT21">
        <v>0.3</v>
      </c>
      <c r="AU21">
        <v>72.900000000000006</v>
      </c>
      <c r="AV21">
        <v>6.2</v>
      </c>
      <c r="AW21">
        <v>73.8</v>
      </c>
      <c r="AX21">
        <v>0</v>
      </c>
      <c r="AY21">
        <v>0</v>
      </c>
      <c r="AZ21">
        <v>35.5</v>
      </c>
      <c r="BA21">
        <v>0</v>
      </c>
      <c r="BB21">
        <v>35.200000000000003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0.3</v>
      </c>
      <c r="BI21">
        <v>0</v>
      </c>
      <c r="BJ21">
        <v>0.3</v>
      </c>
      <c r="BK21">
        <v>0.9</v>
      </c>
      <c r="BL21">
        <f t="shared" si="2"/>
        <v>225.4</v>
      </c>
    </row>
    <row r="22" spans="1:64" x14ac:dyDescent="0.25">
      <c r="A22" t="s">
        <v>673</v>
      </c>
      <c r="B22" t="s">
        <v>910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f t="shared" si="0"/>
        <v>99.999999999999986</v>
      </c>
      <c r="Y22" s="93">
        <v>39.299999999999997</v>
      </c>
      <c r="Z22" s="93">
        <v>22.6</v>
      </c>
      <c r="AA22" s="93">
        <v>28.9</v>
      </c>
      <c r="AB22" s="93"/>
      <c r="AC22">
        <v>0</v>
      </c>
      <c r="AD22" s="93">
        <v>0.3</v>
      </c>
      <c r="AE22" s="93">
        <v>2</v>
      </c>
      <c r="AF22" s="93">
        <v>1</v>
      </c>
      <c r="AG22" s="93"/>
      <c r="AH22">
        <v>0</v>
      </c>
      <c r="AI22" s="93">
        <v>9.5</v>
      </c>
      <c r="AJ22" s="93">
        <v>9.5</v>
      </c>
      <c r="AK22">
        <v>0</v>
      </c>
      <c r="AL22" s="93">
        <v>0</v>
      </c>
      <c r="AM22" s="93">
        <v>0</v>
      </c>
      <c r="AN22" s="93">
        <v>0.7</v>
      </c>
      <c r="AO22" s="93"/>
      <c r="AP22">
        <v>1.6</v>
      </c>
      <c r="AQ22">
        <f t="shared" si="1"/>
        <v>115.39999999999999</v>
      </c>
      <c r="AT22">
        <v>39.299999999999997</v>
      </c>
      <c r="AU22">
        <v>22.6</v>
      </c>
      <c r="AV22">
        <v>28.9</v>
      </c>
      <c r="AW22">
        <v>22.6</v>
      </c>
      <c r="AX22">
        <v>0</v>
      </c>
      <c r="AY22">
        <v>0.3</v>
      </c>
      <c r="AZ22">
        <v>2</v>
      </c>
      <c r="BA22">
        <v>1</v>
      </c>
      <c r="BB22">
        <v>1.6</v>
      </c>
      <c r="BC22">
        <v>0</v>
      </c>
      <c r="BD22">
        <v>9.5</v>
      </c>
      <c r="BE22">
        <v>9.5</v>
      </c>
      <c r="BF22">
        <v>0</v>
      </c>
      <c r="BG22">
        <v>0</v>
      </c>
      <c r="BH22">
        <v>0</v>
      </c>
      <c r="BI22">
        <v>0.7</v>
      </c>
      <c r="BJ22">
        <v>0</v>
      </c>
      <c r="BK22">
        <v>1.6</v>
      </c>
      <c r="BL22">
        <f t="shared" si="2"/>
        <v>139.6</v>
      </c>
    </row>
    <row r="23" spans="1:64" x14ac:dyDescent="0.25">
      <c r="A23" t="s">
        <v>639</v>
      </c>
      <c r="B23" t="s">
        <v>911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f t="shared" si="0"/>
        <v>100.00000000000001</v>
      </c>
      <c r="Y23" s="93">
        <v>0.6</v>
      </c>
      <c r="Z23" s="93">
        <v>65.7</v>
      </c>
      <c r="AA23" s="93">
        <v>2.8</v>
      </c>
      <c r="AB23" s="93"/>
      <c r="AC23">
        <v>6.7</v>
      </c>
      <c r="AD23" s="93">
        <v>0</v>
      </c>
      <c r="AE23" s="93">
        <v>23.6</v>
      </c>
      <c r="AF23" s="93">
        <v>0</v>
      </c>
      <c r="AG23" s="93"/>
      <c r="AH23">
        <v>0.6</v>
      </c>
      <c r="AI23" s="93">
        <v>0</v>
      </c>
      <c r="AJ23" s="93">
        <v>0</v>
      </c>
      <c r="AK23">
        <v>0</v>
      </c>
      <c r="AL23" s="93">
        <v>0</v>
      </c>
      <c r="AM23" s="93">
        <v>0.6</v>
      </c>
      <c r="AN23" s="93">
        <v>0.6</v>
      </c>
      <c r="AO23" s="93"/>
      <c r="AP23">
        <v>2.2000000000000002</v>
      </c>
      <c r="AQ23">
        <f t="shared" si="1"/>
        <v>103.39999999999999</v>
      </c>
      <c r="AT23">
        <v>0.6</v>
      </c>
      <c r="AU23">
        <v>65.7</v>
      </c>
      <c r="AV23">
        <v>2.8</v>
      </c>
      <c r="AW23">
        <v>18</v>
      </c>
      <c r="AX23">
        <v>6.7</v>
      </c>
      <c r="AY23">
        <v>0</v>
      </c>
      <c r="AZ23">
        <v>23.6</v>
      </c>
      <c r="BA23">
        <v>0</v>
      </c>
      <c r="BB23">
        <v>6.2</v>
      </c>
      <c r="BC23">
        <v>0.6</v>
      </c>
      <c r="BD23">
        <v>0</v>
      </c>
      <c r="BE23">
        <v>0</v>
      </c>
      <c r="BF23">
        <v>0</v>
      </c>
      <c r="BG23">
        <v>0</v>
      </c>
      <c r="BH23">
        <v>0.6</v>
      </c>
      <c r="BI23">
        <v>0.6</v>
      </c>
      <c r="BJ23">
        <v>0</v>
      </c>
      <c r="BK23">
        <v>2.2000000000000002</v>
      </c>
      <c r="BL23">
        <f t="shared" si="2"/>
        <v>127.6</v>
      </c>
    </row>
    <row r="24" spans="1:64" s="94" customFormat="1" x14ac:dyDescent="0.25">
      <c r="A24" s="94" t="s">
        <v>714</v>
      </c>
      <c r="B24" s="94" t="s">
        <v>912</v>
      </c>
      <c r="C24" s="94">
        <v>102</v>
      </c>
      <c r="D24" s="94">
        <v>0.5</v>
      </c>
      <c r="E24" s="94">
        <v>0.4</v>
      </c>
      <c r="F24" s="94">
        <v>6.9</v>
      </c>
      <c r="G24" s="94">
        <v>3.9</v>
      </c>
      <c r="H24" s="94">
        <v>2</v>
      </c>
      <c r="I24" s="94">
        <v>0</v>
      </c>
      <c r="J24" s="94">
        <v>0</v>
      </c>
      <c r="K24" s="94">
        <v>0</v>
      </c>
      <c r="L24" s="94">
        <v>0</v>
      </c>
      <c r="M24" s="94">
        <v>1</v>
      </c>
      <c r="N24" s="94">
        <v>6.9</v>
      </c>
      <c r="O24" s="94">
        <v>22.5</v>
      </c>
      <c r="P24" s="94">
        <v>20.6</v>
      </c>
      <c r="Q24" s="94">
        <v>6.9</v>
      </c>
      <c r="R24" s="94">
        <v>24.5</v>
      </c>
      <c r="S24" s="94">
        <v>0</v>
      </c>
      <c r="T24" s="94">
        <v>2</v>
      </c>
      <c r="U24" s="94">
        <v>2.9</v>
      </c>
      <c r="V24" s="94">
        <f t="shared" si="0"/>
        <v>100.10000000000001</v>
      </c>
      <c r="Y24" s="95">
        <v>19.600000000000001</v>
      </c>
      <c r="Z24" s="95">
        <v>25.5</v>
      </c>
      <c r="AA24" s="95">
        <v>7.8</v>
      </c>
      <c r="AB24" s="95"/>
      <c r="AC24" s="94">
        <v>42.2</v>
      </c>
      <c r="AD24" s="95">
        <v>1</v>
      </c>
      <c r="AE24" s="95">
        <v>0</v>
      </c>
      <c r="AF24" s="95">
        <v>0</v>
      </c>
      <c r="AG24" s="95"/>
      <c r="AH24" s="94">
        <v>0</v>
      </c>
      <c r="AI24" s="95">
        <v>0</v>
      </c>
      <c r="AJ24" s="95">
        <v>0</v>
      </c>
      <c r="AK24" s="94">
        <v>0</v>
      </c>
      <c r="AL24" s="95">
        <v>0</v>
      </c>
      <c r="AM24" s="95">
        <v>0</v>
      </c>
      <c r="AN24" s="95">
        <v>1</v>
      </c>
      <c r="AO24" s="95"/>
      <c r="AP24" s="94">
        <v>2</v>
      </c>
      <c r="AQ24" s="94">
        <f t="shared" si="1"/>
        <v>99.1</v>
      </c>
      <c r="AT24" s="94">
        <v>19.600000000000001</v>
      </c>
      <c r="AU24" s="94">
        <v>25.5</v>
      </c>
      <c r="AV24" s="94">
        <v>7.8</v>
      </c>
      <c r="AW24" s="94">
        <v>15.7</v>
      </c>
      <c r="AX24" s="94">
        <v>42.2</v>
      </c>
      <c r="AY24" s="94">
        <v>1</v>
      </c>
      <c r="AZ24" s="94">
        <v>0</v>
      </c>
      <c r="BA24" s="94">
        <v>0</v>
      </c>
      <c r="BB24" s="94">
        <v>0</v>
      </c>
      <c r="BC24" s="94">
        <v>0</v>
      </c>
      <c r="BD24" s="94">
        <v>0</v>
      </c>
      <c r="BE24" s="94">
        <v>0</v>
      </c>
      <c r="BF24" s="94">
        <v>0</v>
      </c>
      <c r="BG24" s="94">
        <v>0</v>
      </c>
      <c r="BH24" s="94">
        <v>0</v>
      </c>
      <c r="BI24" s="94">
        <v>1</v>
      </c>
      <c r="BJ24" s="94">
        <v>0</v>
      </c>
      <c r="BK24" s="94">
        <v>2</v>
      </c>
      <c r="BL24" s="94">
        <f t="shared" si="2"/>
        <v>114.8</v>
      </c>
    </row>
    <row r="25" spans="1:64" s="94" customFormat="1" x14ac:dyDescent="0.25">
      <c r="A25" s="94" t="s">
        <v>657</v>
      </c>
      <c r="B25" s="94" t="s">
        <v>913</v>
      </c>
      <c r="C25" s="94">
        <v>36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80.599999999999994</v>
      </c>
      <c r="O25" s="94">
        <v>16.7</v>
      </c>
      <c r="P25" s="94">
        <v>0</v>
      </c>
      <c r="Q25" s="94">
        <v>0</v>
      </c>
      <c r="R25" s="94">
        <v>0</v>
      </c>
      <c r="S25" s="94">
        <v>0</v>
      </c>
      <c r="T25" s="94">
        <v>2.8</v>
      </c>
      <c r="U25" s="94">
        <v>0</v>
      </c>
      <c r="V25" s="94">
        <f t="shared" si="0"/>
        <v>100.1</v>
      </c>
      <c r="Y25" s="95">
        <v>0</v>
      </c>
      <c r="Z25" s="95">
        <v>0</v>
      </c>
      <c r="AA25" s="95">
        <v>0</v>
      </c>
      <c r="AB25" s="95"/>
      <c r="AC25" s="94">
        <v>100</v>
      </c>
      <c r="AD25" s="95">
        <v>0</v>
      </c>
      <c r="AE25" s="95">
        <v>0</v>
      </c>
      <c r="AF25" s="95">
        <v>0</v>
      </c>
      <c r="AG25" s="95"/>
      <c r="AH25" s="94">
        <v>0</v>
      </c>
      <c r="AI25" s="95">
        <v>0</v>
      </c>
      <c r="AJ25" s="95">
        <v>0</v>
      </c>
      <c r="AK25" s="94">
        <v>0</v>
      </c>
      <c r="AL25" s="95">
        <v>0</v>
      </c>
      <c r="AM25" s="95">
        <v>0</v>
      </c>
      <c r="AN25" s="95">
        <v>0</v>
      </c>
      <c r="AO25" s="95"/>
      <c r="AP25" s="94">
        <v>0</v>
      </c>
      <c r="AQ25" s="94">
        <f t="shared" si="1"/>
        <v>100</v>
      </c>
      <c r="AT25" s="94">
        <v>0</v>
      </c>
      <c r="AU25" s="94">
        <v>0</v>
      </c>
      <c r="AV25" s="94">
        <v>0</v>
      </c>
      <c r="AW25" s="94">
        <v>0</v>
      </c>
      <c r="AX25" s="94">
        <v>100</v>
      </c>
      <c r="AY25" s="94">
        <v>0</v>
      </c>
      <c r="AZ25" s="94">
        <v>0</v>
      </c>
      <c r="BA25" s="94">
        <v>0</v>
      </c>
      <c r="BB25" s="94">
        <v>0</v>
      </c>
      <c r="BC25" s="94">
        <v>0</v>
      </c>
      <c r="BD25" s="94">
        <v>0</v>
      </c>
      <c r="BE25" s="94">
        <v>0</v>
      </c>
      <c r="BF25" s="94">
        <v>0</v>
      </c>
      <c r="BG25" s="94">
        <v>0</v>
      </c>
      <c r="BH25" s="94">
        <v>0</v>
      </c>
      <c r="BI25" s="94">
        <v>0</v>
      </c>
      <c r="BJ25" s="94">
        <v>0</v>
      </c>
      <c r="BK25" s="94">
        <v>0</v>
      </c>
      <c r="BL25" s="94">
        <f t="shared" si="2"/>
        <v>100</v>
      </c>
    </row>
    <row r="26" spans="1:64" s="94" customFormat="1" x14ac:dyDescent="0.25">
      <c r="A26" s="94" t="s">
        <v>699</v>
      </c>
      <c r="B26" s="94" t="s">
        <v>914</v>
      </c>
      <c r="C26" s="94">
        <v>20</v>
      </c>
      <c r="D26" s="94">
        <v>0.1</v>
      </c>
      <c r="E26" s="94">
        <v>0.2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5</v>
      </c>
      <c r="N26" s="94">
        <v>70</v>
      </c>
      <c r="O26" s="94">
        <v>25</v>
      </c>
      <c r="P26" s="94">
        <v>0</v>
      </c>
      <c r="Q26" s="94">
        <v>0</v>
      </c>
      <c r="R26" s="94">
        <v>0</v>
      </c>
      <c r="S26" s="94">
        <v>0</v>
      </c>
      <c r="T26" s="94">
        <v>0</v>
      </c>
      <c r="U26" s="94">
        <v>0</v>
      </c>
      <c r="V26" s="94">
        <f t="shared" si="0"/>
        <v>100</v>
      </c>
      <c r="Y26" s="95">
        <v>0</v>
      </c>
      <c r="Z26" s="95">
        <v>0</v>
      </c>
      <c r="AA26" s="95">
        <v>0</v>
      </c>
      <c r="AB26" s="95"/>
      <c r="AC26" s="94">
        <v>100</v>
      </c>
      <c r="AD26" s="95">
        <v>0</v>
      </c>
      <c r="AE26" s="95">
        <v>0</v>
      </c>
      <c r="AF26" s="95">
        <v>0</v>
      </c>
      <c r="AG26" s="95"/>
      <c r="AH26" s="94">
        <v>0</v>
      </c>
      <c r="AI26" s="95">
        <v>0</v>
      </c>
      <c r="AJ26" s="95">
        <v>0</v>
      </c>
      <c r="AK26" s="94">
        <v>10</v>
      </c>
      <c r="AL26" s="95">
        <v>0</v>
      </c>
      <c r="AM26" s="95">
        <v>0</v>
      </c>
      <c r="AN26" s="95">
        <v>0</v>
      </c>
      <c r="AO26" s="95"/>
      <c r="AP26" s="94">
        <v>0</v>
      </c>
      <c r="AQ26" s="94">
        <f t="shared" si="1"/>
        <v>110</v>
      </c>
      <c r="AT26" s="94">
        <v>0</v>
      </c>
      <c r="AU26" s="94">
        <v>0</v>
      </c>
      <c r="AV26" s="94">
        <v>0</v>
      </c>
      <c r="AW26" s="94">
        <v>0</v>
      </c>
      <c r="AX26" s="94">
        <v>100</v>
      </c>
      <c r="AY26" s="94">
        <v>0</v>
      </c>
      <c r="AZ26" s="94">
        <v>0</v>
      </c>
      <c r="BA26" s="94">
        <v>0</v>
      </c>
      <c r="BB26" s="94">
        <v>0</v>
      </c>
      <c r="BC26" s="94">
        <v>0</v>
      </c>
      <c r="BD26" s="94">
        <v>0</v>
      </c>
      <c r="BE26" s="94">
        <v>0</v>
      </c>
      <c r="BF26" s="94">
        <v>10</v>
      </c>
      <c r="BG26" s="94">
        <v>0</v>
      </c>
      <c r="BH26" s="94">
        <v>0</v>
      </c>
      <c r="BI26" s="94">
        <v>0</v>
      </c>
      <c r="BJ26" s="94">
        <v>0</v>
      </c>
      <c r="BK26" s="94">
        <v>0</v>
      </c>
      <c r="BL26" s="94">
        <f t="shared" si="2"/>
        <v>110</v>
      </c>
    </row>
    <row r="27" spans="1:64" s="94" customFormat="1" x14ac:dyDescent="0.25">
      <c r="A27" s="94" t="s">
        <v>931</v>
      </c>
      <c r="B27" s="94" t="s">
        <v>915</v>
      </c>
      <c r="C27" s="94">
        <v>21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42.9</v>
      </c>
      <c r="O27" s="94">
        <v>57.1</v>
      </c>
      <c r="P27" s="94">
        <v>0</v>
      </c>
      <c r="Q27" s="94">
        <v>0</v>
      </c>
      <c r="R27" s="94">
        <v>0</v>
      </c>
      <c r="S27" s="94">
        <v>0</v>
      </c>
      <c r="T27" s="94">
        <v>0</v>
      </c>
      <c r="U27" s="94">
        <v>0</v>
      </c>
      <c r="V27" s="94">
        <f>SUM(F27:U27)</f>
        <v>100</v>
      </c>
      <c r="Y27" s="95">
        <v>0</v>
      </c>
      <c r="Z27" s="95">
        <v>0</v>
      </c>
      <c r="AA27" s="95">
        <v>0</v>
      </c>
      <c r="AB27" s="95"/>
      <c r="AC27" s="94">
        <v>100</v>
      </c>
      <c r="AD27" s="95">
        <v>0</v>
      </c>
      <c r="AE27" s="95">
        <v>0</v>
      </c>
      <c r="AF27" s="95">
        <v>0</v>
      </c>
      <c r="AG27" s="95"/>
      <c r="AH27" s="94">
        <v>0</v>
      </c>
      <c r="AI27" s="95">
        <v>0</v>
      </c>
      <c r="AJ27" s="95">
        <v>0</v>
      </c>
      <c r="AK27" s="94">
        <v>0</v>
      </c>
      <c r="AL27" s="95">
        <v>0</v>
      </c>
      <c r="AM27" s="95">
        <v>0</v>
      </c>
      <c r="AN27" s="95">
        <v>0</v>
      </c>
      <c r="AO27" s="95"/>
      <c r="AP27" s="94">
        <v>0</v>
      </c>
      <c r="AQ27" s="94">
        <f t="shared" si="1"/>
        <v>100</v>
      </c>
      <c r="AT27" s="94">
        <v>0</v>
      </c>
      <c r="AU27" s="94">
        <v>0</v>
      </c>
      <c r="AV27" s="94">
        <v>0</v>
      </c>
      <c r="AW27" s="94">
        <v>0</v>
      </c>
      <c r="AX27" s="94">
        <v>100</v>
      </c>
      <c r="AY27" s="94">
        <v>0</v>
      </c>
      <c r="AZ27" s="94">
        <v>0</v>
      </c>
      <c r="BA27" s="94">
        <v>0</v>
      </c>
      <c r="BB27" s="94">
        <v>0</v>
      </c>
      <c r="BC27" s="94">
        <v>0</v>
      </c>
      <c r="BD27" s="94">
        <v>0</v>
      </c>
      <c r="BE27" s="94">
        <v>0</v>
      </c>
      <c r="BF27" s="94">
        <v>0</v>
      </c>
      <c r="BG27" s="94">
        <v>0</v>
      </c>
      <c r="BH27" s="94">
        <v>0</v>
      </c>
      <c r="BI27" s="94">
        <v>0</v>
      </c>
      <c r="BJ27" s="94">
        <v>0</v>
      </c>
      <c r="BK27" s="94">
        <v>0</v>
      </c>
      <c r="BL27" s="94">
        <f t="shared" si="2"/>
        <v>100</v>
      </c>
    </row>
    <row r="28" spans="1:64" x14ac:dyDescent="0.25">
      <c r="D28">
        <f>SUM(F2:U2)</f>
        <v>100</v>
      </c>
      <c r="E28">
        <f>SUM(Y2:AP2)</f>
        <v>103.50000000000001</v>
      </c>
      <c r="M28" t="s">
        <v>1158</v>
      </c>
      <c r="N28" t="s">
        <v>166</v>
      </c>
      <c r="O28" t="s">
        <v>166</v>
      </c>
      <c r="P28" t="s">
        <v>164</v>
      </c>
      <c r="Q28" t="s">
        <v>163</v>
      </c>
      <c r="R28" t="s">
        <v>163</v>
      </c>
      <c r="S28" t="s">
        <v>165</v>
      </c>
      <c r="T28" t="s">
        <v>166</v>
      </c>
      <c r="U28" t="s">
        <v>216</v>
      </c>
      <c r="Y28" s="93" t="s">
        <v>2559</v>
      </c>
      <c r="Z28" s="93" t="s">
        <v>2556</v>
      </c>
      <c r="AA28" s="93" t="s">
        <v>2557</v>
      </c>
      <c r="AB28" s="93" t="s">
        <v>2558</v>
      </c>
      <c r="AC28" t="s">
        <v>165</v>
      </c>
      <c r="AD28" s="93" t="s">
        <v>2559</v>
      </c>
      <c r="AE28" s="93" t="s">
        <v>2556</v>
      </c>
      <c r="AF28" s="93" t="s">
        <v>2557</v>
      </c>
      <c r="AG28" s="93" t="s">
        <v>2558</v>
      </c>
      <c r="AH28" t="s">
        <v>2560</v>
      </c>
      <c r="AI28" s="93" t="s">
        <v>2559</v>
      </c>
      <c r="AJ28" s="93" t="s">
        <v>2557</v>
      </c>
      <c r="AK28" t="s">
        <v>2560</v>
      </c>
      <c r="AL28" s="93" t="s">
        <v>2561</v>
      </c>
      <c r="AM28" s="93" t="s">
        <v>2562</v>
      </c>
      <c r="AN28" s="93" t="s">
        <v>2557</v>
      </c>
      <c r="AO28" s="93" t="s">
        <v>2558</v>
      </c>
      <c r="AP28" t="s">
        <v>2563</v>
      </c>
    </row>
    <row r="29" spans="1:64" x14ac:dyDescent="0.25">
      <c r="Y29" s="93" t="s">
        <v>941</v>
      </c>
      <c r="Z29" s="93" t="s">
        <v>942</v>
      </c>
      <c r="AA29" s="93" t="s">
        <v>943</v>
      </c>
      <c r="AB29" s="93" t="s">
        <v>944</v>
      </c>
      <c r="AC29" t="s">
        <v>945</v>
      </c>
      <c r="AD29" s="93" t="s">
        <v>946</v>
      </c>
      <c r="AE29" s="93" t="s">
        <v>947</v>
      </c>
      <c r="AF29" s="93" t="s">
        <v>948</v>
      </c>
      <c r="AG29" s="93" t="s">
        <v>949</v>
      </c>
      <c r="AH29" t="s">
        <v>950</v>
      </c>
      <c r="AI29" s="93" t="s">
        <v>951</v>
      </c>
      <c r="AJ29" s="93" t="s">
        <v>952</v>
      </c>
      <c r="AK29" t="s">
        <v>953</v>
      </c>
      <c r="AL29" s="93" t="s">
        <v>954</v>
      </c>
      <c r="AM29" s="93" t="s">
        <v>955</v>
      </c>
      <c r="AN29" s="93" t="s">
        <v>956</v>
      </c>
      <c r="AO29" s="93" t="s">
        <v>957</v>
      </c>
      <c r="AP29" t="s">
        <v>958</v>
      </c>
    </row>
    <row r="33" spans="16:31" x14ac:dyDescent="0.25">
      <c r="P33" s="46" t="s">
        <v>257</v>
      </c>
      <c r="Q33" s="46" t="s">
        <v>61</v>
      </c>
      <c r="R33" s="31" t="s">
        <v>73</v>
      </c>
      <c r="S33" s="31" t="s">
        <v>173</v>
      </c>
      <c r="T33" s="31" t="s">
        <v>174</v>
      </c>
      <c r="U33" s="31" t="s">
        <v>175</v>
      </c>
      <c r="V33" s="31" t="s">
        <v>176</v>
      </c>
      <c r="W33" s="31" t="s">
        <v>177</v>
      </c>
      <c r="X33" s="35" t="s">
        <v>178</v>
      </c>
      <c r="Y33" s="32" t="s">
        <v>168</v>
      </c>
      <c r="Z33" s="32" t="s">
        <v>169</v>
      </c>
      <c r="AA33" s="32" t="s">
        <v>64</v>
      </c>
      <c r="AB33" s="32" t="s">
        <v>170</v>
      </c>
      <c r="AC33" s="32" t="s">
        <v>68</v>
      </c>
      <c r="AD33" s="32" t="s">
        <v>171</v>
      </c>
      <c r="AE33" s="35" t="s">
        <v>172</v>
      </c>
    </row>
    <row r="34" spans="16:31" x14ac:dyDescent="0.25">
      <c r="P34" t="s">
        <v>661</v>
      </c>
      <c r="Q34">
        <v>60</v>
      </c>
      <c r="X34">
        <f>SUM(R34:W34)</f>
        <v>0</v>
      </c>
      <c r="AE34">
        <f>SUM(Y34:AD34)</f>
        <v>0</v>
      </c>
    </row>
    <row r="35" spans="16:31" x14ac:dyDescent="0.25">
      <c r="P35" t="s">
        <v>916</v>
      </c>
      <c r="Q35">
        <v>337</v>
      </c>
      <c r="X35">
        <f t="shared" ref="X35:X59" si="3">SUM(R35:W35)</f>
        <v>0</v>
      </c>
      <c r="AE35">
        <f t="shared" ref="AE35:AE59" si="4">SUM(Y35:AD35)</f>
        <v>0</v>
      </c>
    </row>
    <row r="36" spans="16:31" x14ac:dyDescent="0.25">
      <c r="P36" t="s">
        <v>917</v>
      </c>
      <c r="Q36">
        <v>67</v>
      </c>
      <c r="S36">
        <v>10.4</v>
      </c>
      <c r="U36">
        <v>31.3</v>
      </c>
      <c r="W36">
        <v>58.2</v>
      </c>
      <c r="X36">
        <f t="shared" si="3"/>
        <v>99.9</v>
      </c>
      <c r="Z36">
        <v>100</v>
      </c>
      <c r="AE36">
        <f t="shared" si="4"/>
        <v>100</v>
      </c>
    </row>
    <row r="37" spans="16:31" x14ac:dyDescent="0.25">
      <c r="P37" t="s">
        <v>918</v>
      </c>
      <c r="Q37">
        <v>247</v>
      </c>
      <c r="R37">
        <v>100</v>
      </c>
      <c r="X37">
        <f t="shared" si="3"/>
        <v>100</v>
      </c>
      <c r="Y37">
        <v>100</v>
      </c>
      <c r="AE37">
        <f t="shared" si="4"/>
        <v>100</v>
      </c>
    </row>
    <row r="38" spans="16:31" x14ac:dyDescent="0.25">
      <c r="P38" t="s">
        <v>919</v>
      </c>
      <c r="Q38">
        <v>86</v>
      </c>
      <c r="X38">
        <f t="shared" si="3"/>
        <v>0</v>
      </c>
      <c r="AE38">
        <f t="shared" si="4"/>
        <v>0</v>
      </c>
    </row>
    <row r="39" spans="16:31" x14ac:dyDescent="0.25">
      <c r="P39" t="s">
        <v>653</v>
      </c>
      <c r="Q39">
        <v>115</v>
      </c>
      <c r="X39">
        <f t="shared" si="3"/>
        <v>0</v>
      </c>
      <c r="AE39">
        <f t="shared" si="4"/>
        <v>0</v>
      </c>
    </row>
    <row r="40" spans="16:31" x14ac:dyDescent="0.25">
      <c r="P40" t="s">
        <v>920</v>
      </c>
      <c r="Q40">
        <v>70</v>
      </c>
      <c r="X40">
        <f t="shared" si="3"/>
        <v>0</v>
      </c>
      <c r="AE40">
        <f t="shared" si="4"/>
        <v>0</v>
      </c>
    </row>
    <row r="41" spans="16:31" x14ac:dyDescent="0.25">
      <c r="P41" t="s">
        <v>921</v>
      </c>
      <c r="Q41">
        <v>179</v>
      </c>
      <c r="X41">
        <f t="shared" si="3"/>
        <v>0</v>
      </c>
      <c r="AE41">
        <f t="shared" si="4"/>
        <v>0</v>
      </c>
    </row>
    <row r="42" spans="16:31" x14ac:dyDescent="0.25">
      <c r="P42" t="s">
        <v>680</v>
      </c>
      <c r="Q42">
        <v>335</v>
      </c>
      <c r="X42">
        <f t="shared" si="3"/>
        <v>0</v>
      </c>
      <c r="AE42">
        <f t="shared" si="4"/>
        <v>0</v>
      </c>
    </row>
    <row r="43" spans="16:31" x14ac:dyDescent="0.25">
      <c r="P43" t="s">
        <v>922</v>
      </c>
      <c r="Q43">
        <v>121</v>
      </c>
      <c r="R43">
        <f>U11</f>
        <v>25.6</v>
      </c>
      <c r="S43">
        <f>R11+I11+F11</f>
        <v>10.700000000000001</v>
      </c>
      <c r="U43">
        <f>T11+O11+N11</f>
        <v>51.2</v>
      </c>
      <c r="V43">
        <f>Z11+AE11+AM11</f>
        <v>2.4000000000000004</v>
      </c>
      <c r="W43">
        <v>9.9</v>
      </c>
      <c r="X43">
        <f t="shared" si="3"/>
        <v>99.800000000000011</v>
      </c>
      <c r="Y43">
        <f>AP11</f>
        <v>22.3</v>
      </c>
      <c r="Z43">
        <f>Y11+Z11+AB11+AC11</f>
        <v>74.3</v>
      </c>
      <c r="AA43">
        <f>AD11+AE11+AH11</f>
        <v>4.8999999999999995</v>
      </c>
      <c r="AD43">
        <f>AL11+AM11</f>
        <v>1.6</v>
      </c>
      <c r="AE43">
        <f t="shared" si="4"/>
        <v>103.1</v>
      </c>
    </row>
    <row r="44" spans="16:31" x14ac:dyDescent="0.25">
      <c r="P44" t="s">
        <v>923</v>
      </c>
      <c r="Q44">
        <v>65</v>
      </c>
      <c r="R44">
        <v>66.2</v>
      </c>
      <c r="S44">
        <f>AD12+AF12+AL12+AN12+AO12</f>
        <v>10.7</v>
      </c>
      <c r="U44">
        <v>1.5</v>
      </c>
      <c r="V44">
        <f>AM12+AE12</f>
        <v>15.3</v>
      </c>
      <c r="X44">
        <f t="shared" si="3"/>
        <v>93.7</v>
      </c>
      <c r="Y44">
        <v>66.8</v>
      </c>
      <c r="AA44">
        <f>AD12+AE12+AF12</f>
        <v>4.5</v>
      </c>
      <c r="AD44">
        <f>AL12+AM12+AN12+AO12</f>
        <v>21.5</v>
      </c>
      <c r="AE44">
        <f t="shared" si="4"/>
        <v>92.8</v>
      </c>
    </row>
    <row r="45" spans="16:31" x14ac:dyDescent="0.25">
      <c r="P45" t="s">
        <v>924</v>
      </c>
      <c r="Q45">
        <v>547</v>
      </c>
      <c r="X45">
        <f t="shared" si="3"/>
        <v>0</v>
      </c>
      <c r="AE45">
        <f t="shared" si="4"/>
        <v>0</v>
      </c>
    </row>
    <row r="46" spans="16:31" x14ac:dyDescent="0.25">
      <c r="P46" t="s">
        <v>929</v>
      </c>
      <c r="Q46">
        <v>179</v>
      </c>
      <c r="X46">
        <f t="shared" si="3"/>
        <v>0</v>
      </c>
      <c r="AE46">
        <f t="shared" si="4"/>
        <v>0</v>
      </c>
    </row>
    <row r="47" spans="16:31" x14ac:dyDescent="0.25">
      <c r="P47" t="s">
        <v>925</v>
      </c>
      <c r="Q47">
        <v>297</v>
      </c>
      <c r="X47">
        <f t="shared" si="3"/>
        <v>0</v>
      </c>
      <c r="AE47">
        <f t="shared" si="4"/>
        <v>0</v>
      </c>
    </row>
    <row r="48" spans="16:31" x14ac:dyDescent="0.25">
      <c r="P48" t="s">
        <v>926</v>
      </c>
      <c r="Q48">
        <v>156</v>
      </c>
      <c r="X48">
        <f t="shared" si="3"/>
        <v>0</v>
      </c>
      <c r="AE48">
        <f t="shared" si="4"/>
        <v>0</v>
      </c>
    </row>
    <row r="49" spans="16:31" x14ac:dyDescent="0.25">
      <c r="P49" t="s">
        <v>927</v>
      </c>
      <c r="Q49">
        <v>110</v>
      </c>
      <c r="X49">
        <f t="shared" si="3"/>
        <v>0</v>
      </c>
      <c r="AE49">
        <f t="shared" si="4"/>
        <v>0</v>
      </c>
    </row>
    <row r="50" spans="16:31" x14ac:dyDescent="0.25">
      <c r="P50" t="s">
        <v>928</v>
      </c>
      <c r="Q50">
        <v>45</v>
      </c>
      <c r="X50">
        <f t="shared" si="3"/>
        <v>0</v>
      </c>
      <c r="AE50">
        <f t="shared" si="4"/>
        <v>0</v>
      </c>
    </row>
    <row r="51" spans="16:31" x14ac:dyDescent="0.25">
      <c r="P51" t="s">
        <v>631</v>
      </c>
      <c r="Q51">
        <v>31</v>
      </c>
      <c r="X51">
        <f t="shared" si="3"/>
        <v>0</v>
      </c>
      <c r="AE51">
        <f t="shared" si="4"/>
        <v>0</v>
      </c>
    </row>
    <row r="52" spans="16:31" x14ac:dyDescent="0.25">
      <c r="P52" t="s">
        <v>930</v>
      </c>
      <c r="Q52">
        <v>36</v>
      </c>
      <c r="R52">
        <v>2.8</v>
      </c>
      <c r="S52">
        <f>F20+G20+H20+I20+J20+R20</f>
        <v>27.8</v>
      </c>
      <c r="U52">
        <f>N20+O20</f>
        <v>33.4</v>
      </c>
      <c r="V52">
        <v>36.1</v>
      </c>
      <c r="X52">
        <f t="shared" si="3"/>
        <v>100.1</v>
      </c>
      <c r="Y52">
        <v>2.8</v>
      </c>
      <c r="Z52">
        <f>Z20+AA20+AB20+AC20</f>
        <v>94.4</v>
      </c>
      <c r="AE52">
        <f t="shared" si="4"/>
        <v>97.2</v>
      </c>
    </row>
    <row r="53" spans="16:31" x14ac:dyDescent="0.25">
      <c r="P53" t="s">
        <v>693</v>
      </c>
      <c r="Q53">
        <v>321</v>
      </c>
      <c r="X53">
        <f t="shared" si="3"/>
        <v>0</v>
      </c>
      <c r="AE53">
        <f t="shared" si="4"/>
        <v>0</v>
      </c>
    </row>
    <row r="54" spans="16:31" x14ac:dyDescent="0.25">
      <c r="P54" t="s">
        <v>673</v>
      </c>
      <c r="Q54">
        <v>305</v>
      </c>
      <c r="X54">
        <f t="shared" si="3"/>
        <v>0</v>
      </c>
      <c r="AE54">
        <f t="shared" si="4"/>
        <v>0</v>
      </c>
    </row>
    <row r="55" spans="16:31" x14ac:dyDescent="0.25">
      <c r="P55" t="s">
        <v>639</v>
      </c>
      <c r="Q55">
        <v>178</v>
      </c>
      <c r="X55">
        <f t="shared" si="3"/>
        <v>0</v>
      </c>
      <c r="AE55">
        <f t="shared" si="4"/>
        <v>0</v>
      </c>
    </row>
    <row r="56" spans="16:31" x14ac:dyDescent="0.25">
      <c r="P56" t="s">
        <v>714</v>
      </c>
      <c r="Q56">
        <v>102</v>
      </c>
      <c r="S56">
        <f>R24+Q24+F24+G24+H24</f>
        <v>44.199999999999996</v>
      </c>
      <c r="U56">
        <f>N24+O24+T24</f>
        <v>31.4</v>
      </c>
      <c r="V56">
        <f>Z24+AE24+AM24</f>
        <v>25.5</v>
      </c>
      <c r="X56">
        <f t="shared" si="3"/>
        <v>101.1</v>
      </c>
      <c r="Y56">
        <v>2.9</v>
      </c>
      <c r="Z56">
        <f>Y24+Z24+AA24+AC24</f>
        <v>95.1</v>
      </c>
      <c r="AA56">
        <v>1</v>
      </c>
      <c r="AD56">
        <v>1</v>
      </c>
      <c r="AE56">
        <f t="shared" si="4"/>
        <v>100</v>
      </c>
    </row>
    <row r="57" spans="16:31" x14ac:dyDescent="0.25">
      <c r="P57" t="s">
        <v>657</v>
      </c>
      <c r="Q57">
        <v>36</v>
      </c>
      <c r="U57">
        <v>100</v>
      </c>
      <c r="X57">
        <f t="shared" si="3"/>
        <v>100</v>
      </c>
      <c r="Z57">
        <v>100</v>
      </c>
      <c r="AE57">
        <f t="shared" si="4"/>
        <v>100</v>
      </c>
    </row>
    <row r="58" spans="16:31" x14ac:dyDescent="0.25">
      <c r="P58" t="s">
        <v>699</v>
      </c>
      <c r="Q58">
        <v>20</v>
      </c>
      <c r="S58">
        <v>5</v>
      </c>
      <c r="U58">
        <v>95</v>
      </c>
      <c r="X58">
        <f t="shared" si="3"/>
        <v>100</v>
      </c>
      <c r="Z58">
        <v>100</v>
      </c>
      <c r="AE58">
        <f t="shared" si="4"/>
        <v>100</v>
      </c>
    </row>
    <row r="59" spans="16:31" x14ac:dyDescent="0.25">
      <c r="P59" t="s">
        <v>931</v>
      </c>
      <c r="Q59">
        <v>21</v>
      </c>
      <c r="U59">
        <v>100</v>
      </c>
      <c r="X59">
        <f t="shared" si="3"/>
        <v>100</v>
      </c>
      <c r="Z59">
        <v>100</v>
      </c>
      <c r="AE59">
        <f t="shared" si="4"/>
        <v>100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5" x14ac:dyDescent="0.25"/>
  <cols>
    <col min="1" max="1" width="14.7109375" customWidth="1"/>
    <col min="2" max="2" width="41.42578125" customWidth="1"/>
    <col min="4" max="4" width="20.85546875" customWidth="1"/>
    <col min="13" max="13" width="12.85546875" customWidth="1"/>
    <col min="14" max="14" width="12.5703125" customWidth="1"/>
    <col min="15" max="15" width="13.42578125" customWidth="1"/>
    <col min="16" max="16" width="11.42578125" customWidth="1"/>
  </cols>
  <sheetData>
    <row r="1" spans="1:25" x14ac:dyDescent="0.25">
      <c r="A1" t="s">
        <v>1019</v>
      </c>
      <c r="B1" t="s">
        <v>1020</v>
      </c>
      <c r="C1" t="s">
        <v>1021</v>
      </c>
      <c r="D1" t="s">
        <v>1022</v>
      </c>
      <c r="E1" t="s">
        <v>1023</v>
      </c>
      <c r="F1" t="s">
        <v>1024</v>
      </c>
      <c r="G1" t="s">
        <v>1025</v>
      </c>
      <c r="H1" t="s">
        <v>1026</v>
      </c>
      <c r="I1" t="s">
        <v>1027</v>
      </c>
      <c r="J1" t="s">
        <v>1019</v>
      </c>
      <c r="K1" t="s">
        <v>1020</v>
      </c>
      <c r="L1" t="s">
        <v>1021</v>
      </c>
      <c r="M1" t="s">
        <v>1022</v>
      </c>
      <c r="N1" t="s">
        <v>1023</v>
      </c>
      <c r="O1" t="s">
        <v>1024</v>
      </c>
      <c r="P1" t="s">
        <v>1025</v>
      </c>
      <c r="Q1" t="s">
        <v>1026</v>
      </c>
      <c r="R1" t="s">
        <v>1027</v>
      </c>
      <c r="S1" t="s">
        <v>1127</v>
      </c>
      <c r="T1" t="s">
        <v>1128</v>
      </c>
      <c r="U1" t="s">
        <v>1129</v>
      </c>
      <c r="V1" t="s">
        <v>1130</v>
      </c>
      <c r="W1" t="s">
        <v>1131</v>
      </c>
      <c r="X1" t="s">
        <v>1132</v>
      </c>
      <c r="Y1" t="s">
        <v>1133</v>
      </c>
    </row>
    <row r="2" spans="1:25" x14ac:dyDescent="0.25">
      <c r="D2" t="s">
        <v>181</v>
      </c>
      <c r="E2" t="s">
        <v>1028</v>
      </c>
      <c r="F2" t="s">
        <v>1029</v>
      </c>
      <c r="G2" t="s">
        <v>181</v>
      </c>
      <c r="H2" t="s">
        <v>1028</v>
      </c>
      <c r="I2" t="s">
        <v>1029</v>
      </c>
      <c r="J2" t="s">
        <v>221</v>
      </c>
      <c r="K2" t="s">
        <v>1134</v>
      </c>
      <c r="L2" t="s">
        <v>1135</v>
      </c>
      <c r="M2" t="s">
        <v>1136</v>
      </c>
      <c r="N2" t="s">
        <v>1137</v>
      </c>
      <c r="O2" t="s">
        <v>1138</v>
      </c>
      <c r="P2" t="s">
        <v>1139</v>
      </c>
      <c r="Q2" t="s">
        <v>1140</v>
      </c>
      <c r="R2" t="s">
        <v>223</v>
      </c>
      <c r="S2" t="s">
        <v>430</v>
      </c>
      <c r="T2" t="s">
        <v>1141</v>
      </c>
      <c r="U2" t="s">
        <v>1142</v>
      </c>
      <c r="V2" t="s">
        <v>1143</v>
      </c>
      <c r="W2" t="s">
        <v>1144</v>
      </c>
      <c r="X2" t="s">
        <v>1145</v>
      </c>
      <c r="Y2" t="s">
        <v>1146</v>
      </c>
    </row>
    <row r="3" spans="1:25" x14ac:dyDescent="0.25">
      <c r="A3" t="s">
        <v>1030</v>
      </c>
      <c r="B3" t="s">
        <v>1031</v>
      </c>
      <c r="D3" t="s">
        <v>1032</v>
      </c>
      <c r="E3" t="s">
        <v>430</v>
      </c>
      <c r="F3" t="s">
        <v>1033</v>
      </c>
      <c r="G3" t="s">
        <v>1034</v>
      </c>
      <c r="H3" t="s">
        <v>1034</v>
      </c>
      <c r="I3" t="s">
        <v>1034</v>
      </c>
      <c r="J3" t="s">
        <v>1034</v>
      </c>
      <c r="K3" t="s">
        <v>1034</v>
      </c>
      <c r="L3" t="s">
        <v>1034</v>
      </c>
      <c r="M3" t="s">
        <v>1034</v>
      </c>
      <c r="N3" t="s">
        <v>1034</v>
      </c>
      <c r="O3" t="s">
        <v>1034</v>
      </c>
      <c r="P3" t="s">
        <v>1034</v>
      </c>
      <c r="Q3" t="s">
        <v>1034</v>
      </c>
      <c r="R3" t="s">
        <v>1034</v>
      </c>
      <c r="S3" t="s">
        <v>1034</v>
      </c>
      <c r="T3" t="s">
        <v>1034</v>
      </c>
      <c r="U3" t="s">
        <v>1034</v>
      </c>
      <c r="V3" t="s">
        <v>1034</v>
      </c>
      <c r="W3" t="s">
        <v>1034</v>
      </c>
      <c r="X3" t="s">
        <v>1034</v>
      </c>
      <c r="Y3" t="s">
        <v>1034</v>
      </c>
    </row>
    <row r="4" spans="1:25" x14ac:dyDescent="0.25">
      <c r="A4" t="s">
        <v>1035</v>
      </c>
      <c r="B4" t="s">
        <v>1036</v>
      </c>
      <c r="D4" t="s">
        <v>1032</v>
      </c>
      <c r="E4" t="s">
        <v>1033</v>
      </c>
      <c r="F4" t="s">
        <v>1033</v>
      </c>
      <c r="G4" t="s">
        <v>1032</v>
      </c>
      <c r="H4" t="s">
        <v>1033</v>
      </c>
      <c r="I4" t="s">
        <v>1034</v>
      </c>
      <c r="J4" t="s">
        <v>1032</v>
      </c>
      <c r="K4" t="s">
        <v>1034</v>
      </c>
      <c r="L4" t="s">
        <v>1034</v>
      </c>
      <c r="M4" t="s">
        <v>1034</v>
      </c>
      <c r="N4" t="s">
        <v>1034</v>
      </c>
      <c r="O4" t="s">
        <v>1034</v>
      </c>
      <c r="P4" t="s">
        <v>1034</v>
      </c>
      <c r="Q4" t="s">
        <v>1034</v>
      </c>
      <c r="R4" t="s">
        <v>1034</v>
      </c>
      <c r="S4" t="s">
        <v>1034</v>
      </c>
      <c r="T4" t="s">
        <v>1032</v>
      </c>
      <c r="U4" t="s">
        <v>1034</v>
      </c>
      <c r="V4" t="s">
        <v>1034</v>
      </c>
      <c r="W4" t="s">
        <v>1034</v>
      </c>
      <c r="X4" t="s">
        <v>1034</v>
      </c>
      <c r="Y4" t="s">
        <v>1034</v>
      </c>
    </row>
    <row r="5" spans="1:25" x14ac:dyDescent="0.25">
      <c r="B5" t="s">
        <v>1037</v>
      </c>
      <c r="D5" t="s">
        <v>1032</v>
      </c>
      <c r="E5" t="s">
        <v>1033</v>
      </c>
      <c r="F5" t="s">
        <v>430</v>
      </c>
      <c r="G5" t="s">
        <v>1034</v>
      </c>
      <c r="H5" t="s">
        <v>1034</v>
      </c>
      <c r="I5" t="s">
        <v>1034</v>
      </c>
      <c r="J5" t="s">
        <v>1034</v>
      </c>
      <c r="K5" t="s">
        <v>1034</v>
      </c>
      <c r="L5" t="s">
        <v>1034</v>
      </c>
      <c r="M5" t="s">
        <v>1034</v>
      </c>
      <c r="N5" t="s">
        <v>1034</v>
      </c>
      <c r="O5" t="s">
        <v>1034</v>
      </c>
      <c r="P5" t="s">
        <v>1034</v>
      </c>
      <c r="Q5" t="s">
        <v>1034</v>
      </c>
      <c r="R5" t="s">
        <v>1034</v>
      </c>
      <c r="S5" t="s">
        <v>1034</v>
      </c>
      <c r="T5" t="s">
        <v>1034</v>
      </c>
      <c r="U5" t="s">
        <v>1034</v>
      </c>
      <c r="V5" t="s">
        <v>1034</v>
      </c>
      <c r="W5" t="s">
        <v>1034</v>
      </c>
      <c r="X5" t="s">
        <v>1034</v>
      </c>
      <c r="Y5" t="s">
        <v>1034</v>
      </c>
    </row>
    <row r="6" spans="1:25" x14ac:dyDescent="0.25">
      <c r="A6" t="s">
        <v>1038</v>
      </c>
      <c r="B6" t="s">
        <v>1039</v>
      </c>
      <c r="D6" t="s">
        <v>1040</v>
      </c>
      <c r="E6" t="s">
        <v>1041</v>
      </c>
      <c r="F6" t="s">
        <v>1033</v>
      </c>
      <c r="G6" t="s">
        <v>1034</v>
      </c>
      <c r="H6" t="s">
        <v>1034</v>
      </c>
      <c r="I6" t="s">
        <v>1034</v>
      </c>
      <c r="J6" t="s">
        <v>1034</v>
      </c>
      <c r="K6" t="s">
        <v>1034</v>
      </c>
      <c r="L6" t="s">
        <v>1034</v>
      </c>
      <c r="M6" t="s">
        <v>1034</v>
      </c>
      <c r="N6" t="s">
        <v>1034</v>
      </c>
      <c r="O6" t="s">
        <v>1034</v>
      </c>
      <c r="P6" t="s">
        <v>1034</v>
      </c>
      <c r="Q6" t="s">
        <v>1034</v>
      </c>
      <c r="R6" t="s">
        <v>1034</v>
      </c>
      <c r="S6" t="s">
        <v>1034</v>
      </c>
      <c r="T6" t="s">
        <v>1034</v>
      </c>
      <c r="U6" t="s">
        <v>1034</v>
      </c>
      <c r="V6" t="s">
        <v>1034</v>
      </c>
      <c r="W6" t="s">
        <v>1034</v>
      </c>
      <c r="X6" t="s">
        <v>1034</v>
      </c>
      <c r="Y6" t="s">
        <v>1034</v>
      </c>
    </row>
    <row r="7" spans="1:25" x14ac:dyDescent="0.25">
      <c r="B7" t="s">
        <v>1042</v>
      </c>
      <c r="D7" t="s">
        <v>1040</v>
      </c>
      <c r="E7" t="s">
        <v>1033</v>
      </c>
      <c r="F7" t="s">
        <v>430</v>
      </c>
      <c r="G7" t="s">
        <v>1032</v>
      </c>
      <c r="H7" t="s">
        <v>1034</v>
      </c>
      <c r="I7" t="s">
        <v>1033</v>
      </c>
      <c r="J7" t="s">
        <v>1032</v>
      </c>
      <c r="K7" t="s">
        <v>1034</v>
      </c>
      <c r="L7" t="s">
        <v>1034</v>
      </c>
      <c r="M7" t="s">
        <v>1034</v>
      </c>
      <c r="N7" t="s">
        <v>1034</v>
      </c>
      <c r="O7" t="s">
        <v>1034</v>
      </c>
      <c r="P7" t="s">
        <v>1034</v>
      </c>
      <c r="Q7" t="s">
        <v>1034</v>
      </c>
      <c r="R7" t="s">
        <v>1034</v>
      </c>
      <c r="S7" t="s">
        <v>1034</v>
      </c>
      <c r="T7" t="s">
        <v>1032</v>
      </c>
      <c r="U7" t="s">
        <v>1034</v>
      </c>
      <c r="V7" t="s">
        <v>1034</v>
      </c>
      <c r="W7" t="s">
        <v>1032</v>
      </c>
      <c r="X7" t="s">
        <v>1034</v>
      </c>
      <c r="Y7" t="s">
        <v>1034</v>
      </c>
    </row>
    <row r="8" spans="1:25" x14ac:dyDescent="0.25">
      <c r="B8" t="s">
        <v>1043</v>
      </c>
      <c r="D8" t="s">
        <v>1044</v>
      </c>
      <c r="E8" t="s">
        <v>1033</v>
      </c>
      <c r="F8" t="s">
        <v>1045</v>
      </c>
      <c r="G8" t="s">
        <v>1046</v>
      </c>
      <c r="H8" t="s">
        <v>1047</v>
      </c>
      <c r="I8" t="s">
        <v>1048</v>
      </c>
      <c r="J8" t="s">
        <v>1055</v>
      </c>
      <c r="K8" t="s">
        <v>1034</v>
      </c>
      <c r="L8" t="s">
        <v>1032</v>
      </c>
      <c r="M8" t="s">
        <v>1034</v>
      </c>
      <c r="N8" t="s">
        <v>1034</v>
      </c>
      <c r="O8" t="s">
        <v>1034</v>
      </c>
      <c r="P8" t="s">
        <v>1034</v>
      </c>
      <c r="Q8" t="s">
        <v>1034</v>
      </c>
      <c r="R8" t="s">
        <v>1034</v>
      </c>
      <c r="S8" t="s">
        <v>1034</v>
      </c>
      <c r="T8" t="s">
        <v>1055</v>
      </c>
      <c r="U8" t="s">
        <v>1040</v>
      </c>
      <c r="V8" t="s">
        <v>1034</v>
      </c>
      <c r="W8" t="s">
        <v>1032</v>
      </c>
      <c r="X8" t="s">
        <v>1118</v>
      </c>
      <c r="Y8" t="s">
        <v>1040</v>
      </c>
    </row>
    <row r="9" spans="1:25" x14ac:dyDescent="0.25">
      <c r="B9" t="s">
        <v>1049</v>
      </c>
      <c r="D9" t="s">
        <v>1050</v>
      </c>
      <c r="E9" t="s">
        <v>1051</v>
      </c>
      <c r="F9" t="s">
        <v>1033</v>
      </c>
      <c r="G9" t="s">
        <v>1040</v>
      </c>
      <c r="H9" t="s">
        <v>1034</v>
      </c>
      <c r="I9" t="s">
        <v>1033</v>
      </c>
      <c r="J9" t="s">
        <v>1040</v>
      </c>
      <c r="K9" t="s">
        <v>1034</v>
      </c>
      <c r="L9" t="s">
        <v>1034</v>
      </c>
      <c r="M9" t="s">
        <v>1034</v>
      </c>
      <c r="N9" t="s">
        <v>1034</v>
      </c>
      <c r="O9" t="s">
        <v>1034</v>
      </c>
      <c r="P9" t="s">
        <v>1034</v>
      </c>
      <c r="Q9" t="s">
        <v>1034</v>
      </c>
      <c r="R9" t="s">
        <v>1034</v>
      </c>
      <c r="S9" t="s">
        <v>1034</v>
      </c>
      <c r="T9" t="s">
        <v>1034</v>
      </c>
      <c r="U9" t="s">
        <v>1040</v>
      </c>
      <c r="V9" t="s">
        <v>1034</v>
      </c>
      <c r="W9" t="s">
        <v>1034</v>
      </c>
      <c r="X9" t="s">
        <v>1032</v>
      </c>
      <c r="Y9" t="s">
        <v>1032</v>
      </c>
    </row>
    <row r="10" spans="1:25" x14ac:dyDescent="0.25">
      <c r="B10" t="s">
        <v>1052</v>
      </c>
      <c r="D10" t="s">
        <v>1053</v>
      </c>
      <c r="E10" t="s">
        <v>1054</v>
      </c>
      <c r="F10" t="s">
        <v>1033</v>
      </c>
      <c r="G10" t="s">
        <v>1055</v>
      </c>
      <c r="H10" t="s">
        <v>1056</v>
      </c>
      <c r="I10" t="s">
        <v>1057</v>
      </c>
      <c r="J10" t="s">
        <v>1118</v>
      </c>
      <c r="K10" t="s">
        <v>1032</v>
      </c>
      <c r="L10" t="s">
        <v>1034</v>
      </c>
      <c r="M10" t="s">
        <v>1034</v>
      </c>
      <c r="N10" t="s">
        <v>1034</v>
      </c>
      <c r="O10" t="s">
        <v>1034</v>
      </c>
      <c r="P10" t="s">
        <v>1034</v>
      </c>
      <c r="Q10" t="s">
        <v>1034</v>
      </c>
      <c r="R10" t="s">
        <v>1034</v>
      </c>
      <c r="S10" t="s">
        <v>1034</v>
      </c>
      <c r="T10" t="s">
        <v>1118</v>
      </c>
      <c r="U10" t="s">
        <v>1040</v>
      </c>
      <c r="V10" t="s">
        <v>1034</v>
      </c>
      <c r="W10" t="s">
        <v>1034</v>
      </c>
      <c r="X10" t="s">
        <v>1040</v>
      </c>
      <c r="Y10" t="s">
        <v>1040</v>
      </c>
    </row>
    <row r="11" spans="1:25" x14ac:dyDescent="0.25">
      <c r="B11" t="s">
        <v>1058</v>
      </c>
      <c r="D11" t="s">
        <v>1040</v>
      </c>
      <c r="E11" t="s">
        <v>1033</v>
      </c>
      <c r="F11" t="s">
        <v>430</v>
      </c>
      <c r="G11" t="s">
        <v>1032</v>
      </c>
      <c r="H11" t="s">
        <v>1034</v>
      </c>
      <c r="I11" t="s">
        <v>1033</v>
      </c>
      <c r="J11" t="s">
        <v>1032</v>
      </c>
      <c r="K11" t="s">
        <v>1034</v>
      </c>
      <c r="L11" t="s">
        <v>1034</v>
      </c>
      <c r="M11" t="s">
        <v>1034</v>
      </c>
      <c r="N11" t="s">
        <v>1034</v>
      </c>
      <c r="O11" t="s">
        <v>1034</v>
      </c>
      <c r="P11" t="s">
        <v>1034</v>
      </c>
      <c r="Q11" t="s">
        <v>1034</v>
      </c>
      <c r="R11" t="s">
        <v>1034</v>
      </c>
      <c r="S11" t="s">
        <v>1034</v>
      </c>
      <c r="T11" t="s">
        <v>1034</v>
      </c>
      <c r="U11" t="s">
        <v>1032</v>
      </c>
      <c r="V11" t="s">
        <v>1034</v>
      </c>
      <c r="W11" t="s">
        <v>1034</v>
      </c>
      <c r="X11" t="s">
        <v>1034</v>
      </c>
      <c r="Y11" t="s">
        <v>1032</v>
      </c>
    </row>
    <row r="12" spans="1:25" x14ac:dyDescent="0.25">
      <c r="B12" t="s">
        <v>1059</v>
      </c>
      <c r="D12" t="s">
        <v>1032</v>
      </c>
      <c r="E12" t="s">
        <v>1033</v>
      </c>
      <c r="F12" t="s">
        <v>1033</v>
      </c>
      <c r="G12" t="s">
        <v>1034</v>
      </c>
      <c r="H12" t="s">
        <v>1034</v>
      </c>
      <c r="I12" t="s">
        <v>1034</v>
      </c>
      <c r="J12" t="s">
        <v>1034</v>
      </c>
      <c r="K12" t="s">
        <v>1034</v>
      </c>
      <c r="L12" t="s">
        <v>1034</v>
      </c>
      <c r="M12" t="s">
        <v>1034</v>
      </c>
      <c r="N12" t="s">
        <v>1034</v>
      </c>
      <c r="O12" t="s">
        <v>1034</v>
      </c>
      <c r="P12" t="s">
        <v>1034</v>
      </c>
      <c r="Q12" t="s">
        <v>1034</v>
      </c>
      <c r="R12" t="s">
        <v>1034</v>
      </c>
      <c r="S12" t="s">
        <v>1034</v>
      </c>
      <c r="T12" t="s">
        <v>1034</v>
      </c>
      <c r="U12" t="s">
        <v>1034</v>
      </c>
      <c r="V12" t="s">
        <v>1034</v>
      </c>
      <c r="W12" t="s">
        <v>1034</v>
      </c>
      <c r="X12" t="s">
        <v>1034</v>
      </c>
      <c r="Y12" t="s">
        <v>1034</v>
      </c>
    </row>
    <row r="13" spans="1:25" x14ac:dyDescent="0.25">
      <c r="B13" t="s">
        <v>1060</v>
      </c>
      <c r="D13" t="s">
        <v>1034</v>
      </c>
      <c r="E13" t="s">
        <v>1034</v>
      </c>
      <c r="F13" t="s">
        <v>1034</v>
      </c>
      <c r="G13" t="s">
        <v>1040</v>
      </c>
      <c r="H13" t="s">
        <v>1041</v>
      </c>
      <c r="I13" t="s">
        <v>1041</v>
      </c>
      <c r="J13" t="s">
        <v>1040</v>
      </c>
      <c r="K13" t="s">
        <v>1034</v>
      </c>
      <c r="L13" t="s">
        <v>1034</v>
      </c>
      <c r="M13" t="s">
        <v>1034</v>
      </c>
      <c r="N13" t="s">
        <v>1034</v>
      </c>
      <c r="O13" t="s">
        <v>1034</v>
      </c>
      <c r="P13" t="s">
        <v>1034</v>
      </c>
      <c r="Q13" t="s">
        <v>1034</v>
      </c>
      <c r="R13" t="s">
        <v>1034</v>
      </c>
      <c r="S13" t="s">
        <v>1034</v>
      </c>
      <c r="T13" t="s">
        <v>1032</v>
      </c>
      <c r="U13" t="s">
        <v>1032</v>
      </c>
      <c r="V13" t="s">
        <v>1034</v>
      </c>
      <c r="W13" t="s">
        <v>1032</v>
      </c>
      <c r="X13" t="s">
        <v>1032</v>
      </c>
      <c r="Y13" t="s">
        <v>1034</v>
      </c>
    </row>
    <row r="14" spans="1:25" x14ac:dyDescent="0.25">
      <c r="B14" t="s">
        <v>1061</v>
      </c>
      <c r="D14" t="s">
        <v>1055</v>
      </c>
      <c r="E14" t="s">
        <v>1048</v>
      </c>
      <c r="F14" t="s">
        <v>1041</v>
      </c>
      <c r="G14" t="s">
        <v>1034</v>
      </c>
      <c r="H14" t="s">
        <v>1034</v>
      </c>
      <c r="I14" t="s">
        <v>1034</v>
      </c>
      <c r="J14" t="s">
        <v>1034</v>
      </c>
      <c r="K14" t="s">
        <v>1034</v>
      </c>
      <c r="L14" t="s">
        <v>1034</v>
      </c>
      <c r="M14" t="s">
        <v>1034</v>
      </c>
      <c r="N14" t="s">
        <v>1034</v>
      </c>
      <c r="O14" t="s">
        <v>1034</v>
      </c>
      <c r="P14" t="s">
        <v>1034</v>
      </c>
      <c r="Q14" t="s">
        <v>1034</v>
      </c>
      <c r="R14" t="s">
        <v>1034</v>
      </c>
      <c r="S14" t="s">
        <v>1034</v>
      </c>
      <c r="T14" t="s">
        <v>1034</v>
      </c>
      <c r="U14" t="s">
        <v>1034</v>
      </c>
      <c r="V14" t="s">
        <v>1034</v>
      </c>
      <c r="W14" t="s">
        <v>1034</v>
      </c>
      <c r="X14" t="s">
        <v>1034</v>
      </c>
      <c r="Y14" t="s">
        <v>1034</v>
      </c>
    </row>
    <row r="15" spans="1:25" x14ac:dyDescent="0.25">
      <c r="B15" t="s">
        <v>1062</v>
      </c>
      <c r="D15" t="s">
        <v>1063</v>
      </c>
      <c r="E15" t="s">
        <v>1044</v>
      </c>
      <c r="F15" t="s">
        <v>1064</v>
      </c>
      <c r="G15" t="s">
        <v>1055</v>
      </c>
      <c r="H15" t="s">
        <v>1047</v>
      </c>
      <c r="I15" t="s">
        <v>1048</v>
      </c>
      <c r="J15" t="s">
        <v>1055</v>
      </c>
      <c r="K15" t="s">
        <v>1034</v>
      </c>
      <c r="L15" t="s">
        <v>1034</v>
      </c>
      <c r="M15" t="s">
        <v>1034</v>
      </c>
      <c r="N15" t="s">
        <v>1034</v>
      </c>
      <c r="O15" t="s">
        <v>1034</v>
      </c>
      <c r="P15" t="s">
        <v>1034</v>
      </c>
      <c r="Q15" t="s">
        <v>1034</v>
      </c>
      <c r="R15" t="s">
        <v>1034</v>
      </c>
      <c r="S15" t="s">
        <v>1034</v>
      </c>
      <c r="T15" t="s">
        <v>1040</v>
      </c>
      <c r="U15" t="s">
        <v>1118</v>
      </c>
      <c r="V15" t="s">
        <v>1034</v>
      </c>
      <c r="W15" t="s">
        <v>1032</v>
      </c>
      <c r="X15" t="s">
        <v>1066</v>
      </c>
      <c r="Y15" t="s">
        <v>1032</v>
      </c>
    </row>
    <row r="16" spans="1:25" x14ac:dyDescent="0.25">
      <c r="B16" t="s">
        <v>1065</v>
      </c>
      <c r="D16" t="s">
        <v>1066</v>
      </c>
      <c r="E16" t="s">
        <v>1047</v>
      </c>
      <c r="F16" t="s">
        <v>1033</v>
      </c>
      <c r="G16" t="s">
        <v>1032</v>
      </c>
      <c r="I16" t="s">
        <v>1033</v>
      </c>
      <c r="J16" t="s">
        <v>1040</v>
      </c>
      <c r="K16" t="s">
        <v>1034</v>
      </c>
      <c r="L16" t="s">
        <v>1034</v>
      </c>
      <c r="M16" t="s">
        <v>1034</v>
      </c>
      <c r="N16" t="s">
        <v>1034</v>
      </c>
      <c r="O16" t="s">
        <v>1034</v>
      </c>
      <c r="P16" t="s">
        <v>1034</v>
      </c>
      <c r="Q16" t="s">
        <v>1034</v>
      </c>
      <c r="R16" t="s">
        <v>1034</v>
      </c>
      <c r="S16" t="s">
        <v>1034</v>
      </c>
      <c r="T16" t="s">
        <v>1034</v>
      </c>
      <c r="U16" t="s">
        <v>1040</v>
      </c>
      <c r="V16" t="s">
        <v>1034</v>
      </c>
      <c r="W16" t="s">
        <v>1034</v>
      </c>
      <c r="X16" t="s">
        <v>1032</v>
      </c>
      <c r="Y16" t="s">
        <v>1032</v>
      </c>
    </row>
    <row r="17" spans="1:25" x14ac:dyDescent="0.25">
      <c r="B17" t="s">
        <v>1067</v>
      </c>
      <c r="D17" t="s">
        <v>1034</v>
      </c>
      <c r="E17" t="s">
        <v>1034</v>
      </c>
      <c r="F17" t="s">
        <v>1034</v>
      </c>
      <c r="G17" t="s">
        <v>1040</v>
      </c>
      <c r="H17" t="s">
        <v>1041</v>
      </c>
      <c r="I17" t="s">
        <v>1041</v>
      </c>
      <c r="J17" t="s">
        <v>1032</v>
      </c>
      <c r="K17" t="s">
        <v>1034</v>
      </c>
      <c r="L17" t="s">
        <v>1034</v>
      </c>
      <c r="M17" t="s">
        <v>1034</v>
      </c>
      <c r="N17" t="s">
        <v>1034</v>
      </c>
      <c r="O17" t="s">
        <v>1034</v>
      </c>
      <c r="P17" t="s">
        <v>1034</v>
      </c>
      <c r="Q17" t="s">
        <v>1034</v>
      </c>
      <c r="R17" t="s">
        <v>1034</v>
      </c>
      <c r="S17" t="s">
        <v>1034</v>
      </c>
      <c r="T17" t="s">
        <v>1032</v>
      </c>
      <c r="U17" t="s">
        <v>1034</v>
      </c>
      <c r="V17" t="s">
        <v>1034</v>
      </c>
      <c r="W17" t="s">
        <v>1034</v>
      </c>
      <c r="X17" t="s">
        <v>1034</v>
      </c>
      <c r="Y17" t="s">
        <v>1032</v>
      </c>
    </row>
    <row r="18" spans="1:25" x14ac:dyDescent="0.25">
      <c r="B18" t="s">
        <v>1068</v>
      </c>
      <c r="D18" t="s">
        <v>1069</v>
      </c>
      <c r="E18" t="s">
        <v>1070</v>
      </c>
      <c r="F18" t="s">
        <v>1071</v>
      </c>
      <c r="G18" t="s">
        <v>1047</v>
      </c>
      <c r="H18" t="s">
        <v>1072</v>
      </c>
      <c r="I18" t="s">
        <v>1073</v>
      </c>
      <c r="J18" t="s">
        <v>1073</v>
      </c>
      <c r="K18" t="s">
        <v>1032</v>
      </c>
      <c r="L18" t="s">
        <v>1034</v>
      </c>
      <c r="M18" t="s">
        <v>1066</v>
      </c>
      <c r="N18" t="s">
        <v>1032</v>
      </c>
      <c r="O18" t="s">
        <v>1032</v>
      </c>
      <c r="P18" t="s">
        <v>1032</v>
      </c>
      <c r="Q18" t="s">
        <v>1118</v>
      </c>
      <c r="R18" t="s">
        <v>1034</v>
      </c>
      <c r="S18" t="s">
        <v>1147</v>
      </c>
      <c r="T18" t="s">
        <v>1148</v>
      </c>
      <c r="U18" t="s">
        <v>1054</v>
      </c>
      <c r="V18" t="s">
        <v>1034</v>
      </c>
      <c r="W18" t="s">
        <v>1040</v>
      </c>
      <c r="X18" t="s">
        <v>1053</v>
      </c>
      <c r="Y18" t="s">
        <v>1032</v>
      </c>
    </row>
    <row r="19" spans="1:25" x14ac:dyDescent="0.25">
      <c r="A19" t="s">
        <v>1074</v>
      </c>
      <c r="B19" t="s">
        <v>1075</v>
      </c>
      <c r="D19" t="s">
        <v>1076</v>
      </c>
      <c r="E19" t="s">
        <v>1077</v>
      </c>
      <c r="F19" t="s">
        <v>1078</v>
      </c>
      <c r="G19" t="s">
        <v>1069</v>
      </c>
      <c r="H19" t="s">
        <v>1076</v>
      </c>
      <c r="I19" t="s">
        <v>1079</v>
      </c>
      <c r="J19" t="s">
        <v>1073</v>
      </c>
      <c r="K19" t="s">
        <v>1040</v>
      </c>
      <c r="L19" t="s">
        <v>1034</v>
      </c>
      <c r="M19" t="s">
        <v>1034</v>
      </c>
      <c r="N19" t="s">
        <v>1032</v>
      </c>
      <c r="O19" t="s">
        <v>1032</v>
      </c>
      <c r="P19" t="s">
        <v>1034</v>
      </c>
      <c r="Q19" t="s">
        <v>1032</v>
      </c>
      <c r="R19" t="s">
        <v>1066</v>
      </c>
      <c r="S19" t="s">
        <v>1040</v>
      </c>
      <c r="T19" t="s">
        <v>1149</v>
      </c>
      <c r="U19" t="s">
        <v>1053</v>
      </c>
      <c r="V19" t="s">
        <v>1034</v>
      </c>
      <c r="W19" t="s">
        <v>1118</v>
      </c>
      <c r="X19" t="s">
        <v>1044</v>
      </c>
      <c r="Y19" t="s">
        <v>1147</v>
      </c>
    </row>
    <row r="20" spans="1:25" x14ac:dyDescent="0.25">
      <c r="B20" t="s">
        <v>1080</v>
      </c>
      <c r="D20" t="s">
        <v>1034</v>
      </c>
      <c r="E20" t="s">
        <v>1034</v>
      </c>
      <c r="F20" t="s">
        <v>1034</v>
      </c>
      <c r="G20" t="s">
        <v>1040</v>
      </c>
      <c r="H20" t="s">
        <v>1034</v>
      </c>
      <c r="I20" t="s">
        <v>1033</v>
      </c>
      <c r="J20" t="s">
        <v>1040</v>
      </c>
      <c r="K20" t="s">
        <v>1034</v>
      </c>
      <c r="L20" t="s">
        <v>1034</v>
      </c>
      <c r="M20" t="s">
        <v>1034</v>
      </c>
      <c r="N20" t="s">
        <v>1034</v>
      </c>
      <c r="O20" t="s">
        <v>1034</v>
      </c>
      <c r="P20" t="s">
        <v>1034</v>
      </c>
      <c r="Q20" t="s">
        <v>1034</v>
      </c>
      <c r="R20" t="s">
        <v>1034</v>
      </c>
      <c r="S20" t="s">
        <v>1034</v>
      </c>
      <c r="T20" t="s">
        <v>1032</v>
      </c>
      <c r="U20" t="s">
        <v>1032</v>
      </c>
      <c r="V20" t="s">
        <v>1034</v>
      </c>
      <c r="W20" t="s">
        <v>1034</v>
      </c>
      <c r="X20" t="s">
        <v>1032</v>
      </c>
      <c r="Y20" t="s">
        <v>1032</v>
      </c>
    </row>
    <row r="21" spans="1:25" x14ac:dyDescent="0.25">
      <c r="A21" t="s">
        <v>1081</v>
      </c>
      <c r="B21" t="s">
        <v>1082</v>
      </c>
      <c r="D21" t="s">
        <v>1063</v>
      </c>
      <c r="E21" t="s">
        <v>1050</v>
      </c>
      <c r="F21" t="s">
        <v>1064</v>
      </c>
      <c r="G21" t="s">
        <v>1034</v>
      </c>
      <c r="H21" t="s">
        <v>1034</v>
      </c>
      <c r="I21" t="s">
        <v>1034</v>
      </c>
      <c r="J21" t="s">
        <v>1034</v>
      </c>
      <c r="K21" t="s">
        <v>1034</v>
      </c>
      <c r="L21" t="s">
        <v>1034</v>
      </c>
      <c r="M21" t="s">
        <v>1034</v>
      </c>
      <c r="N21" t="s">
        <v>1034</v>
      </c>
      <c r="O21" t="s">
        <v>1034</v>
      </c>
      <c r="P21" t="s">
        <v>1034</v>
      </c>
      <c r="Q21" t="s">
        <v>1034</v>
      </c>
      <c r="R21" t="s">
        <v>1034</v>
      </c>
      <c r="S21" t="s">
        <v>1034</v>
      </c>
      <c r="T21" t="s">
        <v>1034</v>
      </c>
      <c r="U21" t="s">
        <v>1034</v>
      </c>
      <c r="V21" t="s">
        <v>1034</v>
      </c>
      <c r="W21" t="s">
        <v>1034</v>
      </c>
      <c r="X21" t="s">
        <v>1034</v>
      </c>
      <c r="Y21" t="s">
        <v>1034</v>
      </c>
    </row>
    <row r="22" spans="1:25" x14ac:dyDescent="0.25">
      <c r="B22" t="s">
        <v>1083</v>
      </c>
      <c r="D22" t="s">
        <v>1032</v>
      </c>
      <c r="E22" t="s">
        <v>430</v>
      </c>
      <c r="F22" t="s">
        <v>1033</v>
      </c>
      <c r="G22" t="s">
        <v>1034</v>
      </c>
      <c r="H22" t="s">
        <v>1034</v>
      </c>
      <c r="I22" t="s">
        <v>1034</v>
      </c>
      <c r="J22" t="s">
        <v>1034</v>
      </c>
      <c r="K22" t="s">
        <v>1034</v>
      </c>
      <c r="L22" t="s">
        <v>1034</v>
      </c>
      <c r="M22" t="s">
        <v>1034</v>
      </c>
      <c r="N22" t="s">
        <v>1034</v>
      </c>
      <c r="O22" t="s">
        <v>1034</v>
      </c>
      <c r="P22" t="s">
        <v>1034</v>
      </c>
      <c r="Q22" t="s">
        <v>1034</v>
      </c>
      <c r="R22" t="s">
        <v>1034</v>
      </c>
      <c r="S22" t="s">
        <v>1034</v>
      </c>
      <c r="T22" t="s">
        <v>1034</v>
      </c>
      <c r="U22" t="s">
        <v>1034</v>
      </c>
      <c r="V22" t="s">
        <v>1034</v>
      </c>
      <c r="W22" t="s">
        <v>1034</v>
      </c>
      <c r="X22" t="s">
        <v>1034</v>
      </c>
      <c r="Y22" t="s">
        <v>1034</v>
      </c>
    </row>
    <row r="23" spans="1:25" x14ac:dyDescent="0.25">
      <c r="B23" t="s">
        <v>1084</v>
      </c>
      <c r="D23" t="s">
        <v>1085</v>
      </c>
      <c r="E23" t="s">
        <v>1086</v>
      </c>
      <c r="F23" t="s">
        <v>1087</v>
      </c>
      <c r="G23" t="s">
        <v>1055</v>
      </c>
      <c r="H23" t="s">
        <v>1034</v>
      </c>
      <c r="I23" t="s">
        <v>1033</v>
      </c>
      <c r="J23" t="s">
        <v>1032</v>
      </c>
      <c r="K23" t="s">
        <v>1034</v>
      </c>
      <c r="L23" t="s">
        <v>1034</v>
      </c>
      <c r="M23" t="s">
        <v>1040</v>
      </c>
      <c r="N23" t="s">
        <v>1034</v>
      </c>
      <c r="O23" t="s">
        <v>1032</v>
      </c>
      <c r="P23" t="s">
        <v>1034</v>
      </c>
      <c r="Q23" t="s">
        <v>1034</v>
      </c>
      <c r="R23" t="s">
        <v>1034</v>
      </c>
      <c r="S23" t="s">
        <v>1034</v>
      </c>
      <c r="T23" t="s">
        <v>1032</v>
      </c>
      <c r="U23" t="s">
        <v>1066</v>
      </c>
      <c r="V23" t="s">
        <v>1034</v>
      </c>
      <c r="W23" t="s">
        <v>1034</v>
      </c>
      <c r="X23" t="s">
        <v>1066</v>
      </c>
      <c r="Y23" t="s">
        <v>1034</v>
      </c>
    </row>
    <row r="24" spans="1:25" x14ac:dyDescent="0.25">
      <c r="A24" t="s">
        <v>1088</v>
      </c>
      <c r="B24" t="s">
        <v>1089</v>
      </c>
      <c r="D24" t="s">
        <v>1032</v>
      </c>
      <c r="E24" t="s">
        <v>430</v>
      </c>
      <c r="F24" t="s">
        <v>1033</v>
      </c>
      <c r="G24" t="s">
        <v>1034</v>
      </c>
      <c r="H24" t="s">
        <v>1034</v>
      </c>
      <c r="I24" t="s">
        <v>1034</v>
      </c>
      <c r="J24" t="s">
        <v>1034</v>
      </c>
      <c r="K24" t="s">
        <v>1034</v>
      </c>
      <c r="L24" t="s">
        <v>1034</v>
      </c>
      <c r="M24" t="s">
        <v>1034</v>
      </c>
      <c r="N24" t="s">
        <v>1034</v>
      </c>
      <c r="O24" t="s">
        <v>1034</v>
      </c>
      <c r="P24" t="s">
        <v>1034</v>
      </c>
      <c r="Q24" t="s">
        <v>1034</v>
      </c>
      <c r="R24" t="s">
        <v>1034</v>
      </c>
      <c r="S24" t="s">
        <v>1034</v>
      </c>
      <c r="T24" t="s">
        <v>1034</v>
      </c>
      <c r="U24" t="s">
        <v>1034</v>
      </c>
      <c r="V24" t="s">
        <v>1034</v>
      </c>
      <c r="W24" t="s">
        <v>1034</v>
      </c>
      <c r="X24" t="s">
        <v>1034</v>
      </c>
      <c r="Y24" t="s">
        <v>1034</v>
      </c>
    </row>
    <row r="25" spans="1:25" x14ac:dyDescent="0.25">
      <c r="B25" t="s">
        <v>1090</v>
      </c>
      <c r="D25" t="s">
        <v>1055</v>
      </c>
      <c r="E25" t="s">
        <v>1033</v>
      </c>
      <c r="F25" t="s">
        <v>1056</v>
      </c>
      <c r="G25" t="s">
        <v>1034</v>
      </c>
      <c r="H25" t="s">
        <v>1034</v>
      </c>
      <c r="I25" t="s">
        <v>1034</v>
      </c>
      <c r="J25" t="s">
        <v>1034</v>
      </c>
      <c r="K25" t="s">
        <v>1034</v>
      </c>
      <c r="L25" t="s">
        <v>1034</v>
      </c>
      <c r="M25" t="s">
        <v>1034</v>
      </c>
      <c r="N25" t="s">
        <v>1034</v>
      </c>
      <c r="O25" t="s">
        <v>1034</v>
      </c>
      <c r="P25" t="s">
        <v>1034</v>
      </c>
      <c r="Q25" t="s">
        <v>1034</v>
      </c>
      <c r="R25" t="s">
        <v>1034</v>
      </c>
      <c r="S25" t="s">
        <v>1034</v>
      </c>
      <c r="T25" t="s">
        <v>1040</v>
      </c>
      <c r="U25" t="s">
        <v>1032</v>
      </c>
      <c r="V25" t="s">
        <v>1034</v>
      </c>
      <c r="W25" t="s">
        <v>1032</v>
      </c>
      <c r="X25" t="s">
        <v>1032</v>
      </c>
      <c r="Y25" t="s">
        <v>1032</v>
      </c>
    </row>
    <row r="26" spans="1:25" x14ac:dyDescent="0.25">
      <c r="A26" t="s">
        <v>1091</v>
      </c>
      <c r="B26" t="s">
        <v>1092</v>
      </c>
      <c r="D26" t="s">
        <v>1054</v>
      </c>
      <c r="E26" t="s">
        <v>1033</v>
      </c>
      <c r="F26" t="s">
        <v>430</v>
      </c>
      <c r="G26" t="s">
        <v>1055</v>
      </c>
      <c r="H26" t="s">
        <v>1033</v>
      </c>
      <c r="I26" t="s">
        <v>1034</v>
      </c>
      <c r="J26" t="s">
        <v>1054</v>
      </c>
      <c r="K26" t="s">
        <v>1034</v>
      </c>
      <c r="L26" t="s">
        <v>1034</v>
      </c>
      <c r="M26" t="s">
        <v>1034</v>
      </c>
      <c r="N26" t="s">
        <v>1034</v>
      </c>
      <c r="O26" t="s">
        <v>1034</v>
      </c>
      <c r="P26" t="s">
        <v>1034</v>
      </c>
      <c r="Q26" t="s">
        <v>1034</v>
      </c>
      <c r="R26" t="s">
        <v>1034</v>
      </c>
      <c r="S26" t="s">
        <v>1034</v>
      </c>
      <c r="T26" t="s">
        <v>1055</v>
      </c>
      <c r="U26" t="s">
        <v>1032</v>
      </c>
      <c r="V26" t="s">
        <v>1034</v>
      </c>
      <c r="W26" t="s">
        <v>1034</v>
      </c>
      <c r="X26" t="s">
        <v>1040</v>
      </c>
      <c r="Y26" t="s">
        <v>1032</v>
      </c>
    </row>
    <row r="27" spans="1:25" x14ac:dyDescent="0.25">
      <c r="A27" t="s">
        <v>1093</v>
      </c>
      <c r="B27" t="s">
        <v>1094</v>
      </c>
      <c r="D27" t="s">
        <v>1055</v>
      </c>
      <c r="E27" t="s">
        <v>1033</v>
      </c>
      <c r="F27" t="s">
        <v>430</v>
      </c>
      <c r="G27" t="s">
        <v>1034</v>
      </c>
      <c r="H27" t="s">
        <v>1034</v>
      </c>
      <c r="I27" t="s">
        <v>1034</v>
      </c>
      <c r="J27" t="s">
        <v>1034</v>
      </c>
      <c r="K27" t="s">
        <v>1034</v>
      </c>
      <c r="L27" t="s">
        <v>1034</v>
      </c>
      <c r="M27" t="s">
        <v>1034</v>
      </c>
      <c r="N27" t="s">
        <v>1034</v>
      </c>
      <c r="O27" t="s">
        <v>1034</v>
      </c>
      <c r="P27" t="s">
        <v>1034</v>
      </c>
      <c r="Q27" t="s">
        <v>1034</v>
      </c>
      <c r="R27" t="s">
        <v>1034</v>
      </c>
      <c r="S27" t="s">
        <v>1034</v>
      </c>
      <c r="T27" t="s">
        <v>1034</v>
      </c>
      <c r="U27" t="s">
        <v>1034</v>
      </c>
      <c r="V27" t="s">
        <v>1034</v>
      </c>
      <c r="W27" t="s">
        <v>1034</v>
      </c>
      <c r="X27" t="s">
        <v>1034</v>
      </c>
      <c r="Y27" t="s">
        <v>1034</v>
      </c>
    </row>
    <row r="28" spans="1:25" x14ac:dyDescent="0.25">
      <c r="A28" t="s">
        <v>1095</v>
      </c>
      <c r="B28" t="s">
        <v>1096</v>
      </c>
      <c r="D28" t="s">
        <v>1054</v>
      </c>
      <c r="E28" t="s">
        <v>1033</v>
      </c>
      <c r="F28" t="s">
        <v>430</v>
      </c>
      <c r="G28" t="s">
        <v>1053</v>
      </c>
      <c r="H28" t="s">
        <v>1033</v>
      </c>
      <c r="I28" t="s">
        <v>1034</v>
      </c>
      <c r="J28" t="s">
        <v>1050</v>
      </c>
      <c r="K28" t="s">
        <v>1034</v>
      </c>
      <c r="L28" t="s">
        <v>1034</v>
      </c>
      <c r="M28" t="s">
        <v>1032</v>
      </c>
      <c r="N28" t="s">
        <v>1034</v>
      </c>
      <c r="O28" t="s">
        <v>1032</v>
      </c>
      <c r="P28" t="s">
        <v>1034</v>
      </c>
      <c r="Q28" t="s">
        <v>1034</v>
      </c>
      <c r="R28" t="s">
        <v>1034</v>
      </c>
      <c r="S28" t="s">
        <v>1034</v>
      </c>
      <c r="T28" t="s">
        <v>1118</v>
      </c>
      <c r="U28" t="s">
        <v>1066</v>
      </c>
      <c r="V28" t="s">
        <v>1034</v>
      </c>
      <c r="W28" t="s">
        <v>1066</v>
      </c>
      <c r="X28" t="s">
        <v>1066</v>
      </c>
      <c r="Y28" t="s">
        <v>1034</v>
      </c>
    </row>
    <row r="29" spans="1:25" x14ac:dyDescent="0.25">
      <c r="B29" t="s">
        <v>1097</v>
      </c>
      <c r="D29" t="s">
        <v>1032</v>
      </c>
      <c r="E29" t="s">
        <v>430</v>
      </c>
      <c r="F29" t="s">
        <v>1033</v>
      </c>
      <c r="G29" t="s">
        <v>1034</v>
      </c>
      <c r="H29" t="s">
        <v>1034</v>
      </c>
      <c r="I29" t="s">
        <v>1034</v>
      </c>
      <c r="J29" t="s">
        <v>1034</v>
      </c>
      <c r="K29" t="s">
        <v>1034</v>
      </c>
      <c r="L29" t="s">
        <v>1034</v>
      </c>
      <c r="M29" t="s">
        <v>1034</v>
      </c>
      <c r="N29" t="s">
        <v>1034</v>
      </c>
      <c r="O29" t="s">
        <v>1034</v>
      </c>
      <c r="P29" t="s">
        <v>1034</v>
      </c>
      <c r="Q29" t="s">
        <v>1034</v>
      </c>
      <c r="R29" t="s">
        <v>1034</v>
      </c>
      <c r="S29" t="s">
        <v>1034</v>
      </c>
      <c r="T29" t="s">
        <v>1034</v>
      </c>
      <c r="U29" t="s">
        <v>1034</v>
      </c>
      <c r="V29" t="s">
        <v>1034</v>
      </c>
      <c r="W29" t="s">
        <v>1034</v>
      </c>
      <c r="X29" t="s">
        <v>1034</v>
      </c>
      <c r="Y29" t="s">
        <v>1034</v>
      </c>
    </row>
    <row r="30" spans="1:25" x14ac:dyDescent="0.25">
      <c r="B30" t="s">
        <v>1098</v>
      </c>
      <c r="D30" t="s">
        <v>1053</v>
      </c>
      <c r="E30" t="s">
        <v>1054</v>
      </c>
      <c r="F30" t="s">
        <v>1099</v>
      </c>
      <c r="G30" t="s">
        <v>1034</v>
      </c>
      <c r="H30" t="s">
        <v>1034</v>
      </c>
      <c r="I30" t="s">
        <v>1034</v>
      </c>
      <c r="J30" t="s">
        <v>1034</v>
      </c>
      <c r="K30" t="s">
        <v>1034</v>
      </c>
      <c r="L30" t="s">
        <v>1034</v>
      </c>
      <c r="M30" t="s">
        <v>1034</v>
      </c>
      <c r="N30" t="s">
        <v>1034</v>
      </c>
      <c r="O30" t="s">
        <v>1034</v>
      </c>
      <c r="P30" t="s">
        <v>1034</v>
      </c>
      <c r="Q30" t="s">
        <v>1034</v>
      </c>
      <c r="R30" t="s">
        <v>1034</v>
      </c>
      <c r="S30" t="s">
        <v>1034</v>
      </c>
      <c r="T30" t="s">
        <v>1034</v>
      </c>
      <c r="U30" t="s">
        <v>1034</v>
      </c>
      <c r="V30" t="s">
        <v>1034</v>
      </c>
      <c r="W30" t="s">
        <v>1034</v>
      </c>
      <c r="X30" t="s">
        <v>1034</v>
      </c>
      <c r="Y30" t="s">
        <v>1034</v>
      </c>
    </row>
    <row r="31" spans="1:25" x14ac:dyDescent="0.25">
      <c r="B31" t="s">
        <v>1100</v>
      </c>
      <c r="D31" t="s">
        <v>1040</v>
      </c>
      <c r="E31" t="s">
        <v>1033</v>
      </c>
      <c r="F31" t="s">
        <v>1033</v>
      </c>
      <c r="G31" t="s">
        <v>1034</v>
      </c>
      <c r="H31" t="s">
        <v>1034</v>
      </c>
      <c r="I31" t="s">
        <v>1034</v>
      </c>
      <c r="J31" t="s">
        <v>1034</v>
      </c>
      <c r="K31" t="s">
        <v>1034</v>
      </c>
      <c r="L31" t="s">
        <v>1034</v>
      </c>
      <c r="M31" t="s">
        <v>1034</v>
      </c>
      <c r="N31" t="s">
        <v>1034</v>
      </c>
      <c r="O31" t="s">
        <v>1034</v>
      </c>
      <c r="P31" t="s">
        <v>1034</v>
      </c>
      <c r="Q31" t="s">
        <v>1034</v>
      </c>
      <c r="R31" t="s">
        <v>1034</v>
      </c>
      <c r="S31" t="s">
        <v>1034</v>
      </c>
      <c r="T31" t="s">
        <v>1034</v>
      </c>
      <c r="U31" t="s">
        <v>1034</v>
      </c>
      <c r="V31" t="s">
        <v>1034</v>
      </c>
      <c r="W31" t="s">
        <v>1034</v>
      </c>
      <c r="X31" t="s">
        <v>1034</v>
      </c>
      <c r="Y31" t="s">
        <v>1034</v>
      </c>
    </row>
    <row r="32" spans="1:25" x14ac:dyDescent="0.25">
      <c r="B32" t="s">
        <v>1101</v>
      </c>
      <c r="D32" t="s">
        <v>1102</v>
      </c>
      <c r="E32" t="s">
        <v>1073</v>
      </c>
      <c r="F32" t="s">
        <v>1103</v>
      </c>
      <c r="G32" t="s">
        <v>1104</v>
      </c>
      <c r="H32" t="s">
        <v>1105</v>
      </c>
      <c r="I32" t="s">
        <v>1106</v>
      </c>
      <c r="J32" t="s">
        <v>1040</v>
      </c>
      <c r="K32" t="s">
        <v>1032</v>
      </c>
      <c r="L32" t="s">
        <v>1034</v>
      </c>
      <c r="M32" t="s">
        <v>1032</v>
      </c>
      <c r="N32" t="s">
        <v>1032</v>
      </c>
      <c r="O32" t="s">
        <v>1118</v>
      </c>
      <c r="P32" t="s">
        <v>1034</v>
      </c>
      <c r="Q32" t="s">
        <v>1034</v>
      </c>
      <c r="R32" t="s">
        <v>1032</v>
      </c>
      <c r="S32" t="s">
        <v>1034</v>
      </c>
      <c r="T32" t="s">
        <v>1040</v>
      </c>
      <c r="U32" t="s">
        <v>1104</v>
      </c>
      <c r="V32" t="s">
        <v>1034</v>
      </c>
      <c r="W32" t="s">
        <v>1034</v>
      </c>
      <c r="X32" t="s">
        <v>1147</v>
      </c>
      <c r="Y32" t="s">
        <v>1034</v>
      </c>
    </row>
    <row r="33" spans="1:25" x14ac:dyDescent="0.25">
      <c r="B33" t="s">
        <v>1107</v>
      </c>
      <c r="D33" t="s">
        <v>1032</v>
      </c>
      <c r="E33" t="s">
        <v>430</v>
      </c>
      <c r="F33" t="s">
        <v>1033</v>
      </c>
      <c r="G33" t="s">
        <v>1034</v>
      </c>
      <c r="H33" t="s">
        <v>1034</v>
      </c>
      <c r="I33" t="s">
        <v>1034</v>
      </c>
      <c r="J33" t="s">
        <v>1034</v>
      </c>
      <c r="K33" t="s">
        <v>1034</v>
      </c>
      <c r="L33" t="s">
        <v>1034</v>
      </c>
      <c r="M33" t="s">
        <v>1034</v>
      </c>
      <c r="N33" t="s">
        <v>1034</v>
      </c>
      <c r="O33" t="s">
        <v>1034</v>
      </c>
      <c r="P33" t="s">
        <v>1034</v>
      </c>
      <c r="Q33" t="s">
        <v>1034</v>
      </c>
      <c r="R33" t="s">
        <v>1034</v>
      </c>
      <c r="S33" t="s">
        <v>1034</v>
      </c>
      <c r="T33" t="s">
        <v>1034</v>
      </c>
      <c r="U33" t="s">
        <v>1034</v>
      </c>
      <c r="V33" t="s">
        <v>1034</v>
      </c>
      <c r="W33" t="s">
        <v>1034</v>
      </c>
      <c r="X33" t="s">
        <v>1034</v>
      </c>
      <c r="Y33" t="s">
        <v>1034</v>
      </c>
    </row>
    <row r="34" spans="1:25" x14ac:dyDescent="0.25">
      <c r="B34" t="s">
        <v>1108</v>
      </c>
      <c r="D34" t="s">
        <v>1050</v>
      </c>
      <c r="E34" t="s">
        <v>1033</v>
      </c>
      <c r="F34" t="s">
        <v>430</v>
      </c>
      <c r="G34" t="s">
        <v>1055</v>
      </c>
      <c r="H34" t="s">
        <v>1033</v>
      </c>
      <c r="I34" t="s">
        <v>1034</v>
      </c>
      <c r="J34" t="s">
        <v>1032</v>
      </c>
      <c r="K34" t="s">
        <v>1034</v>
      </c>
      <c r="L34" t="s">
        <v>1034</v>
      </c>
      <c r="M34" t="s">
        <v>1034</v>
      </c>
      <c r="N34" t="s">
        <v>1034</v>
      </c>
      <c r="O34" t="s">
        <v>1034</v>
      </c>
      <c r="P34" t="s">
        <v>1034</v>
      </c>
      <c r="Q34" t="s">
        <v>1034</v>
      </c>
      <c r="R34" t="s">
        <v>1066</v>
      </c>
      <c r="S34" t="s">
        <v>1034</v>
      </c>
      <c r="T34" t="s">
        <v>1040</v>
      </c>
      <c r="U34" t="s">
        <v>1040</v>
      </c>
      <c r="V34" t="s">
        <v>1034</v>
      </c>
      <c r="W34" t="s">
        <v>1032</v>
      </c>
      <c r="X34" t="s">
        <v>1040</v>
      </c>
      <c r="Y34" t="s">
        <v>1032</v>
      </c>
    </row>
    <row r="35" spans="1:25" x14ac:dyDescent="0.25">
      <c r="B35" t="s">
        <v>1109</v>
      </c>
      <c r="D35" t="s">
        <v>1032</v>
      </c>
      <c r="E35" t="s">
        <v>1033</v>
      </c>
      <c r="F35" t="s">
        <v>430</v>
      </c>
      <c r="G35" t="s">
        <v>1034</v>
      </c>
      <c r="H35" t="s">
        <v>1034</v>
      </c>
      <c r="I35" t="s">
        <v>1034</v>
      </c>
      <c r="J35" t="s">
        <v>1034</v>
      </c>
      <c r="K35" t="s">
        <v>1034</v>
      </c>
      <c r="L35" t="s">
        <v>1034</v>
      </c>
      <c r="M35" t="s">
        <v>1034</v>
      </c>
      <c r="N35" t="s">
        <v>1034</v>
      </c>
      <c r="O35" t="s">
        <v>1034</v>
      </c>
      <c r="P35" t="s">
        <v>1034</v>
      </c>
      <c r="Q35" t="s">
        <v>1034</v>
      </c>
      <c r="R35" t="s">
        <v>1034</v>
      </c>
      <c r="S35" t="s">
        <v>1034</v>
      </c>
      <c r="T35" t="s">
        <v>1034</v>
      </c>
      <c r="U35" t="s">
        <v>1034</v>
      </c>
      <c r="V35" t="s">
        <v>1034</v>
      </c>
      <c r="W35" t="s">
        <v>1034</v>
      </c>
      <c r="X35" t="s">
        <v>1034</v>
      </c>
      <c r="Y35" t="s">
        <v>1034</v>
      </c>
    </row>
    <row r="36" spans="1:25" x14ac:dyDescent="0.25">
      <c r="B36" t="s">
        <v>1110</v>
      </c>
      <c r="D36" t="s">
        <v>1034</v>
      </c>
      <c r="E36" t="s">
        <v>1034</v>
      </c>
      <c r="F36" t="s">
        <v>1034</v>
      </c>
      <c r="G36" t="s">
        <v>1066</v>
      </c>
      <c r="H36" t="s">
        <v>1033</v>
      </c>
      <c r="I36" t="s">
        <v>1034</v>
      </c>
      <c r="J36" t="s">
        <v>1032</v>
      </c>
      <c r="K36" t="s">
        <v>1034</v>
      </c>
      <c r="L36" t="s">
        <v>1034</v>
      </c>
      <c r="M36" t="s">
        <v>1032</v>
      </c>
      <c r="N36" t="s">
        <v>1034</v>
      </c>
      <c r="O36" t="s">
        <v>1034</v>
      </c>
      <c r="P36" t="s">
        <v>1034</v>
      </c>
      <c r="Q36" t="s">
        <v>1034</v>
      </c>
      <c r="R36" t="s">
        <v>1034</v>
      </c>
      <c r="S36" t="s">
        <v>1034</v>
      </c>
      <c r="T36" t="s">
        <v>1034</v>
      </c>
      <c r="U36" t="s">
        <v>1040</v>
      </c>
      <c r="V36" t="s">
        <v>1034</v>
      </c>
      <c r="W36" t="s">
        <v>1034</v>
      </c>
      <c r="X36" t="s">
        <v>1040</v>
      </c>
      <c r="Y36" t="s">
        <v>1034</v>
      </c>
    </row>
    <row r="37" spans="1:25" x14ac:dyDescent="0.25">
      <c r="B37" t="s">
        <v>1111</v>
      </c>
      <c r="D37" t="s">
        <v>1032</v>
      </c>
      <c r="E37" t="s">
        <v>430</v>
      </c>
      <c r="F37" t="s">
        <v>1033</v>
      </c>
      <c r="G37" t="s">
        <v>1066</v>
      </c>
      <c r="H37" t="s">
        <v>1034</v>
      </c>
      <c r="I37" t="s">
        <v>1033</v>
      </c>
      <c r="J37" t="s">
        <v>1032</v>
      </c>
      <c r="K37" t="s">
        <v>1034</v>
      </c>
      <c r="L37" t="s">
        <v>1034</v>
      </c>
      <c r="M37" t="s">
        <v>1032</v>
      </c>
      <c r="N37" t="s">
        <v>1034</v>
      </c>
      <c r="O37" t="s">
        <v>1034</v>
      </c>
      <c r="P37" t="s">
        <v>1034</v>
      </c>
      <c r="Q37" t="s">
        <v>1034</v>
      </c>
      <c r="R37" t="s">
        <v>1034</v>
      </c>
      <c r="S37" t="s">
        <v>1034</v>
      </c>
      <c r="T37" t="s">
        <v>1032</v>
      </c>
      <c r="U37" t="s">
        <v>1032</v>
      </c>
      <c r="V37" t="s">
        <v>1034</v>
      </c>
      <c r="W37" t="s">
        <v>1034</v>
      </c>
      <c r="X37" t="s">
        <v>1040</v>
      </c>
      <c r="Y37" t="s">
        <v>1034</v>
      </c>
    </row>
    <row r="38" spans="1:25" x14ac:dyDescent="0.25">
      <c r="B38" t="s">
        <v>1112</v>
      </c>
      <c r="D38" t="s">
        <v>1032</v>
      </c>
      <c r="E38" t="s">
        <v>1033</v>
      </c>
      <c r="F38" t="s">
        <v>430</v>
      </c>
      <c r="G38" t="s">
        <v>1032</v>
      </c>
      <c r="H38" t="s">
        <v>1033</v>
      </c>
      <c r="I38" t="s">
        <v>1034</v>
      </c>
      <c r="J38" t="s">
        <v>1034</v>
      </c>
      <c r="K38" t="s">
        <v>1034</v>
      </c>
      <c r="L38" t="s">
        <v>1034</v>
      </c>
      <c r="M38" t="s">
        <v>1034</v>
      </c>
      <c r="N38" t="s">
        <v>1034</v>
      </c>
      <c r="O38" t="s">
        <v>1034</v>
      </c>
      <c r="P38" t="s">
        <v>1034</v>
      </c>
      <c r="Q38" t="s">
        <v>1034</v>
      </c>
      <c r="R38" t="s">
        <v>1032</v>
      </c>
      <c r="S38" t="s">
        <v>1034</v>
      </c>
      <c r="T38" t="s">
        <v>1034</v>
      </c>
      <c r="U38" t="s">
        <v>1032</v>
      </c>
      <c r="V38" t="s">
        <v>1034</v>
      </c>
      <c r="W38" t="s">
        <v>1034</v>
      </c>
      <c r="X38" t="s">
        <v>1034</v>
      </c>
      <c r="Y38" t="s">
        <v>1032</v>
      </c>
    </row>
    <row r="39" spans="1:25" x14ac:dyDescent="0.25">
      <c r="B39" t="s">
        <v>1113</v>
      </c>
      <c r="D39" t="s">
        <v>1066</v>
      </c>
      <c r="E39" t="s">
        <v>1033</v>
      </c>
      <c r="F39" t="s">
        <v>430</v>
      </c>
      <c r="G39" t="s">
        <v>1055</v>
      </c>
      <c r="H39" t="s">
        <v>1033</v>
      </c>
      <c r="I39" t="s">
        <v>1034</v>
      </c>
      <c r="J39" t="s">
        <v>1034</v>
      </c>
      <c r="K39" t="s">
        <v>1032</v>
      </c>
      <c r="L39" t="s">
        <v>1034</v>
      </c>
      <c r="M39" t="s">
        <v>1040</v>
      </c>
      <c r="N39" t="s">
        <v>1034</v>
      </c>
      <c r="O39" t="s">
        <v>1034</v>
      </c>
      <c r="P39" t="s">
        <v>1034</v>
      </c>
      <c r="Q39" t="s">
        <v>1034</v>
      </c>
      <c r="R39" t="s">
        <v>1034</v>
      </c>
      <c r="S39" t="s">
        <v>1034</v>
      </c>
      <c r="T39" t="s">
        <v>1040</v>
      </c>
      <c r="U39" t="s">
        <v>1040</v>
      </c>
      <c r="V39" t="s">
        <v>1034</v>
      </c>
      <c r="W39" t="s">
        <v>1034</v>
      </c>
      <c r="X39" t="s">
        <v>1040</v>
      </c>
      <c r="Y39" t="s">
        <v>1032</v>
      </c>
    </row>
    <row r="40" spans="1:25" x14ac:dyDescent="0.25">
      <c r="B40" t="s">
        <v>1114</v>
      </c>
      <c r="C40" t="s">
        <v>1115</v>
      </c>
      <c r="D40" t="s">
        <v>1066</v>
      </c>
      <c r="E40" t="s">
        <v>1033</v>
      </c>
      <c r="F40" t="s">
        <v>430</v>
      </c>
      <c r="G40" t="s">
        <v>1034</v>
      </c>
      <c r="H40" t="s">
        <v>1034</v>
      </c>
      <c r="I40" t="s">
        <v>1034</v>
      </c>
      <c r="J40" t="s">
        <v>1034</v>
      </c>
      <c r="K40" t="s">
        <v>1034</v>
      </c>
      <c r="L40" t="s">
        <v>1034</v>
      </c>
      <c r="M40" t="s">
        <v>1034</v>
      </c>
      <c r="N40" t="s">
        <v>1034</v>
      </c>
      <c r="O40" t="s">
        <v>1034</v>
      </c>
      <c r="P40" t="s">
        <v>1034</v>
      </c>
      <c r="Q40" t="s">
        <v>1034</v>
      </c>
      <c r="R40" t="s">
        <v>1034</v>
      </c>
      <c r="S40" t="s">
        <v>1034</v>
      </c>
      <c r="T40" t="s">
        <v>1034</v>
      </c>
      <c r="U40" t="s">
        <v>1034</v>
      </c>
      <c r="V40" t="s">
        <v>1034</v>
      </c>
      <c r="W40" t="s">
        <v>1034</v>
      </c>
      <c r="X40" t="s">
        <v>1034</v>
      </c>
      <c r="Y40" t="s">
        <v>1034</v>
      </c>
    </row>
    <row r="41" spans="1:25" x14ac:dyDescent="0.25">
      <c r="B41" t="s">
        <v>1116</v>
      </c>
      <c r="D41" t="s">
        <v>1034</v>
      </c>
      <c r="E41" t="s">
        <v>1034</v>
      </c>
      <c r="F41" t="s">
        <v>1034</v>
      </c>
      <c r="G41" t="s">
        <v>1032</v>
      </c>
      <c r="H41" t="s">
        <v>1034</v>
      </c>
      <c r="I41" t="s">
        <v>1033</v>
      </c>
      <c r="J41" t="s">
        <v>1034</v>
      </c>
      <c r="K41" t="s">
        <v>1034</v>
      </c>
      <c r="L41" t="s">
        <v>1034</v>
      </c>
      <c r="M41" t="s">
        <v>1034</v>
      </c>
      <c r="N41" t="s">
        <v>1034</v>
      </c>
      <c r="O41" t="s">
        <v>1032</v>
      </c>
      <c r="P41" t="s">
        <v>1034</v>
      </c>
      <c r="Q41" t="s">
        <v>1034</v>
      </c>
      <c r="R41" t="s">
        <v>1034</v>
      </c>
      <c r="S41" t="s">
        <v>1034</v>
      </c>
      <c r="T41" t="s">
        <v>1034</v>
      </c>
      <c r="U41" t="s">
        <v>1032</v>
      </c>
      <c r="V41" t="s">
        <v>1034</v>
      </c>
      <c r="W41" t="s">
        <v>1034</v>
      </c>
      <c r="X41" t="s">
        <v>1032</v>
      </c>
      <c r="Y41" t="s">
        <v>1034</v>
      </c>
    </row>
    <row r="42" spans="1:25" x14ac:dyDescent="0.25">
      <c r="B42" t="s">
        <v>1117</v>
      </c>
      <c r="D42" t="s">
        <v>1118</v>
      </c>
      <c r="E42" t="s">
        <v>1119</v>
      </c>
      <c r="F42" t="s">
        <v>1041</v>
      </c>
      <c r="G42" t="s">
        <v>1118</v>
      </c>
      <c r="H42" t="s">
        <v>1033</v>
      </c>
      <c r="I42" t="s">
        <v>1034</v>
      </c>
      <c r="J42" t="s">
        <v>1034</v>
      </c>
      <c r="K42" t="s">
        <v>1034</v>
      </c>
      <c r="L42" t="s">
        <v>1034</v>
      </c>
      <c r="M42" t="s">
        <v>1034</v>
      </c>
      <c r="N42" t="s">
        <v>1034</v>
      </c>
      <c r="O42" t="s">
        <v>1034</v>
      </c>
      <c r="P42" t="s">
        <v>1034</v>
      </c>
      <c r="Q42" t="s">
        <v>1034</v>
      </c>
      <c r="R42" t="s">
        <v>1050</v>
      </c>
      <c r="S42" t="s">
        <v>1034</v>
      </c>
      <c r="T42" t="s">
        <v>1040</v>
      </c>
      <c r="U42" t="s">
        <v>1040</v>
      </c>
      <c r="V42" t="s">
        <v>1032</v>
      </c>
      <c r="W42" t="s">
        <v>1034</v>
      </c>
      <c r="X42" t="s">
        <v>1040</v>
      </c>
      <c r="Y42" t="s">
        <v>1040</v>
      </c>
    </row>
    <row r="43" spans="1:25" x14ac:dyDescent="0.25">
      <c r="A43" t="s">
        <v>1120</v>
      </c>
      <c r="B43" t="s">
        <v>1121</v>
      </c>
      <c r="D43" t="s">
        <v>1032</v>
      </c>
      <c r="E43" t="s">
        <v>1033</v>
      </c>
      <c r="F43" t="s">
        <v>430</v>
      </c>
      <c r="G43" t="s">
        <v>1034</v>
      </c>
      <c r="H43" t="s">
        <v>1034</v>
      </c>
      <c r="I43" t="s">
        <v>1034</v>
      </c>
      <c r="J43" t="s">
        <v>1034</v>
      </c>
      <c r="K43" t="s">
        <v>1034</v>
      </c>
      <c r="L43" t="s">
        <v>1034</v>
      </c>
      <c r="M43" t="s">
        <v>1034</v>
      </c>
      <c r="N43" t="s">
        <v>1034</v>
      </c>
      <c r="O43" t="s">
        <v>1034</v>
      </c>
      <c r="P43" t="s">
        <v>1034</v>
      </c>
      <c r="Q43" t="s">
        <v>1034</v>
      </c>
      <c r="R43" t="s">
        <v>1034</v>
      </c>
      <c r="S43" t="s">
        <v>1034</v>
      </c>
      <c r="T43" t="s">
        <v>1034</v>
      </c>
      <c r="U43" t="s">
        <v>1034</v>
      </c>
      <c r="V43" t="s">
        <v>1034</v>
      </c>
      <c r="W43" t="s">
        <v>1034</v>
      </c>
      <c r="X43" t="s">
        <v>1034</v>
      </c>
      <c r="Y43" t="s">
        <v>1034</v>
      </c>
    </row>
    <row r="44" spans="1:25" x14ac:dyDescent="0.25">
      <c r="B44" t="s">
        <v>1122</v>
      </c>
      <c r="D44" t="s">
        <v>1034</v>
      </c>
      <c r="E44" t="s">
        <v>1034</v>
      </c>
      <c r="F44" t="s">
        <v>1034</v>
      </c>
      <c r="G44" t="s">
        <v>1032</v>
      </c>
      <c r="H44" t="s">
        <v>1033</v>
      </c>
      <c r="I44" t="s">
        <v>1034</v>
      </c>
      <c r="J44" t="s">
        <v>1034</v>
      </c>
      <c r="K44" t="s">
        <v>1034</v>
      </c>
      <c r="L44" t="s">
        <v>1034</v>
      </c>
      <c r="M44" t="s">
        <v>1032</v>
      </c>
      <c r="N44" t="s">
        <v>1034</v>
      </c>
      <c r="O44" t="s">
        <v>1034</v>
      </c>
      <c r="P44" t="s">
        <v>1034</v>
      </c>
      <c r="Q44" t="s">
        <v>1034</v>
      </c>
      <c r="R44" t="s">
        <v>1034</v>
      </c>
      <c r="S44" t="s">
        <v>1034</v>
      </c>
      <c r="T44" t="s">
        <v>1034</v>
      </c>
      <c r="U44" t="s">
        <v>1032</v>
      </c>
      <c r="V44" t="s">
        <v>1034</v>
      </c>
      <c r="W44" t="s">
        <v>1032</v>
      </c>
      <c r="X44" t="s">
        <v>1034</v>
      </c>
      <c r="Y44" t="s">
        <v>1034</v>
      </c>
    </row>
    <row r="45" spans="1:25" x14ac:dyDescent="0.25">
      <c r="A45" t="s">
        <v>1123</v>
      </c>
      <c r="B45" t="s">
        <v>1124</v>
      </c>
      <c r="D45" t="s">
        <v>1125</v>
      </c>
      <c r="E45" t="s">
        <v>1034</v>
      </c>
      <c r="F45" t="s">
        <v>1034</v>
      </c>
      <c r="G45" t="s">
        <v>1126</v>
      </c>
      <c r="H45" t="s">
        <v>1034</v>
      </c>
      <c r="I45" t="s">
        <v>1034</v>
      </c>
      <c r="J45" t="s">
        <v>1034</v>
      </c>
      <c r="K45" t="s">
        <v>1034</v>
      </c>
      <c r="L45" t="s">
        <v>1034</v>
      </c>
      <c r="M45" t="s">
        <v>1034</v>
      </c>
      <c r="N45" t="s">
        <v>1034</v>
      </c>
      <c r="O45" t="s">
        <v>1034</v>
      </c>
      <c r="P45" t="s">
        <v>1034</v>
      </c>
      <c r="Q45" t="s">
        <v>1034</v>
      </c>
      <c r="R45" t="s">
        <v>1034</v>
      </c>
      <c r="S45" t="s">
        <v>1034</v>
      </c>
      <c r="T45" t="s">
        <v>1034</v>
      </c>
      <c r="U45" t="s">
        <v>1034</v>
      </c>
      <c r="V45" t="s">
        <v>1034</v>
      </c>
      <c r="W45" t="s">
        <v>1034</v>
      </c>
      <c r="X45" t="s">
        <v>1034</v>
      </c>
      <c r="Y45" t="s">
        <v>1034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4" zoomScale="85" zoomScaleNormal="85" workbookViewId="0">
      <selection activeCell="N44" sqref="N44:S80"/>
    </sheetView>
  </sheetViews>
  <sheetFormatPr defaultRowHeight="15" x14ac:dyDescent="0.25"/>
  <cols>
    <col min="1" max="1" width="26" customWidth="1"/>
    <col min="2" max="2" width="5" customWidth="1"/>
    <col min="3" max="3" width="6.7109375" customWidth="1"/>
    <col min="8" max="10" width="5.5703125" customWidth="1"/>
    <col min="11" max="11" width="28.28515625" customWidth="1"/>
    <col min="12" max="12" width="23" customWidth="1"/>
    <col min="21" max="21" width="11.5703125" customWidth="1"/>
    <col min="23" max="23" width="10.7109375" customWidth="1"/>
    <col min="24" max="24" width="10.42578125" bestFit="1" customWidth="1"/>
  </cols>
  <sheetData>
    <row r="1" spans="1:24" x14ac:dyDescent="0.25">
      <c r="A1" t="s">
        <v>488</v>
      </c>
      <c r="B1" t="s">
        <v>959</v>
      </c>
      <c r="C1" t="s">
        <v>960</v>
      </c>
      <c r="D1" t="s">
        <v>961</v>
      </c>
      <c r="E1" t="s">
        <v>962</v>
      </c>
      <c r="F1" t="s">
        <v>963</v>
      </c>
      <c r="H1" s="63"/>
      <c r="I1" t="s">
        <v>961</v>
      </c>
      <c r="J1" t="s">
        <v>964</v>
      </c>
      <c r="K1" t="s">
        <v>963</v>
      </c>
      <c r="L1" s="63"/>
      <c r="N1" t="s">
        <v>961</v>
      </c>
      <c r="O1" t="s">
        <v>962</v>
      </c>
      <c r="R1" s="63"/>
      <c r="S1" t="s">
        <v>961</v>
      </c>
      <c r="T1" t="s">
        <v>964</v>
      </c>
      <c r="V1" s="63"/>
    </row>
    <row r="2" spans="1:24" x14ac:dyDescent="0.25">
      <c r="D2" t="s">
        <v>175</v>
      </c>
      <c r="E2" t="s">
        <v>625</v>
      </c>
      <c r="F2" t="s">
        <v>74</v>
      </c>
      <c r="G2" t="s">
        <v>965</v>
      </c>
      <c r="H2" s="63" t="s">
        <v>73</v>
      </c>
      <c r="I2" t="s">
        <v>881</v>
      </c>
      <c r="J2" t="s">
        <v>223</v>
      </c>
      <c r="K2" t="s">
        <v>221</v>
      </c>
      <c r="L2" s="63" t="s">
        <v>966</v>
      </c>
      <c r="N2" t="s">
        <v>175</v>
      </c>
      <c r="O2" t="s">
        <v>625</v>
      </c>
      <c r="P2" t="s">
        <v>74</v>
      </c>
      <c r="Q2" t="s">
        <v>965</v>
      </c>
      <c r="R2" s="63" t="s">
        <v>73</v>
      </c>
      <c r="S2" t="s">
        <v>881</v>
      </c>
      <c r="T2" t="s">
        <v>223</v>
      </c>
      <c r="U2" t="s">
        <v>221</v>
      </c>
      <c r="V2" s="63" t="s">
        <v>966</v>
      </c>
      <c r="W2" t="s">
        <v>1014</v>
      </c>
      <c r="X2" t="s">
        <v>1015</v>
      </c>
    </row>
    <row r="3" spans="1:24" x14ac:dyDescent="0.25">
      <c r="A3" t="s">
        <v>1011</v>
      </c>
      <c r="B3" t="s">
        <v>967</v>
      </c>
      <c r="C3">
        <v>2</v>
      </c>
      <c r="D3">
        <v>100</v>
      </c>
      <c r="E3">
        <v>0</v>
      </c>
      <c r="F3">
        <v>0</v>
      </c>
      <c r="G3">
        <v>0</v>
      </c>
      <c r="H3" s="63">
        <v>0</v>
      </c>
      <c r="I3">
        <v>0</v>
      </c>
      <c r="J3">
        <v>0</v>
      </c>
      <c r="K3">
        <v>100</v>
      </c>
      <c r="L3" s="63">
        <v>0</v>
      </c>
      <c r="N3">
        <v>2</v>
      </c>
      <c r="O3">
        <v>0</v>
      </c>
      <c r="P3">
        <v>0</v>
      </c>
      <c r="Q3">
        <v>0</v>
      </c>
      <c r="R3" s="63">
        <v>0</v>
      </c>
      <c r="S3">
        <v>0</v>
      </c>
      <c r="T3">
        <v>0</v>
      </c>
      <c r="U3">
        <v>2</v>
      </c>
      <c r="V3">
        <v>0</v>
      </c>
      <c r="W3" s="64">
        <f>SUM(N3:R3)</f>
        <v>2</v>
      </c>
      <c r="X3" s="64">
        <f>SUM(S3:V3)</f>
        <v>2</v>
      </c>
    </row>
    <row r="4" spans="1:24" x14ac:dyDescent="0.25">
      <c r="A4" t="s">
        <v>1012</v>
      </c>
      <c r="B4" t="s">
        <v>968</v>
      </c>
      <c r="C4">
        <v>3</v>
      </c>
      <c r="D4">
        <v>0</v>
      </c>
      <c r="E4">
        <v>0</v>
      </c>
      <c r="F4">
        <v>100</v>
      </c>
      <c r="G4">
        <v>0</v>
      </c>
      <c r="H4" s="63">
        <v>0</v>
      </c>
      <c r="I4">
        <v>0</v>
      </c>
      <c r="J4">
        <v>0</v>
      </c>
      <c r="K4">
        <v>100</v>
      </c>
      <c r="L4" s="63">
        <v>0</v>
      </c>
      <c r="N4">
        <v>0</v>
      </c>
      <c r="O4">
        <v>0</v>
      </c>
      <c r="P4">
        <v>3</v>
      </c>
      <c r="Q4">
        <v>0</v>
      </c>
      <c r="R4" s="63">
        <v>0</v>
      </c>
      <c r="S4">
        <v>0</v>
      </c>
      <c r="T4">
        <v>0</v>
      </c>
      <c r="U4">
        <v>3</v>
      </c>
      <c r="V4">
        <v>0</v>
      </c>
      <c r="W4" s="64">
        <f t="shared" ref="W4:W39" si="0">SUM(N4:R4)</f>
        <v>3</v>
      </c>
      <c r="X4" s="64">
        <f t="shared" ref="X4:X39" si="1">SUM(S4:V4)</f>
        <v>3</v>
      </c>
    </row>
    <row r="5" spans="1:24" x14ac:dyDescent="0.25">
      <c r="A5" t="s">
        <v>1013</v>
      </c>
      <c r="B5" t="s">
        <v>969</v>
      </c>
      <c r="C5">
        <v>2</v>
      </c>
      <c r="D5">
        <v>0</v>
      </c>
      <c r="E5">
        <v>0</v>
      </c>
      <c r="F5">
        <v>90</v>
      </c>
      <c r="G5">
        <v>10</v>
      </c>
      <c r="H5" s="63">
        <v>0</v>
      </c>
      <c r="I5">
        <v>0</v>
      </c>
      <c r="J5">
        <v>20</v>
      </c>
      <c r="K5">
        <v>80</v>
      </c>
      <c r="L5" s="63">
        <v>0</v>
      </c>
      <c r="N5">
        <v>0</v>
      </c>
      <c r="O5">
        <v>0</v>
      </c>
      <c r="P5">
        <v>1.8</v>
      </c>
      <c r="Q5">
        <v>0.2</v>
      </c>
      <c r="R5" s="63">
        <v>0</v>
      </c>
      <c r="S5">
        <v>0</v>
      </c>
      <c r="T5">
        <v>0.4</v>
      </c>
      <c r="U5">
        <v>1.6</v>
      </c>
      <c r="V5">
        <v>0</v>
      </c>
      <c r="W5" s="64">
        <f t="shared" si="0"/>
        <v>2</v>
      </c>
      <c r="X5" s="64">
        <f t="shared" si="1"/>
        <v>2</v>
      </c>
    </row>
    <row r="6" spans="1:24" x14ac:dyDescent="0.25">
      <c r="A6" t="s">
        <v>978</v>
      </c>
      <c r="B6" t="s">
        <v>970</v>
      </c>
      <c r="C6">
        <v>0</v>
      </c>
      <c r="D6">
        <v>20</v>
      </c>
      <c r="E6">
        <v>0</v>
      </c>
      <c r="F6">
        <v>80</v>
      </c>
      <c r="G6">
        <v>0</v>
      </c>
      <c r="H6" s="63">
        <v>0</v>
      </c>
      <c r="I6">
        <v>0</v>
      </c>
      <c r="J6">
        <v>100</v>
      </c>
      <c r="K6">
        <v>0</v>
      </c>
      <c r="L6" s="63">
        <v>0</v>
      </c>
      <c r="N6">
        <v>0</v>
      </c>
      <c r="O6">
        <v>0</v>
      </c>
      <c r="P6">
        <v>0</v>
      </c>
      <c r="Q6">
        <v>0</v>
      </c>
      <c r="R6" s="63">
        <v>0</v>
      </c>
      <c r="S6">
        <v>0</v>
      </c>
      <c r="T6">
        <v>0</v>
      </c>
      <c r="U6">
        <v>0</v>
      </c>
      <c r="V6">
        <v>0</v>
      </c>
      <c r="W6" s="64">
        <f t="shared" si="0"/>
        <v>0</v>
      </c>
      <c r="X6" s="64">
        <f t="shared" si="1"/>
        <v>0</v>
      </c>
    </row>
    <row r="7" spans="1:24" x14ac:dyDescent="0.25">
      <c r="A7" t="s">
        <v>979</v>
      </c>
      <c r="B7" t="s">
        <v>971</v>
      </c>
      <c r="C7">
        <v>26</v>
      </c>
      <c r="D7">
        <v>0</v>
      </c>
      <c r="E7">
        <v>0</v>
      </c>
      <c r="F7">
        <v>0</v>
      </c>
      <c r="G7">
        <v>100</v>
      </c>
      <c r="H7" s="63">
        <v>0</v>
      </c>
      <c r="I7">
        <v>0</v>
      </c>
      <c r="J7">
        <v>0</v>
      </c>
      <c r="K7">
        <v>0</v>
      </c>
      <c r="L7" s="63">
        <v>100</v>
      </c>
      <c r="N7">
        <v>0</v>
      </c>
      <c r="O7">
        <v>0</v>
      </c>
      <c r="P7">
        <v>0</v>
      </c>
      <c r="Q7">
        <v>26</v>
      </c>
      <c r="R7" s="63">
        <v>0</v>
      </c>
      <c r="S7">
        <v>0</v>
      </c>
      <c r="T7">
        <v>0</v>
      </c>
      <c r="U7">
        <v>0</v>
      </c>
      <c r="V7">
        <v>26</v>
      </c>
      <c r="W7" s="64">
        <f t="shared" si="0"/>
        <v>26</v>
      </c>
      <c r="X7" s="64">
        <f t="shared" si="1"/>
        <v>26</v>
      </c>
    </row>
    <row r="8" spans="1:24" x14ac:dyDescent="0.25">
      <c r="A8" t="s">
        <v>980</v>
      </c>
      <c r="B8" t="s">
        <v>971</v>
      </c>
      <c r="C8">
        <v>2</v>
      </c>
      <c r="D8">
        <v>0</v>
      </c>
      <c r="E8">
        <v>0</v>
      </c>
      <c r="F8">
        <v>0</v>
      </c>
      <c r="G8">
        <v>100</v>
      </c>
      <c r="H8" s="63">
        <v>0</v>
      </c>
      <c r="I8">
        <v>0</v>
      </c>
      <c r="J8">
        <v>0</v>
      </c>
      <c r="K8">
        <v>0</v>
      </c>
      <c r="L8" s="63">
        <v>100</v>
      </c>
      <c r="N8">
        <v>0</v>
      </c>
      <c r="O8">
        <v>0</v>
      </c>
      <c r="P8">
        <v>0</v>
      </c>
      <c r="Q8">
        <v>2</v>
      </c>
      <c r="R8" s="63">
        <v>0</v>
      </c>
      <c r="S8">
        <v>0</v>
      </c>
      <c r="T8">
        <v>0</v>
      </c>
      <c r="U8">
        <v>0</v>
      </c>
      <c r="V8">
        <v>2</v>
      </c>
      <c r="W8" s="64">
        <f t="shared" si="0"/>
        <v>2</v>
      </c>
      <c r="X8" s="64">
        <f t="shared" si="1"/>
        <v>2</v>
      </c>
    </row>
    <row r="9" spans="1:24" x14ac:dyDescent="0.25">
      <c r="A9" t="s">
        <v>981</v>
      </c>
      <c r="B9" t="s">
        <v>969</v>
      </c>
      <c r="C9">
        <v>5</v>
      </c>
      <c r="D9">
        <v>0</v>
      </c>
      <c r="E9">
        <v>0</v>
      </c>
      <c r="F9">
        <v>80</v>
      </c>
      <c r="G9">
        <v>20</v>
      </c>
      <c r="H9" s="63">
        <v>0</v>
      </c>
      <c r="I9">
        <v>0</v>
      </c>
      <c r="J9">
        <v>0</v>
      </c>
      <c r="K9">
        <v>100</v>
      </c>
      <c r="L9" s="63">
        <v>0</v>
      </c>
      <c r="N9">
        <v>0</v>
      </c>
      <c r="O9">
        <v>0</v>
      </c>
      <c r="P9">
        <v>4</v>
      </c>
      <c r="Q9">
        <v>1</v>
      </c>
      <c r="R9" s="63">
        <v>0</v>
      </c>
      <c r="S9">
        <v>0</v>
      </c>
      <c r="T9">
        <v>0</v>
      </c>
      <c r="U9">
        <v>5</v>
      </c>
      <c r="V9">
        <v>0</v>
      </c>
      <c r="W9" s="64">
        <f t="shared" si="0"/>
        <v>5</v>
      </c>
      <c r="X9" s="64">
        <f t="shared" si="1"/>
        <v>5</v>
      </c>
    </row>
    <row r="10" spans="1:24" x14ac:dyDescent="0.25">
      <c r="A10" t="s">
        <v>982</v>
      </c>
      <c r="B10" t="s">
        <v>967</v>
      </c>
      <c r="C10">
        <v>30</v>
      </c>
      <c r="D10">
        <v>100</v>
      </c>
      <c r="E10">
        <v>0</v>
      </c>
      <c r="F10">
        <v>0</v>
      </c>
      <c r="G10">
        <v>0</v>
      </c>
      <c r="H10" s="63">
        <v>0</v>
      </c>
      <c r="I10">
        <v>0</v>
      </c>
      <c r="J10">
        <v>0</v>
      </c>
      <c r="K10">
        <v>100</v>
      </c>
      <c r="L10" s="63">
        <v>0</v>
      </c>
      <c r="N10">
        <v>30</v>
      </c>
      <c r="O10">
        <v>0</v>
      </c>
      <c r="P10">
        <v>0</v>
      </c>
      <c r="Q10">
        <v>0</v>
      </c>
      <c r="R10" s="63">
        <v>0</v>
      </c>
      <c r="S10">
        <v>0</v>
      </c>
      <c r="T10">
        <v>0</v>
      </c>
      <c r="U10">
        <v>30</v>
      </c>
      <c r="V10">
        <v>0</v>
      </c>
      <c r="W10" s="64">
        <f t="shared" si="0"/>
        <v>30</v>
      </c>
      <c r="X10" s="64">
        <f t="shared" si="1"/>
        <v>30</v>
      </c>
    </row>
    <row r="11" spans="1:24" x14ac:dyDescent="0.25">
      <c r="A11" t="s">
        <v>983</v>
      </c>
      <c r="B11" t="s">
        <v>969</v>
      </c>
      <c r="C11">
        <v>20</v>
      </c>
      <c r="D11">
        <v>0</v>
      </c>
      <c r="E11">
        <v>0</v>
      </c>
      <c r="F11">
        <v>70</v>
      </c>
      <c r="G11">
        <v>30</v>
      </c>
      <c r="H11" s="63">
        <v>0</v>
      </c>
      <c r="I11">
        <v>0</v>
      </c>
      <c r="J11">
        <v>20</v>
      </c>
      <c r="K11">
        <v>80</v>
      </c>
      <c r="L11" s="63">
        <v>0</v>
      </c>
      <c r="N11">
        <v>0</v>
      </c>
      <c r="O11">
        <v>0</v>
      </c>
      <c r="P11">
        <v>14</v>
      </c>
      <c r="Q11">
        <v>6</v>
      </c>
      <c r="R11" s="63">
        <v>0</v>
      </c>
      <c r="S11">
        <v>0</v>
      </c>
      <c r="T11">
        <v>4</v>
      </c>
      <c r="U11">
        <v>16</v>
      </c>
      <c r="V11">
        <v>0</v>
      </c>
      <c r="W11" s="64">
        <f t="shared" si="0"/>
        <v>20</v>
      </c>
      <c r="X11" s="64">
        <f t="shared" si="1"/>
        <v>20</v>
      </c>
    </row>
    <row r="12" spans="1:24" x14ac:dyDescent="0.25">
      <c r="A12" t="s">
        <v>984</v>
      </c>
      <c r="B12" t="s">
        <v>969</v>
      </c>
      <c r="C12">
        <v>21</v>
      </c>
      <c r="D12">
        <v>0</v>
      </c>
      <c r="E12">
        <v>0</v>
      </c>
      <c r="F12">
        <v>90</v>
      </c>
      <c r="G12">
        <v>10</v>
      </c>
      <c r="H12" s="63">
        <v>0</v>
      </c>
      <c r="I12">
        <v>0</v>
      </c>
      <c r="J12">
        <v>0</v>
      </c>
      <c r="K12">
        <v>100</v>
      </c>
      <c r="L12" s="63">
        <v>0</v>
      </c>
      <c r="N12">
        <v>0</v>
      </c>
      <c r="O12">
        <v>0</v>
      </c>
      <c r="P12">
        <v>18.900000000000002</v>
      </c>
      <c r="Q12">
        <v>2.1</v>
      </c>
      <c r="R12" s="63">
        <v>0</v>
      </c>
      <c r="S12">
        <v>0</v>
      </c>
      <c r="T12">
        <v>0</v>
      </c>
      <c r="U12">
        <v>21</v>
      </c>
      <c r="V12">
        <v>0</v>
      </c>
      <c r="W12" s="64">
        <f t="shared" si="0"/>
        <v>21.000000000000004</v>
      </c>
      <c r="X12" s="64">
        <f t="shared" si="1"/>
        <v>21</v>
      </c>
    </row>
    <row r="13" spans="1:24" x14ac:dyDescent="0.25">
      <c r="A13" t="s">
        <v>985</v>
      </c>
      <c r="B13" t="s">
        <v>969</v>
      </c>
      <c r="C13">
        <v>47</v>
      </c>
      <c r="D13">
        <v>4</v>
      </c>
      <c r="E13">
        <v>0</v>
      </c>
      <c r="F13">
        <v>96</v>
      </c>
      <c r="G13">
        <v>0</v>
      </c>
      <c r="H13" s="63">
        <v>0</v>
      </c>
      <c r="I13">
        <v>0</v>
      </c>
      <c r="J13">
        <v>0</v>
      </c>
      <c r="K13">
        <v>100</v>
      </c>
      <c r="L13" s="63">
        <v>0</v>
      </c>
      <c r="N13">
        <v>1.8800000000000001</v>
      </c>
      <c r="O13">
        <v>0</v>
      </c>
      <c r="P13">
        <v>45.12</v>
      </c>
      <c r="Q13">
        <v>0</v>
      </c>
      <c r="R13" s="63">
        <v>0</v>
      </c>
      <c r="S13">
        <v>0</v>
      </c>
      <c r="T13">
        <v>0</v>
      </c>
      <c r="U13">
        <v>47</v>
      </c>
      <c r="V13">
        <v>0</v>
      </c>
      <c r="W13" s="64">
        <f t="shared" si="0"/>
        <v>47</v>
      </c>
      <c r="X13" s="64">
        <f t="shared" si="1"/>
        <v>47</v>
      </c>
    </row>
    <row r="14" spans="1:24" x14ac:dyDescent="0.25">
      <c r="A14" t="s">
        <v>986</v>
      </c>
      <c r="B14" t="s">
        <v>969</v>
      </c>
      <c r="C14">
        <v>33</v>
      </c>
      <c r="D14">
        <v>0</v>
      </c>
      <c r="E14">
        <v>5</v>
      </c>
      <c r="F14">
        <v>85</v>
      </c>
      <c r="G14">
        <v>10</v>
      </c>
      <c r="H14" s="63">
        <v>0</v>
      </c>
      <c r="I14">
        <v>0</v>
      </c>
      <c r="J14">
        <v>0</v>
      </c>
      <c r="K14">
        <v>100</v>
      </c>
      <c r="L14" s="63">
        <v>0</v>
      </c>
      <c r="N14">
        <v>0</v>
      </c>
      <c r="O14">
        <v>1.6500000000000001</v>
      </c>
      <c r="P14">
        <v>28.05</v>
      </c>
      <c r="Q14">
        <v>3.3000000000000003</v>
      </c>
      <c r="R14" s="63">
        <v>0</v>
      </c>
      <c r="S14">
        <v>0</v>
      </c>
      <c r="T14">
        <v>0</v>
      </c>
      <c r="U14">
        <v>33</v>
      </c>
      <c r="V14">
        <v>0</v>
      </c>
      <c r="W14" s="64">
        <f t="shared" si="0"/>
        <v>33</v>
      </c>
      <c r="X14" s="64">
        <f t="shared" si="1"/>
        <v>33</v>
      </c>
    </row>
    <row r="15" spans="1:24" x14ac:dyDescent="0.25">
      <c r="A15" t="s">
        <v>1009</v>
      </c>
      <c r="B15" t="s">
        <v>972</v>
      </c>
      <c r="C15">
        <v>116</v>
      </c>
      <c r="D15">
        <v>0</v>
      </c>
      <c r="E15">
        <v>46</v>
      </c>
      <c r="F15">
        <v>34</v>
      </c>
      <c r="G15" s="63">
        <v>20</v>
      </c>
      <c r="H15">
        <v>0</v>
      </c>
      <c r="I15">
        <v>0</v>
      </c>
      <c r="J15">
        <v>0</v>
      </c>
      <c r="K15" s="63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3">
        <v>0</v>
      </c>
      <c r="S15">
        <v>0</v>
      </c>
      <c r="T15">
        <v>0</v>
      </c>
      <c r="U15">
        <v>116</v>
      </c>
      <c r="V15">
        <v>0</v>
      </c>
      <c r="W15" s="64">
        <f t="shared" si="0"/>
        <v>116.00000000000001</v>
      </c>
      <c r="X15" s="64">
        <f t="shared" si="1"/>
        <v>116</v>
      </c>
    </row>
    <row r="16" spans="1:24" x14ac:dyDescent="0.25">
      <c r="A16" t="s">
        <v>1010</v>
      </c>
      <c r="B16" t="s">
        <v>972</v>
      </c>
      <c r="C16">
        <v>6</v>
      </c>
      <c r="D16">
        <v>50</v>
      </c>
      <c r="E16">
        <v>50</v>
      </c>
      <c r="F16">
        <v>0</v>
      </c>
      <c r="G16" s="63">
        <v>0</v>
      </c>
      <c r="H16">
        <v>0</v>
      </c>
      <c r="I16">
        <v>0</v>
      </c>
      <c r="J16">
        <v>0</v>
      </c>
      <c r="K16" s="63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3">
        <v>0</v>
      </c>
      <c r="S16">
        <v>0</v>
      </c>
      <c r="T16">
        <v>0</v>
      </c>
      <c r="U16">
        <v>6</v>
      </c>
      <c r="V16">
        <v>0</v>
      </c>
      <c r="W16" s="64">
        <f t="shared" si="0"/>
        <v>6</v>
      </c>
      <c r="X16" s="64">
        <f t="shared" si="1"/>
        <v>6</v>
      </c>
    </row>
    <row r="17" spans="1:24" x14ac:dyDescent="0.25">
      <c r="A17" t="s">
        <v>987</v>
      </c>
      <c r="B17" t="s">
        <v>969</v>
      </c>
      <c r="C17">
        <v>3</v>
      </c>
      <c r="D17">
        <v>0</v>
      </c>
      <c r="E17">
        <v>20</v>
      </c>
      <c r="F17">
        <v>80</v>
      </c>
      <c r="G17">
        <v>0</v>
      </c>
      <c r="H17" s="63">
        <v>0</v>
      </c>
      <c r="I17">
        <v>0</v>
      </c>
      <c r="J17">
        <v>0</v>
      </c>
      <c r="K17">
        <v>100</v>
      </c>
      <c r="L17" s="63">
        <v>0</v>
      </c>
      <c r="N17">
        <v>0</v>
      </c>
      <c r="O17">
        <v>0.60000000000000009</v>
      </c>
      <c r="P17">
        <v>2.4000000000000004</v>
      </c>
      <c r="Q17">
        <v>0</v>
      </c>
      <c r="R17" s="63">
        <v>0</v>
      </c>
      <c r="S17">
        <v>0</v>
      </c>
      <c r="T17">
        <v>0</v>
      </c>
      <c r="U17">
        <v>3</v>
      </c>
      <c r="V17">
        <v>0</v>
      </c>
      <c r="W17" s="64">
        <f t="shared" si="0"/>
        <v>3.0000000000000004</v>
      </c>
      <c r="X17" s="64">
        <f t="shared" si="1"/>
        <v>3</v>
      </c>
    </row>
    <row r="18" spans="1:24" x14ac:dyDescent="0.25">
      <c r="A18" t="s">
        <v>988</v>
      </c>
      <c r="B18" t="s">
        <v>972</v>
      </c>
      <c r="C18">
        <v>5</v>
      </c>
      <c r="D18">
        <v>40</v>
      </c>
      <c r="E18">
        <v>60</v>
      </c>
      <c r="F18">
        <v>0</v>
      </c>
      <c r="G18">
        <v>0</v>
      </c>
      <c r="H18" s="63">
        <v>0</v>
      </c>
      <c r="I18">
        <v>0</v>
      </c>
      <c r="J18">
        <v>0</v>
      </c>
      <c r="K18">
        <v>100</v>
      </c>
      <c r="L18" s="63">
        <v>0</v>
      </c>
      <c r="N18">
        <v>2</v>
      </c>
      <c r="O18">
        <v>3</v>
      </c>
      <c r="P18">
        <v>0</v>
      </c>
      <c r="Q18">
        <v>0</v>
      </c>
      <c r="R18" s="63">
        <v>0</v>
      </c>
      <c r="S18">
        <v>0</v>
      </c>
      <c r="T18">
        <v>0</v>
      </c>
      <c r="U18">
        <v>5</v>
      </c>
      <c r="V18">
        <v>0</v>
      </c>
      <c r="W18" s="64">
        <f t="shared" si="0"/>
        <v>5</v>
      </c>
      <c r="X18" s="64">
        <f t="shared" si="1"/>
        <v>5</v>
      </c>
    </row>
    <row r="19" spans="1:24" x14ac:dyDescent="0.25">
      <c r="A19" t="s">
        <v>989</v>
      </c>
      <c r="B19" t="s">
        <v>972</v>
      </c>
      <c r="C19">
        <v>2</v>
      </c>
      <c r="D19">
        <v>0</v>
      </c>
      <c r="E19">
        <v>90</v>
      </c>
      <c r="F19">
        <v>10</v>
      </c>
      <c r="G19">
        <v>0</v>
      </c>
      <c r="H19" s="63">
        <v>0</v>
      </c>
      <c r="I19">
        <v>0</v>
      </c>
      <c r="J19">
        <v>0</v>
      </c>
      <c r="K19">
        <v>100</v>
      </c>
      <c r="L19" s="63">
        <v>0</v>
      </c>
      <c r="N19">
        <v>0</v>
      </c>
      <c r="O19">
        <v>1.8</v>
      </c>
      <c r="P19">
        <v>0.2</v>
      </c>
      <c r="Q19">
        <v>0</v>
      </c>
      <c r="R19" s="63">
        <v>0</v>
      </c>
      <c r="S19">
        <v>0</v>
      </c>
      <c r="T19">
        <v>0</v>
      </c>
      <c r="U19">
        <v>2</v>
      </c>
      <c r="V19">
        <v>0</v>
      </c>
      <c r="W19" s="64">
        <f t="shared" si="0"/>
        <v>2</v>
      </c>
      <c r="X19" s="64">
        <f t="shared" si="1"/>
        <v>2</v>
      </c>
    </row>
    <row r="20" spans="1:24" x14ac:dyDescent="0.25">
      <c r="A20" t="s">
        <v>1008</v>
      </c>
      <c r="B20" t="s">
        <v>972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3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3">
        <v>0</v>
      </c>
      <c r="S20">
        <v>0</v>
      </c>
      <c r="T20">
        <v>0</v>
      </c>
      <c r="U20">
        <v>62</v>
      </c>
      <c r="V20">
        <v>0</v>
      </c>
      <c r="W20" s="64">
        <f t="shared" si="0"/>
        <v>62</v>
      </c>
      <c r="X20" s="64">
        <f t="shared" si="1"/>
        <v>62</v>
      </c>
    </row>
    <row r="21" spans="1:24" x14ac:dyDescent="0.25">
      <c r="A21" t="s">
        <v>990</v>
      </c>
      <c r="B21" t="s">
        <v>972</v>
      </c>
      <c r="C21">
        <v>13</v>
      </c>
      <c r="D21">
        <v>0</v>
      </c>
      <c r="E21">
        <v>70</v>
      </c>
      <c r="F21">
        <v>30</v>
      </c>
      <c r="G21">
        <v>0</v>
      </c>
      <c r="H21" s="63">
        <v>0</v>
      </c>
      <c r="I21">
        <v>0</v>
      </c>
      <c r="J21">
        <v>0</v>
      </c>
      <c r="K21">
        <v>100</v>
      </c>
      <c r="L21" s="63">
        <v>0</v>
      </c>
      <c r="N21">
        <v>0</v>
      </c>
      <c r="O21">
        <v>9.1</v>
      </c>
      <c r="P21">
        <v>3.9</v>
      </c>
      <c r="Q21">
        <v>0</v>
      </c>
      <c r="R21" s="63">
        <v>0</v>
      </c>
      <c r="S21">
        <v>0</v>
      </c>
      <c r="T21">
        <v>0</v>
      </c>
      <c r="U21">
        <v>13</v>
      </c>
      <c r="V21">
        <v>0</v>
      </c>
      <c r="W21" s="64">
        <f t="shared" si="0"/>
        <v>13</v>
      </c>
      <c r="X21" s="64">
        <f t="shared" si="1"/>
        <v>13</v>
      </c>
    </row>
    <row r="22" spans="1:24" x14ac:dyDescent="0.25">
      <c r="A22" t="s">
        <v>991</v>
      </c>
      <c r="B22" t="s">
        <v>969</v>
      </c>
      <c r="C22">
        <v>64</v>
      </c>
      <c r="D22">
        <v>0</v>
      </c>
      <c r="E22">
        <v>0</v>
      </c>
      <c r="F22">
        <v>50</v>
      </c>
      <c r="G22">
        <v>50</v>
      </c>
      <c r="H22" s="63">
        <v>0</v>
      </c>
      <c r="I22">
        <v>0</v>
      </c>
      <c r="J22">
        <v>0</v>
      </c>
      <c r="K22">
        <v>100</v>
      </c>
      <c r="L22" s="63">
        <v>0</v>
      </c>
      <c r="N22">
        <v>0</v>
      </c>
      <c r="O22">
        <v>0</v>
      </c>
      <c r="P22">
        <v>32</v>
      </c>
      <c r="Q22">
        <v>32</v>
      </c>
      <c r="R22" s="63">
        <v>0</v>
      </c>
      <c r="S22">
        <v>0</v>
      </c>
      <c r="T22">
        <v>0</v>
      </c>
      <c r="U22">
        <v>64</v>
      </c>
      <c r="V22">
        <v>0</v>
      </c>
      <c r="W22" s="64">
        <f t="shared" si="0"/>
        <v>64</v>
      </c>
      <c r="X22" s="64">
        <f t="shared" si="1"/>
        <v>64</v>
      </c>
    </row>
    <row r="23" spans="1:24" x14ac:dyDescent="0.25">
      <c r="A23" t="s">
        <v>992</v>
      </c>
      <c r="B23" t="s">
        <v>972</v>
      </c>
      <c r="C23">
        <v>131</v>
      </c>
      <c r="D23">
        <v>2</v>
      </c>
      <c r="E23">
        <v>73</v>
      </c>
      <c r="F23">
        <v>17</v>
      </c>
      <c r="G23">
        <v>8</v>
      </c>
      <c r="H23" s="63">
        <v>0</v>
      </c>
      <c r="I23">
        <v>0</v>
      </c>
      <c r="J23">
        <v>0</v>
      </c>
      <c r="K23">
        <v>100</v>
      </c>
      <c r="L23" s="63">
        <v>0</v>
      </c>
      <c r="N23">
        <v>2.62</v>
      </c>
      <c r="O23">
        <v>95.63</v>
      </c>
      <c r="P23">
        <v>22.270000000000003</v>
      </c>
      <c r="Q23">
        <v>10.48</v>
      </c>
      <c r="R23" s="63">
        <v>0</v>
      </c>
      <c r="S23">
        <v>0</v>
      </c>
      <c r="T23">
        <v>0</v>
      </c>
      <c r="U23">
        <v>131</v>
      </c>
      <c r="V23">
        <v>0</v>
      </c>
      <c r="W23" s="64">
        <f t="shared" si="0"/>
        <v>131</v>
      </c>
      <c r="X23" s="64">
        <f t="shared" si="1"/>
        <v>131</v>
      </c>
    </row>
    <row r="24" spans="1:24" x14ac:dyDescent="0.25">
      <c r="A24" t="s">
        <v>993</v>
      </c>
      <c r="B24" t="s">
        <v>969</v>
      </c>
      <c r="C24">
        <v>21</v>
      </c>
      <c r="D24">
        <v>0</v>
      </c>
      <c r="E24">
        <v>24</v>
      </c>
      <c r="F24">
        <v>66</v>
      </c>
      <c r="G24">
        <v>10</v>
      </c>
      <c r="H24" s="63">
        <v>0</v>
      </c>
      <c r="I24">
        <v>0</v>
      </c>
      <c r="J24">
        <v>0</v>
      </c>
      <c r="K24">
        <v>100</v>
      </c>
      <c r="L24" s="63">
        <v>0</v>
      </c>
      <c r="N24">
        <v>0</v>
      </c>
      <c r="O24">
        <v>5.04</v>
      </c>
      <c r="P24">
        <v>13.860000000000001</v>
      </c>
      <c r="Q24">
        <v>2.1</v>
      </c>
      <c r="R24" s="63">
        <v>0</v>
      </c>
      <c r="S24">
        <v>0</v>
      </c>
      <c r="T24">
        <v>0</v>
      </c>
      <c r="U24">
        <v>21</v>
      </c>
      <c r="V24">
        <v>0</v>
      </c>
      <c r="W24" s="64">
        <f t="shared" si="0"/>
        <v>21.000000000000004</v>
      </c>
      <c r="X24" s="64">
        <f t="shared" si="1"/>
        <v>21</v>
      </c>
    </row>
    <row r="25" spans="1:24" x14ac:dyDescent="0.25">
      <c r="A25" t="s">
        <v>994</v>
      </c>
      <c r="B25" t="s">
        <v>969</v>
      </c>
      <c r="C25">
        <v>5</v>
      </c>
      <c r="D25">
        <v>0</v>
      </c>
      <c r="E25">
        <v>0</v>
      </c>
      <c r="F25">
        <v>80</v>
      </c>
      <c r="G25">
        <v>20</v>
      </c>
      <c r="H25" s="63">
        <v>0</v>
      </c>
      <c r="I25">
        <v>0</v>
      </c>
      <c r="J25">
        <v>0</v>
      </c>
      <c r="K25">
        <v>100</v>
      </c>
      <c r="L25" s="63">
        <v>0</v>
      </c>
      <c r="N25">
        <v>0</v>
      </c>
      <c r="O25">
        <v>0</v>
      </c>
      <c r="P25">
        <v>4</v>
      </c>
      <c r="Q25">
        <v>1</v>
      </c>
      <c r="R25" s="63">
        <v>0</v>
      </c>
      <c r="S25">
        <v>0</v>
      </c>
      <c r="T25">
        <v>0</v>
      </c>
      <c r="U25">
        <v>5</v>
      </c>
      <c r="V25">
        <v>0</v>
      </c>
      <c r="W25" s="64">
        <f t="shared" si="0"/>
        <v>5</v>
      </c>
      <c r="X25" s="64">
        <f t="shared" si="1"/>
        <v>5</v>
      </c>
    </row>
    <row r="26" spans="1:24" x14ac:dyDescent="0.25">
      <c r="A26" t="s">
        <v>995</v>
      </c>
      <c r="B26" t="s">
        <v>969</v>
      </c>
      <c r="C26">
        <v>91</v>
      </c>
      <c r="D26">
        <v>0</v>
      </c>
      <c r="E26">
        <v>2</v>
      </c>
      <c r="F26">
        <v>94</v>
      </c>
      <c r="G26">
        <v>4</v>
      </c>
      <c r="H26" s="63">
        <v>0</v>
      </c>
      <c r="I26">
        <v>0</v>
      </c>
      <c r="J26">
        <v>0</v>
      </c>
      <c r="K26">
        <v>100</v>
      </c>
      <c r="L26" s="63">
        <v>0</v>
      </c>
      <c r="N26">
        <v>0</v>
      </c>
      <c r="O26">
        <v>1.82</v>
      </c>
      <c r="P26">
        <v>85.539999999999992</v>
      </c>
      <c r="Q26">
        <v>3.64</v>
      </c>
      <c r="R26" s="63">
        <v>0</v>
      </c>
      <c r="S26">
        <v>0</v>
      </c>
      <c r="T26">
        <v>0</v>
      </c>
      <c r="U26">
        <v>91</v>
      </c>
      <c r="V26">
        <v>0</v>
      </c>
      <c r="W26" s="64">
        <f t="shared" si="0"/>
        <v>90.999999999999986</v>
      </c>
      <c r="X26" s="64">
        <f t="shared" si="1"/>
        <v>91</v>
      </c>
    </row>
    <row r="27" spans="1:24" x14ac:dyDescent="0.25">
      <c r="A27" t="s">
        <v>996</v>
      </c>
      <c r="B27" t="s">
        <v>972</v>
      </c>
      <c r="C27">
        <v>77</v>
      </c>
      <c r="D27">
        <v>0</v>
      </c>
      <c r="E27">
        <v>100</v>
      </c>
      <c r="F27">
        <v>0</v>
      </c>
      <c r="G27">
        <v>0</v>
      </c>
      <c r="H27" s="63">
        <v>0</v>
      </c>
      <c r="I27">
        <v>0</v>
      </c>
      <c r="J27">
        <v>0</v>
      </c>
      <c r="K27">
        <v>100</v>
      </c>
      <c r="L27" s="63">
        <v>0</v>
      </c>
      <c r="N27">
        <v>0</v>
      </c>
      <c r="O27">
        <v>77</v>
      </c>
      <c r="P27">
        <v>0</v>
      </c>
      <c r="Q27">
        <v>0</v>
      </c>
      <c r="R27" s="63">
        <v>0</v>
      </c>
      <c r="S27">
        <v>0</v>
      </c>
      <c r="T27">
        <v>0</v>
      </c>
      <c r="U27">
        <v>77</v>
      </c>
      <c r="V27">
        <v>0</v>
      </c>
      <c r="W27" s="64">
        <f t="shared" si="0"/>
        <v>77</v>
      </c>
      <c r="X27" s="64">
        <f t="shared" si="1"/>
        <v>77</v>
      </c>
    </row>
    <row r="28" spans="1:24" x14ac:dyDescent="0.25">
      <c r="A28" t="s">
        <v>974</v>
      </c>
      <c r="B28" t="s">
        <v>969</v>
      </c>
      <c r="C28">
        <v>0</v>
      </c>
      <c r="D28">
        <v>0</v>
      </c>
      <c r="E28">
        <v>90</v>
      </c>
      <c r="F28">
        <v>10</v>
      </c>
      <c r="G28">
        <v>0</v>
      </c>
      <c r="H28" s="63">
        <v>0</v>
      </c>
      <c r="I28">
        <v>0</v>
      </c>
      <c r="J28">
        <v>100</v>
      </c>
      <c r="K28">
        <v>0</v>
      </c>
      <c r="L28" s="63">
        <v>0</v>
      </c>
      <c r="N28">
        <v>0</v>
      </c>
      <c r="O28">
        <v>0</v>
      </c>
      <c r="P28">
        <v>0</v>
      </c>
      <c r="Q28">
        <v>0</v>
      </c>
      <c r="R28" s="63">
        <v>0</v>
      </c>
      <c r="S28">
        <v>0</v>
      </c>
      <c r="T28">
        <v>0</v>
      </c>
      <c r="U28">
        <v>0</v>
      </c>
      <c r="V28">
        <v>0</v>
      </c>
      <c r="W28" s="64">
        <f t="shared" si="0"/>
        <v>0</v>
      </c>
      <c r="X28" s="64">
        <f t="shared" si="1"/>
        <v>0</v>
      </c>
    </row>
    <row r="29" spans="1:24" x14ac:dyDescent="0.25">
      <c r="A29" t="s">
        <v>997</v>
      </c>
      <c r="B29" t="s">
        <v>477</v>
      </c>
      <c r="C29">
        <v>43</v>
      </c>
      <c r="D29">
        <v>0</v>
      </c>
      <c r="E29">
        <v>0</v>
      </c>
      <c r="F29">
        <v>17</v>
      </c>
      <c r="G29">
        <v>83</v>
      </c>
      <c r="H29" s="63">
        <v>0</v>
      </c>
      <c r="I29">
        <v>0</v>
      </c>
      <c r="J29">
        <v>0</v>
      </c>
      <c r="K29">
        <v>100</v>
      </c>
      <c r="L29" s="63">
        <v>0</v>
      </c>
      <c r="N29">
        <v>0</v>
      </c>
      <c r="O29">
        <v>0</v>
      </c>
      <c r="P29">
        <v>7.3100000000000005</v>
      </c>
      <c r="Q29">
        <v>35.69</v>
      </c>
      <c r="R29" s="63">
        <v>0</v>
      </c>
      <c r="S29">
        <v>0</v>
      </c>
      <c r="T29">
        <v>0</v>
      </c>
      <c r="U29">
        <v>43</v>
      </c>
      <c r="V29">
        <v>0</v>
      </c>
      <c r="W29" s="64">
        <f t="shared" si="0"/>
        <v>43</v>
      </c>
      <c r="X29" s="64">
        <f t="shared" si="1"/>
        <v>43</v>
      </c>
    </row>
    <row r="30" spans="1:24" x14ac:dyDescent="0.25">
      <c r="A30" t="s">
        <v>1007</v>
      </c>
      <c r="B30" t="s">
        <v>975</v>
      </c>
      <c r="C30">
        <v>1</v>
      </c>
      <c r="D30">
        <v>100</v>
      </c>
      <c r="E30">
        <v>0</v>
      </c>
      <c r="F30">
        <v>0</v>
      </c>
      <c r="G30" s="63">
        <v>0</v>
      </c>
      <c r="H30">
        <v>0</v>
      </c>
      <c r="I30">
        <v>0</v>
      </c>
      <c r="J30">
        <v>10</v>
      </c>
      <c r="K30" s="63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3">
        <v>0</v>
      </c>
      <c r="S30">
        <v>0</v>
      </c>
      <c r="T30">
        <v>0.1</v>
      </c>
      <c r="U30">
        <v>0.9</v>
      </c>
      <c r="V30">
        <v>0</v>
      </c>
      <c r="W30" s="64">
        <f t="shared" si="0"/>
        <v>1</v>
      </c>
      <c r="X30" s="64">
        <f t="shared" si="1"/>
        <v>1</v>
      </c>
    </row>
    <row r="31" spans="1:24" x14ac:dyDescent="0.25">
      <c r="A31" t="s">
        <v>998</v>
      </c>
      <c r="B31" t="s">
        <v>972</v>
      </c>
      <c r="C31">
        <v>5</v>
      </c>
      <c r="D31">
        <v>40</v>
      </c>
      <c r="E31">
        <v>60</v>
      </c>
      <c r="F31">
        <v>0</v>
      </c>
      <c r="G31">
        <v>0</v>
      </c>
      <c r="H31" s="63">
        <v>0</v>
      </c>
      <c r="I31">
        <v>0</v>
      </c>
      <c r="J31">
        <v>0</v>
      </c>
      <c r="K31">
        <v>100</v>
      </c>
      <c r="L31" s="63">
        <v>0</v>
      </c>
      <c r="N31">
        <v>2</v>
      </c>
      <c r="O31">
        <v>3</v>
      </c>
      <c r="P31">
        <v>0</v>
      </c>
      <c r="Q31">
        <v>0</v>
      </c>
      <c r="R31" s="63">
        <v>0</v>
      </c>
      <c r="S31">
        <v>0</v>
      </c>
      <c r="T31">
        <v>0</v>
      </c>
      <c r="U31">
        <v>5</v>
      </c>
      <c r="V31">
        <v>0</v>
      </c>
      <c r="W31" s="64">
        <f t="shared" si="0"/>
        <v>5</v>
      </c>
      <c r="X31" s="64">
        <f t="shared" si="1"/>
        <v>5</v>
      </c>
    </row>
    <row r="32" spans="1:24" x14ac:dyDescent="0.25">
      <c r="A32" t="s">
        <v>1006</v>
      </c>
      <c r="B32" t="s">
        <v>975</v>
      </c>
      <c r="C32">
        <v>30</v>
      </c>
      <c r="D32">
        <v>83</v>
      </c>
      <c r="E32">
        <v>0</v>
      </c>
      <c r="F32">
        <v>0</v>
      </c>
      <c r="G32" s="63">
        <v>17</v>
      </c>
      <c r="H32">
        <v>0</v>
      </c>
      <c r="I32">
        <v>0</v>
      </c>
      <c r="J32">
        <v>0</v>
      </c>
      <c r="K32" s="63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3">
        <v>0</v>
      </c>
      <c r="S32">
        <v>0</v>
      </c>
      <c r="T32">
        <v>0</v>
      </c>
      <c r="U32">
        <v>30</v>
      </c>
      <c r="V32">
        <v>0</v>
      </c>
      <c r="W32" s="64">
        <f t="shared" si="0"/>
        <v>30</v>
      </c>
      <c r="X32" s="64">
        <f t="shared" si="1"/>
        <v>30</v>
      </c>
    </row>
    <row r="33" spans="1:27" x14ac:dyDescent="0.25">
      <c r="A33" t="s">
        <v>1005</v>
      </c>
      <c r="B33" t="s">
        <v>975</v>
      </c>
      <c r="C33">
        <v>55</v>
      </c>
      <c r="D33">
        <v>73</v>
      </c>
      <c r="E33">
        <v>0</v>
      </c>
      <c r="F33">
        <v>0</v>
      </c>
      <c r="G33" s="63">
        <v>27</v>
      </c>
      <c r="H33">
        <v>0</v>
      </c>
      <c r="I33">
        <v>0</v>
      </c>
      <c r="J33">
        <v>11</v>
      </c>
      <c r="K33" s="63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3">
        <v>0</v>
      </c>
      <c r="S33">
        <v>0</v>
      </c>
      <c r="T33">
        <v>6.05</v>
      </c>
      <c r="U33">
        <v>48.95</v>
      </c>
      <c r="V33">
        <v>0</v>
      </c>
      <c r="W33" s="64">
        <f t="shared" si="0"/>
        <v>55</v>
      </c>
      <c r="X33" s="64">
        <f t="shared" si="1"/>
        <v>55</v>
      </c>
    </row>
    <row r="34" spans="1:27" x14ac:dyDescent="0.25">
      <c r="A34" t="s">
        <v>999</v>
      </c>
      <c r="B34" t="s">
        <v>976</v>
      </c>
      <c r="C34">
        <v>27</v>
      </c>
      <c r="D34">
        <v>0</v>
      </c>
      <c r="E34">
        <v>0</v>
      </c>
      <c r="F34">
        <v>4</v>
      </c>
      <c r="G34">
        <v>0</v>
      </c>
      <c r="H34" s="63">
        <v>96</v>
      </c>
      <c r="I34">
        <v>96</v>
      </c>
      <c r="J34">
        <v>0</v>
      </c>
      <c r="K34">
        <v>4</v>
      </c>
      <c r="L34" s="63">
        <v>0</v>
      </c>
      <c r="N34">
        <v>0</v>
      </c>
      <c r="O34">
        <v>0</v>
      </c>
      <c r="P34">
        <v>1.08</v>
      </c>
      <c r="Q34">
        <v>0</v>
      </c>
      <c r="R34" s="63">
        <v>25.919999999999998</v>
      </c>
      <c r="S34">
        <v>25.919999999999998</v>
      </c>
      <c r="T34">
        <v>0</v>
      </c>
      <c r="U34">
        <v>1.08</v>
      </c>
      <c r="V34">
        <v>0</v>
      </c>
      <c r="W34" s="64">
        <f t="shared" si="0"/>
        <v>27</v>
      </c>
      <c r="X34" s="64">
        <f t="shared" si="1"/>
        <v>27</v>
      </c>
    </row>
    <row r="35" spans="1:27" x14ac:dyDescent="0.25">
      <c r="A35" t="s">
        <v>1000</v>
      </c>
      <c r="B35" t="s">
        <v>976</v>
      </c>
      <c r="C35">
        <v>7</v>
      </c>
      <c r="D35">
        <v>0</v>
      </c>
      <c r="E35">
        <v>20</v>
      </c>
      <c r="F35">
        <v>20</v>
      </c>
      <c r="G35">
        <v>0</v>
      </c>
      <c r="H35" s="63">
        <v>60</v>
      </c>
      <c r="I35">
        <v>80</v>
      </c>
      <c r="J35">
        <v>0</v>
      </c>
      <c r="K35">
        <v>20</v>
      </c>
      <c r="L35" s="63">
        <v>0</v>
      </c>
      <c r="N35">
        <v>0</v>
      </c>
      <c r="O35">
        <v>1.4000000000000001</v>
      </c>
      <c r="P35">
        <v>1.4000000000000001</v>
      </c>
      <c r="Q35">
        <v>0</v>
      </c>
      <c r="R35" s="63">
        <v>4.2</v>
      </c>
      <c r="S35">
        <v>5.6000000000000005</v>
      </c>
      <c r="T35">
        <v>0</v>
      </c>
      <c r="U35">
        <v>1.4000000000000001</v>
      </c>
      <c r="V35">
        <v>0</v>
      </c>
      <c r="W35" s="64">
        <f t="shared" si="0"/>
        <v>7</v>
      </c>
      <c r="X35" s="64">
        <f t="shared" si="1"/>
        <v>7.0000000000000009</v>
      </c>
    </row>
    <row r="36" spans="1:27" x14ac:dyDescent="0.25">
      <c r="A36" t="s">
        <v>1001</v>
      </c>
      <c r="B36" t="s">
        <v>976</v>
      </c>
      <c r="C36">
        <v>22</v>
      </c>
      <c r="D36">
        <v>0</v>
      </c>
      <c r="E36">
        <v>0</v>
      </c>
      <c r="F36">
        <v>0</v>
      </c>
      <c r="G36">
        <v>0</v>
      </c>
      <c r="H36" s="63">
        <v>100</v>
      </c>
      <c r="I36">
        <v>100</v>
      </c>
      <c r="J36">
        <v>0</v>
      </c>
      <c r="K36">
        <v>0</v>
      </c>
      <c r="L36" s="63">
        <v>0</v>
      </c>
      <c r="N36">
        <v>0</v>
      </c>
      <c r="O36">
        <v>0</v>
      </c>
      <c r="P36">
        <v>0</v>
      </c>
      <c r="Q36">
        <v>0</v>
      </c>
      <c r="R36" s="63">
        <v>22</v>
      </c>
      <c r="S36">
        <v>22</v>
      </c>
      <c r="T36">
        <v>0</v>
      </c>
      <c r="U36">
        <v>0</v>
      </c>
      <c r="V36">
        <v>0</v>
      </c>
      <c r="W36" s="64">
        <f t="shared" si="0"/>
        <v>22</v>
      </c>
      <c r="X36" s="64">
        <f t="shared" si="1"/>
        <v>22</v>
      </c>
    </row>
    <row r="37" spans="1:27" x14ac:dyDescent="0.25">
      <c r="A37" t="s">
        <v>1002</v>
      </c>
      <c r="B37" t="s">
        <v>977</v>
      </c>
      <c r="C37">
        <v>25</v>
      </c>
      <c r="D37">
        <v>48</v>
      </c>
      <c r="E37">
        <v>32</v>
      </c>
      <c r="F37">
        <v>20</v>
      </c>
      <c r="G37">
        <v>0</v>
      </c>
      <c r="H37" s="63">
        <v>0</v>
      </c>
      <c r="I37">
        <v>0</v>
      </c>
      <c r="J37">
        <v>0</v>
      </c>
      <c r="K37">
        <v>100</v>
      </c>
      <c r="L37" s="63">
        <v>0</v>
      </c>
      <c r="N37">
        <v>12</v>
      </c>
      <c r="O37">
        <v>8</v>
      </c>
      <c r="P37">
        <v>5</v>
      </c>
      <c r="Q37">
        <v>0</v>
      </c>
      <c r="R37" s="63">
        <v>0</v>
      </c>
      <c r="S37">
        <v>0</v>
      </c>
      <c r="T37">
        <v>0</v>
      </c>
      <c r="U37">
        <v>25</v>
      </c>
      <c r="V37">
        <v>0</v>
      </c>
      <c r="W37" s="64">
        <f t="shared" si="0"/>
        <v>25</v>
      </c>
      <c r="X37" s="64">
        <f t="shared" si="1"/>
        <v>25</v>
      </c>
    </row>
    <row r="38" spans="1:27" x14ac:dyDescent="0.25">
      <c r="A38" t="s">
        <v>1003</v>
      </c>
      <c r="B38" t="s">
        <v>968</v>
      </c>
      <c r="C38">
        <v>26</v>
      </c>
      <c r="D38">
        <v>0</v>
      </c>
      <c r="E38">
        <v>0</v>
      </c>
      <c r="F38">
        <v>100</v>
      </c>
      <c r="G38">
        <v>0</v>
      </c>
      <c r="H38" s="63">
        <v>0</v>
      </c>
      <c r="I38">
        <v>0</v>
      </c>
      <c r="J38">
        <v>0</v>
      </c>
      <c r="K38">
        <v>100</v>
      </c>
      <c r="L38" s="63">
        <v>0</v>
      </c>
      <c r="N38">
        <v>0</v>
      </c>
      <c r="O38">
        <v>0</v>
      </c>
      <c r="P38">
        <v>26</v>
      </c>
      <c r="Q38">
        <v>0</v>
      </c>
      <c r="R38" s="63">
        <v>0</v>
      </c>
      <c r="S38">
        <v>0</v>
      </c>
      <c r="T38">
        <v>0</v>
      </c>
      <c r="U38">
        <v>26</v>
      </c>
      <c r="V38">
        <v>0</v>
      </c>
      <c r="W38" s="64">
        <f t="shared" si="0"/>
        <v>26</v>
      </c>
      <c r="X38" s="64">
        <f t="shared" si="1"/>
        <v>26</v>
      </c>
    </row>
    <row r="39" spans="1:27" x14ac:dyDescent="0.25">
      <c r="A39" t="s">
        <v>1004</v>
      </c>
      <c r="B39" t="s">
        <v>977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3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3">
        <v>0</v>
      </c>
      <c r="S39">
        <v>0</v>
      </c>
      <c r="T39">
        <v>0</v>
      </c>
      <c r="U39">
        <v>28</v>
      </c>
      <c r="V39">
        <v>0</v>
      </c>
      <c r="W39" s="64">
        <f t="shared" si="0"/>
        <v>28.000000000000004</v>
      </c>
      <c r="X39" s="64">
        <f t="shared" si="1"/>
        <v>28</v>
      </c>
    </row>
    <row r="40" spans="1:27" x14ac:dyDescent="0.25">
      <c r="N40" t="s">
        <v>166</v>
      </c>
      <c r="O40" t="s">
        <v>163</v>
      </c>
      <c r="P40" t="s">
        <v>164</v>
      </c>
      <c r="Q40" t="s">
        <v>163</v>
      </c>
      <c r="R40" t="s">
        <v>216</v>
      </c>
      <c r="S40" t="s">
        <v>256</v>
      </c>
      <c r="T40" t="s">
        <v>256</v>
      </c>
      <c r="U40" t="s">
        <v>255</v>
      </c>
      <c r="V40" t="s">
        <v>300</v>
      </c>
    </row>
    <row r="43" spans="1:27" x14ac:dyDescent="0.25">
      <c r="K43" t="s">
        <v>219</v>
      </c>
      <c r="L43" s="46" t="s">
        <v>257</v>
      </c>
      <c r="M43" s="46" t="s">
        <v>61</v>
      </c>
      <c r="N43" s="31" t="s">
        <v>73</v>
      </c>
      <c r="O43" s="31" t="s">
        <v>173</v>
      </c>
      <c r="P43" s="31" t="s">
        <v>174</v>
      </c>
      <c r="Q43" s="31" t="s">
        <v>175</v>
      </c>
      <c r="R43" s="31" t="s">
        <v>176</v>
      </c>
      <c r="S43" s="31" t="s">
        <v>177</v>
      </c>
      <c r="T43" s="35" t="s">
        <v>178</v>
      </c>
      <c r="U43" s="32" t="s">
        <v>168</v>
      </c>
      <c r="V43" s="32" t="s">
        <v>169</v>
      </c>
      <c r="W43" s="32" t="s">
        <v>64</v>
      </c>
      <c r="X43" s="32" t="s">
        <v>170</v>
      </c>
      <c r="Y43" s="32" t="s">
        <v>68</v>
      </c>
      <c r="Z43" s="32" t="s">
        <v>171</v>
      </c>
      <c r="AA43" s="35" t="s">
        <v>172</v>
      </c>
    </row>
    <row r="44" spans="1:27" x14ac:dyDescent="0.25">
      <c r="K44" t="s">
        <v>1011</v>
      </c>
      <c r="L44" t="s">
        <v>1159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25">
      <c r="K45" t="s">
        <v>1012</v>
      </c>
      <c r="L45" t="s">
        <v>1160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25">
      <c r="K46" t="s">
        <v>1013</v>
      </c>
      <c r="L46" t="s">
        <v>1161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25">
      <c r="K47" t="s">
        <v>978</v>
      </c>
      <c r="L47" t="s">
        <v>1162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25">
      <c r="K48" t="s">
        <v>979</v>
      </c>
      <c r="L48" t="s">
        <v>919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25">
      <c r="K49" t="s">
        <v>980</v>
      </c>
      <c r="L49" t="s">
        <v>1163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25">
      <c r="K50" t="s">
        <v>981</v>
      </c>
      <c r="L50" t="s">
        <v>1164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25">
      <c r="K51" t="s">
        <v>982</v>
      </c>
      <c r="L51" t="s">
        <v>1165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25">
      <c r="K52" t="s">
        <v>983</v>
      </c>
      <c r="L52" t="s">
        <v>1166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25">
      <c r="K53" t="s">
        <v>984</v>
      </c>
      <c r="L53" t="s">
        <v>1167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25">
      <c r="K54" t="s">
        <v>985</v>
      </c>
      <c r="L54" t="s">
        <v>705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25">
      <c r="K55" t="s">
        <v>986</v>
      </c>
      <c r="L55" t="s">
        <v>1168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25">
      <c r="K56" t="s">
        <v>1009</v>
      </c>
      <c r="L56" t="s">
        <v>1169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25">
      <c r="K57" t="s">
        <v>1010</v>
      </c>
      <c r="L57" t="s">
        <v>1170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25">
      <c r="K58" t="s">
        <v>987</v>
      </c>
      <c r="L58" t="s">
        <v>1171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25">
      <c r="K59" t="s">
        <v>988</v>
      </c>
      <c r="L59" t="s">
        <v>1172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25">
      <c r="K60" t="s">
        <v>989</v>
      </c>
      <c r="L60" t="s">
        <v>1173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25">
      <c r="K61" t="s">
        <v>1008</v>
      </c>
      <c r="L61" t="s">
        <v>1174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25">
      <c r="K62" t="s">
        <v>990</v>
      </c>
      <c r="L62" t="s">
        <v>1175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25">
      <c r="K63" t="s">
        <v>991</v>
      </c>
      <c r="L63" t="s">
        <v>1176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25">
      <c r="K64" t="s">
        <v>992</v>
      </c>
      <c r="L64" t="s">
        <v>1177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25">
      <c r="K65" t="s">
        <v>993</v>
      </c>
      <c r="L65" t="s">
        <v>1178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25">
      <c r="K66" t="s">
        <v>994</v>
      </c>
      <c r="L66" t="s">
        <v>1179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25">
      <c r="K67" t="s">
        <v>995</v>
      </c>
      <c r="L67" t="s">
        <v>1180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25">
      <c r="K68" t="s">
        <v>996</v>
      </c>
      <c r="L68" t="s">
        <v>1181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25">
      <c r="K69" t="s">
        <v>974</v>
      </c>
      <c r="L69" t="s">
        <v>1182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25">
      <c r="K70" t="s">
        <v>997</v>
      </c>
      <c r="L70" t="s">
        <v>673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25">
      <c r="K71" t="s">
        <v>1007</v>
      </c>
      <c r="L71" t="s">
        <v>1183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25">
      <c r="K72" t="s">
        <v>998</v>
      </c>
      <c r="L72" t="s">
        <v>1184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25">
      <c r="K73" t="s">
        <v>1006</v>
      </c>
      <c r="L73" t="s">
        <v>1185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25">
      <c r="K74" t="s">
        <v>1005</v>
      </c>
      <c r="L74" t="s">
        <v>1186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25">
      <c r="K75" t="s">
        <v>999</v>
      </c>
      <c r="L75" t="s">
        <v>1187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25">
      <c r="K76" t="s">
        <v>1000</v>
      </c>
      <c r="L76" t="s">
        <v>1188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25">
      <c r="K77" t="s">
        <v>1001</v>
      </c>
      <c r="L77" t="s">
        <v>1189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25">
      <c r="K78" t="s">
        <v>1002</v>
      </c>
      <c r="L78" t="s">
        <v>1190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25">
      <c r="K79" t="s">
        <v>1003</v>
      </c>
      <c r="L79" t="s">
        <v>1191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25">
      <c r="K80" t="s">
        <v>1004</v>
      </c>
      <c r="L80" t="s">
        <v>1192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43" workbookViewId="0">
      <selection activeCell="A70" sqref="A70:XFD70"/>
    </sheetView>
  </sheetViews>
  <sheetFormatPr defaultRowHeight="15" x14ac:dyDescent="0.25"/>
  <cols>
    <col min="1" max="1" width="26" bestFit="1" customWidth="1"/>
    <col min="2" max="2" width="27.85546875" customWidth="1"/>
    <col min="3" max="3" width="9.5703125" bestFit="1" customWidth="1"/>
    <col min="4" max="4" width="7.85546875" bestFit="1" customWidth="1"/>
    <col min="5" max="5" width="9.140625" bestFit="1" customWidth="1"/>
    <col min="6" max="6" width="8.140625" bestFit="1" customWidth="1"/>
    <col min="7" max="7" width="18.140625" bestFit="1" customWidth="1"/>
    <col min="8" max="8" width="9.140625" bestFit="1" customWidth="1"/>
    <col min="9" max="9" width="5.5703125" bestFit="1" customWidth="1"/>
    <col min="10" max="10" width="27" bestFit="1" customWidth="1"/>
    <col min="11" max="11" width="16.7109375" bestFit="1" customWidth="1"/>
    <col min="12" max="12" width="11.140625" bestFit="1" customWidth="1"/>
    <col min="13" max="13" width="10.140625" bestFit="1" customWidth="1"/>
    <col min="14" max="14" width="16" bestFit="1" customWidth="1"/>
    <col min="15" max="15" width="18" bestFit="1" customWidth="1"/>
    <col min="16" max="16" width="16.42578125" bestFit="1" customWidth="1"/>
    <col min="17" max="17" width="14.5703125" bestFit="1" customWidth="1"/>
    <col min="18" max="18" width="15.28515625" bestFit="1" customWidth="1"/>
    <col min="19" max="19" width="7.42578125" bestFit="1" customWidth="1"/>
    <col min="20" max="20" width="27.28515625" bestFit="1" customWidth="1"/>
    <col min="21" max="21" width="26.140625" bestFit="1" customWidth="1"/>
    <col min="22" max="22" width="16.7109375" bestFit="1" customWidth="1"/>
    <col min="23" max="23" width="23" bestFit="1" customWidth="1"/>
    <col min="24" max="24" width="27" bestFit="1" customWidth="1"/>
  </cols>
  <sheetData>
    <row r="1" spans="1:25" x14ac:dyDescent="0.25">
      <c r="A1" s="69" t="s">
        <v>1019</v>
      </c>
      <c r="B1" s="69" t="s">
        <v>1278</v>
      </c>
      <c r="C1" s="69" t="s">
        <v>175</v>
      </c>
      <c r="D1" s="69" t="s">
        <v>507</v>
      </c>
      <c r="E1" s="69" t="s">
        <v>225</v>
      </c>
      <c r="F1" s="69" t="s">
        <v>227</v>
      </c>
      <c r="G1" s="69" t="s">
        <v>1193</v>
      </c>
      <c r="H1" s="69" t="s">
        <v>305</v>
      </c>
      <c r="I1" s="69" t="s">
        <v>73</v>
      </c>
      <c r="J1" s="69" t="s">
        <v>1019</v>
      </c>
      <c r="K1" s="69" t="s">
        <v>1224</v>
      </c>
      <c r="L1" s="69" t="s">
        <v>170</v>
      </c>
      <c r="M1" s="69" t="s">
        <v>1225</v>
      </c>
      <c r="N1" s="69" t="s">
        <v>1226</v>
      </c>
      <c r="O1" s="69" t="s">
        <v>1227</v>
      </c>
      <c r="P1" s="69" t="s">
        <v>1228</v>
      </c>
      <c r="Q1" s="69" t="s">
        <v>1229</v>
      </c>
      <c r="R1" s="69" t="s">
        <v>1230</v>
      </c>
      <c r="S1" s="68" t="s">
        <v>1234</v>
      </c>
      <c r="T1" s="68" t="s">
        <v>1235</v>
      </c>
      <c r="U1" s="68" t="s">
        <v>1236</v>
      </c>
      <c r="V1" s="68" t="s">
        <v>1237</v>
      </c>
      <c r="W1" s="68" t="s">
        <v>1238</v>
      </c>
      <c r="X1" s="68" t="s">
        <v>1277</v>
      </c>
      <c r="Y1" s="68"/>
    </row>
    <row r="2" spans="1:25" x14ac:dyDescent="0.25">
      <c r="A2" s="68" t="s">
        <v>1194</v>
      </c>
      <c r="B2" s="68">
        <v>17</v>
      </c>
      <c r="C2" s="68" t="s">
        <v>2181</v>
      </c>
      <c r="D2" s="68" t="s">
        <v>2200</v>
      </c>
      <c r="E2" s="68" t="s">
        <v>2201</v>
      </c>
      <c r="F2" s="68" t="s">
        <v>430</v>
      </c>
      <c r="G2" s="68" t="s">
        <v>2202</v>
      </c>
      <c r="H2" s="68" t="s">
        <v>430</v>
      </c>
      <c r="I2" s="68" t="s">
        <v>430</v>
      </c>
      <c r="J2" s="68" t="s">
        <v>1194</v>
      </c>
      <c r="K2" s="68" t="s">
        <v>430</v>
      </c>
      <c r="L2" s="68" t="s">
        <v>430</v>
      </c>
      <c r="M2" s="68" t="s">
        <v>430</v>
      </c>
      <c r="N2" s="68" t="s">
        <v>1871</v>
      </c>
      <c r="O2" s="68" t="s">
        <v>2181</v>
      </c>
      <c r="P2" s="68" t="s">
        <v>430</v>
      </c>
      <c r="Q2" s="68" t="s">
        <v>1798</v>
      </c>
      <c r="R2" s="68" t="s">
        <v>1798</v>
      </c>
      <c r="S2" s="68">
        <v>1</v>
      </c>
      <c r="T2" s="68" t="s">
        <v>2149</v>
      </c>
      <c r="U2" s="68" t="s">
        <v>2150</v>
      </c>
      <c r="V2" s="68" t="s">
        <v>1239</v>
      </c>
      <c r="W2" s="68">
        <v>6</v>
      </c>
      <c r="X2" s="68" t="s">
        <v>1194</v>
      </c>
      <c r="Y2" s="68"/>
    </row>
    <row r="3" spans="1:25" x14ac:dyDescent="0.25">
      <c r="A3" s="68" t="s">
        <v>1195</v>
      </c>
      <c r="B3" s="68">
        <v>12</v>
      </c>
      <c r="C3" s="68" t="s">
        <v>430</v>
      </c>
      <c r="D3" s="68" t="s">
        <v>2183</v>
      </c>
      <c r="E3" s="68" t="s">
        <v>430</v>
      </c>
      <c r="F3" s="68" t="s">
        <v>430</v>
      </c>
      <c r="G3" s="68" t="s">
        <v>430</v>
      </c>
      <c r="H3" s="68" t="s">
        <v>2182</v>
      </c>
      <c r="I3" s="68" t="s">
        <v>430</v>
      </c>
      <c r="J3" s="68" t="s">
        <v>1195</v>
      </c>
      <c r="K3" s="68" t="s">
        <v>2182</v>
      </c>
      <c r="L3" s="68" t="s">
        <v>430</v>
      </c>
      <c r="M3" s="68" t="s">
        <v>430</v>
      </c>
      <c r="N3" s="68" t="s">
        <v>2183</v>
      </c>
      <c r="O3" s="68" t="s">
        <v>430</v>
      </c>
      <c r="P3" s="68" t="s">
        <v>430</v>
      </c>
      <c r="Q3" s="68" t="s">
        <v>430</v>
      </c>
      <c r="R3" s="68" t="s">
        <v>430</v>
      </c>
      <c r="S3" s="68">
        <v>2</v>
      </c>
      <c r="T3" s="68" t="s">
        <v>1194</v>
      </c>
      <c r="U3" s="68" t="s">
        <v>1240</v>
      </c>
      <c r="V3" s="68" t="s">
        <v>1239</v>
      </c>
      <c r="W3" s="68">
        <v>17</v>
      </c>
      <c r="X3" s="68" t="s">
        <v>1195</v>
      </c>
      <c r="Y3" s="68"/>
    </row>
    <row r="4" spans="1:25" x14ac:dyDescent="0.25">
      <c r="A4" s="68" t="s">
        <v>1196</v>
      </c>
      <c r="B4" s="68">
        <v>10</v>
      </c>
      <c r="C4" s="68" t="s">
        <v>430</v>
      </c>
      <c r="D4" s="68" t="s">
        <v>430</v>
      </c>
      <c r="E4" s="68" t="s">
        <v>430</v>
      </c>
      <c r="F4" s="68" t="s">
        <v>1033</v>
      </c>
      <c r="G4" s="68" t="s">
        <v>430</v>
      </c>
      <c r="H4" s="68" t="s">
        <v>430</v>
      </c>
      <c r="I4" s="68" t="s">
        <v>430</v>
      </c>
      <c r="J4" s="68" t="s">
        <v>1196</v>
      </c>
      <c r="K4" s="68" t="s">
        <v>430</v>
      </c>
      <c r="L4" s="68" t="s">
        <v>430</v>
      </c>
      <c r="M4" s="68" t="s">
        <v>430</v>
      </c>
      <c r="N4" s="68" t="s">
        <v>1033</v>
      </c>
      <c r="O4" s="68" t="s">
        <v>430</v>
      </c>
      <c r="P4" s="68" t="s">
        <v>430</v>
      </c>
      <c r="Q4" s="68" t="s">
        <v>430</v>
      </c>
      <c r="R4" s="68" t="s">
        <v>430</v>
      </c>
      <c r="S4" s="68">
        <v>3</v>
      </c>
      <c r="T4" s="68" t="s">
        <v>2151</v>
      </c>
      <c r="U4" s="68" t="s">
        <v>2152</v>
      </c>
      <c r="V4" s="68" t="s">
        <v>1239</v>
      </c>
      <c r="W4" s="68">
        <v>2</v>
      </c>
      <c r="X4" s="68" t="s">
        <v>1196</v>
      </c>
      <c r="Y4" s="68"/>
    </row>
    <row r="5" spans="1:25" x14ac:dyDescent="0.25">
      <c r="A5" s="68" t="s">
        <v>1197</v>
      </c>
      <c r="B5" s="68">
        <v>10</v>
      </c>
      <c r="C5" s="68" t="s">
        <v>430</v>
      </c>
      <c r="D5" s="68" t="s">
        <v>430</v>
      </c>
      <c r="E5" s="68" t="s">
        <v>1198</v>
      </c>
      <c r="F5" s="68" t="s">
        <v>430</v>
      </c>
      <c r="G5" s="68" t="s">
        <v>430</v>
      </c>
      <c r="H5" s="68" t="s">
        <v>1199</v>
      </c>
      <c r="I5" s="68" t="s">
        <v>430</v>
      </c>
      <c r="J5" s="68" t="s">
        <v>1197</v>
      </c>
      <c r="K5" s="68" t="s">
        <v>1041</v>
      </c>
      <c r="L5" s="68" t="s">
        <v>430</v>
      </c>
      <c r="M5" s="68" t="s">
        <v>430</v>
      </c>
      <c r="N5" s="68" t="s">
        <v>1041</v>
      </c>
      <c r="O5" s="68" t="s">
        <v>430</v>
      </c>
      <c r="P5" s="68" t="s">
        <v>430</v>
      </c>
      <c r="Q5" s="68" t="s">
        <v>430</v>
      </c>
      <c r="R5" s="68" t="s">
        <v>430</v>
      </c>
      <c r="S5" s="68">
        <v>4</v>
      </c>
      <c r="T5" s="68" t="s">
        <v>1195</v>
      </c>
      <c r="U5" s="68" t="s">
        <v>1241</v>
      </c>
      <c r="V5" s="68" t="s">
        <v>1242</v>
      </c>
      <c r="W5" s="68">
        <v>12</v>
      </c>
      <c r="X5" s="68" t="s">
        <v>1197</v>
      </c>
      <c r="Y5" s="68"/>
    </row>
    <row r="6" spans="1:25" x14ac:dyDescent="0.25">
      <c r="A6" s="68" t="s">
        <v>1200</v>
      </c>
      <c r="B6" s="68">
        <v>10</v>
      </c>
      <c r="C6" s="68" t="s">
        <v>1051</v>
      </c>
      <c r="D6" s="68" t="s">
        <v>1041</v>
      </c>
      <c r="E6" s="68" t="s">
        <v>430</v>
      </c>
      <c r="F6" s="68" t="s">
        <v>430</v>
      </c>
      <c r="G6" s="68" t="s">
        <v>1102</v>
      </c>
      <c r="H6" s="68" t="s">
        <v>430</v>
      </c>
      <c r="I6" s="68" t="s">
        <v>430</v>
      </c>
      <c r="J6" s="68" t="s">
        <v>1200</v>
      </c>
      <c r="K6" s="68" t="s">
        <v>1051</v>
      </c>
      <c r="L6" s="68" t="s">
        <v>430</v>
      </c>
      <c r="M6" s="68" t="s">
        <v>430</v>
      </c>
      <c r="N6" s="68" t="s">
        <v>1041</v>
      </c>
      <c r="O6" s="68" t="s">
        <v>1051</v>
      </c>
      <c r="P6" s="68" t="s">
        <v>1147</v>
      </c>
      <c r="Q6" s="68" t="s">
        <v>430</v>
      </c>
      <c r="R6" s="68" t="s">
        <v>430</v>
      </c>
      <c r="S6" s="68">
        <v>5</v>
      </c>
      <c r="T6" s="68" t="s">
        <v>2153</v>
      </c>
      <c r="U6" s="68" t="s">
        <v>2154</v>
      </c>
      <c r="V6" s="68" t="s">
        <v>1242</v>
      </c>
      <c r="W6" s="68">
        <v>4</v>
      </c>
      <c r="X6" s="68" t="s">
        <v>1200</v>
      </c>
      <c r="Y6" s="68"/>
    </row>
    <row r="7" spans="1:25" x14ac:dyDescent="0.25">
      <c r="A7" s="68" t="s">
        <v>1201</v>
      </c>
      <c r="B7" s="68">
        <v>18</v>
      </c>
      <c r="C7" s="68" t="s">
        <v>430</v>
      </c>
      <c r="D7" s="68" t="s">
        <v>430</v>
      </c>
      <c r="E7" s="68" t="s">
        <v>430</v>
      </c>
      <c r="F7" s="68" t="s">
        <v>430</v>
      </c>
      <c r="G7" s="68" t="s">
        <v>1033</v>
      </c>
      <c r="H7" s="68" t="s">
        <v>430</v>
      </c>
      <c r="I7" s="68" t="s">
        <v>430</v>
      </c>
      <c r="J7" s="68" t="s">
        <v>1201</v>
      </c>
      <c r="K7" s="68" t="s">
        <v>430</v>
      </c>
      <c r="L7" s="68" t="s">
        <v>1551</v>
      </c>
      <c r="M7" s="68" t="s">
        <v>430</v>
      </c>
      <c r="N7" s="68" t="s">
        <v>430</v>
      </c>
      <c r="O7" s="68" t="s">
        <v>430</v>
      </c>
      <c r="P7" s="68" t="s">
        <v>430</v>
      </c>
      <c r="Q7" s="68" t="s">
        <v>2184</v>
      </c>
      <c r="R7" s="68" t="s">
        <v>2183</v>
      </c>
      <c r="S7" s="68">
        <v>6</v>
      </c>
      <c r="T7" s="68" t="s">
        <v>2155</v>
      </c>
      <c r="U7" s="68" t="s">
        <v>2156</v>
      </c>
      <c r="V7" s="68" t="s">
        <v>1243</v>
      </c>
      <c r="W7" s="68">
        <v>5</v>
      </c>
      <c r="X7" s="68" t="s">
        <v>1201</v>
      </c>
      <c r="Y7" s="68"/>
    </row>
    <row r="8" spans="1:25" x14ac:dyDescent="0.25">
      <c r="A8" s="68" t="s">
        <v>1202</v>
      </c>
      <c r="B8" s="68">
        <v>97</v>
      </c>
      <c r="C8" s="68" t="s">
        <v>430</v>
      </c>
      <c r="D8" s="68" t="s">
        <v>2203</v>
      </c>
      <c r="E8" s="68" t="s">
        <v>2204</v>
      </c>
      <c r="F8" s="68" t="s">
        <v>430</v>
      </c>
      <c r="G8" s="68" t="s">
        <v>430</v>
      </c>
      <c r="H8" s="68" t="s">
        <v>2205</v>
      </c>
      <c r="I8" s="68" t="s">
        <v>430</v>
      </c>
      <c r="J8" s="68" t="s">
        <v>1202</v>
      </c>
      <c r="K8" s="68" t="s">
        <v>2185</v>
      </c>
      <c r="L8" s="68" t="s">
        <v>1553</v>
      </c>
      <c r="M8" s="68" t="s">
        <v>430</v>
      </c>
      <c r="N8" s="68" t="s">
        <v>2186</v>
      </c>
      <c r="O8" s="68" t="s">
        <v>430</v>
      </c>
      <c r="P8" s="68" t="s">
        <v>430</v>
      </c>
      <c r="Q8" s="68" t="s">
        <v>430</v>
      </c>
      <c r="R8" s="68" t="s">
        <v>430</v>
      </c>
      <c r="S8" s="68">
        <v>7</v>
      </c>
      <c r="T8" s="68" t="s">
        <v>1244</v>
      </c>
      <c r="U8" s="68" t="s">
        <v>1245</v>
      </c>
      <c r="V8" s="68" t="s">
        <v>1239</v>
      </c>
      <c r="W8" s="68">
        <v>10</v>
      </c>
      <c r="X8" s="68" t="s">
        <v>1202</v>
      </c>
      <c r="Y8" s="68"/>
    </row>
    <row r="9" spans="1:25" x14ac:dyDescent="0.25">
      <c r="A9" s="68" t="s">
        <v>1203</v>
      </c>
      <c r="B9" s="68">
        <v>14</v>
      </c>
      <c r="C9" s="68" t="s">
        <v>430</v>
      </c>
      <c r="D9" s="68" t="s">
        <v>1864</v>
      </c>
      <c r="E9" s="68" t="s">
        <v>430</v>
      </c>
      <c r="F9" s="68" t="s">
        <v>430</v>
      </c>
      <c r="G9" s="68" t="s">
        <v>2206</v>
      </c>
      <c r="H9" s="68" t="s">
        <v>2207</v>
      </c>
      <c r="I9" s="68" t="s">
        <v>430</v>
      </c>
      <c r="J9" s="68" t="s">
        <v>1203</v>
      </c>
      <c r="K9" s="68" t="s">
        <v>1041</v>
      </c>
      <c r="L9" s="68" t="s">
        <v>1864</v>
      </c>
      <c r="M9" s="68" t="s">
        <v>430</v>
      </c>
      <c r="N9" s="68" t="s">
        <v>1660</v>
      </c>
      <c r="O9" s="68" t="s">
        <v>430</v>
      </c>
      <c r="P9" s="68" t="s">
        <v>1585</v>
      </c>
      <c r="Q9" s="68" t="s">
        <v>430</v>
      </c>
      <c r="R9" s="68" t="s">
        <v>430</v>
      </c>
      <c r="S9" s="68">
        <v>8</v>
      </c>
      <c r="T9" s="68" t="s">
        <v>1197</v>
      </c>
      <c r="U9" s="68" t="s">
        <v>1246</v>
      </c>
      <c r="V9" s="68" t="s">
        <v>1239</v>
      </c>
      <c r="W9" s="68">
        <v>10</v>
      </c>
      <c r="X9" s="68" t="s">
        <v>1203</v>
      </c>
      <c r="Y9" s="68"/>
    </row>
    <row r="10" spans="1:25" x14ac:dyDescent="0.25">
      <c r="A10" s="68" t="s">
        <v>1204</v>
      </c>
      <c r="B10" s="68">
        <v>13</v>
      </c>
      <c r="C10" s="68" t="s">
        <v>430</v>
      </c>
      <c r="D10" s="68" t="s">
        <v>430</v>
      </c>
      <c r="E10" s="68" t="s">
        <v>430</v>
      </c>
      <c r="F10" s="68" t="s">
        <v>430</v>
      </c>
      <c r="G10" s="68" t="s">
        <v>1033</v>
      </c>
      <c r="H10" s="68" t="s">
        <v>430</v>
      </c>
      <c r="I10" s="68" t="s">
        <v>430</v>
      </c>
      <c r="J10" s="68" t="s">
        <v>1204</v>
      </c>
      <c r="K10" s="68" t="s">
        <v>430</v>
      </c>
      <c r="L10" s="68" t="s">
        <v>430</v>
      </c>
      <c r="M10" s="68" t="s">
        <v>430</v>
      </c>
      <c r="N10" s="68" t="s">
        <v>430</v>
      </c>
      <c r="O10" s="68" t="s">
        <v>430</v>
      </c>
      <c r="P10" s="68" t="s">
        <v>1033</v>
      </c>
      <c r="Q10" s="68" t="s">
        <v>430</v>
      </c>
      <c r="R10" s="68" t="s">
        <v>430</v>
      </c>
      <c r="S10" s="68">
        <v>9</v>
      </c>
      <c r="T10" s="68" t="s">
        <v>1200</v>
      </c>
      <c r="U10" s="68" t="s">
        <v>1247</v>
      </c>
      <c r="V10" s="68" t="s">
        <v>1239</v>
      </c>
      <c r="W10" s="68">
        <v>10</v>
      </c>
      <c r="X10" s="68" t="s">
        <v>1204</v>
      </c>
      <c r="Y10" s="68"/>
    </row>
    <row r="11" spans="1:25" x14ac:dyDescent="0.25">
      <c r="A11" s="68" t="s">
        <v>1205</v>
      </c>
      <c r="B11" s="68">
        <v>10</v>
      </c>
      <c r="C11" s="68" t="s">
        <v>430</v>
      </c>
      <c r="D11" s="68" t="s">
        <v>1102</v>
      </c>
      <c r="E11" s="68" t="s">
        <v>1206</v>
      </c>
      <c r="F11" s="68" t="s">
        <v>430</v>
      </c>
      <c r="G11" s="68" t="s">
        <v>430</v>
      </c>
      <c r="H11" s="68" t="s">
        <v>430</v>
      </c>
      <c r="I11" s="68" t="s">
        <v>430</v>
      </c>
      <c r="J11" s="68" t="s">
        <v>1231</v>
      </c>
      <c r="K11" s="68" t="s">
        <v>430</v>
      </c>
      <c r="L11" s="68" t="s">
        <v>1051</v>
      </c>
      <c r="M11" s="68" t="s">
        <v>430</v>
      </c>
      <c r="N11" s="68" t="s">
        <v>1078</v>
      </c>
      <c r="O11" s="68" t="s">
        <v>430</v>
      </c>
      <c r="P11" s="68" t="s">
        <v>430</v>
      </c>
      <c r="Q11" s="68" t="s">
        <v>430</v>
      </c>
      <c r="R11" s="68" t="s">
        <v>430</v>
      </c>
      <c r="S11" s="68">
        <v>10</v>
      </c>
      <c r="T11" s="68" t="s">
        <v>1248</v>
      </c>
      <c r="U11" s="68" t="s">
        <v>1249</v>
      </c>
      <c r="V11" s="68" t="s">
        <v>1239</v>
      </c>
      <c r="W11" s="68">
        <v>18</v>
      </c>
      <c r="X11" s="68" t="s">
        <v>1231</v>
      </c>
      <c r="Y11" s="68"/>
    </row>
    <row r="12" spans="1:25" x14ac:dyDescent="0.25">
      <c r="A12" s="68" t="s">
        <v>1207</v>
      </c>
      <c r="B12" s="68">
        <v>10</v>
      </c>
      <c r="C12" s="68" t="s">
        <v>430</v>
      </c>
      <c r="D12" s="68" t="s">
        <v>430</v>
      </c>
      <c r="E12" s="68" t="s">
        <v>1078</v>
      </c>
      <c r="F12" s="68" t="s">
        <v>430</v>
      </c>
      <c r="G12" s="68" t="s">
        <v>430</v>
      </c>
      <c r="H12" s="68" t="s">
        <v>1051</v>
      </c>
      <c r="I12" s="68" t="s">
        <v>430</v>
      </c>
      <c r="J12" s="68" t="s">
        <v>1207</v>
      </c>
      <c r="K12" s="68" t="s">
        <v>1051</v>
      </c>
      <c r="L12" s="68" t="s">
        <v>1147</v>
      </c>
      <c r="M12" s="68" t="s">
        <v>430</v>
      </c>
      <c r="N12" s="68" t="s">
        <v>1206</v>
      </c>
      <c r="O12" s="68" t="s">
        <v>430</v>
      </c>
      <c r="P12" s="68" t="s">
        <v>430</v>
      </c>
      <c r="Q12" s="68" t="s">
        <v>430</v>
      </c>
      <c r="R12" s="68" t="s">
        <v>430</v>
      </c>
      <c r="S12" s="68">
        <v>11</v>
      </c>
      <c r="T12" s="68" t="s">
        <v>1202</v>
      </c>
      <c r="U12" s="68" t="s">
        <v>1250</v>
      </c>
      <c r="V12" s="68" t="s">
        <v>1242</v>
      </c>
      <c r="W12" s="68">
        <v>97</v>
      </c>
      <c r="X12" s="68" t="s">
        <v>1207</v>
      </c>
      <c r="Y12" s="68"/>
    </row>
    <row r="13" spans="1:25" x14ac:dyDescent="0.25">
      <c r="A13" s="68" t="s">
        <v>1208</v>
      </c>
      <c r="B13" s="68">
        <v>21</v>
      </c>
      <c r="C13" s="68" t="s">
        <v>1926</v>
      </c>
      <c r="D13" s="68" t="s">
        <v>1864</v>
      </c>
      <c r="E13" s="68" t="s">
        <v>1676</v>
      </c>
      <c r="F13" s="68" t="s">
        <v>430</v>
      </c>
      <c r="G13" s="68" t="s">
        <v>2183</v>
      </c>
      <c r="H13" s="68" t="s">
        <v>1929</v>
      </c>
      <c r="I13" s="68" t="s">
        <v>430</v>
      </c>
      <c r="J13" s="68" t="s">
        <v>1208</v>
      </c>
      <c r="K13" s="68" t="s">
        <v>1691</v>
      </c>
      <c r="L13" s="68" t="s">
        <v>430</v>
      </c>
      <c r="M13" s="68" t="s">
        <v>430</v>
      </c>
      <c r="N13" s="68" t="s">
        <v>1869</v>
      </c>
      <c r="O13" s="68" t="s">
        <v>2187</v>
      </c>
      <c r="P13" s="68" t="s">
        <v>430</v>
      </c>
      <c r="Q13" s="68" t="s">
        <v>430</v>
      </c>
      <c r="R13" s="68" t="s">
        <v>1582</v>
      </c>
      <c r="S13" s="68">
        <v>12</v>
      </c>
      <c r="T13" s="68" t="s">
        <v>1251</v>
      </c>
      <c r="U13" s="68" t="s">
        <v>1252</v>
      </c>
      <c r="V13" s="68" t="s">
        <v>1242</v>
      </c>
      <c r="W13" s="68">
        <v>14</v>
      </c>
      <c r="X13" s="68" t="s">
        <v>1208</v>
      </c>
      <c r="Y13" s="68"/>
    </row>
    <row r="14" spans="1:25" x14ac:dyDescent="0.25">
      <c r="A14" s="68" t="s">
        <v>1209</v>
      </c>
      <c r="B14" s="68">
        <v>11</v>
      </c>
      <c r="C14" s="68" t="s">
        <v>430</v>
      </c>
      <c r="D14" s="68" t="s">
        <v>2193</v>
      </c>
      <c r="E14" s="68" t="s">
        <v>430</v>
      </c>
      <c r="F14" s="68" t="s">
        <v>430</v>
      </c>
      <c r="G14" s="68" t="s">
        <v>430</v>
      </c>
      <c r="H14" s="68" t="s">
        <v>2194</v>
      </c>
      <c r="I14" s="68" t="s">
        <v>430</v>
      </c>
      <c r="J14" s="68" t="s">
        <v>1209</v>
      </c>
      <c r="K14" s="68" t="s">
        <v>1795</v>
      </c>
      <c r="L14" s="68" t="s">
        <v>2188</v>
      </c>
      <c r="M14" s="68" t="s">
        <v>430</v>
      </c>
      <c r="N14" s="68" t="s">
        <v>1675</v>
      </c>
      <c r="O14" s="68" t="s">
        <v>430</v>
      </c>
      <c r="P14" s="68" t="s">
        <v>430</v>
      </c>
      <c r="Q14" s="68" t="s">
        <v>430</v>
      </c>
      <c r="R14" s="68" t="s">
        <v>430</v>
      </c>
      <c r="S14" s="68">
        <v>13</v>
      </c>
      <c r="T14" s="68" t="s">
        <v>1205</v>
      </c>
      <c r="U14" s="68" t="s">
        <v>1253</v>
      </c>
      <c r="V14" s="68" t="s">
        <v>1242</v>
      </c>
      <c r="W14" s="68">
        <v>10</v>
      </c>
      <c r="X14" s="68" t="s">
        <v>1209</v>
      </c>
      <c r="Y14" s="68"/>
    </row>
    <row r="15" spans="1:25" x14ac:dyDescent="0.25">
      <c r="A15" s="68" t="s">
        <v>1210</v>
      </c>
      <c r="B15" s="68">
        <v>11</v>
      </c>
      <c r="C15" s="68" t="s">
        <v>430</v>
      </c>
      <c r="D15" s="68" t="s">
        <v>430</v>
      </c>
      <c r="E15" s="68" t="s">
        <v>430</v>
      </c>
      <c r="F15" s="68" t="s">
        <v>1033</v>
      </c>
      <c r="G15" s="68" t="s">
        <v>430</v>
      </c>
      <c r="H15" s="68" t="s">
        <v>430</v>
      </c>
      <c r="I15" s="68" t="s">
        <v>430</v>
      </c>
      <c r="J15" s="68" t="s">
        <v>1210</v>
      </c>
      <c r="K15" s="68" t="s">
        <v>430</v>
      </c>
      <c r="L15" s="68" t="s">
        <v>430</v>
      </c>
      <c r="M15" s="68" t="s">
        <v>430</v>
      </c>
      <c r="N15" s="68" t="s">
        <v>1033</v>
      </c>
      <c r="O15" s="68" t="s">
        <v>430</v>
      </c>
      <c r="P15" s="68" t="s">
        <v>430</v>
      </c>
      <c r="Q15" s="68" t="s">
        <v>430</v>
      </c>
      <c r="R15" s="68" t="s">
        <v>430</v>
      </c>
      <c r="S15" s="68">
        <v>14</v>
      </c>
      <c r="T15" s="68" t="s">
        <v>1254</v>
      </c>
      <c r="U15" s="68" t="s">
        <v>1255</v>
      </c>
      <c r="V15" s="68" t="s">
        <v>1239</v>
      </c>
      <c r="W15" s="68">
        <v>13</v>
      </c>
      <c r="X15" s="68" t="s">
        <v>1210</v>
      </c>
      <c r="Y15" s="68"/>
    </row>
    <row r="16" spans="1:25" x14ac:dyDescent="0.25">
      <c r="A16" s="68" t="s">
        <v>1211</v>
      </c>
      <c r="B16" s="68">
        <v>50</v>
      </c>
      <c r="C16" s="68" t="s">
        <v>430</v>
      </c>
      <c r="D16" s="68" t="s">
        <v>1051</v>
      </c>
      <c r="E16" s="68" t="s">
        <v>1078</v>
      </c>
      <c r="F16" s="68" t="s">
        <v>430</v>
      </c>
      <c r="G16" s="68" t="s">
        <v>430</v>
      </c>
      <c r="H16" s="68" t="s">
        <v>430</v>
      </c>
      <c r="I16" s="68" t="s">
        <v>430</v>
      </c>
      <c r="J16" s="68" t="s">
        <v>1211</v>
      </c>
      <c r="K16" s="68" t="s">
        <v>1232</v>
      </c>
      <c r="L16" s="68" t="s">
        <v>430</v>
      </c>
      <c r="M16" s="68" t="s">
        <v>430</v>
      </c>
      <c r="N16" s="68" t="s">
        <v>1045</v>
      </c>
      <c r="O16" s="68" t="s">
        <v>1118</v>
      </c>
      <c r="P16" s="68" t="s">
        <v>430</v>
      </c>
      <c r="Q16" s="68" t="s">
        <v>1055</v>
      </c>
      <c r="R16" s="68" t="s">
        <v>1118</v>
      </c>
      <c r="S16" s="68">
        <v>15</v>
      </c>
      <c r="T16" s="68" t="s">
        <v>1207</v>
      </c>
      <c r="U16" s="68" t="s">
        <v>1256</v>
      </c>
      <c r="V16" s="68" t="s">
        <v>1243</v>
      </c>
      <c r="W16" s="68">
        <v>10</v>
      </c>
      <c r="X16" s="68" t="s">
        <v>1211</v>
      </c>
      <c r="Y16" s="68"/>
    </row>
    <row r="17" spans="1:25" x14ac:dyDescent="0.25">
      <c r="A17" s="68" t="s">
        <v>1212</v>
      </c>
      <c r="B17" s="68">
        <v>38</v>
      </c>
      <c r="C17" s="68" t="s">
        <v>1118</v>
      </c>
      <c r="D17" s="68" t="s">
        <v>1124</v>
      </c>
      <c r="E17" s="68" t="s">
        <v>1213</v>
      </c>
      <c r="F17" s="68" t="s">
        <v>430</v>
      </c>
      <c r="G17" s="68" t="s">
        <v>1118</v>
      </c>
      <c r="H17" s="68" t="s">
        <v>1149</v>
      </c>
      <c r="I17" s="68" t="s">
        <v>430</v>
      </c>
      <c r="J17" s="68" t="s">
        <v>1212</v>
      </c>
      <c r="K17" s="68" t="s">
        <v>1582</v>
      </c>
      <c r="L17" s="68" t="s">
        <v>2189</v>
      </c>
      <c r="M17" s="68" t="s">
        <v>430</v>
      </c>
      <c r="N17" s="68" t="s">
        <v>2190</v>
      </c>
      <c r="O17" s="68" t="s">
        <v>430</v>
      </c>
      <c r="P17" s="68" t="s">
        <v>430</v>
      </c>
      <c r="Q17" s="68" t="s">
        <v>430</v>
      </c>
      <c r="R17" s="68" t="s">
        <v>430</v>
      </c>
      <c r="S17" s="68">
        <v>16</v>
      </c>
      <c r="T17" s="68" t="s">
        <v>1208</v>
      </c>
      <c r="U17" s="68" t="s">
        <v>1257</v>
      </c>
      <c r="V17" s="68" t="s">
        <v>1239</v>
      </c>
      <c r="W17" s="68">
        <v>21</v>
      </c>
      <c r="X17" s="68" t="s">
        <v>1212</v>
      </c>
      <c r="Y17" s="68"/>
    </row>
    <row r="18" spans="1:25" x14ac:dyDescent="0.25">
      <c r="A18" s="68" t="s">
        <v>1214</v>
      </c>
      <c r="B18" s="68">
        <v>15</v>
      </c>
      <c r="C18" s="68" t="s">
        <v>430</v>
      </c>
      <c r="D18" s="68" t="s">
        <v>1590</v>
      </c>
      <c r="E18" s="68" t="s">
        <v>2208</v>
      </c>
      <c r="F18" s="68" t="s">
        <v>430</v>
      </c>
      <c r="G18" s="68" t="s">
        <v>430</v>
      </c>
      <c r="H18" s="68" t="s">
        <v>2209</v>
      </c>
      <c r="I18" s="68" t="s">
        <v>430</v>
      </c>
      <c r="J18" s="68" t="s">
        <v>1214</v>
      </c>
      <c r="K18" s="68" t="s">
        <v>2191</v>
      </c>
      <c r="L18" s="68" t="s">
        <v>430</v>
      </c>
      <c r="M18" s="68" t="s">
        <v>430</v>
      </c>
      <c r="N18" s="68" t="s">
        <v>1880</v>
      </c>
      <c r="O18" s="68" t="s">
        <v>430</v>
      </c>
      <c r="P18" s="68" t="s">
        <v>430</v>
      </c>
      <c r="Q18" s="68" t="s">
        <v>430</v>
      </c>
      <c r="R18" s="68" t="s">
        <v>430</v>
      </c>
      <c r="S18" s="68">
        <v>17</v>
      </c>
      <c r="T18" s="68" t="s">
        <v>2157</v>
      </c>
      <c r="U18" s="68" t="s">
        <v>2158</v>
      </c>
      <c r="V18" s="68" t="s">
        <v>1239</v>
      </c>
      <c r="W18" s="68">
        <v>1</v>
      </c>
      <c r="X18" s="68" t="s">
        <v>1214</v>
      </c>
      <c r="Y18" s="68"/>
    </row>
    <row r="19" spans="1:25" x14ac:dyDescent="0.25">
      <c r="A19" s="68" t="s">
        <v>1215</v>
      </c>
      <c r="B19" s="68">
        <v>29</v>
      </c>
      <c r="C19" s="68" t="s">
        <v>2191</v>
      </c>
      <c r="D19" s="68" t="s">
        <v>1880</v>
      </c>
      <c r="E19" s="68" t="s">
        <v>430</v>
      </c>
      <c r="F19" s="68" t="s">
        <v>430</v>
      </c>
      <c r="G19" s="68" t="s">
        <v>430</v>
      </c>
      <c r="H19" s="68" t="s">
        <v>430</v>
      </c>
      <c r="I19" s="68" t="s">
        <v>430</v>
      </c>
      <c r="J19" s="68" t="s">
        <v>1215</v>
      </c>
      <c r="K19" s="68" t="s">
        <v>430</v>
      </c>
      <c r="L19" s="68" t="s">
        <v>430</v>
      </c>
      <c r="M19" s="68" t="s">
        <v>430</v>
      </c>
      <c r="N19" s="68" t="s">
        <v>1854</v>
      </c>
      <c r="O19" s="68" t="s">
        <v>430</v>
      </c>
      <c r="P19" s="68" t="s">
        <v>2192</v>
      </c>
      <c r="Q19" s="68" t="s">
        <v>430</v>
      </c>
      <c r="R19" s="68" t="s">
        <v>430</v>
      </c>
      <c r="S19" s="68">
        <v>18</v>
      </c>
      <c r="T19" s="68" t="s">
        <v>1209</v>
      </c>
      <c r="U19" s="68" t="s">
        <v>1258</v>
      </c>
      <c r="V19" s="68" t="s">
        <v>1242</v>
      </c>
      <c r="W19" s="68">
        <v>11</v>
      </c>
      <c r="X19" s="68" t="s">
        <v>1215</v>
      </c>
      <c r="Y19" s="68"/>
    </row>
    <row r="20" spans="1:25" x14ac:dyDescent="0.25">
      <c r="A20" s="68" t="s">
        <v>1216</v>
      </c>
      <c r="B20" s="68">
        <v>22</v>
      </c>
      <c r="C20" s="68" t="s">
        <v>430</v>
      </c>
      <c r="D20" s="68" t="s">
        <v>430</v>
      </c>
      <c r="E20" s="68" t="s">
        <v>2210</v>
      </c>
      <c r="F20" s="68" t="s">
        <v>430</v>
      </c>
      <c r="G20" s="68" t="s">
        <v>2211</v>
      </c>
      <c r="H20" s="68" t="s">
        <v>430</v>
      </c>
      <c r="I20" s="68" t="s">
        <v>430</v>
      </c>
      <c r="J20" s="68" t="s">
        <v>1216</v>
      </c>
      <c r="K20" s="68" t="s">
        <v>430</v>
      </c>
      <c r="L20" s="68" t="s">
        <v>1147</v>
      </c>
      <c r="M20" s="68" t="s">
        <v>430</v>
      </c>
      <c r="N20" s="68" t="s">
        <v>1103</v>
      </c>
      <c r="O20" s="68" t="s">
        <v>430</v>
      </c>
      <c r="P20" s="68" t="s">
        <v>430</v>
      </c>
      <c r="Q20" s="68" t="s">
        <v>430</v>
      </c>
      <c r="R20" s="68" t="s">
        <v>430</v>
      </c>
      <c r="S20" s="68">
        <v>19</v>
      </c>
      <c r="T20" s="68" t="s">
        <v>2159</v>
      </c>
      <c r="U20" s="68" t="s">
        <v>2160</v>
      </c>
      <c r="V20" s="68" t="s">
        <v>1242</v>
      </c>
      <c r="W20" s="68">
        <v>7</v>
      </c>
      <c r="X20" s="68" t="s">
        <v>1216</v>
      </c>
      <c r="Y20" s="68"/>
    </row>
    <row r="21" spans="1:25" x14ac:dyDescent="0.25">
      <c r="A21" s="68" t="s">
        <v>1217</v>
      </c>
      <c r="B21" s="68">
        <v>11</v>
      </c>
      <c r="C21" s="68" t="s">
        <v>2212</v>
      </c>
      <c r="D21" s="68" t="s">
        <v>2213</v>
      </c>
      <c r="E21" s="68" t="s">
        <v>2214</v>
      </c>
      <c r="F21" s="68" t="s">
        <v>430</v>
      </c>
      <c r="G21" s="68" t="s">
        <v>430</v>
      </c>
      <c r="H21" s="68" t="s">
        <v>430</v>
      </c>
      <c r="I21" s="68" t="s">
        <v>430</v>
      </c>
      <c r="J21" s="68" t="s">
        <v>1217</v>
      </c>
      <c r="K21" s="68" t="s">
        <v>430</v>
      </c>
      <c r="L21" s="68" t="s">
        <v>430</v>
      </c>
      <c r="M21" s="68" t="s">
        <v>430</v>
      </c>
      <c r="N21" s="68" t="s">
        <v>2193</v>
      </c>
      <c r="O21" s="68" t="s">
        <v>2194</v>
      </c>
      <c r="P21" s="68" t="s">
        <v>430</v>
      </c>
      <c r="Q21" s="68" t="s">
        <v>430</v>
      </c>
      <c r="R21" s="68" t="s">
        <v>430</v>
      </c>
      <c r="S21" s="68">
        <v>20</v>
      </c>
      <c r="T21" s="68" t="s">
        <v>2161</v>
      </c>
      <c r="U21" s="68" t="s">
        <v>2162</v>
      </c>
      <c r="V21" s="68" t="s">
        <v>1239</v>
      </c>
      <c r="W21" s="68">
        <v>3</v>
      </c>
      <c r="X21" s="68" t="s">
        <v>1217</v>
      </c>
      <c r="Y21" s="68"/>
    </row>
    <row r="22" spans="1:25" x14ac:dyDescent="0.25">
      <c r="A22" s="68" t="s">
        <v>1218</v>
      </c>
      <c r="B22" s="68">
        <v>11</v>
      </c>
      <c r="C22" s="68" t="s">
        <v>430</v>
      </c>
      <c r="D22" s="68" t="s">
        <v>430</v>
      </c>
      <c r="E22" s="68" t="s">
        <v>430</v>
      </c>
      <c r="F22" s="68" t="s">
        <v>430</v>
      </c>
      <c r="G22" s="68" t="s">
        <v>2215</v>
      </c>
      <c r="H22" s="68" t="s">
        <v>430</v>
      </c>
      <c r="I22" s="68" t="s">
        <v>1599</v>
      </c>
      <c r="J22" s="68" t="s">
        <v>1218</v>
      </c>
      <c r="K22" s="68" t="s">
        <v>430</v>
      </c>
      <c r="L22" s="68" t="s">
        <v>430</v>
      </c>
      <c r="M22" s="68" t="s">
        <v>1849</v>
      </c>
      <c r="N22" s="68" t="s">
        <v>430</v>
      </c>
      <c r="O22" s="68" t="s">
        <v>430</v>
      </c>
      <c r="P22" s="68" t="s">
        <v>1841</v>
      </c>
      <c r="Q22" s="68" t="s">
        <v>430</v>
      </c>
      <c r="R22" s="68" t="s">
        <v>430</v>
      </c>
      <c r="S22" s="68">
        <v>21</v>
      </c>
      <c r="T22" s="68" t="s">
        <v>1259</v>
      </c>
      <c r="U22" s="68" t="s">
        <v>1260</v>
      </c>
      <c r="V22" s="68" t="s">
        <v>1239</v>
      </c>
      <c r="W22" s="68">
        <v>11</v>
      </c>
      <c r="X22" s="68" t="s">
        <v>1218</v>
      </c>
      <c r="Y22" s="68"/>
    </row>
    <row r="23" spans="1:25" x14ac:dyDescent="0.25">
      <c r="A23" s="68" t="s">
        <v>1219</v>
      </c>
      <c r="B23" s="68">
        <v>11</v>
      </c>
      <c r="C23" s="68" t="s">
        <v>1033</v>
      </c>
      <c r="D23" s="68" t="s">
        <v>430</v>
      </c>
      <c r="E23" s="68" t="s">
        <v>430</v>
      </c>
      <c r="F23" s="68" t="s">
        <v>430</v>
      </c>
      <c r="G23" s="68" t="s">
        <v>430</v>
      </c>
      <c r="H23" s="68" t="s">
        <v>430</v>
      </c>
      <c r="I23" s="68" t="s">
        <v>430</v>
      </c>
      <c r="J23" s="68" t="s">
        <v>1219</v>
      </c>
      <c r="K23" s="68" t="s">
        <v>430</v>
      </c>
      <c r="L23" s="68" t="s">
        <v>430</v>
      </c>
      <c r="M23" s="68" t="s">
        <v>430</v>
      </c>
      <c r="N23" s="68" t="s">
        <v>430</v>
      </c>
      <c r="O23" s="68" t="s">
        <v>430</v>
      </c>
      <c r="P23" s="68" t="s">
        <v>430</v>
      </c>
      <c r="Q23" s="68" t="s">
        <v>430</v>
      </c>
      <c r="R23" s="68" t="s">
        <v>1033</v>
      </c>
      <c r="S23" s="68">
        <v>22</v>
      </c>
      <c r="T23" s="68" t="s">
        <v>2163</v>
      </c>
      <c r="U23" s="68" t="s">
        <v>2164</v>
      </c>
      <c r="V23" s="68" t="s">
        <v>1239</v>
      </c>
      <c r="W23" s="68">
        <v>1</v>
      </c>
      <c r="X23" s="68" t="s">
        <v>1219</v>
      </c>
      <c r="Y23" s="68"/>
    </row>
    <row r="24" spans="1:25" x14ac:dyDescent="0.25">
      <c r="A24" s="68" t="s">
        <v>1220</v>
      </c>
      <c r="B24" s="68">
        <v>24</v>
      </c>
      <c r="C24" s="68" t="s">
        <v>430</v>
      </c>
      <c r="D24" s="68" t="s">
        <v>430</v>
      </c>
      <c r="E24" s="68" t="s">
        <v>2038</v>
      </c>
      <c r="F24" s="68" t="s">
        <v>2216</v>
      </c>
      <c r="G24" s="68" t="s">
        <v>430</v>
      </c>
      <c r="H24" s="68" t="s">
        <v>430</v>
      </c>
      <c r="I24" s="68" t="s">
        <v>430</v>
      </c>
      <c r="J24" s="68" t="s">
        <v>1220</v>
      </c>
      <c r="K24" s="68" t="s">
        <v>430</v>
      </c>
      <c r="L24" s="68" t="s">
        <v>430</v>
      </c>
      <c r="M24" s="68" t="s">
        <v>430</v>
      </c>
      <c r="N24" s="68" t="s">
        <v>1033</v>
      </c>
      <c r="O24" s="68" t="s">
        <v>430</v>
      </c>
      <c r="P24" s="68" t="s">
        <v>430</v>
      </c>
      <c r="Q24" s="68" t="s">
        <v>430</v>
      </c>
      <c r="R24" s="68" t="s">
        <v>430</v>
      </c>
      <c r="S24" s="68">
        <v>23</v>
      </c>
      <c r="T24" s="68" t="s">
        <v>2165</v>
      </c>
      <c r="U24" s="68" t="s">
        <v>2166</v>
      </c>
      <c r="V24" s="68" t="s">
        <v>1239</v>
      </c>
      <c r="W24" s="68">
        <v>2</v>
      </c>
      <c r="X24" s="68" t="s">
        <v>1220</v>
      </c>
      <c r="Y24" s="68"/>
    </row>
    <row r="25" spans="1:25" x14ac:dyDescent="0.25">
      <c r="A25" s="68" t="s">
        <v>1221</v>
      </c>
      <c r="B25" s="68">
        <v>17</v>
      </c>
      <c r="C25" s="68" t="s">
        <v>430</v>
      </c>
      <c r="D25" s="68" t="s">
        <v>2217</v>
      </c>
      <c r="E25" s="68" t="s">
        <v>2218</v>
      </c>
      <c r="F25" s="68" t="s">
        <v>430</v>
      </c>
      <c r="G25" s="68" t="s">
        <v>430</v>
      </c>
      <c r="H25" s="68" t="s">
        <v>430</v>
      </c>
      <c r="I25" s="68" t="s">
        <v>430</v>
      </c>
      <c r="J25" s="68" t="s">
        <v>1221</v>
      </c>
      <c r="K25" s="68" t="s">
        <v>2195</v>
      </c>
      <c r="L25" s="68" t="s">
        <v>430</v>
      </c>
      <c r="M25" s="68" t="s">
        <v>430</v>
      </c>
      <c r="N25" s="68" t="s">
        <v>2196</v>
      </c>
      <c r="O25" s="68" t="s">
        <v>430</v>
      </c>
      <c r="P25" s="68" t="s">
        <v>430</v>
      </c>
      <c r="Q25" s="68" t="s">
        <v>430</v>
      </c>
      <c r="R25" s="68" t="s">
        <v>430</v>
      </c>
      <c r="S25" s="68">
        <v>24</v>
      </c>
      <c r="T25" s="68" t="s">
        <v>2167</v>
      </c>
      <c r="U25" s="68" t="s">
        <v>2168</v>
      </c>
      <c r="V25" s="68" t="s">
        <v>1239</v>
      </c>
      <c r="W25" s="68">
        <v>1</v>
      </c>
      <c r="X25" s="68" t="s">
        <v>1221</v>
      </c>
      <c r="Y25" s="68"/>
    </row>
    <row r="26" spans="1:25" x14ac:dyDescent="0.25">
      <c r="A26" s="68" t="s">
        <v>1222</v>
      </c>
      <c r="B26" s="68">
        <v>36</v>
      </c>
      <c r="C26" s="68" t="s">
        <v>2219</v>
      </c>
      <c r="D26" s="68" t="s">
        <v>2220</v>
      </c>
      <c r="E26" s="68" t="s">
        <v>2219</v>
      </c>
      <c r="F26" s="68" t="s">
        <v>430</v>
      </c>
      <c r="G26" s="68" t="s">
        <v>430</v>
      </c>
      <c r="H26" s="68" t="s">
        <v>430</v>
      </c>
      <c r="I26" s="68" t="s">
        <v>430</v>
      </c>
      <c r="J26" s="68" t="s">
        <v>1233</v>
      </c>
      <c r="K26" s="68" t="s">
        <v>430</v>
      </c>
      <c r="L26" s="68" t="s">
        <v>430</v>
      </c>
      <c r="M26" s="68" t="s">
        <v>430</v>
      </c>
      <c r="N26" s="68" t="s">
        <v>2197</v>
      </c>
      <c r="O26" s="68" t="s">
        <v>1680</v>
      </c>
      <c r="P26" s="68" t="s">
        <v>430</v>
      </c>
      <c r="Q26" s="68" t="s">
        <v>430</v>
      </c>
      <c r="R26" s="68" t="s">
        <v>430</v>
      </c>
      <c r="S26" s="68">
        <v>25</v>
      </c>
      <c r="T26" s="68" t="s">
        <v>1211</v>
      </c>
      <c r="U26" s="68" t="s">
        <v>1261</v>
      </c>
      <c r="V26" s="68" t="s">
        <v>1239</v>
      </c>
      <c r="W26" s="68">
        <v>50</v>
      </c>
      <c r="X26" s="68" t="s">
        <v>1233</v>
      </c>
      <c r="Y26" s="68"/>
    </row>
    <row r="27" spans="1:25" x14ac:dyDescent="0.25">
      <c r="A27" s="68" t="s">
        <v>1223</v>
      </c>
      <c r="B27" s="68">
        <v>37</v>
      </c>
      <c r="C27" s="68" t="s">
        <v>430</v>
      </c>
      <c r="D27" s="68" t="s">
        <v>2199</v>
      </c>
      <c r="E27" s="68" t="s">
        <v>430</v>
      </c>
      <c r="F27" s="68" t="s">
        <v>430</v>
      </c>
      <c r="G27" s="68" t="s">
        <v>430</v>
      </c>
      <c r="H27" s="68" t="s">
        <v>2221</v>
      </c>
      <c r="I27" s="68" t="s">
        <v>430</v>
      </c>
      <c r="J27" s="68" t="s">
        <v>1223</v>
      </c>
      <c r="K27" s="68" t="s">
        <v>2198</v>
      </c>
      <c r="L27" s="68" t="s">
        <v>1873</v>
      </c>
      <c r="M27" s="68" t="s">
        <v>430</v>
      </c>
      <c r="N27" s="68" t="s">
        <v>2199</v>
      </c>
      <c r="O27" s="68" t="s">
        <v>430</v>
      </c>
      <c r="P27" s="68" t="s">
        <v>430</v>
      </c>
      <c r="Q27" s="68" t="s">
        <v>430</v>
      </c>
      <c r="R27" s="68" t="s">
        <v>430</v>
      </c>
      <c r="S27" s="68">
        <v>26</v>
      </c>
      <c r="T27" s="68" t="s">
        <v>1214</v>
      </c>
      <c r="U27" s="68" t="s">
        <v>1262</v>
      </c>
      <c r="V27" s="68" t="s">
        <v>1242</v>
      </c>
      <c r="W27" s="68">
        <v>15</v>
      </c>
      <c r="X27" s="68" t="s">
        <v>1223</v>
      </c>
      <c r="Y27" s="68"/>
    </row>
    <row r="28" spans="1:25" x14ac:dyDescent="0.25">
      <c r="A28" s="70" t="s">
        <v>1279</v>
      </c>
      <c r="B28" s="70" t="s">
        <v>1278</v>
      </c>
      <c r="C28" s="70" t="s">
        <v>175</v>
      </c>
      <c r="D28" s="70" t="s">
        <v>507</v>
      </c>
      <c r="E28" s="70" t="s">
        <v>225</v>
      </c>
      <c r="F28" s="70" t="s">
        <v>227</v>
      </c>
      <c r="G28" s="70" t="s">
        <v>1193</v>
      </c>
      <c r="H28" s="70" t="s">
        <v>305</v>
      </c>
      <c r="I28" s="70" t="s">
        <v>73</v>
      </c>
      <c r="J28" s="71" t="s">
        <v>1279</v>
      </c>
      <c r="K28" s="70" t="s">
        <v>1224</v>
      </c>
      <c r="L28" s="70" t="s">
        <v>170</v>
      </c>
      <c r="M28" s="70" t="s">
        <v>1225</v>
      </c>
      <c r="N28" s="70" t="s">
        <v>1226</v>
      </c>
      <c r="O28" s="70" t="s">
        <v>1227</v>
      </c>
      <c r="P28" s="70" t="s">
        <v>1228</v>
      </c>
      <c r="Q28" s="70" t="s">
        <v>1229</v>
      </c>
      <c r="R28" s="70" t="s">
        <v>1230</v>
      </c>
      <c r="S28" s="68">
        <v>27</v>
      </c>
      <c r="T28" s="68" t="s">
        <v>1212</v>
      </c>
      <c r="U28" s="68" t="s">
        <v>1263</v>
      </c>
      <c r="V28" s="68" t="s">
        <v>1242</v>
      </c>
      <c r="W28" s="68">
        <v>38</v>
      </c>
      <c r="X28" s="68"/>
      <c r="Y28" s="68"/>
    </row>
    <row r="29" spans="1:25" x14ac:dyDescent="0.25">
      <c r="A29" s="72" t="s">
        <v>1194</v>
      </c>
      <c r="B29" s="72">
        <v>17</v>
      </c>
      <c r="C29" s="72">
        <v>4.9979999999999993</v>
      </c>
      <c r="D29" s="72">
        <v>0.99959999999999993</v>
      </c>
      <c r="E29" s="72">
        <v>7.0040000000000013</v>
      </c>
      <c r="F29" s="72">
        <v>0</v>
      </c>
      <c r="G29" s="72">
        <v>3.9950000000000001</v>
      </c>
      <c r="H29" s="72">
        <v>0</v>
      </c>
      <c r="I29" s="72">
        <v>0</v>
      </c>
      <c r="J29" s="72" t="s">
        <v>1194</v>
      </c>
      <c r="K29" s="72">
        <v>0</v>
      </c>
      <c r="L29" s="72">
        <v>0</v>
      </c>
      <c r="M29" s="72">
        <v>0</v>
      </c>
      <c r="N29" s="72">
        <v>8.0069999999999997</v>
      </c>
      <c r="O29" s="72">
        <v>4.9979999999999993</v>
      </c>
      <c r="P29" s="72">
        <v>0</v>
      </c>
      <c r="Q29" s="72">
        <v>1.9889999999999999</v>
      </c>
      <c r="R29" s="72">
        <v>1.9889999999999999</v>
      </c>
      <c r="S29" s="68">
        <v>28</v>
      </c>
      <c r="T29" s="68" t="s">
        <v>1215</v>
      </c>
      <c r="U29" s="68" t="s">
        <v>1264</v>
      </c>
      <c r="V29" s="68" t="s">
        <v>1239</v>
      </c>
      <c r="W29" s="68">
        <v>29</v>
      </c>
      <c r="X29" s="68"/>
      <c r="Y29" s="68"/>
    </row>
    <row r="30" spans="1:25" x14ac:dyDescent="0.25">
      <c r="A30" s="72" t="s">
        <v>1195</v>
      </c>
      <c r="B30" s="72">
        <v>12</v>
      </c>
      <c r="C30" s="72">
        <v>0</v>
      </c>
      <c r="D30" s="72">
        <v>3.9959999999999996</v>
      </c>
      <c r="E30" s="72">
        <v>0</v>
      </c>
      <c r="F30" s="72">
        <v>0</v>
      </c>
      <c r="G30" s="72">
        <v>0</v>
      </c>
      <c r="H30" s="72">
        <v>7.9919999999999991</v>
      </c>
      <c r="I30" s="72">
        <v>0</v>
      </c>
      <c r="J30" s="72" t="s">
        <v>1195</v>
      </c>
      <c r="K30" s="72">
        <v>7.9919999999999991</v>
      </c>
      <c r="L30" s="72">
        <v>0</v>
      </c>
      <c r="M30" s="72">
        <v>0</v>
      </c>
      <c r="N30" s="72">
        <v>3.9959999999999996</v>
      </c>
      <c r="O30" s="72">
        <v>0</v>
      </c>
      <c r="P30" s="72">
        <v>0</v>
      </c>
      <c r="Q30" s="72">
        <v>0</v>
      </c>
      <c r="R30" s="72">
        <v>0</v>
      </c>
      <c r="S30" s="68">
        <v>29</v>
      </c>
      <c r="T30" s="68" t="s">
        <v>1265</v>
      </c>
      <c r="U30" s="68" t="s">
        <v>1266</v>
      </c>
      <c r="V30" s="68" t="s">
        <v>1242</v>
      </c>
      <c r="W30" s="68">
        <v>22</v>
      </c>
      <c r="X30" s="68"/>
      <c r="Y30" s="68"/>
    </row>
    <row r="31" spans="1:25" x14ac:dyDescent="0.25">
      <c r="A31" s="72" t="s">
        <v>1196</v>
      </c>
      <c r="B31" s="72">
        <v>10</v>
      </c>
      <c r="C31" s="72">
        <v>0</v>
      </c>
      <c r="D31" s="72">
        <v>0</v>
      </c>
      <c r="E31" s="72">
        <v>0</v>
      </c>
      <c r="F31" s="72">
        <v>10</v>
      </c>
      <c r="G31" s="72">
        <v>0</v>
      </c>
      <c r="H31" s="72">
        <v>0</v>
      </c>
      <c r="I31" s="72">
        <v>0</v>
      </c>
      <c r="J31" s="72" t="s">
        <v>1196</v>
      </c>
      <c r="K31" s="72">
        <v>0</v>
      </c>
      <c r="L31" s="72">
        <v>0</v>
      </c>
      <c r="M31" s="72">
        <v>0</v>
      </c>
      <c r="N31" s="72">
        <v>10</v>
      </c>
      <c r="O31" s="72">
        <v>0</v>
      </c>
      <c r="P31" s="72">
        <v>0</v>
      </c>
      <c r="Q31" s="72">
        <v>0</v>
      </c>
      <c r="R31" s="72">
        <v>0</v>
      </c>
      <c r="S31" s="68">
        <v>30</v>
      </c>
      <c r="T31" s="68" t="s">
        <v>2169</v>
      </c>
      <c r="U31" s="68" t="s">
        <v>2170</v>
      </c>
      <c r="V31" s="68" t="s">
        <v>1239</v>
      </c>
      <c r="W31" s="68">
        <v>3</v>
      </c>
      <c r="X31" s="68"/>
      <c r="Y31" s="68"/>
    </row>
    <row r="32" spans="1:25" x14ac:dyDescent="0.25">
      <c r="A32" s="72" t="s">
        <v>1197</v>
      </c>
      <c r="B32" s="72">
        <v>10</v>
      </c>
      <c r="C32" s="72">
        <v>0</v>
      </c>
      <c r="D32" s="72">
        <v>0</v>
      </c>
      <c r="E32" s="72">
        <v>6</v>
      </c>
      <c r="F32" s="72">
        <v>0</v>
      </c>
      <c r="G32" s="72">
        <v>0</v>
      </c>
      <c r="H32" s="72">
        <v>4</v>
      </c>
      <c r="I32" s="72">
        <v>0</v>
      </c>
      <c r="J32" s="72" t="s">
        <v>1197</v>
      </c>
      <c r="K32" s="72">
        <v>5</v>
      </c>
      <c r="L32" s="72">
        <v>0</v>
      </c>
      <c r="M32" s="72">
        <v>0</v>
      </c>
      <c r="N32" s="72">
        <v>5</v>
      </c>
      <c r="O32" s="72">
        <v>0</v>
      </c>
      <c r="P32" s="72">
        <v>0</v>
      </c>
      <c r="Q32" s="72">
        <v>0</v>
      </c>
      <c r="R32" s="72">
        <v>0</v>
      </c>
      <c r="S32" s="68">
        <v>32</v>
      </c>
      <c r="T32" s="68" t="s">
        <v>1218</v>
      </c>
      <c r="U32" s="68" t="s">
        <v>1267</v>
      </c>
      <c r="V32" s="68" t="s">
        <v>1239</v>
      </c>
      <c r="W32" s="68">
        <v>11</v>
      </c>
      <c r="X32" s="68"/>
      <c r="Y32" s="68"/>
    </row>
    <row r="33" spans="1:25" x14ac:dyDescent="0.25">
      <c r="A33" s="72" t="s">
        <v>1200</v>
      </c>
      <c r="B33" s="72">
        <v>10</v>
      </c>
      <c r="C33" s="72">
        <v>2</v>
      </c>
      <c r="D33" s="72">
        <v>5</v>
      </c>
      <c r="E33" s="72">
        <v>0</v>
      </c>
      <c r="F33" s="72">
        <v>0</v>
      </c>
      <c r="G33" s="72">
        <v>3</v>
      </c>
      <c r="H33" s="72">
        <v>0</v>
      </c>
      <c r="I33" s="72">
        <v>0</v>
      </c>
      <c r="J33" s="72" t="s">
        <v>1200</v>
      </c>
      <c r="K33" s="72">
        <v>2</v>
      </c>
      <c r="L33" s="72">
        <v>0</v>
      </c>
      <c r="M33" s="72">
        <v>0</v>
      </c>
      <c r="N33" s="72">
        <v>5</v>
      </c>
      <c r="O33" s="72">
        <v>2</v>
      </c>
      <c r="P33" s="72">
        <v>1</v>
      </c>
      <c r="Q33" s="72">
        <v>0</v>
      </c>
      <c r="R33" s="72">
        <v>0</v>
      </c>
      <c r="S33" s="68">
        <v>33</v>
      </c>
      <c r="T33" s="68" t="s">
        <v>1268</v>
      </c>
      <c r="U33" s="68" t="s">
        <v>1269</v>
      </c>
      <c r="V33" s="68" t="s">
        <v>1270</v>
      </c>
      <c r="W33" s="68">
        <v>11</v>
      </c>
      <c r="X33" s="68"/>
      <c r="Y33" s="68"/>
    </row>
    <row r="34" spans="1:25" x14ac:dyDescent="0.25">
      <c r="A34" s="72" t="s">
        <v>1201</v>
      </c>
      <c r="B34" s="72">
        <v>18</v>
      </c>
      <c r="C34" s="72">
        <v>0</v>
      </c>
      <c r="D34" s="72">
        <v>0</v>
      </c>
      <c r="E34" s="72">
        <v>0</v>
      </c>
      <c r="F34" s="72">
        <v>0</v>
      </c>
      <c r="G34" s="72">
        <v>18</v>
      </c>
      <c r="H34" s="72">
        <v>0</v>
      </c>
      <c r="I34" s="72">
        <v>0</v>
      </c>
      <c r="J34" s="72" t="s">
        <v>1201</v>
      </c>
      <c r="K34" s="72">
        <v>0</v>
      </c>
      <c r="L34" s="72">
        <v>0.99</v>
      </c>
      <c r="M34" s="72">
        <v>0</v>
      </c>
      <c r="N34" s="72">
        <v>0</v>
      </c>
      <c r="O34" s="72">
        <v>0</v>
      </c>
      <c r="P34" s="72">
        <v>0</v>
      </c>
      <c r="Q34" s="72">
        <v>10.997999999999999</v>
      </c>
      <c r="R34" s="72">
        <v>5.9939999999999998</v>
      </c>
      <c r="S34" s="68">
        <v>34</v>
      </c>
      <c r="T34" s="68" t="s">
        <v>1217</v>
      </c>
      <c r="U34" s="68" t="s">
        <v>1271</v>
      </c>
      <c r="V34" s="68" t="s">
        <v>1242</v>
      </c>
      <c r="W34" s="68">
        <v>11</v>
      </c>
      <c r="X34" s="68"/>
      <c r="Y34" s="68"/>
    </row>
    <row r="35" spans="1:25" x14ac:dyDescent="0.25">
      <c r="A35" s="72" t="s">
        <v>1202</v>
      </c>
      <c r="B35" s="72">
        <v>97</v>
      </c>
      <c r="C35" s="72">
        <v>0</v>
      </c>
      <c r="D35" s="72">
        <v>53.931999999999995</v>
      </c>
      <c r="E35" s="72">
        <v>16.975000000000001</v>
      </c>
      <c r="F35" s="72">
        <v>0</v>
      </c>
      <c r="G35" s="72">
        <v>0</v>
      </c>
      <c r="H35" s="72">
        <v>25.995999999999999</v>
      </c>
      <c r="I35" s="72">
        <v>0</v>
      </c>
      <c r="J35" s="72" t="s">
        <v>1202</v>
      </c>
      <c r="K35" s="72">
        <v>31.912999999999997</v>
      </c>
      <c r="L35" s="72">
        <v>3.0069999999999997</v>
      </c>
      <c r="M35" s="72">
        <v>0</v>
      </c>
      <c r="N35" s="72">
        <v>61.983000000000004</v>
      </c>
      <c r="O35" s="72">
        <v>0</v>
      </c>
      <c r="P35" s="72">
        <v>0</v>
      </c>
      <c r="Q35" s="72">
        <v>0</v>
      </c>
      <c r="R35" s="72">
        <v>0</v>
      </c>
      <c r="S35" s="68">
        <v>34</v>
      </c>
      <c r="T35" s="68" t="s">
        <v>2171</v>
      </c>
      <c r="U35" s="68" t="s">
        <v>2172</v>
      </c>
      <c r="V35" s="68" t="s">
        <v>1243</v>
      </c>
      <c r="W35" s="68">
        <v>4</v>
      </c>
      <c r="X35" s="68"/>
      <c r="Y35" s="68"/>
    </row>
    <row r="36" spans="1:25" x14ac:dyDescent="0.25">
      <c r="A36" s="72" t="s">
        <v>1203</v>
      </c>
      <c r="B36" s="72">
        <v>14</v>
      </c>
      <c r="C36" s="72">
        <v>0</v>
      </c>
      <c r="D36" s="72">
        <v>1.9879999999999998</v>
      </c>
      <c r="E36" s="72">
        <v>0</v>
      </c>
      <c r="F36" s="72">
        <v>0</v>
      </c>
      <c r="G36" s="72">
        <v>2.9959999999999996</v>
      </c>
      <c r="H36" s="72">
        <v>8.9880000000000013</v>
      </c>
      <c r="I36" s="72">
        <v>0</v>
      </c>
      <c r="J36" s="72" t="s">
        <v>1203</v>
      </c>
      <c r="K36" s="72">
        <v>7</v>
      </c>
      <c r="L36" s="72">
        <v>1.9879999999999998</v>
      </c>
      <c r="M36" s="72">
        <v>0</v>
      </c>
      <c r="N36" s="72">
        <v>4.0040000000000004</v>
      </c>
      <c r="O36" s="72">
        <v>0</v>
      </c>
      <c r="P36" s="72">
        <v>0.99399999999999988</v>
      </c>
      <c r="Q36" s="72">
        <v>0</v>
      </c>
      <c r="R36" s="72">
        <v>0</v>
      </c>
      <c r="S36" s="68">
        <v>35</v>
      </c>
      <c r="T36" s="68" t="s">
        <v>1272</v>
      </c>
      <c r="U36" s="68" t="s">
        <v>1273</v>
      </c>
      <c r="V36" s="68" t="s">
        <v>1239</v>
      </c>
      <c r="W36" s="68">
        <v>24</v>
      </c>
      <c r="X36" s="68"/>
      <c r="Y36" s="68"/>
    </row>
    <row r="37" spans="1:25" x14ac:dyDescent="0.25">
      <c r="A37" s="72" t="s">
        <v>1204</v>
      </c>
      <c r="B37" s="72">
        <v>13</v>
      </c>
      <c r="C37" s="72">
        <v>0</v>
      </c>
      <c r="D37" s="72">
        <v>0</v>
      </c>
      <c r="E37" s="72">
        <v>0</v>
      </c>
      <c r="F37" s="72">
        <v>0</v>
      </c>
      <c r="G37" s="72">
        <v>13</v>
      </c>
      <c r="H37" s="72">
        <v>0</v>
      </c>
      <c r="I37" s="72">
        <v>0</v>
      </c>
      <c r="J37" s="72" t="s">
        <v>1204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13</v>
      </c>
      <c r="Q37" s="72">
        <v>0</v>
      </c>
      <c r="R37" s="72">
        <v>0</v>
      </c>
      <c r="S37" s="68">
        <v>36</v>
      </c>
      <c r="T37" s="68" t="s">
        <v>2173</v>
      </c>
      <c r="U37" s="68" t="s">
        <v>2174</v>
      </c>
      <c r="V37" s="68" t="s">
        <v>1242</v>
      </c>
      <c r="W37" s="68">
        <v>2</v>
      </c>
      <c r="X37" s="68"/>
      <c r="Y37" s="68"/>
    </row>
    <row r="38" spans="1:25" x14ac:dyDescent="0.25">
      <c r="A38" s="72" t="s">
        <v>1231</v>
      </c>
      <c r="B38" s="72">
        <v>10</v>
      </c>
      <c r="C38" s="72">
        <v>0</v>
      </c>
      <c r="D38" s="72">
        <v>3</v>
      </c>
      <c r="E38" s="72">
        <v>7</v>
      </c>
      <c r="F38" s="72">
        <v>0</v>
      </c>
      <c r="G38" s="72">
        <v>0</v>
      </c>
      <c r="H38" s="72">
        <v>0</v>
      </c>
      <c r="I38" s="72">
        <v>0</v>
      </c>
      <c r="J38" s="72" t="s">
        <v>1231</v>
      </c>
      <c r="K38" s="72">
        <v>0</v>
      </c>
      <c r="L38" s="72">
        <v>2</v>
      </c>
      <c r="M38" s="72">
        <v>0</v>
      </c>
      <c r="N38" s="72">
        <v>8</v>
      </c>
      <c r="O38" s="72">
        <v>0</v>
      </c>
      <c r="P38" s="72">
        <v>0</v>
      </c>
      <c r="Q38" s="72">
        <v>0</v>
      </c>
      <c r="R38" s="72">
        <v>0</v>
      </c>
      <c r="S38" s="68">
        <v>37</v>
      </c>
      <c r="T38" s="68" t="s">
        <v>1221</v>
      </c>
      <c r="U38" s="68" t="s">
        <v>1274</v>
      </c>
      <c r="V38" s="68" t="s">
        <v>1242</v>
      </c>
      <c r="W38" s="68">
        <v>17</v>
      </c>
      <c r="X38" s="68"/>
      <c r="Y38" s="68"/>
    </row>
    <row r="39" spans="1:25" x14ac:dyDescent="0.25">
      <c r="A39" s="72" t="s">
        <v>1207</v>
      </c>
      <c r="B39" s="72">
        <v>10</v>
      </c>
      <c r="C39" s="72">
        <v>0</v>
      </c>
      <c r="D39" s="72">
        <v>0</v>
      </c>
      <c r="E39" s="72">
        <v>8</v>
      </c>
      <c r="F39" s="72">
        <v>0</v>
      </c>
      <c r="G39" s="72">
        <v>0</v>
      </c>
      <c r="H39" s="72">
        <v>2</v>
      </c>
      <c r="I39" s="72">
        <v>0</v>
      </c>
      <c r="J39" s="72" t="s">
        <v>1207</v>
      </c>
      <c r="K39" s="72">
        <v>2</v>
      </c>
      <c r="L39" s="72">
        <v>1</v>
      </c>
      <c r="M39" s="72">
        <v>0</v>
      </c>
      <c r="N39" s="72">
        <v>7</v>
      </c>
      <c r="O39" s="72">
        <v>0</v>
      </c>
      <c r="P39" s="72">
        <v>0</v>
      </c>
      <c r="Q39" s="72">
        <v>0</v>
      </c>
      <c r="R39" s="72">
        <v>0</v>
      </c>
      <c r="S39" s="68">
        <v>38</v>
      </c>
      <c r="T39" s="68" t="s">
        <v>1222</v>
      </c>
      <c r="U39" s="68" t="s">
        <v>1275</v>
      </c>
      <c r="V39" s="68" t="s">
        <v>1239</v>
      </c>
      <c r="W39" s="68">
        <v>36</v>
      </c>
      <c r="X39" s="68"/>
      <c r="Y39" s="68"/>
    </row>
    <row r="40" spans="1:25" x14ac:dyDescent="0.25">
      <c r="A40" s="72" t="s">
        <v>1208</v>
      </c>
      <c r="B40" s="72">
        <v>21</v>
      </c>
      <c r="C40" s="72">
        <v>1.9991999999999999</v>
      </c>
      <c r="D40" s="72">
        <v>2.9819999999999998</v>
      </c>
      <c r="E40" s="72">
        <v>8.0009999999999994</v>
      </c>
      <c r="F40" s="72">
        <v>0</v>
      </c>
      <c r="G40" s="72">
        <v>6.9929999999999994</v>
      </c>
      <c r="H40" s="72">
        <v>0.99959999999999993</v>
      </c>
      <c r="I40" s="72">
        <v>0</v>
      </c>
      <c r="J40" s="72" t="s">
        <v>1208</v>
      </c>
      <c r="K40" s="72">
        <v>1.0920000000000001</v>
      </c>
      <c r="L40" s="72">
        <v>0</v>
      </c>
      <c r="M40" s="72">
        <v>0</v>
      </c>
      <c r="N40" s="72">
        <v>12.138</v>
      </c>
      <c r="O40" s="72">
        <v>2.226</v>
      </c>
      <c r="P40" s="72">
        <v>0</v>
      </c>
      <c r="Q40" s="72">
        <v>0</v>
      </c>
      <c r="R40" s="72">
        <v>5.5230000000000006</v>
      </c>
      <c r="S40" s="68">
        <v>39</v>
      </c>
      <c r="T40" s="68" t="s">
        <v>2175</v>
      </c>
      <c r="U40" s="68" t="s">
        <v>2176</v>
      </c>
      <c r="V40" s="68" t="s">
        <v>1239</v>
      </c>
      <c r="W40" s="68">
        <v>2</v>
      </c>
      <c r="X40" s="68"/>
      <c r="Y40" s="68"/>
    </row>
    <row r="41" spans="1:25" x14ac:dyDescent="0.25">
      <c r="A41" s="72" t="s">
        <v>1209</v>
      </c>
      <c r="B41" s="72">
        <v>11</v>
      </c>
      <c r="C41" s="72">
        <v>0</v>
      </c>
      <c r="D41" s="72">
        <v>3.9929999999999994</v>
      </c>
      <c r="E41" s="72">
        <v>0</v>
      </c>
      <c r="F41" s="72">
        <v>0</v>
      </c>
      <c r="G41" s="72">
        <v>0</v>
      </c>
      <c r="H41" s="72">
        <v>6.9960000000000004</v>
      </c>
      <c r="I41" s="72">
        <v>0</v>
      </c>
      <c r="J41" s="72" t="s">
        <v>1209</v>
      </c>
      <c r="K41" s="72">
        <v>5.9950000000000001</v>
      </c>
      <c r="L41" s="72">
        <v>1.9910000000000003</v>
      </c>
      <c r="M41" s="72">
        <v>0</v>
      </c>
      <c r="N41" s="72">
        <v>2.992</v>
      </c>
      <c r="O41" s="72">
        <v>0</v>
      </c>
      <c r="P41" s="72">
        <v>0</v>
      </c>
      <c r="Q41" s="72">
        <v>0</v>
      </c>
      <c r="R41" s="72">
        <v>0</v>
      </c>
      <c r="S41" s="68">
        <v>40</v>
      </c>
      <c r="T41" s="68" t="s">
        <v>2177</v>
      </c>
      <c r="U41" s="68" t="s">
        <v>2178</v>
      </c>
      <c r="V41" s="68" t="s">
        <v>1239</v>
      </c>
      <c r="W41" s="68">
        <v>3</v>
      </c>
      <c r="X41" s="68"/>
      <c r="Y41" s="68"/>
    </row>
    <row r="42" spans="1:25" x14ac:dyDescent="0.25">
      <c r="A42" s="72" t="s">
        <v>1210</v>
      </c>
      <c r="B42" s="72">
        <v>11</v>
      </c>
      <c r="C42" s="72">
        <v>0</v>
      </c>
      <c r="D42" s="72">
        <v>0</v>
      </c>
      <c r="E42" s="72">
        <v>0</v>
      </c>
      <c r="F42" s="72">
        <v>11</v>
      </c>
      <c r="G42" s="72">
        <v>0</v>
      </c>
      <c r="H42" s="72">
        <v>0</v>
      </c>
      <c r="I42" s="72">
        <v>0</v>
      </c>
      <c r="J42" s="72" t="s">
        <v>1210</v>
      </c>
      <c r="K42" s="72">
        <v>0</v>
      </c>
      <c r="L42" s="72">
        <v>0</v>
      </c>
      <c r="M42" s="72">
        <v>0</v>
      </c>
      <c r="N42" s="72">
        <v>11</v>
      </c>
      <c r="O42" s="72">
        <v>0</v>
      </c>
      <c r="P42" s="72">
        <v>0</v>
      </c>
      <c r="Q42" s="72">
        <v>0</v>
      </c>
      <c r="R42" s="72">
        <v>0</v>
      </c>
      <c r="S42" s="68">
        <v>41</v>
      </c>
      <c r="T42" s="68" t="s">
        <v>2179</v>
      </c>
      <c r="U42" s="68" t="s">
        <v>2180</v>
      </c>
      <c r="V42" s="68" t="s">
        <v>1239</v>
      </c>
      <c r="W42" s="68">
        <v>7</v>
      </c>
      <c r="X42" s="68"/>
      <c r="Y42" s="68"/>
    </row>
    <row r="43" spans="1:25" x14ac:dyDescent="0.25">
      <c r="A43" s="72" t="s">
        <v>1211</v>
      </c>
      <c r="B43" s="72">
        <v>50</v>
      </c>
      <c r="C43" s="72">
        <v>0</v>
      </c>
      <c r="D43" s="72">
        <v>10</v>
      </c>
      <c r="E43" s="72">
        <v>40</v>
      </c>
      <c r="F43" s="72">
        <v>0</v>
      </c>
      <c r="G43" s="72">
        <v>0</v>
      </c>
      <c r="H43" s="72">
        <v>0</v>
      </c>
      <c r="I43" s="72">
        <v>0</v>
      </c>
      <c r="J43" s="72" t="s">
        <v>1211</v>
      </c>
      <c r="K43" s="72">
        <v>11</v>
      </c>
      <c r="L43" s="72">
        <v>0</v>
      </c>
      <c r="M43" s="72">
        <v>0</v>
      </c>
      <c r="N43" s="72">
        <v>32</v>
      </c>
      <c r="O43" s="72">
        <v>2</v>
      </c>
      <c r="P43" s="72">
        <v>0</v>
      </c>
      <c r="Q43" s="72">
        <v>3</v>
      </c>
      <c r="R43" s="72">
        <v>2</v>
      </c>
      <c r="S43" s="68">
        <v>42</v>
      </c>
      <c r="T43" s="68" t="s">
        <v>1223</v>
      </c>
      <c r="U43" s="68" t="s">
        <v>1276</v>
      </c>
      <c r="V43" s="68" t="s">
        <v>1242</v>
      </c>
      <c r="W43" s="68">
        <v>37</v>
      </c>
      <c r="X43" s="68"/>
      <c r="Y43" s="68"/>
    </row>
    <row r="44" spans="1:25" x14ac:dyDescent="0.25">
      <c r="A44" s="72" t="s">
        <v>1212</v>
      </c>
      <c r="B44" s="72">
        <v>38</v>
      </c>
      <c r="C44" s="72">
        <v>1.52</v>
      </c>
      <c r="D44" s="72">
        <v>15.96</v>
      </c>
      <c r="E44" s="72">
        <v>12.92</v>
      </c>
      <c r="F44" s="72">
        <v>0</v>
      </c>
      <c r="G44" s="72">
        <v>1.52</v>
      </c>
      <c r="H44" s="72">
        <v>6.08</v>
      </c>
      <c r="I44" s="72">
        <v>0</v>
      </c>
      <c r="J44" s="72" t="s">
        <v>1212</v>
      </c>
      <c r="K44" s="72">
        <v>9.9939999999999998</v>
      </c>
      <c r="L44" s="72">
        <v>1.9987999999999999</v>
      </c>
      <c r="M44" s="72">
        <v>0</v>
      </c>
      <c r="N44" s="72">
        <v>25.992000000000004</v>
      </c>
      <c r="O44" s="72">
        <v>0</v>
      </c>
      <c r="P44" s="72">
        <v>0</v>
      </c>
      <c r="Q44" s="72">
        <v>0</v>
      </c>
      <c r="R44" s="72">
        <v>0</v>
      </c>
      <c r="S44" s="68"/>
      <c r="T44" s="68"/>
      <c r="U44" s="68"/>
      <c r="V44" s="68"/>
      <c r="W44" s="68"/>
      <c r="X44" s="68"/>
      <c r="Y44" s="68"/>
    </row>
    <row r="45" spans="1:25" x14ac:dyDescent="0.25">
      <c r="A45" s="72" t="s">
        <v>1214</v>
      </c>
      <c r="B45" s="72">
        <v>15</v>
      </c>
      <c r="C45" s="72">
        <v>0</v>
      </c>
      <c r="D45" s="72">
        <v>4.7249999999999996</v>
      </c>
      <c r="E45" s="72">
        <v>8.6850000000000005</v>
      </c>
      <c r="F45" s="72">
        <v>0</v>
      </c>
      <c r="G45" s="72">
        <v>0</v>
      </c>
      <c r="H45" s="72">
        <v>1.575</v>
      </c>
      <c r="I45" s="72">
        <v>0</v>
      </c>
      <c r="J45" s="72" t="s">
        <v>1214</v>
      </c>
      <c r="K45" s="72">
        <v>12.99</v>
      </c>
      <c r="L45" s="72">
        <v>0</v>
      </c>
      <c r="M45" s="72">
        <v>0</v>
      </c>
      <c r="N45" s="72">
        <v>1.9950000000000001</v>
      </c>
      <c r="O45" s="72">
        <v>0</v>
      </c>
      <c r="P45" s="72">
        <v>0</v>
      </c>
      <c r="Q45" s="72">
        <v>0</v>
      </c>
      <c r="R45" s="72">
        <v>0</v>
      </c>
      <c r="S45" s="68"/>
      <c r="T45" s="68"/>
      <c r="U45" s="68"/>
      <c r="V45" s="68"/>
      <c r="W45" s="68"/>
      <c r="X45" s="68"/>
      <c r="Y45" s="68"/>
    </row>
    <row r="46" spans="1:25" x14ac:dyDescent="0.25">
      <c r="A46" s="72" t="s">
        <v>1215</v>
      </c>
      <c r="B46" s="72">
        <v>29</v>
      </c>
      <c r="C46" s="72">
        <v>25.113999999999997</v>
      </c>
      <c r="D46" s="72">
        <v>3.8570000000000007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 t="s">
        <v>1215</v>
      </c>
      <c r="K46" s="72">
        <v>0</v>
      </c>
      <c r="L46" s="72">
        <v>0</v>
      </c>
      <c r="M46" s="72">
        <v>0</v>
      </c>
      <c r="N46" s="72">
        <v>3.9729999999999994</v>
      </c>
      <c r="O46" s="72">
        <v>0</v>
      </c>
      <c r="P46" s="72">
        <v>24.998000000000001</v>
      </c>
      <c r="Q46" s="72">
        <v>0</v>
      </c>
      <c r="R46" s="72">
        <v>0</v>
      </c>
      <c r="S46" s="68"/>
      <c r="T46" s="68"/>
      <c r="U46" s="68"/>
      <c r="V46" s="68"/>
      <c r="W46" s="68"/>
      <c r="X46" s="68"/>
      <c r="Y46" s="68"/>
    </row>
    <row r="47" spans="1:25" x14ac:dyDescent="0.25">
      <c r="A47" s="72" t="s">
        <v>1216</v>
      </c>
      <c r="B47" s="72">
        <v>22</v>
      </c>
      <c r="C47" s="72">
        <v>0</v>
      </c>
      <c r="D47" s="72">
        <v>0</v>
      </c>
      <c r="E47" s="72">
        <v>3.7839999999999998</v>
      </c>
      <c r="F47" s="72">
        <v>0</v>
      </c>
      <c r="G47" s="72">
        <v>18.194000000000003</v>
      </c>
      <c r="H47" s="72">
        <v>0</v>
      </c>
      <c r="I47" s="72">
        <v>0</v>
      </c>
      <c r="J47" s="72" t="s">
        <v>1216</v>
      </c>
      <c r="K47" s="72">
        <v>0</v>
      </c>
      <c r="L47" s="72">
        <v>2.2000000000000002</v>
      </c>
      <c r="M47" s="72">
        <v>0</v>
      </c>
      <c r="N47" s="72">
        <v>19.8</v>
      </c>
      <c r="O47" s="72">
        <v>0</v>
      </c>
      <c r="P47" s="72">
        <v>0</v>
      </c>
      <c r="Q47" s="72">
        <v>0</v>
      </c>
      <c r="R47" s="72">
        <v>0</v>
      </c>
      <c r="S47" s="68"/>
      <c r="T47" s="68"/>
      <c r="U47" s="68"/>
      <c r="V47" s="68"/>
      <c r="W47" s="68"/>
      <c r="X47" s="68"/>
      <c r="Y47" s="68"/>
    </row>
    <row r="48" spans="1:25" x14ac:dyDescent="0.25">
      <c r="A48" s="72" t="s">
        <v>1217</v>
      </c>
      <c r="B48" s="72">
        <v>11</v>
      </c>
      <c r="C48" s="72">
        <v>8.4920000000000009</v>
      </c>
      <c r="D48" s="72">
        <v>0.9998999999999999</v>
      </c>
      <c r="E48" s="72">
        <v>1.496</v>
      </c>
      <c r="F48" s="72">
        <v>0</v>
      </c>
      <c r="G48" s="72">
        <v>0</v>
      </c>
      <c r="H48" s="72">
        <v>0</v>
      </c>
      <c r="I48" s="72">
        <v>0</v>
      </c>
      <c r="J48" s="72" t="s">
        <v>1217</v>
      </c>
      <c r="K48" s="72">
        <v>0</v>
      </c>
      <c r="L48" s="72">
        <v>0</v>
      </c>
      <c r="M48" s="72">
        <v>0</v>
      </c>
      <c r="N48" s="72">
        <v>3.9929999999999994</v>
      </c>
      <c r="O48" s="72">
        <v>6.9960000000000004</v>
      </c>
      <c r="P48" s="72">
        <v>0</v>
      </c>
      <c r="Q48" s="72">
        <v>0</v>
      </c>
      <c r="R48" s="72">
        <v>0</v>
      </c>
      <c r="S48" s="68"/>
      <c r="T48" s="68"/>
      <c r="U48" s="68"/>
      <c r="V48" s="68"/>
      <c r="W48" s="68"/>
      <c r="X48" s="68"/>
      <c r="Y48" s="68"/>
    </row>
    <row r="49" spans="1:25" x14ac:dyDescent="0.25">
      <c r="A49" s="72" t="s">
        <v>1218</v>
      </c>
      <c r="B49" s="72">
        <v>11</v>
      </c>
      <c r="C49" s="72">
        <v>0</v>
      </c>
      <c r="D49" s="72">
        <v>0</v>
      </c>
      <c r="E49" s="72">
        <v>0</v>
      </c>
      <c r="F49" s="72">
        <v>0</v>
      </c>
      <c r="G49" s="72">
        <v>7.9991999999999992</v>
      </c>
      <c r="H49" s="72">
        <v>0</v>
      </c>
      <c r="I49" s="72">
        <v>3.0030000000000001</v>
      </c>
      <c r="J49" s="72" t="s">
        <v>1218</v>
      </c>
      <c r="K49" s="72">
        <v>0</v>
      </c>
      <c r="L49" s="72">
        <v>0</v>
      </c>
      <c r="M49" s="72">
        <v>1.0009999999999999</v>
      </c>
      <c r="N49" s="72">
        <v>0</v>
      </c>
      <c r="O49" s="72">
        <v>0</v>
      </c>
      <c r="P49" s="72">
        <v>9.9990000000000006</v>
      </c>
      <c r="Q49" s="72">
        <v>0</v>
      </c>
      <c r="R49" s="72">
        <v>0</v>
      </c>
      <c r="S49" s="68"/>
      <c r="T49" s="68"/>
      <c r="U49" s="68"/>
      <c r="V49" s="68"/>
      <c r="W49" s="68"/>
      <c r="X49" s="68"/>
      <c r="Y49" s="68"/>
    </row>
    <row r="50" spans="1:25" x14ac:dyDescent="0.25">
      <c r="A50" s="72" t="s">
        <v>1219</v>
      </c>
      <c r="B50" s="72">
        <v>11</v>
      </c>
      <c r="C50" s="72">
        <v>11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 t="s">
        <v>1219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11</v>
      </c>
      <c r="S50" s="68"/>
      <c r="T50" s="68"/>
      <c r="U50" s="68"/>
      <c r="V50" s="68"/>
      <c r="W50" s="68"/>
      <c r="X50" s="68"/>
      <c r="Y50" s="68"/>
    </row>
    <row r="51" spans="1:25" x14ac:dyDescent="0.25">
      <c r="A51" s="72" t="s">
        <v>1220</v>
      </c>
      <c r="B51" s="72">
        <v>24</v>
      </c>
      <c r="C51" s="72">
        <v>0</v>
      </c>
      <c r="D51" s="72">
        <v>0</v>
      </c>
      <c r="E51" s="72">
        <v>4.9920000000000009</v>
      </c>
      <c r="F51" s="72">
        <v>19.008000000000003</v>
      </c>
      <c r="G51" s="72">
        <v>0</v>
      </c>
      <c r="H51" s="72">
        <v>0</v>
      </c>
      <c r="I51" s="72">
        <v>0</v>
      </c>
      <c r="J51" s="72" t="s">
        <v>1220</v>
      </c>
      <c r="K51" s="72">
        <v>0</v>
      </c>
      <c r="L51" s="72">
        <v>0</v>
      </c>
      <c r="M51" s="72">
        <v>0</v>
      </c>
      <c r="N51" s="72">
        <v>24</v>
      </c>
      <c r="O51" s="72">
        <v>0</v>
      </c>
      <c r="P51" s="72">
        <v>0</v>
      </c>
      <c r="Q51" s="72">
        <v>0</v>
      </c>
      <c r="R51" s="72">
        <v>0</v>
      </c>
      <c r="S51" s="68"/>
      <c r="T51" s="68"/>
      <c r="U51" s="68"/>
      <c r="V51" s="68"/>
      <c r="W51" s="68"/>
      <c r="X51" s="68"/>
      <c r="Y51" s="68"/>
    </row>
    <row r="52" spans="1:25" x14ac:dyDescent="0.25">
      <c r="A52" s="72" t="s">
        <v>1221</v>
      </c>
      <c r="B52" s="72">
        <v>17</v>
      </c>
      <c r="C52" s="72">
        <v>0</v>
      </c>
      <c r="D52" s="72">
        <v>14.994000000000002</v>
      </c>
      <c r="E52" s="72">
        <v>2.0060000000000002</v>
      </c>
      <c r="F52" s="72">
        <v>0</v>
      </c>
      <c r="G52" s="72">
        <v>0</v>
      </c>
      <c r="H52" s="72">
        <v>0</v>
      </c>
      <c r="I52" s="72">
        <v>0</v>
      </c>
      <c r="J52" s="72" t="s">
        <v>1221</v>
      </c>
      <c r="K52" s="72">
        <v>1.0030000000000001</v>
      </c>
      <c r="L52" s="72">
        <v>0</v>
      </c>
      <c r="M52" s="72">
        <v>0</v>
      </c>
      <c r="N52" s="72">
        <v>15.996999999999998</v>
      </c>
      <c r="O52" s="72">
        <v>0</v>
      </c>
      <c r="P52" s="72">
        <v>0</v>
      </c>
      <c r="Q52" s="72">
        <v>0</v>
      </c>
      <c r="R52" s="72">
        <v>0</v>
      </c>
      <c r="S52" s="68"/>
      <c r="T52" s="68"/>
      <c r="U52" s="68"/>
      <c r="V52" s="68"/>
      <c r="W52" s="68"/>
      <c r="X52" s="68"/>
      <c r="Y52" s="68"/>
    </row>
    <row r="53" spans="1:25" x14ac:dyDescent="0.25">
      <c r="A53" s="72" t="s">
        <v>1233</v>
      </c>
      <c r="B53" s="72">
        <v>36</v>
      </c>
      <c r="C53" s="72">
        <v>7.9919999999999991</v>
      </c>
      <c r="D53" s="72">
        <v>19.98</v>
      </c>
      <c r="E53" s="72">
        <v>7.9919999999999991</v>
      </c>
      <c r="F53" s="72">
        <v>0</v>
      </c>
      <c r="G53" s="72">
        <v>0</v>
      </c>
      <c r="H53" s="72">
        <v>0</v>
      </c>
      <c r="I53" s="72">
        <v>0</v>
      </c>
      <c r="J53" s="72" t="s">
        <v>1233</v>
      </c>
      <c r="K53" s="72">
        <v>0</v>
      </c>
      <c r="L53" s="72">
        <v>0</v>
      </c>
      <c r="M53" s="72">
        <v>0</v>
      </c>
      <c r="N53" s="72">
        <v>20.987999999999996</v>
      </c>
      <c r="O53" s="72">
        <v>14.976000000000001</v>
      </c>
      <c r="P53" s="72">
        <v>0</v>
      </c>
      <c r="Q53" s="72">
        <v>0</v>
      </c>
      <c r="R53" s="72">
        <v>0</v>
      </c>
      <c r="S53" s="68"/>
      <c r="T53" s="68"/>
      <c r="U53" s="68"/>
      <c r="V53" s="68"/>
      <c r="W53" s="68"/>
      <c r="X53" s="68"/>
      <c r="Y53" s="68"/>
    </row>
    <row r="54" spans="1:25" x14ac:dyDescent="0.25">
      <c r="A54" s="72" t="s">
        <v>1223</v>
      </c>
      <c r="B54" s="72">
        <v>37</v>
      </c>
      <c r="C54" s="72">
        <v>0</v>
      </c>
      <c r="D54" s="72">
        <v>11.988</v>
      </c>
      <c r="E54" s="72">
        <v>0</v>
      </c>
      <c r="F54" s="72">
        <v>0</v>
      </c>
      <c r="G54" s="72">
        <v>0</v>
      </c>
      <c r="H54" s="72">
        <v>24.975000000000001</v>
      </c>
      <c r="I54" s="72">
        <v>0</v>
      </c>
      <c r="J54" s="72" t="s">
        <v>1223</v>
      </c>
      <c r="K54" s="72">
        <v>22.977000000000004</v>
      </c>
      <c r="L54" s="72">
        <v>1.9980000000000002</v>
      </c>
      <c r="M54" s="72">
        <v>0</v>
      </c>
      <c r="N54" s="72">
        <v>11.988</v>
      </c>
      <c r="O54" s="72">
        <v>0</v>
      </c>
      <c r="P54" s="72">
        <v>0</v>
      </c>
      <c r="Q54" s="72">
        <v>0</v>
      </c>
      <c r="R54" s="72">
        <v>0</v>
      </c>
      <c r="S54" s="68"/>
      <c r="T54" s="68"/>
      <c r="U54" s="68"/>
      <c r="V54" s="68"/>
      <c r="W54" s="68"/>
      <c r="X54" s="68"/>
      <c r="Y54" s="68"/>
    </row>
    <row r="55" spans="1:25" x14ac:dyDescent="0.25">
      <c r="A55" s="73"/>
      <c r="B55" s="73"/>
      <c r="C55" s="73" t="s">
        <v>166</v>
      </c>
      <c r="D55" s="73" t="s">
        <v>163</v>
      </c>
      <c r="E55" s="73" t="s">
        <v>163</v>
      </c>
      <c r="F55" s="73" t="s">
        <v>163</v>
      </c>
      <c r="G55" s="73" t="s">
        <v>165</v>
      </c>
      <c r="H55" s="73" t="s">
        <v>164</v>
      </c>
      <c r="I55" s="73" t="s">
        <v>216</v>
      </c>
      <c r="J55" s="73"/>
      <c r="K55" s="73" t="s">
        <v>255</v>
      </c>
      <c r="L55" s="73" t="s">
        <v>299</v>
      </c>
      <c r="M55" s="73" t="s">
        <v>256</v>
      </c>
      <c r="N55" s="73" t="s">
        <v>255</v>
      </c>
      <c r="O55" s="73" t="s">
        <v>255</v>
      </c>
      <c r="P55" s="73" t="s">
        <v>255</v>
      </c>
      <c r="Q55" s="73" t="s">
        <v>255</v>
      </c>
      <c r="R55" s="73" t="s">
        <v>255</v>
      </c>
    </row>
    <row r="56" spans="1:25" x14ac:dyDescent="0.2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25" x14ac:dyDescent="0.25">
      <c r="A57" s="73" t="s">
        <v>219</v>
      </c>
      <c r="B57" s="73" t="s">
        <v>257</v>
      </c>
      <c r="C57" s="73" t="s">
        <v>61</v>
      </c>
      <c r="D57" s="74" t="s">
        <v>73</v>
      </c>
      <c r="E57" s="74" t="s">
        <v>173</v>
      </c>
      <c r="F57" s="74" t="s">
        <v>174</v>
      </c>
      <c r="G57" s="74" t="s">
        <v>175</v>
      </c>
      <c r="H57" s="74" t="s">
        <v>176</v>
      </c>
      <c r="I57" s="74" t="s">
        <v>177</v>
      </c>
      <c r="J57" s="75" t="s">
        <v>178</v>
      </c>
      <c r="K57" s="76" t="s">
        <v>168</v>
      </c>
      <c r="L57" s="76" t="s">
        <v>169</v>
      </c>
      <c r="M57" s="76" t="s">
        <v>64</v>
      </c>
      <c r="N57" s="76" t="s">
        <v>170</v>
      </c>
      <c r="O57" s="76" t="s">
        <v>68</v>
      </c>
      <c r="P57" s="76" t="s">
        <v>171</v>
      </c>
      <c r="Q57" s="75" t="s">
        <v>172</v>
      </c>
      <c r="R57" s="73"/>
    </row>
    <row r="58" spans="1:25" x14ac:dyDescent="0.25">
      <c r="A58" s="72" t="s">
        <v>1194</v>
      </c>
      <c r="B58" s="73" t="s">
        <v>1280</v>
      </c>
      <c r="C58" s="72">
        <v>17</v>
      </c>
      <c r="D58" s="72">
        <v>0</v>
      </c>
      <c r="E58" s="73">
        <f>D29+E29+F29</f>
        <v>8.0036000000000005</v>
      </c>
      <c r="F58" s="73">
        <v>0</v>
      </c>
      <c r="G58" s="72">
        <v>4.9979999999999993</v>
      </c>
      <c r="H58" s="72">
        <v>0</v>
      </c>
      <c r="I58" s="72">
        <v>3.9950000000000001</v>
      </c>
      <c r="J58" s="73">
        <f>SUM(D58:I58)</f>
        <v>16.996600000000001</v>
      </c>
      <c r="K58" s="72">
        <v>0</v>
      </c>
      <c r="L58" s="73">
        <f>K29+N29+O29+P29+Q29+R29</f>
        <v>16.983000000000001</v>
      </c>
      <c r="M58" s="72">
        <v>0</v>
      </c>
      <c r="N58" s="72">
        <v>0</v>
      </c>
      <c r="O58" s="72">
        <v>0</v>
      </c>
      <c r="P58" s="72">
        <v>0</v>
      </c>
      <c r="Q58" s="73">
        <f>SUM(K58:P58)</f>
        <v>16.983000000000001</v>
      </c>
      <c r="R58" s="73"/>
    </row>
    <row r="59" spans="1:25" x14ac:dyDescent="0.25">
      <c r="A59" s="72" t="s">
        <v>1195</v>
      </c>
      <c r="B59" s="73" t="s">
        <v>1281</v>
      </c>
      <c r="C59" s="72">
        <v>12</v>
      </c>
      <c r="D59" s="72">
        <v>0</v>
      </c>
      <c r="E59" s="73">
        <f t="shared" ref="E59:E83" si="0">D30+E30+F30</f>
        <v>3.9959999999999996</v>
      </c>
      <c r="F59" s="73">
        <v>0</v>
      </c>
      <c r="G59" s="72">
        <v>0</v>
      </c>
      <c r="H59" s="72">
        <v>7.9919999999999991</v>
      </c>
      <c r="I59" s="72">
        <v>0</v>
      </c>
      <c r="J59" s="73">
        <f t="shared" ref="J59:J83" si="1">SUM(D59:I59)</f>
        <v>11.988</v>
      </c>
      <c r="K59" s="72">
        <v>0</v>
      </c>
      <c r="L59" s="73">
        <f t="shared" ref="L59:L83" si="2">K30+N30+O30+P30+Q30+R30</f>
        <v>11.988</v>
      </c>
      <c r="M59" s="72">
        <v>0</v>
      </c>
      <c r="N59" s="72">
        <v>0</v>
      </c>
      <c r="O59" s="72">
        <v>0</v>
      </c>
      <c r="P59" s="72">
        <v>0</v>
      </c>
      <c r="Q59" s="73">
        <f t="shared" ref="Q59:Q83" si="3">SUM(K59:P59)</f>
        <v>11.988</v>
      </c>
      <c r="R59" s="73"/>
    </row>
    <row r="60" spans="1:25" x14ac:dyDescent="0.25">
      <c r="A60" s="72" t="s">
        <v>1196</v>
      </c>
      <c r="B60" s="73" t="s">
        <v>1282</v>
      </c>
      <c r="C60" s="72">
        <v>10</v>
      </c>
      <c r="D60" s="72">
        <v>0</v>
      </c>
      <c r="E60" s="73">
        <f t="shared" si="0"/>
        <v>10</v>
      </c>
      <c r="F60" s="73">
        <v>0</v>
      </c>
      <c r="G60" s="72">
        <v>0</v>
      </c>
      <c r="H60" s="72">
        <v>0</v>
      </c>
      <c r="I60" s="72">
        <v>0</v>
      </c>
      <c r="J60" s="73">
        <f t="shared" si="1"/>
        <v>10</v>
      </c>
      <c r="K60" s="72">
        <v>0</v>
      </c>
      <c r="L60" s="73">
        <f t="shared" si="2"/>
        <v>10</v>
      </c>
      <c r="M60" s="72">
        <v>0</v>
      </c>
      <c r="N60" s="72">
        <v>0</v>
      </c>
      <c r="O60" s="72">
        <v>0</v>
      </c>
      <c r="P60" s="72">
        <v>0</v>
      </c>
      <c r="Q60" s="73">
        <f t="shared" si="3"/>
        <v>10</v>
      </c>
      <c r="R60" s="73"/>
    </row>
    <row r="61" spans="1:25" x14ac:dyDescent="0.25">
      <c r="A61" s="72" t="s">
        <v>1197</v>
      </c>
      <c r="B61" s="73" t="s">
        <v>1283</v>
      </c>
      <c r="C61" s="72">
        <v>10</v>
      </c>
      <c r="D61" s="72">
        <v>0</v>
      </c>
      <c r="E61" s="73">
        <f t="shared" si="0"/>
        <v>6</v>
      </c>
      <c r="F61" s="73">
        <v>0</v>
      </c>
      <c r="G61" s="72">
        <v>0</v>
      </c>
      <c r="H61" s="72">
        <v>4</v>
      </c>
      <c r="I61" s="72">
        <v>0</v>
      </c>
      <c r="J61" s="73">
        <f t="shared" si="1"/>
        <v>10</v>
      </c>
      <c r="K61" s="72">
        <v>0</v>
      </c>
      <c r="L61" s="73">
        <f t="shared" si="2"/>
        <v>10</v>
      </c>
      <c r="M61" s="72">
        <v>0</v>
      </c>
      <c r="N61" s="72">
        <v>0</v>
      </c>
      <c r="O61" s="72">
        <v>0</v>
      </c>
      <c r="P61" s="72">
        <v>0</v>
      </c>
      <c r="Q61" s="73">
        <f t="shared" si="3"/>
        <v>10</v>
      </c>
      <c r="R61" s="73"/>
    </row>
    <row r="62" spans="1:25" x14ac:dyDescent="0.25">
      <c r="A62" s="72" t="s">
        <v>1200</v>
      </c>
      <c r="B62" s="73" t="s">
        <v>540</v>
      </c>
      <c r="C62" s="72">
        <v>10</v>
      </c>
      <c r="D62" s="72">
        <v>0</v>
      </c>
      <c r="E62" s="73">
        <f t="shared" si="0"/>
        <v>5</v>
      </c>
      <c r="F62" s="73">
        <v>0</v>
      </c>
      <c r="G62" s="72">
        <v>2</v>
      </c>
      <c r="H62" s="72">
        <v>0</v>
      </c>
      <c r="I62" s="72">
        <v>3</v>
      </c>
      <c r="J62" s="73">
        <f t="shared" si="1"/>
        <v>10</v>
      </c>
      <c r="K62" s="72">
        <v>0</v>
      </c>
      <c r="L62" s="73">
        <f t="shared" si="2"/>
        <v>10</v>
      </c>
      <c r="M62" s="72">
        <v>0</v>
      </c>
      <c r="N62" s="72">
        <v>0</v>
      </c>
      <c r="O62" s="72">
        <v>0</v>
      </c>
      <c r="P62" s="72">
        <v>0</v>
      </c>
      <c r="Q62" s="73">
        <f t="shared" si="3"/>
        <v>10</v>
      </c>
      <c r="R62" s="73"/>
    </row>
    <row r="63" spans="1:25" x14ac:dyDescent="0.25">
      <c r="A63" s="72" t="s">
        <v>1201</v>
      </c>
      <c r="B63" s="73" t="s">
        <v>1284</v>
      </c>
      <c r="C63" s="72">
        <v>18</v>
      </c>
      <c r="D63" s="72">
        <v>0</v>
      </c>
      <c r="E63" s="73">
        <f t="shared" si="0"/>
        <v>0</v>
      </c>
      <c r="F63" s="73">
        <v>0</v>
      </c>
      <c r="G63" s="72">
        <v>0</v>
      </c>
      <c r="H63" s="72">
        <v>0</v>
      </c>
      <c r="I63" s="72">
        <v>18</v>
      </c>
      <c r="J63" s="73">
        <f t="shared" si="1"/>
        <v>18</v>
      </c>
      <c r="K63" s="72">
        <v>0</v>
      </c>
      <c r="L63" s="73">
        <f t="shared" si="2"/>
        <v>16.991999999999997</v>
      </c>
      <c r="M63" s="72">
        <v>0</v>
      </c>
      <c r="N63" s="72">
        <v>0.99</v>
      </c>
      <c r="O63" s="72">
        <v>0</v>
      </c>
      <c r="P63" s="72">
        <v>0</v>
      </c>
      <c r="Q63" s="73">
        <f t="shared" si="3"/>
        <v>17.981999999999996</v>
      </c>
      <c r="R63" s="73"/>
    </row>
    <row r="64" spans="1:25" x14ac:dyDescent="0.25">
      <c r="A64" s="72" t="s">
        <v>1202</v>
      </c>
      <c r="B64" s="73" t="s">
        <v>1167</v>
      </c>
      <c r="C64" s="72">
        <v>97</v>
      </c>
      <c r="D64" s="72">
        <v>0</v>
      </c>
      <c r="E64" s="73">
        <f t="shared" si="0"/>
        <v>70.906999999999996</v>
      </c>
      <c r="F64" s="73">
        <v>0</v>
      </c>
      <c r="G64" s="72">
        <v>0</v>
      </c>
      <c r="H64" s="72">
        <v>25.995999999999999</v>
      </c>
      <c r="I64" s="72">
        <v>0</v>
      </c>
      <c r="J64" s="73">
        <f t="shared" si="1"/>
        <v>96.902999999999992</v>
      </c>
      <c r="K64" s="72">
        <v>0</v>
      </c>
      <c r="L64" s="73">
        <f t="shared" si="2"/>
        <v>93.896000000000001</v>
      </c>
      <c r="M64" s="72">
        <v>0</v>
      </c>
      <c r="N64" s="72">
        <v>3.0069999999999997</v>
      </c>
      <c r="O64" s="72">
        <v>0</v>
      </c>
      <c r="P64" s="72">
        <v>0</v>
      </c>
      <c r="Q64" s="73">
        <f t="shared" si="3"/>
        <v>96.903000000000006</v>
      </c>
      <c r="R64" s="73"/>
    </row>
    <row r="65" spans="1:18" x14ac:dyDescent="0.25">
      <c r="A65" s="72" t="s">
        <v>1203</v>
      </c>
      <c r="B65" s="73" t="s">
        <v>1285</v>
      </c>
      <c r="C65" s="72">
        <v>14</v>
      </c>
      <c r="D65" s="72">
        <v>0</v>
      </c>
      <c r="E65" s="73">
        <f t="shared" si="0"/>
        <v>1.9879999999999998</v>
      </c>
      <c r="F65" s="73">
        <v>0</v>
      </c>
      <c r="G65" s="72">
        <v>0</v>
      </c>
      <c r="H65" s="72">
        <v>8.9880000000000013</v>
      </c>
      <c r="I65" s="72">
        <v>2.9959999999999996</v>
      </c>
      <c r="J65" s="73">
        <f t="shared" si="1"/>
        <v>13.972000000000001</v>
      </c>
      <c r="K65" s="72">
        <v>0</v>
      </c>
      <c r="L65" s="73">
        <f t="shared" si="2"/>
        <v>11.998000000000001</v>
      </c>
      <c r="M65" s="72">
        <v>0</v>
      </c>
      <c r="N65" s="72">
        <v>1.9879999999999998</v>
      </c>
      <c r="O65" s="72">
        <v>0</v>
      </c>
      <c r="P65" s="72">
        <v>0</v>
      </c>
      <c r="Q65" s="73">
        <f t="shared" si="3"/>
        <v>13.986000000000001</v>
      </c>
      <c r="R65" s="73"/>
    </row>
    <row r="66" spans="1:18" x14ac:dyDescent="0.25">
      <c r="A66" s="72" t="s">
        <v>1204</v>
      </c>
      <c r="B66" s="73" t="s">
        <v>1286</v>
      </c>
      <c r="C66" s="72">
        <v>13</v>
      </c>
      <c r="D66" s="72">
        <v>0</v>
      </c>
      <c r="E66" s="73">
        <f t="shared" si="0"/>
        <v>0</v>
      </c>
      <c r="F66" s="73">
        <v>0</v>
      </c>
      <c r="G66" s="72">
        <v>0</v>
      </c>
      <c r="H66" s="72">
        <v>0</v>
      </c>
      <c r="I66" s="72">
        <v>13</v>
      </c>
      <c r="J66" s="73">
        <f t="shared" si="1"/>
        <v>13</v>
      </c>
      <c r="K66" s="72">
        <v>0</v>
      </c>
      <c r="L66" s="73">
        <f t="shared" si="2"/>
        <v>13</v>
      </c>
      <c r="M66" s="72">
        <v>0</v>
      </c>
      <c r="N66" s="72">
        <v>0</v>
      </c>
      <c r="O66" s="72">
        <v>0</v>
      </c>
      <c r="P66" s="72">
        <v>0</v>
      </c>
      <c r="Q66" s="73">
        <f t="shared" si="3"/>
        <v>13</v>
      </c>
      <c r="R66" s="73"/>
    </row>
    <row r="67" spans="1:18" x14ac:dyDescent="0.25">
      <c r="A67" s="72" t="s">
        <v>1231</v>
      </c>
      <c r="B67" s="73" t="s">
        <v>1287</v>
      </c>
      <c r="C67" s="72">
        <v>10</v>
      </c>
      <c r="D67" s="72">
        <v>0</v>
      </c>
      <c r="E67" s="73">
        <f t="shared" si="0"/>
        <v>10</v>
      </c>
      <c r="F67" s="73">
        <v>0</v>
      </c>
      <c r="G67" s="72">
        <v>0</v>
      </c>
      <c r="H67" s="72">
        <v>0</v>
      </c>
      <c r="I67" s="72">
        <v>0</v>
      </c>
      <c r="J67" s="73">
        <f t="shared" si="1"/>
        <v>10</v>
      </c>
      <c r="K67" s="72">
        <v>0</v>
      </c>
      <c r="L67" s="73">
        <f t="shared" si="2"/>
        <v>8</v>
      </c>
      <c r="M67" s="72">
        <v>0</v>
      </c>
      <c r="N67" s="72">
        <v>2</v>
      </c>
      <c r="O67" s="72">
        <v>0</v>
      </c>
      <c r="P67" s="72">
        <v>0</v>
      </c>
      <c r="Q67" s="73">
        <f t="shared" si="3"/>
        <v>10</v>
      </c>
      <c r="R67" s="73"/>
    </row>
    <row r="68" spans="1:18" x14ac:dyDescent="0.25">
      <c r="A68" s="72" t="s">
        <v>1207</v>
      </c>
      <c r="B68" s="73" t="s">
        <v>1288</v>
      </c>
      <c r="C68" s="72">
        <v>10</v>
      </c>
      <c r="D68" s="72">
        <v>0</v>
      </c>
      <c r="E68" s="73">
        <f t="shared" si="0"/>
        <v>8</v>
      </c>
      <c r="F68" s="73">
        <v>0</v>
      </c>
      <c r="G68" s="72">
        <v>0</v>
      </c>
      <c r="H68" s="72">
        <v>2</v>
      </c>
      <c r="I68" s="72">
        <v>0</v>
      </c>
      <c r="J68" s="73">
        <f t="shared" si="1"/>
        <v>10</v>
      </c>
      <c r="K68" s="72">
        <v>0</v>
      </c>
      <c r="L68" s="73">
        <f t="shared" si="2"/>
        <v>9</v>
      </c>
      <c r="M68" s="72">
        <v>0</v>
      </c>
      <c r="N68" s="72">
        <v>1</v>
      </c>
      <c r="O68" s="72">
        <v>0</v>
      </c>
      <c r="P68" s="72">
        <v>0</v>
      </c>
      <c r="Q68" s="73">
        <f t="shared" si="3"/>
        <v>10</v>
      </c>
      <c r="R68" s="73"/>
    </row>
    <row r="69" spans="1:18" x14ac:dyDescent="0.25">
      <c r="A69" s="72" t="s">
        <v>1208</v>
      </c>
      <c r="B69" s="73" t="s">
        <v>1289</v>
      </c>
      <c r="C69" s="72">
        <v>21</v>
      </c>
      <c r="D69" s="72">
        <v>0</v>
      </c>
      <c r="E69" s="73">
        <f t="shared" si="0"/>
        <v>10.982999999999999</v>
      </c>
      <c r="F69" s="73">
        <v>0</v>
      </c>
      <c r="G69" s="72">
        <v>1.9991999999999999</v>
      </c>
      <c r="H69" s="72">
        <v>0.99959999999999993</v>
      </c>
      <c r="I69" s="72">
        <v>6.9929999999999994</v>
      </c>
      <c r="J69" s="73">
        <f t="shared" si="1"/>
        <v>20.974799999999998</v>
      </c>
      <c r="K69" s="72">
        <v>0</v>
      </c>
      <c r="L69" s="73">
        <f t="shared" si="2"/>
        <v>20.978999999999999</v>
      </c>
      <c r="M69" s="72">
        <v>0</v>
      </c>
      <c r="N69" s="72">
        <v>0</v>
      </c>
      <c r="O69" s="72">
        <v>0</v>
      </c>
      <c r="P69" s="72">
        <v>0</v>
      </c>
      <c r="Q69" s="73">
        <f t="shared" si="3"/>
        <v>20.978999999999999</v>
      </c>
      <c r="R69" s="73"/>
    </row>
    <row r="70" spans="1:18" x14ac:dyDescent="0.25">
      <c r="A70" s="72" t="s">
        <v>1209</v>
      </c>
      <c r="B70" s="73" t="s">
        <v>1290</v>
      </c>
      <c r="C70" s="72">
        <v>11</v>
      </c>
      <c r="D70" s="72">
        <v>0</v>
      </c>
      <c r="E70" s="73">
        <f t="shared" si="0"/>
        <v>3.9929999999999994</v>
      </c>
      <c r="F70" s="73">
        <v>0</v>
      </c>
      <c r="G70" s="72">
        <v>0</v>
      </c>
      <c r="H70" s="72">
        <v>6.9960000000000004</v>
      </c>
      <c r="I70" s="72">
        <v>0</v>
      </c>
      <c r="J70" s="73">
        <f t="shared" si="1"/>
        <v>10.989000000000001</v>
      </c>
      <c r="K70" s="72">
        <v>0</v>
      </c>
      <c r="L70" s="73">
        <f t="shared" si="2"/>
        <v>8.9870000000000001</v>
      </c>
      <c r="M70" s="72">
        <v>0</v>
      </c>
      <c r="N70" s="72">
        <v>1.9910000000000003</v>
      </c>
      <c r="O70" s="72">
        <v>0</v>
      </c>
      <c r="P70" s="72">
        <v>0</v>
      </c>
      <c r="Q70" s="73">
        <f t="shared" si="3"/>
        <v>10.978</v>
      </c>
      <c r="R70" s="73"/>
    </row>
    <row r="71" spans="1:18" x14ac:dyDescent="0.25">
      <c r="A71" s="72" t="s">
        <v>1210</v>
      </c>
      <c r="B71" t="s">
        <v>2441</v>
      </c>
      <c r="C71" s="72">
        <v>11</v>
      </c>
      <c r="D71" s="72">
        <v>0</v>
      </c>
      <c r="E71" s="73">
        <f t="shared" si="0"/>
        <v>11</v>
      </c>
      <c r="F71" s="73">
        <v>0</v>
      </c>
      <c r="G71" s="72">
        <v>0</v>
      </c>
      <c r="H71" s="72">
        <v>0</v>
      </c>
      <c r="I71" s="72">
        <v>0</v>
      </c>
      <c r="J71" s="73">
        <f t="shared" si="1"/>
        <v>11</v>
      </c>
      <c r="K71" s="72">
        <v>0</v>
      </c>
      <c r="L71" s="73">
        <f t="shared" si="2"/>
        <v>11</v>
      </c>
      <c r="M71" s="72">
        <v>0</v>
      </c>
      <c r="N71" s="72">
        <v>0</v>
      </c>
      <c r="O71" s="72">
        <v>0</v>
      </c>
      <c r="P71" s="72">
        <v>0</v>
      </c>
      <c r="Q71" s="73">
        <f t="shared" si="3"/>
        <v>11</v>
      </c>
      <c r="R71" s="73"/>
    </row>
    <row r="72" spans="1:18" x14ac:dyDescent="0.25">
      <c r="A72" s="72" t="s">
        <v>1211</v>
      </c>
      <c r="B72" s="73" t="s">
        <v>572</v>
      </c>
      <c r="C72" s="72">
        <v>50</v>
      </c>
      <c r="D72" s="72">
        <v>0</v>
      </c>
      <c r="E72" s="73">
        <f t="shared" si="0"/>
        <v>50</v>
      </c>
      <c r="F72" s="73">
        <v>0</v>
      </c>
      <c r="G72" s="72">
        <v>0</v>
      </c>
      <c r="H72" s="72">
        <v>0</v>
      </c>
      <c r="I72" s="72">
        <v>0</v>
      </c>
      <c r="J72" s="73">
        <f t="shared" si="1"/>
        <v>50</v>
      </c>
      <c r="K72" s="72">
        <v>0</v>
      </c>
      <c r="L72" s="73">
        <f t="shared" si="2"/>
        <v>50</v>
      </c>
      <c r="M72" s="72">
        <v>0</v>
      </c>
      <c r="N72" s="72">
        <v>0</v>
      </c>
      <c r="O72" s="72">
        <v>0</v>
      </c>
      <c r="P72" s="72">
        <v>0</v>
      </c>
      <c r="Q72" s="73">
        <f t="shared" si="3"/>
        <v>50</v>
      </c>
      <c r="R72" s="73"/>
    </row>
    <row r="73" spans="1:18" x14ac:dyDescent="0.25">
      <c r="A73" s="72" t="s">
        <v>1212</v>
      </c>
      <c r="B73" s="73" t="s">
        <v>1291</v>
      </c>
      <c r="C73" s="72">
        <v>38</v>
      </c>
      <c r="D73" s="72">
        <v>0</v>
      </c>
      <c r="E73" s="73">
        <f t="shared" si="0"/>
        <v>28.880000000000003</v>
      </c>
      <c r="F73" s="73">
        <v>0</v>
      </c>
      <c r="G73" s="72">
        <v>1.52</v>
      </c>
      <c r="H73" s="72">
        <v>6.08</v>
      </c>
      <c r="I73" s="72">
        <v>1.52</v>
      </c>
      <c r="J73" s="73">
        <f t="shared" si="1"/>
        <v>38.000000000000007</v>
      </c>
      <c r="K73" s="72">
        <v>0</v>
      </c>
      <c r="L73" s="73">
        <f t="shared" si="2"/>
        <v>35.986000000000004</v>
      </c>
      <c r="M73" s="72">
        <v>0</v>
      </c>
      <c r="N73" s="72">
        <v>1.9987999999999999</v>
      </c>
      <c r="O73" s="72">
        <v>0</v>
      </c>
      <c r="P73" s="72">
        <v>0</v>
      </c>
      <c r="Q73" s="73">
        <f t="shared" si="3"/>
        <v>37.984800000000007</v>
      </c>
      <c r="R73" s="73"/>
    </row>
    <row r="74" spans="1:18" x14ac:dyDescent="0.25">
      <c r="A74" s="72" t="s">
        <v>1214</v>
      </c>
      <c r="B74" s="73" t="s">
        <v>1292</v>
      </c>
      <c r="C74" s="72">
        <v>15</v>
      </c>
      <c r="D74" s="72">
        <v>0</v>
      </c>
      <c r="E74" s="73">
        <f t="shared" si="0"/>
        <v>13.41</v>
      </c>
      <c r="F74" s="73">
        <v>0</v>
      </c>
      <c r="G74" s="72">
        <v>0</v>
      </c>
      <c r="H74" s="72">
        <v>1.575</v>
      </c>
      <c r="I74" s="72">
        <v>0</v>
      </c>
      <c r="J74" s="73">
        <f t="shared" si="1"/>
        <v>14.984999999999999</v>
      </c>
      <c r="K74" s="72">
        <v>0</v>
      </c>
      <c r="L74" s="73">
        <f t="shared" si="2"/>
        <v>14.984999999999999</v>
      </c>
      <c r="M74" s="72">
        <v>0</v>
      </c>
      <c r="N74" s="72">
        <v>0</v>
      </c>
      <c r="O74" s="72">
        <v>0</v>
      </c>
      <c r="P74" s="72">
        <v>0</v>
      </c>
      <c r="Q74" s="73">
        <f t="shared" si="3"/>
        <v>14.984999999999999</v>
      </c>
      <c r="R74" s="73"/>
    </row>
    <row r="75" spans="1:18" x14ac:dyDescent="0.25">
      <c r="A75" s="72" t="s">
        <v>1215</v>
      </c>
      <c r="B75" s="73" t="s">
        <v>1293</v>
      </c>
      <c r="C75" s="72">
        <v>29</v>
      </c>
      <c r="D75" s="72">
        <v>0</v>
      </c>
      <c r="E75" s="73">
        <f t="shared" si="0"/>
        <v>3.8570000000000007</v>
      </c>
      <c r="F75" s="73">
        <v>0</v>
      </c>
      <c r="G75" s="72">
        <v>25.113999999999997</v>
      </c>
      <c r="H75" s="72">
        <v>0</v>
      </c>
      <c r="I75" s="72">
        <v>0</v>
      </c>
      <c r="J75" s="73">
        <f t="shared" si="1"/>
        <v>28.970999999999997</v>
      </c>
      <c r="K75" s="72">
        <v>0</v>
      </c>
      <c r="L75" s="73">
        <f t="shared" si="2"/>
        <v>28.971</v>
      </c>
      <c r="M75" s="72">
        <v>0</v>
      </c>
      <c r="N75" s="72">
        <v>0</v>
      </c>
      <c r="O75" s="72">
        <v>0</v>
      </c>
      <c r="P75" s="72">
        <v>0</v>
      </c>
      <c r="Q75" s="73">
        <f t="shared" si="3"/>
        <v>28.971</v>
      </c>
      <c r="R75" s="73"/>
    </row>
    <row r="76" spans="1:18" x14ac:dyDescent="0.25">
      <c r="A76" s="72" t="s">
        <v>1216</v>
      </c>
      <c r="B76" s="73" t="s">
        <v>1294</v>
      </c>
      <c r="C76" s="72">
        <v>22</v>
      </c>
      <c r="D76" s="72">
        <v>0</v>
      </c>
      <c r="E76" s="73">
        <f t="shared" si="0"/>
        <v>3.7839999999999998</v>
      </c>
      <c r="F76" s="73">
        <v>0</v>
      </c>
      <c r="G76" s="72">
        <v>0</v>
      </c>
      <c r="H76" s="72">
        <v>0</v>
      </c>
      <c r="I76" s="72">
        <v>18.194000000000003</v>
      </c>
      <c r="J76" s="73">
        <f t="shared" si="1"/>
        <v>21.978000000000002</v>
      </c>
      <c r="K76" s="72">
        <v>0</v>
      </c>
      <c r="L76" s="73">
        <f t="shared" si="2"/>
        <v>19.8</v>
      </c>
      <c r="M76" s="72">
        <v>0</v>
      </c>
      <c r="N76" s="72">
        <v>2.2000000000000002</v>
      </c>
      <c r="O76" s="72">
        <v>0</v>
      </c>
      <c r="P76" s="72">
        <v>0</v>
      </c>
      <c r="Q76" s="73">
        <f t="shared" si="3"/>
        <v>22</v>
      </c>
      <c r="R76" s="73"/>
    </row>
    <row r="77" spans="1:18" x14ac:dyDescent="0.25">
      <c r="A77" s="72" t="s">
        <v>1217</v>
      </c>
      <c r="B77" s="73" t="s">
        <v>1295</v>
      </c>
      <c r="C77" s="72">
        <v>11</v>
      </c>
      <c r="D77" s="72">
        <v>0</v>
      </c>
      <c r="E77" s="73">
        <f t="shared" si="0"/>
        <v>2.4958999999999998</v>
      </c>
      <c r="F77" s="73">
        <v>0</v>
      </c>
      <c r="G77" s="72">
        <v>8.4920000000000009</v>
      </c>
      <c r="H77" s="72">
        <v>0</v>
      </c>
      <c r="I77" s="72">
        <v>0</v>
      </c>
      <c r="J77" s="73">
        <f t="shared" si="1"/>
        <v>10.9879</v>
      </c>
      <c r="K77" s="72">
        <v>0</v>
      </c>
      <c r="L77" s="73">
        <f t="shared" si="2"/>
        <v>10.989000000000001</v>
      </c>
      <c r="M77" s="72">
        <v>0</v>
      </c>
      <c r="N77" s="72">
        <v>0</v>
      </c>
      <c r="O77" s="72">
        <v>0</v>
      </c>
      <c r="P77" s="72">
        <v>0</v>
      </c>
      <c r="Q77" s="73">
        <f t="shared" si="3"/>
        <v>10.989000000000001</v>
      </c>
      <c r="R77" s="73"/>
    </row>
    <row r="78" spans="1:18" x14ac:dyDescent="0.25">
      <c r="A78" s="72" t="s">
        <v>1218</v>
      </c>
      <c r="B78" s="73" t="s">
        <v>1296</v>
      </c>
      <c r="C78" s="72">
        <v>11</v>
      </c>
      <c r="D78" s="72">
        <v>3.0030000000000001</v>
      </c>
      <c r="E78" s="73">
        <f t="shared" si="0"/>
        <v>0</v>
      </c>
      <c r="F78" s="73">
        <v>0</v>
      </c>
      <c r="G78" s="72">
        <v>0</v>
      </c>
      <c r="H78" s="72">
        <v>0</v>
      </c>
      <c r="I78" s="72">
        <v>7.9991999999999992</v>
      </c>
      <c r="J78" s="73">
        <f t="shared" si="1"/>
        <v>11.002199999999998</v>
      </c>
      <c r="K78" s="72">
        <v>1.0009999999999999</v>
      </c>
      <c r="L78" s="73">
        <f t="shared" si="2"/>
        <v>9.9990000000000006</v>
      </c>
      <c r="M78" s="72">
        <v>0</v>
      </c>
      <c r="N78" s="72">
        <v>0</v>
      </c>
      <c r="O78" s="72">
        <v>0</v>
      </c>
      <c r="P78" s="72">
        <v>0</v>
      </c>
      <c r="Q78" s="73">
        <f t="shared" si="3"/>
        <v>11</v>
      </c>
      <c r="R78" s="73"/>
    </row>
    <row r="79" spans="1:18" x14ac:dyDescent="0.25">
      <c r="A79" s="72" t="s">
        <v>1219</v>
      </c>
      <c r="B79" s="73" t="s">
        <v>1297</v>
      </c>
      <c r="C79" s="72">
        <v>11</v>
      </c>
      <c r="D79" s="72">
        <v>0</v>
      </c>
      <c r="E79" s="73">
        <f t="shared" si="0"/>
        <v>0</v>
      </c>
      <c r="F79" s="73">
        <v>0</v>
      </c>
      <c r="G79" s="72">
        <v>11</v>
      </c>
      <c r="H79" s="72">
        <v>0</v>
      </c>
      <c r="I79" s="72">
        <v>0</v>
      </c>
      <c r="J79" s="73">
        <f t="shared" si="1"/>
        <v>11</v>
      </c>
      <c r="K79" s="72">
        <v>0</v>
      </c>
      <c r="L79" s="73">
        <f t="shared" si="2"/>
        <v>11</v>
      </c>
      <c r="M79" s="72">
        <v>0</v>
      </c>
      <c r="N79" s="72">
        <v>0</v>
      </c>
      <c r="O79" s="72">
        <v>0</v>
      </c>
      <c r="P79" s="72">
        <v>0</v>
      </c>
      <c r="Q79" s="73">
        <f t="shared" si="3"/>
        <v>11</v>
      </c>
      <c r="R79" s="73"/>
    </row>
    <row r="80" spans="1:18" x14ac:dyDescent="0.25">
      <c r="A80" s="72" t="s">
        <v>1220</v>
      </c>
      <c r="B80" s="73" t="s">
        <v>1298</v>
      </c>
      <c r="C80" s="72">
        <v>24</v>
      </c>
      <c r="D80" s="72">
        <v>0</v>
      </c>
      <c r="E80" s="73">
        <f t="shared" si="0"/>
        <v>24.000000000000004</v>
      </c>
      <c r="F80" s="73">
        <v>0</v>
      </c>
      <c r="G80" s="72">
        <v>0</v>
      </c>
      <c r="H80" s="72">
        <v>0</v>
      </c>
      <c r="I80" s="72">
        <v>0</v>
      </c>
      <c r="J80" s="73">
        <f t="shared" si="1"/>
        <v>24.000000000000004</v>
      </c>
      <c r="K80" s="72">
        <v>0</v>
      </c>
      <c r="L80" s="73">
        <f t="shared" si="2"/>
        <v>24</v>
      </c>
      <c r="M80" s="72">
        <v>0</v>
      </c>
      <c r="N80" s="72">
        <v>0</v>
      </c>
      <c r="O80" s="72">
        <v>0</v>
      </c>
      <c r="P80" s="72">
        <v>0</v>
      </c>
      <c r="Q80" s="73">
        <f t="shared" si="3"/>
        <v>24</v>
      </c>
      <c r="R80" s="73"/>
    </row>
    <row r="81" spans="1:18" x14ac:dyDescent="0.25">
      <c r="A81" s="72" t="s">
        <v>1221</v>
      </c>
      <c r="B81" s="73" t="s">
        <v>1299</v>
      </c>
      <c r="C81" s="72">
        <v>17</v>
      </c>
      <c r="D81" s="72">
        <v>0</v>
      </c>
      <c r="E81" s="73">
        <f t="shared" si="0"/>
        <v>17</v>
      </c>
      <c r="F81" s="73">
        <v>0</v>
      </c>
      <c r="G81" s="72">
        <v>0</v>
      </c>
      <c r="H81" s="72">
        <v>0</v>
      </c>
      <c r="I81" s="72">
        <v>0</v>
      </c>
      <c r="J81" s="73">
        <f t="shared" si="1"/>
        <v>17</v>
      </c>
      <c r="K81" s="72">
        <v>0</v>
      </c>
      <c r="L81" s="73">
        <f t="shared" si="2"/>
        <v>17</v>
      </c>
      <c r="M81" s="72">
        <v>0</v>
      </c>
      <c r="N81" s="72">
        <v>0</v>
      </c>
      <c r="O81" s="72">
        <v>0</v>
      </c>
      <c r="P81" s="72">
        <v>0</v>
      </c>
      <c r="Q81" s="73">
        <f t="shared" si="3"/>
        <v>17</v>
      </c>
      <c r="R81" s="73"/>
    </row>
    <row r="82" spans="1:18" x14ac:dyDescent="0.25">
      <c r="A82" s="72" t="s">
        <v>1233</v>
      </c>
      <c r="B82" s="73" t="s">
        <v>1300</v>
      </c>
      <c r="C82" s="72">
        <v>36</v>
      </c>
      <c r="D82" s="72">
        <v>0</v>
      </c>
      <c r="E82" s="73">
        <f t="shared" si="0"/>
        <v>27.972000000000001</v>
      </c>
      <c r="F82" s="73">
        <v>0</v>
      </c>
      <c r="G82" s="72">
        <v>7.9919999999999991</v>
      </c>
      <c r="H82" s="72">
        <v>0</v>
      </c>
      <c r="I82" s="72">
        <v>0</v>
      </c>
      <c r="J82" s="73">
        <f t="shared" si="1"/>
        <v>35.963999999999999</v>
      </c>
      <c r="K82" s="72">
        <v>0</v>
      </c>
      <c r="L82" s="73">
        <f t="shared" si="2"/>
        <v>35.963999999999999</v>
      </c>
      <c r="M82" s="72">
        <v>0</v>
      </c>
      <c r="N82" s="72">
        <v>0</v>
      </c>
      <c r="O82" s="72">
        <v>0</v>
      </c>
      <c r="P82" s="72">
        <v>0</v>
      </c>
      <c r="Q82" s="73">
        <f t="shared" si="3"/>
        <v>35.963999999999999</v>
      </c>
      <c r="R82" s="73"/>
    </row>
    <row r="83" spans="1:18" x14ac:dyDescent="0.25">
      <c r="A83" s="72" t="s">
        <v>1223</v>
      </c>
      <c r="B83" s="73" t="s">
        <v>1301</v>
      </c>
      <c r="C83" s="72">
        <v>37</v>
      </c>
      <c r="D83" s="72">
        <v>0</v>
      </c>
      <c r="E83" s="73">
        <f t="shared" si="0"/>
        <v>11.988</v>
      </c>
      <c r="F83" s="73">
        <v>0</v>
      </c>
      <c r="G83" s="72">
        <v>0</v>
      </c>
      <c r="H83" s="72">
        <v>24.975000000000001</v>
      </c>
      <c r="I83" s="72">
        <v>0</v>
      </c>
      <c r="J83" s="73">
        <f t="shared" si="1"/>
        <v>36.963000000000001</v>
      </c>
      <c r="K83" s="72">
        <v>0</v>
      </c>
      <c r="L83" s="73">
        <f t="shared" si="2"/>
        <v>34.965000000000003</v>
      </c>
      <c r="M83" s="72">
        <v>0</v>
      </c>
      <c r="N83" s="72">
        <v>1.9980000000000002</v>
      </c>
      <c r="O83" s="72">
        <v>0</v>
      </c>
      <c r="P83" s="72">
        <v>0</v>
      </c>
      <c r="Q83" s="73">
        <f t="shared" si="3"/>
        <v>36.963000000000001</v>
      </c>
      <c r="R83" s="73"/>
    </row>
    <row r="84" spans="1:18" x14ac:dyDescent="0.25">
      <c r="O84" s="68"/>
      <c r="P84" s="68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C10" sqref="C10"/>
    </sheetView>
  </sheetViews>
  <sheetFormatPr defaultRowHeight="15" x14ac:dyDescent="0.25"/>
  <cols>
    <col min="1" max="1" width="29.5703125" customWidth="1"/>
    <col min="2" max="2" width="19.5703125" customWidth="1"/>
    <col min="3" max="3" width="26.42578125" customWidth="1"/>
    <col min="4" max="4" width="16.7109375" customWidth="1"/>
    <col min="8" max="9" width="6.7109375" customWidth="1"/>
    <col min="10" max="10" width="7.140625" customWidth="1"/>
  </cols>
  <sheetData>
    <row r="1" spans="1:17" x14ac:dyDescent="0.25">
      <c r="B1" t="s">
        <v>1309</v>
      </c>
      <c r="C1" t="s">
        <v>346</v>
      </c>
      <c r="D1" t="s">
        <v>347</v>
      </c>
      <c r="E1" s="85"/>
      <c r="F1" s="85"/>
      <c r="G1" s="85"/>
      <c r="H1" s="85"/>
      <c r="I1" s="85" t="s">
        <v>7</v>
      </c>
      <c r="J1" s="85"/>
      <c r="K1" s="85"/>
      <c r="L1" s="85"/>
      <c r="N1" s="84" t="s">
        <v>2280</v>
      </c>
      <c r="O1" s="84"/>
      <c r="P1" s="84"/>
    </row>
    <row r="2" spans="1:17" x14ac:dyDescent="0.25">
      <c r="A2" t="s">
        <v>257</v>
      </c>
      <c r="E2" s="85" t="s">
        <v>73</v>
      </c>
      <c r="F2" s="85" t="s">
        <v>176</v>
      </c>
      <c r="G2" s="85" t="s">
        <v>226</v>
      </c>
      <c r="H2" s="85" t="s">
        <v>225</v>
      </c>
      <c r="I2" s="85" t="s">
        <v>227</v>
      </c>
      <c r="J2" s="85" t="s">
        <v>2281</v>
      </c>
      <c r="K2" s="85" t="s">
        <v>625</v>
      </c>
      <c r="L2" s="85" t="s">
        <v>175</v>
      </c>
      <c r="M2" s="85" t="s">
        <v>2339</v>
      </c>
      <c r="N2" s="84" t="s">
        <v>349</v>
      </c>
      <c r="O2" s="84" t="s">
        <v>222</v>
      </c>
      <c r="P2" s="84" t="s">
        <v>221</v>
      </c>
      <c r="Q2" s="84" t="s">
        <v>2339</v>
      </c>
    </row>
    <row r="3" spans="1:17" x14ac:dyDescent="0.25">
      <c r="A3" t="e">
        <f>VLOOKUP(C3,[1]Sheet1!$C$5866:$D$11139,2,FALSE)</f>
        <v>#N/A</v>
      </c>
      <c r="B3" t="s">
        <v>2283</v>
      </c>
      <c r="C3" t="s">
        <v>2282</v>
      </c>
      <c r="D3" t="s">
        <v>1526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25">
      <c r="A4" t="e">
        <f>VLOOKUP(C4,[1]Sheet1!$C$5866:$D$11139,2,FALSE)</f>
        <v>#N/A</v>
      </c>
      <c r="B4" t="s">
        <v>2283</v>
      </c>
      <c r="C4" t="s">
        <v>2285</v>
      </c>
      <c r="D4" t="s">
        <v>2284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25">
      <c r="A5" t="e">
        <f>VLOOKUP(C5,[1]Sheet1!$C$5866:$D$11139,2,FALSE)</f>
        <v>#N/A</v>
      </c>
      <c r="B5" t="s">
        <v>2283</v>
      </c>
      <c r="C5" t="s">
        <v>2287</v>
      </c>
      <c r="D5" t="s">
        <v>2286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25">
      <c r="A6" t="e">
        <f>VLOOKUP(C6,[1]Sheet1!$C$5866:$D$11139,2,FALSE)</f>
        <v>#N/A</v>
      </c>
      <c r="B6" t="s">
        <v>2290</v>
      </c>
      <c r="C6" t="s">
        <v>2289</v>
      </c>
      <c r="D6" t="s">
        <v>2288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25">
      <c r="A7" t="e">
        <f>VLOOKUP(C7,[1]Sheet1!$C$5866:$D$11139,2,FALSE)</f>
        <v>#N/A</v>
      </c>
      <c r="B7" t="s">
        <v>2290</v>
      </c>
      <c r="C7" t="s">
        <v>2292</v>
      </c>
      <c r="D7" t="s">
        <v>2291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25">
      <c r="A8" t="e">
        <f>VLOOKUP(C8,[1]Sheet1!$C$5866:$D$11139,2,FALSE)</f>
        <v>#N/A</v>
      </c>
      <c r="B8" t="s">
        <v>1335</v>
      </c>
      <c r="C8" t="s">
        <v>2294</v>
      </c>
      <c r="D8" t="s">
        <v>2293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25">
      <c r="A9" t="e">
        <f>VLOOKUP(C9,[1]Sheet1!$C$5866:$D$11139,2,FALSE)</f>
        <v>#N/A</v>
      </c>
      <c r="B9" t="s">
        <v>1335</v>
      </c>
      <c r="C9" t="s">
        <v>2296</v>
      </c>
      <c r="D9" t="s">
        <v>2295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25">
      <c r="A10" t="e">
        <f>VLOOKUP(C10,[1]Sheet1!$C$5866:$D$11139,2,FALSE)</f>
        <v>#N/A</v>
      </c>
      <c r="B10" t="s">
        <v>1335</v>
      </c>
      <c r="C10" t="s">
        <v>2341</v>
      </c>
      <c r="D10" t="s">
        <v>2297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25">
      <c r="A11" t="s">
        <v>2298</v>
      </c>
      <c r="B11" t="s">
        <v>2300</v>
      </c>
      <c r="C11" t="s">
        <v>2299</v>
      </c>
      <c r="D11" t="s">
        <v>2298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25">
      <c r="A12" t="str">
        <f>VLOOKUP(C12,[1]Sheet1!$C$5866:$D$11139,2,FALSE)</f>
        <v>Lalage nigra</v>
      </c>
      <c r="B12" t="s">
        <v>2303</v>
      </c>
      <c r="C12" t="s">
        <v>2302</v>
      </c>
      <c r="D12" t="s">
        <v>2301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25">
      <c r="A13" t="str">
        <f>VLOOKUP(C13,[1]Sheet1!$C$5866:$D$11139,2,FALSE)</f>
        <v>Pericrocotus cinnamomeus</v>
      </c>
      <c r="B13" t="s">
        <v>2303</v>
      </c>
      <c r="C13" t="s">
        <v>2305</v>
      </c>
      <c r="D13" t="s">
        <v>2304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25">
      <c r="A14" t="str">
        <f>VLOOKUP(C14,[1]Sheet1!$C$5866:$D$11139,2,FALSE)</f>
        <v>Pericrocotus flammeus</v>
      </c>
      <c r="B14" t="s">
        <v>2303</v>
      </c>
      <c r="C14" t="s">
        <v>2306</v>
      </c>
      <c r="D14" t="s">
        <v>1616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25">
      <c r="A15" t="str">
        <f>VLOOKUP(C15,[1]Sheet1!$C$5866:$D$11139,2,FALSE)</f>
        <v>Hemipus hirundinaceus</v>
      </c>
      <c r="B15" t="s">
        <v>2303</v>
      </c>
      <c r="C15" t="s">
        <v>2308</v>
      </c>
      <c r="D15" t="s">
        <v>2307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25">
      <c r="A16" t="str">
        <f>VLOOKUP(C16,[1]Sheet1!$C$5866:$D$11139,2,FALSE)</f>
        <v>Aegithina tiphia</v>
      </c>
      <c r="B16" t="s">
        <v>2310</v>
      </c>
      <c r="C16" t="s">
        <v>2309</v>
      </c>
      <c r="D16" t="s">
        <v>537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25">
      <c r="A17" t="str">
        <f>VLOOKUP(C17,[1]Sheet1!$C$5866:$D$11139,2,FALSE)</f>
        <v>Pycnonotus aurigaster</v>
      </c>
      <c r="B17" t="s">
        <v>2313</v>
      </c>
      <c r="C17" t="s">
        <v>2312</v>
      </c>
      <c r="D17" t="s">
        <v>2311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25">
      <c r="A18" t="str">
        <f>VLOOKUP(C18,[1]Sheet1!$C$5866:$D$11139,2,FALSE)</f>
        <v>Pycnonotus goiavier</v>
      </c>
      <c r="B18" t="s">
        <v>2313</v>
      </c>
      <c r="C18" t="s">
        <v>2315</v>
      </c>
      <c r="D18" t="s">
        <v>2314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25">
      <c r="A19" t="str">
        <f>VLOOKUP(C19,[1]Sheet1!$C$5866:$D$11139,2,FALSE)</f>
        <v>Lanius schach</v>
      </c>
      <c r="B19" t="s">
        <v>2317</v>
      </c>
      <c r="C19" t="s">
        <v>2316</v>
      </c>
      <c r="D19" t="s">
        <v>2232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25">
      <c r="A20" t="str">
        <f>VLOOKUP(C20,[1]Sheet1!$C$5866:$D$11139,2,FALSE)</f>
        <v>Pellorneum capistratum</v>
      </c>
      <c r="B20" t="s">
        <v>2319</v>
      </c>
      <c r="C20" t="s">
        <v>2318</v>
      </c>
      <c r="D20" t="s">
        <v>1890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25">
      <c r="A21" t="str">
        <f>VLOOKUP(C21,[1]Sheet1!$C$5866:$D$11139,2,FALSE)</f>
        <v>Malacocincla sepiaria</v>
      </c>
      <c r="B21" t="s">
        <v>2319</v>
      </c>
      <c r="C21" t="s">
        <v>2321</v>
      </c>
      <c r="D21" t="s">
        <v>2320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25">
      <c r="A22" t="s">
        <v>2322</v>
      </c>
      <c r="B22" t="s">
        <v>2324</v>
      </c>
      <c r="C22" t="s">
        <v>2323</v>
      </c>
      <c r="D22" t="s">
        <v>2322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25">
      <c r="A23" t="str">
        <f>VLOOKUP(C23,[1]Sheet1!$C$5866:$D$11139,2,FALSE)</f>
        <v>Orthotomus sutorius</v>
      </c>
      <c r="B23" t="s">
        <v>2324</v>
      </c>
      <c r="C23" t="s">
        <v>2325</v>
      </c>
      <c r="D23" t="s">
        <v>540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25">
      <c r="A24" t="str">
        <f>VLOOKUP(C24,[1]Sheet1!$C$5866:$D$11139,2,FALSE)</f>
        <v>Orthotomus ruficeps</v>
      </c>
      <c r="B24" t="s">
        <v>2324</v>
      </c>
      <c r="C24" t="s">
        <v>2327</v>
      </c>
      <c r="D24" t="s">
        <v>2326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25">
      <c r="A25" t="str">
        <f>VLOOKUP(C25,[1]Sheet1!$C$5866:$D$11139,2,FALSE)</f>
        <v>Hypothymis azurea</v>
      </c>
      <c r="B25" t="s">
        <v>2330</v>
      </c>
      <c r="C25" t="s">
        <v>2329</v>
      </c>
      <c r="D25" t="s">
        <v>2328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25">
      <c r="A26" t="str">
        <f>VLOOKUP(C26,[1]Sheet1!$C$5866:$D$11139,2,FALSE)</f>
        <v>Rhipidura javanica</v>
      </c>
      <c r="B26" t="s">
        <v>2333</v>
      </c>
      <c r="C26" t="s">
        <v>2332</v>
      </c>
      <c r="D26" t="s">
        <v>2331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25">
      <c r="A27" t="str">
        <f>VLOOKUP(C27,[1]Sheet1!$C$5866:$D$11139,2,FALSE)</f>
        <v>Parus major</v>
      </c>
      <c r="B27" t="s">
        <v>1369</v>
      </c>
      <c r="C27" t="s">
        <v>2334</v>
      </c>
      <c r="D27" t="s">
        <v>669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25">
      <c r="A28" t="str">
        <f>VLOOKUP(C28,[1]Sheet1!$C$5866:$D$11139,2,FALSE)</f>
        <v>Dicrurus leucophaeus</v>
      </c>
      <c r="B28" t="s">
        <v>2336</v>
      </c>
      <c r="C28" t="s">
        <v>2335</v>
      </c>
      <c r="D28" t="s">
        <v>510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25">
      <c r="A29" t="str">
        <f>VLOOKUP(C29,[1]Sheet1!$C$5866:$D$11139,2,FALSE)</f>
        <v>Crypsirina temia</v>
      </c>
      <c r="B29" t="s">
        <v>1362</v>
      </c>
      <c r="C29" t="s">
        <v>2338</v>
      </c>
      <c r="D29" t="s">
        <v>2337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2340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G42" workbookViewId="0">
      <selection activeCell="W43" sqref="W43:W59"/>
    </sheetView>
  </sheetViews>
  <sheetFormatPr defaultRowHeight="15" x14ac:dyDescent="0.25"/>
  <cols>
    <col min="2" max="2" width="22.28515625" customWidth="1"/>
    <col min="4" max="4" width="4.7109375" customWidth="1"/>
    <col min="7" max="7" width="27.7109375" customWidth="1"/>
    <col min="8" max="8" width="14.85546875" customWidth="1"/>
    <col min="11" max="11" width="12.140625" customWidth="1"/>
    <col min="12" max="12" width="12.42578125" customWidth="1"/>
    <col min="15" max="15" width="15.85546875" customWidth="1"/>
    <col min="17" max="17" width="19.7109375" customWidth="1"/>
    <col min="18" max="18" width="17.85546875" customWidth="1"/>
    <col min="19" max="19" width="15.140625" customWidth="1"/>
    <col min="20" max="20" width="16.85546875" customWidth="1"/>
    <col min="21" max="21" width="12.42578125" customWidth="1"/>
    <col min="23" max="23" width="18.42578125" customWidth="1"/>
    <col min="24" max="24" width="17.85546875" customWidth="1"/>
    <col min="25" max="25" width="15.7109375" customWidth="1"/>
    <col min="26" max="26" width="16.42578125" customWidth="1"/>
    <col min="27" max="27" width="20.5703125" customWidth="1"/>
    <col min="28" max="28" width="13.5703125" customWidth="1"/>
    <col min="32" max="32" width="10.28515625" customWidth="1"/>
    <col min="33" max="33" width="22.7109375" customWidth="1"/>
    <col min="34" max="34" width="15.140625" customWidth="1"/>
    <col min="35" max="35" width="13.7109375" customWidth="1"/>
    <col min="36" max="36" width="18.42578125" customWidth="1"/>
    <col min="37" max="37" width="14.28515625" customWidth="1"/>
  </cols>
  <sheetData>
    <row r="1" spans="1:40" x14ac:dyDescent="0.25">
      <c r="A1" t="s">
        <v>1308</v>
      </c>
      <c r="B1" t="s">
        <v>1306</v>
      </c>
      <c r="C1" t="s">
        <v>1307</v>
      </c>
      <c r="E1" t="s">
        <v>1309</v>
      </c>
      <c r="F1" t="s">
        <v>61</v>
      </c>
      <c r="G1" t="s">
        <v>1279</v>
      </c>
      <c r="H1" t="s">
        <v>488</v>
      </c>
      <c r="I1" t="s">
        <v>73</v>
      </c>
      <c r="J1" t="s">
        <v>225</v>
      </c>
      <c r="K1" t="s">
        <v>1460</v>
      </c>
      <c r="L1" t="s">
        <v>1461</v>
      </c>
      <c r="M1" t="s">
        <v>1462</v>
      </c>
      <c r="N1" t="s">
        <v>1463</v>
      </c>
      <c r="O1" t="s">
        <v>175</v>
      </c>
      <c r="P1" t="s">
        <v>1464</v>
      </c>
      <c r="Q1" t="s">
        <v>1465</v>
      </c>
      <c r="R1" t="s">
        <v>1466</v>
      </c>
      <c r="S1" t="s">
        <v>227</v>
      </c>
      <c r="T1" t="s">
        <v>1467</v>
      </c>
      <c r="Y1" t="s">
        <v>488</v>
      </c>
      <c r="Z1" t="s">
        <v>1468</v>
      </c>
      <c r="AA1" t="s">
        <v>1469</v>
      </c>
      <c r="AB1" t="s">
        <v>1470</v>
      </c>
      <c r="AC1" t="s">
        <v>221</v>
      </c>
      <c r="AD1" t="s">
        <v>1471</v>
      </c>
      <c r="AE1" t="s">
        <v>1135</v>
      </c>
      <c r="AF1" t="s">
        <v>1472</v>
      </c>
      <c r="AG1" t="s">
        <v>1140</v>
      </c>
      <c r="AH1" t="s">
        <v>966</v>
      </c>
      <c r="AI1" t="s">
        <v>222</v>
      </c>
      <c r="AJ1" t="s">
        <v>1134</v>
      </c>
      <c r="AK1" t="s">
        <v>1473</v>
      </c>
      <c r="AL1" t="s">
        <v>349</v>
      </c>
      <c r="AM1" t="s">
        <v>1138</v>
      </c>
      <c r="AN1" t="s">
        <v>1137</v>
      </c>
    </row>
    <row r="2" spans="1:40" x14ac:dyDescent="0.25">
      <c r="A2" t="s">
        <v>1312</v>
      </c>
      <c r="B2" t="s">
        <v>1310</v>
      </c>
      <c r="C2" t="s">
        <v>1311</v>
      </c>
      <c r="E2" t="s">
        <v>1313</v>
      </c>
      <c r="F2">
        <f>VLOOKUP(H2,$A$49:$B$93,2,0)</f>
        <v>114</v>
      </c>
      <c r="G2" t="str">
        <f>VLOOKUP(H2,$A$2:$D$46,2,0)</f>
        <v>Black-and-white Warbler</v>
      </c>
      <c r="H2" t="s">
        <v>1408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1408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25">
      <c r="A3" t="s">
        <v>1316</v>
      </c>
      <c r="B3" t="s">
        <v>1314</v>
      </c>
      <c r="C3" t="s">
        <v>1315</v>
      </c>
      <c r="E3" t="s">
        <v>1317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1381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1381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25">
      <c r="A4" t="s">
        <v>1320</v>
      </c>
      <c r="B4" t="s">
        <v>1318</v>
      </c>
      <c r="C4" t="s">
        <v>1319</v>
      </c>
      <c r="E4" t="s">
        <v>1317</v>
      </c>
      <c r="F4">
        <f t="shared" si="0"/>
        <v>106</v>
      </c>
      <c r="G4" t="str">
        <f t="shared" si="1"/>
        <v>Blue-headed Vireo</v>
      </c>
      <c r="H4" t="s">
        <v>1358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1358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25">
      <c r="A5" t="s">
        <v>1323</v>
      </c>
      <c r="B5" t="s">
        <v>1321</v>
      </c>
      <c r="C5" t="s">
        <v>1322</v>
      </c>
      <c r="E5" t="s">
        <v>1317</v>
      </c>
      <c r="F5">
        <f t="shared" si="0"/>
        <v>144</v>
      </c>
      <c r="G5" t="str">
        <f t="shared" si="1"/>
        <v>Carolina Chickadee</v>
      </c>
      <c r="H5" t="s">
        <v>1368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1368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25">
      <c r="A6" t="s">
        <v>1326</v>
      </c>
      <c r="B6" t="s">
        <v>1324</v>
      </c>
      <c r="C6" t="s">
        <v>1325</v>
      </c>
      <c r="E6" t="s">
        <v>1327</v>
      </c>
      <c r="F6">
        <f t="shared" si="0"/>
        <v>50</v>
      </c>
      <c r="G6" t="str">
        <f t="shared" si="1"/>
        <v>Carolina Wren</v>
      </c>
      <c r="H6" t="s">
        <v>1375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1375</v>
      </c>
      <c r="AC6">
        <v>0.33300000000000002</v>
      </c>
      <c r="AI6">
        <v>0.55700000000000005</v>
      </c>
      <c r="AJ6">
        <v>0.111</v>
      </c>
    </row>
    <row r="7" spans="1:40" ht="15.6" customHeight="1" x14ac:dyDescent="0.25">
      <c r="A7" t="s">
        <v>1330</v>
      </c>
      <c r="B7" t="s">
        <v>1328</v>
      </c>
      <c r="C7" t="s">
        <v>1329</v>
      </c>
      <c r="E7" t="s">
        <v>1331</v>
      </c>
      <c r="F7">
        <f t="shared" si="0"/>
        <v>75</v>
      </c>
      <c r="G7" t="str">
        <f t="shared" si="1"/>
        <v>Downy Woodpecker</v>
      </c>
      <c r="H7" t="s">
        <v>1341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1341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25">
      <c r="A8" t="s">
        <v>1334</v>
      </c>
      <c r="B8" t="s">
        <v>1332</v>
      </c>
      <c r="C8" t="s">
        <v>1333</v>
      </c>
      <c r="E8" t="s">
        <v>1335</v>
      </c>
      <c r="F8">
        <f t="shared" si="0"/>
        <v>57</v>
      </c>
      <c r="G8" t="str">
        <f t="shared" si="1"/>
        <v>Eastern Phoebe</v>
      </c>
      <c r="H8" t="s">
        <v>1350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1350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25">
      <c r="A9" t="s">
        <v>1338</v>
      </c>
      <c r="B9" t="s">
        <v>1336</v>
      </c>
      <c r="C9" t="s">
        <v>1337</v>
      </c>
      <c r="E9" t="s">
        <v>1335</v>
      </c>
      <c r="F9">
        <f t="shared" si="0"/>
        <v>199</v>
      </c>
      <c r="G9" t="str">
        <f t="shared" si="1"/>
        <v>Tufted Titmouse</v>
      </c>
      <c r="H9" t="s">
        <v>1372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1372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25">
      <c r="A10" t="s">
        <v>1341</v>
      </c>
      <c r="B10" t="s">
        <v>1339</v>
      </c>
      <c r="C10" t="s">
        <v>1340</v>
      </c>
      <c r="E10" t="s">
        <v>1335</v>
      </c>
      <c r="F10">
        <f t="shared" si="0"/>
        <v>67</v>
      </c>
      <c r="G10" t="str">
        <f t="shared" si="1"/>
        <v>Yellow-rumped Warbler</v>
      </c>
      <c r="H10" t="s">
        <v>1412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1412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25">
      <c r="A11" t="s">
        <v>1344</v>
      </c>
      <c r="B11" t="s">
        <v>1342</v>
      </c>
      <c r="C11" t="s">
        <v>1343</v>
      </c>
      <c r="E11" t="s">
        <v>1335</v>
      </c>
      <c r="F11">
        <f t="shared" si="0"/>
        <v>95</v>
      </c>
      <c r="G11" t="str">
        <f t="shared" si="1"/>
        <v>Northern Cardinal</v>
      </c>
      <c r="H11" t="s">
        <v>1442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1442</v>
      </c>
      <c r="AC11">
        <v>0.44700000000000001</v>
      </c>
      <c r="AG11">
        <v>2.1000000000000001E-2</v>
      </c>
      <c r="AJ11">
        <v>0.53200000000000003</v>
      </c>
    </row>
    <row r="12" spans="1:40" x14ac:dyDescent="0.25">
      <c r="A12" t="s">
        <v>1347</v>
      </c>
      <c r="B12" t="s">
        <v>1345</v>
      </c>
      <c r="C12" t="s">
        <v>1346</v>
      </c>
      <c r="E12" t="s">
        <v>1335</v>
      </c>
      <c r="F12">
        <f t="shared" si="0"/>
        <v>61</v>
      </c>
      <c r="G12" t="str">
        <f t="shared" si="1"/>
        <v>Orange-crowned Warbler</v>
      </c>
      <c r="H12" t="s">
        <v>1415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1415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25">
      <c r="A13" t="s">
        <v>1350</v>
      </c>
      <c r="B13" t="s">
        <v>1348</v>
      </c>
      <c r="C13" t="s">
        <v>1349</v>
      </c>
      <c r="E13" t="s">
        <v>1351</v>
      </c>
      <c r="F13">
        <f t="shared" si="0"/>
        <v>139</v>
      </c>
      <c r="G13" t="str">
        <f t="shared" si="1"/>
        <v>Pine Warbler</v>
      </c>
      <c r="H13" t="s">
        <v>1421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1421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25">
      <c r="A14" t="s">
        <v>1354</v>
      </c>
      <c r="B14" t="s">
        <v>1352</v>
      </c>
      <c r="C14" t="s">
        <v>1353</v>
      </c>
      <c r="E14" t="s">
        <v>1355</v>
      </c>
      <c r="F14">
        <f t="shared" si="0"/>
        <v>79</v>
      </c>
      <c r="G14" t="str">
        <f t="shared" si="1"/>
        <v>Red-bellied Woodpecker</v>
      </c>
      <c r="H14" t="s">
        <v>1334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1334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25">
      <c r="A15" t="s">
        <v>1358</v>
      </c>
      <c r="B15" t="s">
        <v>1356</v>
      </c>
      <c r="C15" t="s">
        <v>1357</v>
      </c>
      <c r="E15" t="s">
        <v>1355</v>
      </c>
      <c r="F15">
        <f t="shared" si="0"/>
        <v>301</v>
      </c>
      <c r="G15" t="str">
        <f t="shared" si="1"/>
        <v>Ruby-crowned Kinglet</v>
      </c>
      <c r="H15" t="s">
        <v>1385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1385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25">
      <c r="A16" t="s">
        <v>1361</v>
      </c>
      <c r="B16" t="s">
        <v>1359</v>
      </c>
      <c r="C16" t="s">
        <v>1360</v>
      </c>
      <c r="E16" t="s">
        <v>1362</v>
      </c>
      <c r="F16">
        <f t="shared" si="0"/>
        <v>42</v>
      </c>
      <c r="G16" t="str">
        <f t="shared" si="1"/>
        <v>White-eyed Vireo</v>
      </c>
      <c r="H16" t="s">
        <v>1354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1354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25">
      <c r="A17" t="s">
        <v>1365</v>
      </c>
      <c r="B17" t="s">
        <v>1363</v>
      </c>
      <c r="C17" t="s">
        <v>1364</v>
      </c>
      <c r="E17" t="s">
        <v>1362</v>
      </c>
      <c r="F17">
        <f t="shared" si="0"/>
        <v>39</v>
      </c>
      <c r="G17" t="str">
        <f t="shared" si="1"/>
        <v>Yellow-bellied Sapsucker</v>
      </c>
      <c r="H17" t="s">
        <v>1338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1338</v>
      </c>
      <c r="AC17">
        <v>2.1000000000000001E-2</v>
      </c>
      <c r="AD17">
        <v>0.76600000000000001</v>
      </c>
      <c r="AI17">
        <v>0.21299999999999999</v>
      </c>
    </row>
    <row r="18" spans="1:37" x14ac:dyDescent="0.25">
      <c r="A18" t="s">
        <v>1368</v>
      </c>
      <c r="B18" t="s">
        <v>1366</v>
      </c>
      <c r="C18" t="s">
        <v>1367</v>
      </c>
      <c r="E18" t="s">
        <v>1369</v>
      </c>
      <c r="F18">
        <f t="shared" si="0"/>
        <v>70</v>
      </c>
      <c r="G18" t="str">
        <f t="shared" si="1"/>
        <v>Yellow-throated Warbler</v>
      </c>
      <c r="H18" t="s">
        <v>1430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1430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25">
      <c r="A19" t="s">
        <v>1372</v>
      </c>
      <c r="B19" t="s">
        <v>1370</v>
      </c>
      <c r="C19" t="s">
        <v>1371</v>
      </c>
      <c r="E19" t="s">
        <v>1369</v>
      </c>
    </row>
    <row r="20" spans="1:37" ht="14.45" customHeight="1" x14ac:dyDescent="0.25">
      <c r="A20" t="s">
        <v>1375</v>
      </c>
      <c r="B20" t="s">
        <v>1373</v>
      </c>
      <c r="C20" t="s">
        <v>1374</v>
      </c>
      <c r="E20" t="s">
        <v>1376</v>
      </c>
    </row>
    <row r="21" spans="1:37" ht="14.45" customHeight="1" x14ac:dyDescent="0.25">
      <c r="A21" t="s">
        <v>1379</v>
      </c>
      <c r="B21" t="s">
        <v>1377</v>
      </c>
      <c r="C21" t="s">
        <v>1378</v>
      </c>
      <c r="E21" t="s">
        <v>1376</v>
      </c>
      <c r="G21" t="s">
        <v>1279</v>
      </c>
      <c r="H21" t="s">
        <v>61</v>
      </c>
      <c r="I21" t="s">
        <v>73</v>
      </c>
      <c r="J21" t="s">
        <v>225</v>
      </c>
      <c r="K21" t="s">
        <v>1460</v>
      </c>
      <c r="L21" t="s">
        <v>1461</v>
      </c>
      <c r="M21" t="s">
        <v>1462</v>
      </c>
      <c r="N21" t="s">
        <v>1463</v>
      </c>
      <c r="O21" t="s">
        <v>175</v>
      </c>
      <c r="P21" t="s">
        <v>1464</v>
      </c>
      <c r="Q21" t="s">
        <v>1465</v>
      </c>
      <c r="R21" t="s">
        <v>1466</v>
      </c>
      <c r="S21" t="s">
        <v>227</v>
      </c>
      <c r="T21" t="s">
        <v>1467</v>
      </c>
      <c r="U21" t="s">
        <v>70</v>
      </c>
      <c r="V21" t="s">
        <v>1468</v>
      </c>
      <c r="W21" t="s">
        <v>1469</v>
      </c>
      <c r="X21" t="s">
        <v>1470</v>
      </c>
      <c r="Y21" t="s">
        <v>221</v>
      </c>
      <c r="Z21" t="s">
        <v>1471</v>
      </c>
      <c r="AA21" t="s">
        <v>1135</v>
      </c>
      <c r="AB21" t="s">
        <v>1472</v>
      </c>
      <c r="AC21" t="s">
        <v>1140</v>
      </c>
      <c r="AD21" t="s">
        <v>966</v>
      </c>
      <c r="AE21" t="s">
        <v>222</v>
      </c>
      <c r="AF21" t="s">
        <v>1134</v>
      </c>
      <c r="AG21" t="s">
        <v>1473</v>
      </c>
      <c r="AH21" t="s">
        <v>349</v>
      </c>
      <c r="AI21" t="s">
        <v>1138</v>
      </c>
      <c r="AJ21" t="s">
        <v>1137</v>
      </c>
      <c r="AK21" t="s">
        <v>70</v>
      </c>
    </row>
    <row r="22" spans="1:37" ht="14.45" customHeight="1" x14ac:dyDescent="0.25">
      <c r="A22" t="s">
        <v>1381</v>
      </c>
      <c r="B22" t="s">
        <v>1380</v>
      </c>
      <c r="C22" t="s">
        <v>452</v>
      </c>
      <c r="E22" t="s">
        <v>1382</v>
      </c>
      <c r="G22" t="s">
        <v>1406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25">
      <c r="A23" t="s">
        <v>1385</v>
      </c>
      <c r="B23" t="s">
        <v>1383</v>
      </c>
      <c r="C23" t="s">
        <v>1384</v>
      </c>
      <c r="E23" t="s">
        <v>1386</v>
      </c>
      <c r="G23" t="s">
        <v>1380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25">
      <c r="A24" t="s">
        <v>1389</v>
      </c>
      <c r="B24" t="s">
        <v>1387</v>
      </c>
      <c r="C24" t="s">
        <v>1388</v>
      </c>
      <c r="E24" t="s">
        <v>1386</v>
      </c>
      <c r="G24" t="s">
        <v>1356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25">
      <c r="A25" t="s">
        <v>1392</v>
      </c>
      <c r="B25" t="s">
        <v>1390</v>
      </c>
      <c r="C25" t="s">
        <v>1391</v>
      </c>
      <c r="E25" t="s">
        <v>1393</v>
      </c>
      <c r="G25" t="s">
        <v>1366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25">
      <c r="A26" t="s">
        <v>1394</v>
      </c>
      <c r="B26" t="s">
        <v>382</v>
      </c>
      <c r="C26" t="s">
        <v>383</v>
      </c>
      <c r="E26" t="s">
        <v>1393</v>
      </c>
      <c r="G26" t="s">
        <v>1373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25">
      <c r="A27" t="s">
        <v>1397</v>
      </c>
      <c r="B27" t="s">
        <v>1395</v>
      </c>
      <c r="C27" t="s">
        <v>1396</v>
      </c>
      <c r="E27" t="s">
        <v>1393</v>
      </c>
      <c r="G27" t="s">
        <v>1339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25">
      <c r="A28" t="s">
        <v>1400</v>
      </c>
      <c r="B28" t="s">
        <v>1398</v>
      </c>
      <c r="C28" t="s">
        <v>1399</v>
      </c>
      <c r="E28" t="s">
        <v>1401</v>
      </c>
      <c r="G28" t="s">
        <v>1348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5" customHeight="1" x14ac:dyDescent="0.25">
      <c r="A29" t="s">
        <v>1404</v>
      </c>
      <c r="B29" t="s">
        <v>1402</v>
      </c>
      <c r="C29" t="s">
        <v>1403</v>
      </c>
      <c r="E29" t="s">
        <v>1405</v>
      </c>
      <c r="G29" t="s">
        <v>1370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25">
      <c r="A30" t="s">
        <v>1408</v>
      </c>
      <c r="B30" t="s">
        <v>1406</v>
      </c>
      <c r="C30" t="s">
        <v>1407</v>
      </c>
      <c r="E30" t="s">
        <v>1409</v>
      </c>
      <c r="G30" t="s">
        <v>1410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25">
      <c r="A31" t="s">
        <v>1412</v>
      </c>
      <c r="B31" t="s">
        <v>1410</v>
      </c>
      <c r="C31" t="s">
        <v>1411</v>
      </c>
      <c r="E31" t="s">
        <v>1409</v>
      </c>
      <c r="G31" t="s">
        <v>1440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25">
      <c r="A32" t="s">
        <v>1415</v>
      </c>
      <c r="B32" t="s">
        <v>1413</v>
      </c>
      <c r="C32" t="s">
        <v>1414</v>
      </c>
      <c r="E32" t="s">
        <v>1409</v>
      </c>
      <c r="G32" t="s">
        <v>1413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25">
      <c r="A33" t="s">
        <v>1418</v>
      </c>
      <c r="B33" t="s">
        <v>1416</v>
      </c>
      <c r="C33" t="s">
        <v>1417</v>
      </c>
      <c r="E33" t="s">
        <v>1409</v>
      </c>
      <c r="G33" t="s">
        <v>1419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25">
      <c r="A34" t="s">
        <v>1421</v>
      </c>
      <c r="B34" t="s">
        <v>1419</v>
      </c>
      <c r="C34" t="s">
        <v>1420</v>
      </c>
      <c r="E34" t="s">
        <v>1409</v>
      </c>
      <c r="G34" t="s">
        <v>1332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25">
      <c r="A35" t="s">
        <v>1424</v>
      </c>
      <c r="B35" t="s">
        <v>1422</v>
      </c>
      <c r="C35" t="s">
        <v>1423</v>
      </c>
      <c r="E35" t="s">
        <v>1409</v>
      </c>
      <c r="G35" t="s">
        <v>1383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25">
      <c r="A36" t="s">
        <v>1427</v>
      </c>
      <c r="B36" t="s">
        <v>1425</v>
      </c>
      <c r="C36" t="s">
        <v>1426</v>
      </c>
      <c r="E36" t="s">
        <v>1409</v>
      </c>
      <c r="G36" t="s">
        <v>1352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25">
      <c r="A37" t="s">
        <v>1430</v>
      </c>
      <c r="B37" t="s">
        <v>1428</v>
      </c>
      <c r="C37" t="s">
        <v>1429</v>
      </c>
      <c r="E37" t="s">
        <v>1409</v>
      </c>
      <c r="G37" t="s">
        <v>1336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25">
      <c r="A38" t="s">
        <v>1433</v>
      </c>
      <c r="B38" t="s">
        <v>1431</v>
      </c>
      <c r="C38" t="s">
        <v>1432</v>
      </c>
      <c r="E38" t="s">
        <v>1409</v>
      </c>
      <c r="G38" t="s">
        <v>1428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25">
      <c r="A39" t="s">
        <v>1436</v>
      </c>
      <c r="B39" t="s">
        <v>1434</v>
      </c>
      <c r="C39" t="s">
        <v>1435</v>
      </c>
      <c r="E39" t="s">
        <v>1409</v>
      </c>
      <c r="I39" t="s">
        <v>216</v>
      </c>
      <c r="J39" t="s">
        <v>163</v>
      </c>
      <c r="K39" t="s">
        <v>163</v>
      </c>
      <c r="L39" t="s">
        <v>164</v>
      </c>
      <c r="M39" t="s">
        <v>165</v>
      </c>
      <c r="N39" t="s">
        <v>165</v>
      </c>
      <c r="O39" t="s">
        <v>166</v>
      </c>
      <c r="P39" t="s">
        <v>1476</v>
      </c>
      <c r="Q39" t="s">
        <v>165</v>
      </c>
      <c r="R39" t="s">
        <v>165</v>
      </c>
      <c r="S39" t="s">
        <v>163</v>
      </c>
      <c r="T39" t="s">
        <v>165</v>
      </c>
      <c r="V39" t="s">
        <v>255</v>
      </c>
      <c r="W39" s="78" t="s">
        <v>1479</v>
      </c>
      <c r="X39" t="s">
        <v>300</v>
      </c>
      <c r="Y39" t="s">
        <v>255</v>
      </c>
      <c r="Z39" t="s">
        <v>300</v>
      </c>
      <c r="AA39" t="s">
        <v>255</v>
      </c>
      <c r="AB39" t="s">
        <v>300</v>
      </c>
      <c r="AC39" t="s">
        <v>343</v>
      </c>
      <c r="AD39" t="s">
        <v>255</v>
      </c>
      <c r="AE39" t="s">
        <v>300</v>
      </c>
      <c r="AF39" t="s">
        <v>255</v>
      </c>
      <c r="AG39" t="s">
        <v>300</v>
      </c>
      <c r="AH39" t="s">
        <v>256</v>
      </c>
      <c r="AI39" t="s">
        <v>343</v>
      </c>
      <c r="AJ39" t="s">
        <v>299</v>
      </c>
    </row>
    <row r="40" spans="1:37" x14ac:dyDescent="0.25">
      <c r="A40" t="s">
        <v>1439</v>
      </c>
      <c r="B40" t="s">
        <v>1437</v>
      </c>
      <c r="C40" t="s">
        <v>1438</v>
      </c>
      <c r="E40" t="s">
        <v>1409</v>
      </c>
      <c r="G40" s="78" t="s">
        <v>1477</v>
      </c>
      <c r="H40" t="s">
        <v>1478</v>
      </c>
    </row>
    <row r="41" spans="1:37" x14ac:dyDescent="0.25">
      <c r="A41" t="s">
        <v>1442</v>
      </c>
      <c r="B41" t="s">
        <v>1440</v>
      </c>
      <c r="C41" t="s">
        <v>1441</v>
      </c>
      <c r="E41" t="s">
        <v>1443</v>
      </c>
    </row>
    <row r="42" spans="1:37" x14ac:dyDescent="0.25">
      <c r="A42" t="s">
        <v>1446</v>
      </c>
      <c r="B42" t="s">
        <v>1444</v>
      </c>
      <c r="C42" t="s">
        <v>1445</v>
      </c>
      <c r="E42" t="s">
        <v>1447</v>
      </c>
      <c r="G42" s="73" t="s">
        <v>219</v>
      </c>
      <c r="H42" s="73" t="s">
        <v>257</v>
      </c>
      <c r="I42" s="73" t="s">
        <v>61</v>
      </c>
      <c r="J42" s="74" t="s">
        <v>73</v>
      </c>
      <c r="K42" s="74" t="s">
        <v>173</v>
      </c>
      <c r="L42" s="74" t="s">
        <v>174</v>
      </c>
      <c r="M42" s="74" t="s">
        <v>175</v>
      </c>
      <c r="N42" s="74" t="s">
        <v>176</v>
      </c>
      <c r="O42" s="74" t="s">
        <v>177</v>
      </c>
      <c r="P42" s="75" t="s">
        <v>178</v>
      </c>
      <c r="Q42" s="76" t="s">
        <v>168</v>
      </c>
      <c r="R42" s="76" t="s">
        <v>169</v>
      </c>
      <c r="S42" s="76" t="s">
        <v>64</v>
      </c>
      <c r="T42" s="76" t="s">
        <v>170</v>
      </c>
      <c r="U42" s="76" t="s">
        <v>68</v>
      </c>
      <c r="V42" s="76" t="s">
        <v>171</v>
      </c>
      <c r="W42" s="75" t="s">
        <v>172</v>
      </c>
    </row>
    <row r="43" spans="1:37" x14ac:dyDescent="0.25">
      <c r="A43" t="s">
        <v>1450</v>
      </c>
      <c r="B43" t="s">
        <v>1448</v>
      </c>
      <c r="C43" t="s">
        <v>1449</v>
      </c>
      <c r="E43" t="s">
        <v>1447</v>
      </c>
      <c r="G43" t="s">
        <v>1406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  <c r="Q43">
        <f>AH22</f>
        <v>0</v>
      </c>
      <c r="R43">
        <f>SUM(V22+Y22+AA22+AD22+AF22)</f>
        <v>93.594000000000008</v>
      </c>
      <c r="S43">
        <f>AC22+AI22</f>
        <v>0.68400000000000005</v>
      </c>
      <c r="T43">
        <f>AJ22</f>
        <v>0.68400000000000005</v>
      </c>
      <c r="U43">
        <f>X22+Z22+AB22+AE22+AG22</f>
        <v>16.757999999999999</v>
      </c>
      <c r="V43">
        <v>0</v>
      </c>
      <c r="W43">
        <f>SUM(Q43:V43)</f>
        <v>111.72</v>
      </c>
    </row>
    <row r="44" spans="1:37" x14ac:dyDescent="0.25">
      <c r="A44" t="s">
        <v>1453</v>
      </c>
      <c r="B44" t="s">
        <v>1451</v>
      </c>
      <c r="C44" t="s">
        <v>1452</v>
      </c>
      <c r="E44" t="s">
        <v>1447</v>
      </c>
      <c r="G44" t="s">
        <v>1380</v>
      </c>
      <c r="H44" t="s">
        <v>452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  <c r="Q44">
        <f t="shared" ref="Q44:Q59" si="42">AH23</f>
        <v>4.9800000000000004</v>
      </c>
      <c r="R44">
        <f t="shared" ref="R44:R59" si="43">SUM(V23+Y23+AA23+AD23+AF23)</f>
        <v>148.90199999999999</v>
      </c>
      <c r="S44">
        <f t="shared" ref="S44:S59" si="44">AC23+AI23</f>
        <v>44.073</v>
      </c>
      <c r="T44">
        <f t="shared" ref="T44:T59" si="45">AJ23</f>
        <v>7.2210000000000001</v>
      </c>
      <c r="U44">
        <f t="shared" ref="U44:U59" si="46">X23+Z23+AB23+AE23+AG23</f>
        <v>2.4900000000000002</v>
      </c>
      <c r="V44">
        <v>0</v>
      </c>
      <c r="W44">
        <f t="shared" ref="W44:W59" si="47">SUM(Q44:V44)</f>
        <v>207.666</v>
      </c>
    </row>
    <row r="45" spans="1:37" x14ac:dyDescent="0.25">
      <c r="A45" t="s">
        <v>1455</v>
      </c>
      <c r="B45" t="s">
        <v>1454</v>
      </c>
      <c r="C45" t="s">
        <v>433</v>
      </c>
      <c r="E45" t="s">
        <v>1456</v>
      </c>
      <c r="G45" t="s">
        <v>1356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  <c r="Q45">
        <f t="shared" si="42"/>
        <v>2.544</v>
      </c>
      <c r="R45">
        <f t="shared" si="43"/>
        <v>52.999999999999993</v>
      </c>
      <c r="S45">
        <f t="shared" si="44"/>
        <v>30.315999999999999</v>
      </c>
      <c r="T45">
        <f t="shared" si="45"/>
        <v>15.157999999999999</v>
      </c>
      <c r="U45">
        <f t="shared" si="46"/>
        <v>2.544</v>
      </c>
      <c r="V45">
        <v>0</v>
      </c>
      <c r="W45">
        <f t="shared" si="47"/>
        <v>103.56199999999998</v>
      </c>
    </row>
    <row r="46" spans="1:37" x14ac:dyDescent="0.25">
      <c r="A46" t="s">
        <v>1459</v>
      </c>
      <c r="B46" t="s">
        <v>1457</v>
      </c>
      <c r="C46" t="s">
        <v>1458</v>
      </c>
      <c r="E46" t="s">
        <v>1456</v>
      </c>
      <c r="G46" t="s">
        <v>1366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  <c r="Q46">
        <f t="shared" si="42"/>
        <v>0</v>
      </c>
      <c r="R46">
        <f t="shared" si="43"/>
        <v>99.360000000000014</v>
      </c>
      <c r="S46">
        <f t="shared" si="44"/>
        <v>0</v>
      </c>
      <c r="T46">
        <f t="shared" si="45"/>
        <v>0</v>
      </c>
      <c r="U46">
        <f t="shared" si="46"/>
        <v>34.416000000000004</v>
      </c>
      <c r="V46">
        <v>0</v>
      </c>
      <c r="W46">
        <f t="shared" si="47"/>
        <v>133.77600000000001</v>
      </c>
    </row>
    <row r="47" spans="1:37" x14ac:dyDescent="0.25">
      <c r="G47" t="s">
        <v>1373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  <c r="Q47">
        <f t="shared" si="42"/>
        <v>0</v>
      </c>
      <c r="R47">
        <f t="shared" si="43"/>
        <v>22.200000000000003</v>
      </c>
      <c r="S47">
        <f t="shared" si="44"/>
        <v>0</v>
      </c>
      <c r="T47">
        <f t="shared" si="45"/>
        <v>0</v>
      </c>
      <c r="U47">
        <f t="shared" si="46"/>
        <v>27.85</v>
      </c>
      <c r="V47">
        <v>0</v>
      </c>
      <c r="W47">
        <f t="shared" si="47"/>
        <v>50.050000000000004</v>
      </c>
    </row>
    <row r="48" spans="1:37" x14ac:dyDescent="0.25">
      <c r="A48" t="s">
        <v>1474</v>
      </c>
      <c r="B48" t="s">
        <v>1475</v>
      </c>
      <c r="G48" t="s">
        <v>1339</v>
      </c>
      <c r="H48" t="s">
        <v>1340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  <c r="Q48">
        <f t="shared" si="42"/>
        <v>0</v>
      </c>
      <c r="R48">
        <f t="shared" si="43"/>
        <v>19.649999999999999</v>
      </c>
      <c r="S48">
        <f t="shared" si="44"/>
        <v>0</v>
      </c>
      <c r="T48">
        <f t="shared" si="45"/>
        <v>0</v>
      </c>
      <c r="U48">
        <f t="shared" si="46"/>
        <v>55.349999999999994</v>
      </c>
      <c r="V48">
        <v>0</v>
      </c>
      <c r="W48">
        <f t="shared" si="47"/>
        <v>75</v>
      </c>
    </row>
    <row r="49" spans="1:23" x14ac:dyDescent="0.25">
      <c r="A49" t="s">
        <v>1312</v>
      </c>
      <c r="B49">
        <v>31</v>
      </c>
      <c r="G49" t="s">
        <v>1348</v>
      </c>
      <c r="H49" t="s">
        <v>1349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  <c r="Q49">
        <f t="shared" si="42"/>
        <v>33.515999999999998</v>
      </c>
      <c r="R49">
        <f t="shared" si="43"/>
        <v>5.016</v>
      </c>
      <c r="S49">
        <f t="shared" si="44"/>
        <v>11.741999999999999</v>
      </c>
      <c r="T49">
        <f t="shared" si="45"/>
        <v>6.726</v>
      </c>
      <c r="U49">
        <f t="shared" si="46"/>
        <v>0</v>
      </c>
      <c r="V49">
        <v>0</v>
      </c>
      <c r="W49">
        <f t="shared" si="47"/>
        <v>56.999999999999993</v>
      </c>
    </row>
    <row r="50" spans="1:23" x14ac:dyDescent="0.25">
      <c r="A50" t="s">
        <v>1316</v>
      </c>
      <c r="B50">
        <v>5</v>
      </c>
      <c r="G50" t="s">
        <v>1370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  <c r="Q50">
        <f t="shared" si="42"/>
        <v>0</v>
      </c>
      <c r="R50">
        <f t="shared" si="43"/>
        <v>113.82799999999999</v>
      </c>
      <c r="S50">
        <f t="shared" si="44"/>
        <v>7.1639999999999997</v>
      </c>
      <c r="T50">
        <f t="shared" si="45"/>
        <v>0</v>
      </c>
      <c r="U50">
        <f t="shared" si="46"/>
        <v>74.625</v>
      </c>
      <c r="V50">
        <v>0</v>
      </c>
      <c r="W50">
        <f t="shared" si="47"/>
        <v>195.61699999999999</v>
      </c>
    </row>
    <row r="51" spans="1:23" x14ac:dyDescent="0.25">
      <c r="A51" t="s">
        <v>1320</v>
      </c>
      <c r="B51">
        <v>1</v>
      </c>
      <c r="G51" t="s">
        <v>1410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  <c r="Q51">
        <f t="shared" si="42"/>
        <v>7.5710000000000006</v>
      </c>
      <c r="R51">
        <f t="shared" si="43"/>
        <v>45.291999999999994</v>
      </c>
      <c r="S51">
        <f t="shared" si="44"/>
        <v>5.6950000000000003</v>
      </c>
      <c r="T51">
        <f t="shared" si="45"/>
        <v>0.93800000000000006</v>
      </c>
      <c r="U51">
        <f t="shared" si="46"/>
        <v>5.6950000000000003</v>
      </c>
      <c r="V51">
        <v>0</v>
      </c>
      <c r="W51">
        <f t="shared" si="47"/>
        <v>65.191000000000003</v>
      </c>
    </row>
    <row r="52" spans="1:23" x14ac:dyDescent="0.25">
      <c r="A52" t="s">
        <v>1323</v>
      </c>
      <c r="B52">
        <v>1</v>
      </c>
      <c r="G52" t="s">
        <v>1440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  <c r="Q52">
        <f t="shared" si="42"/>
        <v>0</v>
      </c>
      <c r="R52">
        <f t="shared" si="43"/>
        <v>93.00500000000001</v>
      </c>
      <c r="S52">
        <f t="shared" si="44"/>
        <v>1.9950000000000001</v>
      </c>
      <c r="T52">
        <f t="shared" si="45"/>
        <v>0</v>
      </c>
      <c r="U52">
        <f t="shared" si="46"/>
        <v>0</v>
      </c>
      <c r="V52">
        <v>0</v>
      </c>
      <c r="W52">
        <f t="shared" si="47"/>
        <v>95.000000000000014</v>
      </c>
    </row>
    <row r="53" spans="1:23" x14ac:dyDescent="0.25">
      <c r="A53" t="s">
        <v>1326</v>
      </c>
      <c r="B53">
        <v>3</v>
      </c>
      <c r="G53" t="s">
        <v>1413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  <c r="Q53">
        <f t="shared" si="42"/>
        <v>0</v>
      </c>
      <c r="R53">
        <f t="shared" si="43"/>
        <v>9.3330000000000002</v>
      </c>
      <c r="S53">
        <f t="shared" si="44"/>
        <v>0</v>
      </c>
      <c r="T53">
        <f t="shared" si="45"/>
        <v>0</v>
      </c>
      <c r="U53">
        <f t="shared" si="46"/>
        <v>51.606000000000002</v>
      </c>
      <c r="V53">
        <v>0</v>
      </c>
      <c r="W53">
        <f t="shared" si="47"/>
        <v>60.939</v>
      </c>
    </row>
    <row r="54" spans="1:23" x14ac:dyDescent="0.25">
      <c r="A54" t="s">
        <v>1330</v>
      </c>
      <c r="B54">
        <v>2</v>
      </c>
      <c r="G54" t="s">
        <v>1419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  <c r="Q54">
        <f t="shared" si="42"/>
        <v>0</v>
      </c>
      <c r="R54">
        <f t="shared" si="43"/>
        <v>71.446000000000012</v>
      </c>
      <c r="S54">
        <f t="shared" si="44"/>
        <v>3.8919999999999999</v>
      </c>
      <c r="T54">
        <f t="shared" si="45"/>
        <v>0</v>
      </c>
      <c r="U54">
        <f t="shared" si="46"/>
        <v>59.908999999999999</v>
      </c>
      <c r="V54">
        <v>0</v>
      </c>
      <c r="W54">
        <f t="shared" si="47"/>
        <v>135.24700000000001</v>
      </c>
    </row>
    <row r="55" spans="1:23" x14ac:dyDescent="0.25">
      <c r="A55" t="s">
        <v>1334</v>
      </c>
      <c r="B55">
        <v>79</v>
      </c>
      <c r="G55" t="s">
        <v>1332</v>
      </c>
      <c r="H55" t="s">
        <v>1333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  <c r="Q55">
        <f t="shared" si="42"/>
        <v>0</v>
      </c>
      <c r="R55">
        <f t="shared" si="43"/>
        <v>11.85</v>
      </c>
      <c r="S55">
        <f t="shared" si="44"/>
        <v>0</v>
      </c>
      <c r="T55">
        <f t="shared" si="45"/>
        <v>0</v>
      </c>
      <c r="U55">
        <f t="shared" si="46"/>
        <v>60.83</v>
      </c>
      <c r="V55">
        <v>0</v>
      </c>
      <c r="W55">
        <f t="shared" si="47"/>
        <v>72.679999999999993</v>
      </c>
    </row>
    <row r="56" spans="1:23" x14ac:dyDescent="0.25">
      <c r="A56" t="s">
        <v>1338</v>
      </c>
      <c r="B56">
        <v>39</v>
      </c>
      <c r="G56" t="s">
        <v>1383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  <c r="Q56">
        <f t="shared" si="42"/>
        <v>0</v>
      </c>
      <c r="R56">
        <f t="shared" si="43"/>
        <v>195.65</v>
      </c>
      <c r="S56">
        <f t="shared" si="44"/>
        <v>92.105999999999995</v>
      </c>
      <c r="T56">
        <f t="shared" si="45"/>
        <v>1.806</v>
      </c>
      <c r="U56">
        <f t="shared" si="46"/>
        <v>0</v>
      </c>
      <c r="V56">
        <v>0</v>
      </c>
      <c r="W56">
        <f t="shared" si="47"/>
        <v>289.56199999999995</v>
      </c>
    </row>
    <row r="57" spans="1:23" x14ac:dyDescent="0.25">
      <c r="A57" t="s">
        <v>1341</v>
      </c>
      <c r="B57">
        <v>75</v>
      </c>
      <c r="G57" t="s">
        <v>1352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  <c r="Q57">
        <f t="shared" si="42"/>
        <v>2.8140000000000001</v>
      </c>
      <c r="R57">
        <f t="shared" si="43"/>
        <v>32.172000000000004</v>
      </c>
      <c r="S57">
        <f t="shared" si="44"/>
        <v>1.3860000000000001</v>
      </c>
      <c r="T57">
        <f t="shared" si="45"/>
        <v>4.2</v>
      </c>
      <c r="U57">
        <f t="shared" si="46"/>
        <v>0</v>
      </c>
      <c r="V57">
        <v>0</v>
      </c>
      <c r="W57">
        <f t="shared" si="47"/>
        <v>40.57200000000001</v>
      </c>
    </row>
    <row r="58" spans="1:23" x14ac:dyDescent="0.25">
      <c r="A58" t="s">
        <v>1344</v>
      </c>
      <c r="B58">
        <v>14</v>
      </c>
      <c r="G58" t="s">
        <v>1336</v>
      </c>
      <c r="H58" t="s">
        <v>1337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  <c r="Q58">
        <f t="shared" si="42"/>
        <v>0</v>
      </c>
      <c r="R58">
        <f t="shared" si="43"/>
        <v>0.81900000000000006</v>
      </c>
      <c r="S58">
        <f t="shared" si="44"/>
        <v>0</v>
      </c>
      <c r="T58">
        <f t="shared" si="45"/>
        <v>0</v>
      </c>
      <c r="U58">
        <f t="shared" si="46"/>
        <v>38.181000000000004</v>
      </c>
      <c r="V58">
        <v>0</v>
      </c>
      <c r="W58">
        <f t="shared" si="47"/>
        <v>39.000000000000007</v>
      </c>
    </row>
    <row r="59" spans="1:23" x14ac:dyDescent="0.25">
      <c r="A59" t="s">
        <v>1347</v>
      </c>
      <c r="B59">
        <v>16</v>
      </c>
      <c r="G59" t="s">
        <v>1428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  <c r="Q59">
        <f t="shared" si="42"/>
        <v>0</v>
      </c>
      <c r="R59">
        <f t="shared" si="43"/>
        <v>15.26</v>
      </c>
      <c r="S59">
        <f t="shared" si="44"/>
        <v>0</v>
      </c>
      <c r="T59">
        <f t="shared" si="45"/>
        <v>0</v>
      </c>
      <c r="U59">
        <f t="shared" si="46"/>
        <v>52.78</v>
      </c>
      <c r="V59">
        <v>0</v>
      </c>
      <c r="W59">
        <f t="shared" si="47"/>
        <v>68.040000000000006</v>
      </c>
    </row>
    <row r="60" spans="1:23" x14ac:dyDescent="0.25">
      <c r="A60" t="s">
        <v>1350</v>
      </c>
      <c r="B60">
        <v>57</v>
      </c>
    </row>
    <row r="61" spans="1:23" x14ac:dyDescent="0.25">
      <c r="A61" t="s">
        <v>1354</v>
      </c>
      <c r="B61">
        <v>42</v>
      </c>
    </row>
    <row r="62" spans="1:23" x14ac:dyDescent="0.25">
      <c r="A62" t="s">
        <v>1358</v>
      </c>
      <c r="B62">
        <v>106</v>
      </c>
    </row>
    <row r="63" spans="1:23" x14ac:dyDescent="0.25">
      <c r="A63" t="s">
        <v>1361</v>
      </c>
      <c r="B63">
        <v>15</v>
      </c>
    </row>
    <row r="64" spans="1:23" x14ac:dyDescent="0.25">
      <c r="A64" t="s">
        <v>1365</v>
      </c>
      <c r="B64">
        <v>19</v>
      </c>
    </row>
    <row r="65" spans="1:2" x14ac:dyDescent="0.25">
      <c r="A65" t="s">
        <v>1368</v>
      </c>
      <c r="B65">
        <v>144</v>
      </c>
    </row>
    <row r="66" spans="1:2" x14ac:dyDescent="0.25">
      <c r="A66" t="s">
        <v>1372</v>
      </c>
      <c r="B66">
        <v>199</v>
      </c>
    </row>
    <row r="67" spans="1:2" x14ac:dyDescent="0.25">
      <c r="A67" t="s">
        <v>1375</v>
      </c>
      <c r="B67">
        <v>50</v>
      </c>
    </row>
    <row r="68" spans="1:2" x14ac:dyDescent="0.25">
      <c r="A68" t="s">
        <v>1379</v>
      </c>
      <c r="B68">
        <v>1</v>
      </c>
    </row>
    <row r="69" spans="1:2" x14ac:dyDescent="0.25">
      <c r="A69" t="s">
        <v>1381</v>
      </c>
      <c r="B69">
        <v>249</v>
      </c>
    </row>
    <row r="70" spans="1:2" x14ac:dyDescent="0.25">
      <c r="A70" t="s">
        <v>1385</v>
      </c>
      <c r="B70">
        <v>301</v>
      </c>
    </row>
    <row r="71" spans="1:2" x14ac:dyDescent="0.25">
      <c r="A71" t="s">
        <v>1389</v>
      </c>
      <c r="B71">
        <v>1</v>
      </c>
    </row>
    <row r="72" spans="1:2" x14ac:dyDescent="0.25">
      <c r="A72" t="s">
        <v>1392</v>
      </c>
      <c r="B72">
        <v>5</v>
      </c>
    </row>
    <row r="73" spans="1:2" x14ac:dyDescent="0.25">
      <c r="A73" t="s">
        <v>1394</v>
      </c>
      <c r="B73">
        <v>3</v>
      </c>
    </row>
    <row r="74" spans="1:2" x14ac:dyDescent="0.25">
      <c r="A74" t="s">
        <v>1397</v>
      </c>
      <c r="B74">
        <v>63</v>
      </c>
    </row>
    <row r="75" spans="1:2" x14ac:dyDescent="0.25">
      <c r="A75" t="s">
        <v>1400</v>
      </c>
      <c r="B75">
        <v>2</v>
      </c>
    </row>
    <row r="76" spans="1:2" x14ac:dyDescent="0.25">
      <c r="A76" t="s">
        <v>1404</v>
      </c>
      <c r="B76">
        <v>72</v>
      </c>
    </row>
    <row r="77" spans="1:2" x14ac:dyDescent="0.25">
      <c r="A77" t="s">
        <v>1408</v>
      </c>
      <c r="B77">
        <v>114</v>
      </c>
    </row>
    <row r="78" spans="1:2" x14ac:dyDescent="0.25">
      <c r="A78" t="s">
        <v>1412</v>
      </c>
      <c r="B78">
        <v>67</v>
      </c>
    </row>
    <row r="79" spans="1:2" x14ac:dyDescent="0.25">
      <c r="A79" t="s">
        <v>1415</v>
      </c>
      <c r="B79">
        <v>61</v>
      </c>
    </row>
    <row r="80" spans="1:2" x14ac:dyDescent="0.25">
      <c r="A80" t="s">
        <v>1418</v>
      </c>
      <c r="B80">
        <v>3</v>
      </c>
    </row>
    <row r="81" spans="1:2" x14ac:dyDescent="0.25">
      <c r="A81" t="s">
        <v>1421</v>
      </c>
      <c r="B81">
        <v>139</v>
      </c>
    </row>
    <row r="82" spans="1:2" x14ac:dyDescent="0.25">
      <c r="A82" t="s">
        <v>1424</v>
      </c>
      <c r="B82">
        <v>1</v>
      </c>
    </row>
    <row r="83" spans="1:2" x14ac:dyDescent="0.25">
      <c r="A83" t="s">
        <v>1427</v>
      </c>
      <c r="B83">
        <v>16</v>
      </c>
    </row>
    <row r="84" spans="1:2" x14ac:dyDescent="0.25">
      <c r="A84" t="s">
        <v>1430</v>
      </c>
      <c r="B84">
        <v>70</v>
      </c>
    </row>
    <row r="85" spans="1:2" x14ac:dyDescent="0.25">
      <c r="A85" t="s">
        <v>1433</v>
      </c>
      <c r="B85">
        <v>3</v>
      </c>
    </row>
    <row r="86" spans="1:2" x14ac:dyDescent="0.25">
      <c r="A86" t="s">
        <v>1436</v>
      </c>
      <c r="B86">
        <v>2</v>
      </c>
    </row>
    <row r="87" spans="1:2" x14ac:dyDescent="0.25">
      <c r="A87" t="s">
        <v>1439</v>
      </c>
      <c r="B87">
        <v>1</v>
      </c>
    </row>
    <row r="88" spans="1:2" x14ac:dyDescent="0.25">
      <c r="A88" t="s">
        <v>1442</v>
      </c>
      <c r="B88">
        <v>95</v>
      </c>
    </row>
    <row r="89" spans="1:2" x14ac:dyDescent="0.25">
      <c r="A89" t="s">
        <v>1446</v>
      </c>
      <c r="B89">
        <v>126</v>
      </c>
    </row>
    <row r="90" spans="1:2" x14ac:dyDescent="0.25">
      <c r="A90" t="s">
        <v>1450</v>
      </c>
      <c r="B90">
        <v>12</v>
      </c>
    </row>
    <row r="91" spans="1:2" x14ac:dyDescent="0.25">
      <c r="A91" t="s">
        <v>1453</v>
      </c>
      <c r="B91">
        <v>1</v>
      </c>
    </row>
    <row r="92" spans="1:2" x14ac:dyDescent="0.25">
      <c r="A92" t="s">
        <v>1455</v>
      </c>
      <c r="B92">
        <v>2</v>
      </c>
    </row>
    <row r="93" spans="1:2" x14ac:dyDescent="0.25">
      <c r="A93" t="s">
        <v>1459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E676-2AF2-4644-881A-5C5D91A78711}">
  <dimension ref="B1:C6"/>
  <sheetViews>
    <sheetView workbookViewId="0">
      <selection activeCell="J13" sqref="J13"/>
    </sheetView>
  </sheetViews>
  <sheetFormatPr defaultRowHeight="15" x14ac:dyDescent="0.25"/>
  <cols>
    <col min="2" max="2" width="19.28515625" customWidth="1"/>
  </cols>
  <sheetData>
    <row r="1" spans="2:3" x14ac:dyDescent="0.25">
      <c r="B1" t="s">
        <v>219</v>
      </c>
      <c r="C1" t="s">
        <v>61</v>
      </c>
    </row>
    <row r="2" spans="2:3" x14ac:dyDescent="0.25">
      <c r="B2" t="s">
        <v>652</v>
      </c>
      <c r="C2">
        <v>81</v>
      </c>
    </row>
    <row r="3" spans="2:3" x14ac:dyDescent="0.25">
      <c r="B3" t="s">
        <v>2447</v>
      </c>
      <c r="C3">
        <v>324</v>
      </c>
    </row>
    <row r="4" spans="2:3" x14ac:dyDescent="0.25">
      <c r="B4" t="s">
        <v>2422</v>
      </c>
      <c r="C4">
        <v>107</v>
      </c>
    </row>
    <row r="5" spans="2:3" x14ac:dyDescent="0.25">
      <c r="B5" t="s">
        <v>2448</v>
      </c>
      <c r="C5">
        <v>154</v>
      </c>
    </row>
    <row r="6" spans="2:3" x14ac:dyDescent="0.25">
      <c r="B6" t="s">
        <v>2423</v>
      </c>
      <c r="C6">
        <v>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F60-5055-4B7B-A1FD-B8B2A8210DEB}">
  <dimension ref="A1:Q61"/>
  <sheetViews>
    <sheetView topLeftCell="A29" workbookViewId="0">
      <selection activeCell="P9" sqref="P9"/>
    </sheetView>
  </sheetViews>
  <sheetFormatPr defaultRowHeight="15" x14ac:dyDescent="0.25"/>
  <cols>
    <col min="1" max="1" width="31.42578125" customWidth="1"/>
  </cols>
  <sheetData>
    <row r="1" spans="1:14" x14ac:dyDescent="0.25">
      <c r="A1" t="s">
        <v>2405</v>
      </c>
      <c r="B1" t="s">
        <v>405</v>
      </c>
      <c r="C1" t="s">
        <v>2406</v>
      </c>
      <c r="D1" t="s">
        <v>2407</v>
      </c>
      <c r="E1" t="s">
        <v>406</v>
      </c>
      <c r="F1" t="s">
        <v>2408</v>
      </c>
      <c r="G1" t="s">
        <v>2409</v>
      </c>
      <c r="H1" t="s">
        <v>2410</v>
      </c>
      <c r="I1" t="s">
        <v>2411</v>
      </c>
      <c r="J1" t="s">
        <v>2412</v>
      </c>
      <c r="K1" t="s">
        <v>2413</v>
      </c>
      <c r="L1" t="s">
        <v>2414</v>
      </c>
      <c r="M1" t="s">
        <v>2415</v>
      </c>
      <c r="N1" t="s">
        <v>940</v>
      </c>
    </row>
    <row r="2" spans="1:14" x14ac:dyDescent="0.25">
      <c r="A2" t="s">
        <v>660</v>
      </c>
      <c r="B2">
        <v>15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8</v>
      </c>
      <c r="L2">
        <v>0</v>
      </c>
      <c r="M2">
        <v>0</v>
      </c>
      <c r="N2">
        <v>0</v>
      </c>
    </row>
    <row r="3" spans="1:14" x14ac:dyDescent="0.25">
      <c r="A3" t="s">
        <v>675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2416</v>
      </c>
      <c r="B4">
        <v>5</v>
      </c>
      <c r="C4">
        <v>2</v>
      </c>
      <c r="D4">
        <v>0</v>
      </c>
      <c r="E4">
        <v>157</v>
      </c>
      <c r="F4">
        <v>0</v>
      </c>
      <c r="G4">
        <v>0</v>
      </c>
      <c r="H4">
        <v>0</v>
      </c>
      <c r="I4">
        <v>0</v>
      </c>
      <c r="J4">
        <v>164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2417</v>
      </c>
      <c r="B5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</row>
    <row r="6" spans="1:14" x14ac:dyDescent="0.25">
      <c r="A6" t="s">
        <v>2418</v>
      </c>
      <c r="B6">
        <v>81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63</v>
      </c>
      <c r="L6">
        <v>5</v>
      </c>
      <c r="M6">
        <v>0</v>
      </c>
      <c r="N6">
        <v>0</v>
      </c>
    </row>
    <row r="7" spans="1:14" x14ac:dyDescent="0.25">
      <c r="A7" t="s">
        <v>2419</v>
      </c>
      <c r="B7">
        <v>276</v>
      </c>
      <c r="C7">
        <v>212</v>
      </c>
      <c r="D7">
        <v>11</v>
      </c>
      <c r="E7">
        <v>0</v>
      </c>
      <c r="F7">
        <v>6</v>
      </c>
      <c r="G7">
        <v>0</v>
      </c>
      <c r="H7">
        <v>0</v>
      </c>
      <c r="I7">
        <v>0</v>
      </c>
      <c r="J7">
        <v>226</v>
      </c>
      <c r="K7">
        <v>270</v>
      </c>
      <c r="L7">
        <v>8</v>
      </c>
      <c r="M7">
        <v>1</v>
      </c>
      <c r="N7">
        <v>0</v>
      </c>
    </row>
    <row r="8" spans="1:14" x14ac:dyDescent="0.25">
      <c r="A8" t="s">
        <v>684</v>
      </c>
      <c r="B8">
        <v>21</v>
      </c>
      <c r="C8">
        <v>0</v>
      </c>
      <c r="D8">
        <v>0</v>
      </c>
      <c r="E8">
        <v>55</v>
      </c>
      <c r="F8">
        <v>0</v>
      </c>
      <c r="G8">
        <v>12</v>
      </c>
      <c r="H8">
        <v>0</v>
      </c>
      <c r="I8">
        <v>0</v>
      </c>
      <c r="J8">
        <v>58</v>
      </c>
      <c r="K8">
        <v>8</v>
      </c>
      <c r="L8">
        <v>22</v>
      </c>
      <c r="M8">
        <v>0</v>
      </c>
      <c r="N8">
        <v>0</v>
      </c>
    </row>
    <row r="9" spans="1:14" x14ac:dyDescent="0.25">
      <c r="A9" t="s">
        <v>2420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2421</v>
      </c>
      <c r="B10">
        <v>0</v>
      </c>
      <c r="C10">
        <v>0</v>
      </c>
      <c r="D10">
        <v>0</v>
      </c>
      <c r="E10">
        <v>25</v>
      </c>
      <c r="F10">
        <v>0</v>
      </c>
      <c r="G10">
        <v>0</v>
      </c>
      <c r="H10">
        <v>0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652</v>
      </c>
      <c r="B11">
        <v>25</v>
      </c>
      <c r="C11">
        <v>0</v>
      </c>
      <c r="D11">
        <v>9</v>
      </c>
      <c r="E11">
        <v>0</v>
      </c>
      <c r="F11">
        <v>6</v>
      </c>
      <c r="G11">
        <v>0</v>
      </c>
      <c r="H11">
        <v>9</v>
      </c>
      <c r="I11">
        <v>2</v>
      </c>
      <c r="J11">
        <v>9</v>
      </c>
      <c r="K11">
        <v>25</v>
      </c>
      <c r="L11">
        <v>8</v>
      </c>
      <c r="M11">
        <v>0</v>
      </c>
      <c r="N11">
        <v>9</v>
      </c>
    </row>
    <row r="12" spans="1:14" x14ac:dyDescent="0.25">
      <c r="A12" t="s">
        <v>2422</v>
      </c>
      <c r="B12">
        <v>10</v>
      </c>
      <c r="C12">
        <v>0</v>
      </c>
      <c r="D12">
        <v>13</v>
      </c>
      <c r="E12">
        <v>0</v>
      </c>
      <c r="F12">
        <v>14</v>
      </c>
      <c r="G12">
        <v>0</v>
      </c>
      <c r="H12">
        <v>15</v>
      </c>
      <c r="I12">
        <v>0</v>
      </c>
      <c r="J12">
        <v>6</v>
      </c>
      <c r="K12">
        <v>30</v>
      </c>
      <c r="L12">
        <v>1</v>
      </c>
      <c r="M12">
        <v>0</v>
      </c>
      <c r="N12">
        <v>15</v>
      </c>
    </row>
    <row r="13" spans="1:14" x14ac:dyDescent="0.25">
      <c r="A13" t="s">
        <v>648</v>
      </c>
      <c r="B13">
        <v>1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1</v>
      </c>
      <c r="J13">
        <v>4</v>
      </c>
      <c r="K13">
        <v>0</v>
      </c>
      <c r="L13">
        <v>1</v>
      </c>
      <c r="M13">
        <v>0</v>
      </c>
      <c r="N13">
        <v>2</v>
      </c>
    </row>
    <row r="14" spans="1:14" x14ac:dyDescent="0.25">
      <c r="A14" t="s">
        <v>679</v>
      </c>
      <c r="B14">
        <v>130</v>
      </c>
      <c r="C14">
        <v>3</v>
      </c>
      <c r="D14">
        <v>48</v>
      </c>
      <c r="E14">
        <v>0</v>
      </c>
      <c r="F14">
        <v>6</v>
      </c>
      <c r="G14">
        <v>0</v>
      </c>
      <c r="H14">
        <v>2</v>
      </c>
      <c r="I14">
        <v>0</v>
      </c>
      <c r="J14">
        <v>89</v>
      </c>
      <c r="K14">
        <v>89</v>
      </c>
      <c r="L14">
        <v>9</v>
      </c>
      <c r="M14">
        <v>0</v>
      </c>
      <c r="N14">
        <v>2</v>
      </c>
    </row>
    <row r="15" spans="1:14" x14ac:dyDescent="0.25">
      <c r="A15" t="s">
        <v>2423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22</v>
      </c>
      <c r="I15">
        <v>0</v>
      </c>
      <c r="J15">
        <v>0</v>
      </c>
      <c r="K15">
        <v>4</v>
      </c>
      <c r="L15">
        <v>0</v>
      </c>
      <c r="M15">
        <v>0</v>
      </c>
      <c r="N15">
        <v>22</v>
      </c>
    </row>
    <row r="16" spans="1:14" x14ac:dyDescent="0.25">
      <c r="A16" t="s">
        <v>2424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25">
      <c r="A17" t="s">
        <v>668</v>
      </c>
      <c r="B17">
        <v>447</v>
      </c>
      <c r="C17">
        <v>53</v>
      </c>
      <c r="D17">
        <v>22</v>
      </c>
      <c r="E17">
        <v>0</v>
      </c>
      <c r="F17">
        <v>4</v>
      </c>
      <c r="G17">
        <v>5</v>
      </c>
      <c r="H17">
        <v>2</v>
      </c>
      <c r="I17">
        <v>0</v>
      </c>
      <c r="J17">
        <v>236</v>
      </c>
      <c r="K17">
        <v>239</v>
      </c>
      <c r="L17">
        <v>54</v>
      </c>
      <c r="M17">
        <v>2</v>
      </c>
      <c r="N17">
        <v>2</v>
      </c>
    </row>
    <row r="18" spans="1:14" x14ac:dyDescent="0.25">
      <c r="A18" t="s">
        <v>2425</v>
      </c>
      <c r="B18">
        <v>2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0</v>
      </c>
      <c r="N18">
        <v>0</v>
      </c>
    </row>
    <row r="19" spans="1:14" x14ac:dyDescent="0.25">
      <c r="A19" t="s">
        <v>688</v>
      </c>
      <c r="B19">
        <v>57</v>
      </c>
      <c r="C19">
        <v>5</v>
      </c>
      <c r="D19">
        <v>11</v>
      </c>
      <c r="E19">
        <v>0</v>
      </c>
      <c r="F19">
        <v>3</v>
      </c>
      <c r="G19">
        <v>0</v>
      </c>
      <c r="H19">
        <v>0</v>
      </c>
      <c r="I19">
        <v>0</v>
      </c>
      <c r="J19">
        <v>29</v>
      </c>
      <c r="K19">
        <v>44</v>
      </c>
      <c r="L19">
        <v>1</v>
      </c>
      <c r="M19">
        <v>2</v>
      </c>
      <c r="N19">
        <v>0</v>
      </c>
    </row>
    <row r="20" spans="1:14" x14ac:dyDescent="0.25">
      <c r="A20" t="s">
        <v>2426</v>
      </c>
      <c r="B20">
        <v>51</v>
      </c>
      <c r="C20">
        <v>0</v>
      </c>
      <c r="D20">
        <v>17</v>
      </c>
      <c r="E20">
        <v>0</v>
      </c>
      <c r="F20">
        <v>5</v>
      </c>
      <c r="G20">
        <v>0</v>
      </c>
      <c r="H20">
        <v>0</v>
      </c>
      <c r="I20">
        <v>0</v>
      </c>
      <c r="J20">
        <v>32</v>
      </c>
      <c r="K20">
        <v>40</v>
      </c>
      <c r="L20">
        <v>1</v>
      </c>
      <c r="M20">
        <v>0</v>
      </c>
      <c r="N20">
        <v>0</v>
      </c>
    </row>
    <row r="21" spans="1:14" x14ac:dyDescent="0.25">
      <c r="A21" t="s">
        <v>2427</v>
      </c>
      <c r="B21">
        <v>45</v>
      </c>
      <c r="C21">
        <v>26</v>
      </c>
      <c r="D21">
        <v>5</v>
      </c>
      <c r="E21">
        <v>0</v>
      </c>
      <c r="F21">
        <v>4</v>
      </c>
      <c r="G21">
        <v>0</v>
      </c>
      <c r="H21">
        <v>0</v>
      </c>
      <c r="I21">
        <v>0</v>
      </c>
      <c r="J21">
        <v>44</v>
      </c>
      <c r="K21">
        <v>36</v>
      </c>
      <c r="L21">
        <v>0</v>
      </c>
      <c r="M21">
        <v>0</v>
      </c>
      <c r="N21">
        <v>0</v>
      </c>
    </row>
    <row r="22" spans="1:14" x14ac:dyDescent="0.25">
      <c r="A22" t="s">
        <v>672</v>
      </c>
      <c r="B22">
        <v>142</v>
      </c>
      <c r="C22">
        <v>10</v>
      </c>
      <c r="D22">
        <v>3</v>
      </c>
      <c r="E22">
        <v>339</v>
      </c>
      <c r="F22">
        <v>1</v>
      </c>
      <c r="G22">
        <v>3</v>
      </c>
      <c r="H22">
        <v>1</v>
      </c>
      <c r="I22">
        <v>0</v>
      </c>
      <c r="J22">
        <v>428</v>
      </c>
      <c r="K22">
        <v>59</v>
      </c>
      <c r="L22">
        <v>3</v>
      </c>
      <c r="M22">
        <v>8</v>
      </c>
      <c r="N22">
        <v>1</v>
      </c>
    </row>
    <row r="23" spans="1:14" x14ac:dyDescent="0.25">
      <c r="A23" t="s">
        <v>2428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638</v>
      </c>
      <c r="B24">
        <v>103</v>
      </c>
      <c r="C24">
        <v>3</v>
      </c>
      <c r="D24">
        <v>7</v>
      </c>
      <c r="E24">
        <v>0</v>
      </c>
      <c r="F24">
        <v>5</v>
      </c>
      <c r="G24">
        <v>0</v>
      </c>
      <c r="H24">
        <v>0</v>
      </c>
      <c r="I24">
        <v>0</v>
      </c>
      <c r="J24">
        <v>31</v>
      </c>
      <c r="K24">
        <v>87</v>
      </c>
      <c r="L24">
        <v>0</v>
      </c>
      <c r="M24">
        <v>0</v>
      </c>
      <c r="N24">
        <v>0</v>
      </c>
    </row>
    <row r="25" spans="1:14" x14ac:dyDescent="0.25">
      <c r="A25" t="s">
        <v>634</v>
      </c>
      <c r="B25">
        <v>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7</v>
      </c>
      <c r="L25">
        <v>0</v>
      </c>
      <c r="M25">
        <v>0</v>
      </c>
      <c r="N25">
        <v>0</v>
      </c>
    </row>
    <row r="26" spans="1:14" x14ac:dyDescent="0.25">
      <c r="A26" t="s">
        <v>232</v>
      </c>
      <c r="B26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34</v>
      </c>
      <c r="K26">
        <v>4</v>
      </c>
      <c r="L26">
        <v>9</v>
      </c>
      <c r="M26">
        <v>0</v>
      </c>
      <c r="N26">
        <v>0</v>
      </c>
    </row>
    <row r="27" spans="1:14" x14ac:dyDescent="0.25">
      <c r="A27" t="s">
        <v>656</v>
      </c>
      <c r="B27">
        <v>38</v>
      </c>
      <c r="C27">
        <v>0</v>
      </c>
      <c r="D27">
        <v>0</v>
      </c>
      <c r="E27">
        <v>0</v>
      </c>
      <c r="F27">
        <v>0</v>
      </c>
      <c r="G27">
        <v>201</v>
      </c>
      <c r="H27">
        <v>0</v>
      </c>
      <c r="I27">
        <v>0</v>
      </c>
      <c r="J27">
        <v>10</v>
      </c>
      <c r="K27">
        <v>1</v>
      </c>
      <c r="L27">
        <v>228</v>
      </c>
      <c r="M27">
        <v>0</v>
      </c>
      <c r="N27">
        <v>0</v>
      </c>
    </row>
    <row r="28" spans="1:14" x14ac:dyDescent="0.25">
      <c r="A28" t="s">
        <v>698</v>
      </c>
      <c r="B28">
        <v>19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2</v>
      </c>
      <c r="K28">
        <v>0</v>
      </c>
      <c r="L28">
        <v>32</v>
      </c>
      <c r="M28">
        <v>0</v>
      </c>
      <c r="N28">
        <v>0</v>
      </c>
    </row>
    <row r="29" spans="1:14" x14ac:dyDescent="0.25">
      <c r="A29" t="s">
        <v>701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</row>
    <row r="30" spans="1:14" x14ac:dyDescent="0.25">
      <c r="B30" t="s">
        <v>255</v>
      </c>
      <c r="C30" t="s">
        <v>255</v>
      </c>
      <c r="D30" t="s">
        <v>343</v>
      </c>
      <c r="E30" t="s">
        <v>300</v>
      </c>
      <c r="F30" t="s">
        <v>301</v>
      </c>
      <c r="G30" t="s">
        <v>255</v>
      </c>
      <c r="H30" t="s">
        <v>256</v>
      </c>
      <c r="I30" t="s">
        <v>299</v>
      </c>
      <c r="J30" t="s">
        <v>163</v>
      </c>
      <c r="K30" t="s">
        <v>164</v>
      </c>
      <c r="L30" t="s">
        <v>166</v>
      </c>
      <c r="M30" t="s">
        <v>165</v>
      </c>
      <c r="N30" t="s">
        <v>216</v>
      </c>
    </row>
    <row r="33" spans="1:17" x14ac:dyDescent="0.25">
      <c r="A33" s="87" t="s">
        <v>58</v>
      </c>
      <c r="B33" s="64" t="s">
        <v>2429</v>
      </c>
      <c r="C33" s="85" t="s">
        <v>168</v>
      </c>
      <c r="D33" s="85" t="s">
        <v>169</v>
      </c>
      <c r="E33" s="85" t="s">
        <v>64</v>
      </c>
      <c r="F33" s="85" t="s">
        <v>170</v>
      </c>
      <c r="G33" s="85" t="s">
        <v>68</v>
      </c>
      <c r="H33" s="85" t="s">
        <v>171</v>
      </c>
      <c r="I33" s="88" t="s">
        <v>73</v>
      </c>
      <c r="J33" s="88" t="s">
        <v>173</v>
      </c>
      <c r="K33" s="88" t="s">
        <v>174</v>
      </c>
      <c r="L33" s="88" t="s">
        <v>175</v>
      </c>
      <c r="M33" s="88" t="s">
        <v>176</v>
      </c>
      <c r="N33" s="88" t="s">
        <v>177</v>
      </c>
      <c r="O33" s="85" t="s">
        <v>2430</v>
      </c>
      <c r="P33" s="88" t="s">
        <v>2431</v>
      </c>
      <c r="Q33" s="78" t="s">
        <v>2432</v>
      </c>
    </row>
    <row r="34" spans="1:17" x14ac:dyDescent="0.25">
      <c r="A34" t="s">
        <v>660</v>
      </c>
      <c r="B34" t="s">
        <v>2433</v>
      </c>
      <c r="C34">
        <v>0</v>
      </c>
      <c r="D34">
        <f>(B2+C2+G2)</f>
        <v>20</v>
      </c>
      <c r="E34">
        <v>1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M34">
        <v>8</v>
      </c>
      <c r="N34">
        <v>0</v>
      </c>
      <c r="O34">
        <f>SUM(C34:H34)</f>
        <v>21</v>
      </c>
      <c r="P34">
        <f>SUM(I34:N34)</f>
        <v>21</v>
      </c>
      <c r="Q34" t="s">
        <v>2434</v>
      </c>
    </row>
    <row r="35" spans="1:17" x14ac:dyDescent="0.25">
      <c r="A35" t="s">
        <v>675</v>
      </c>
      <c r="B35" t="s">
        <v>2433</v>
      </c>
      <c r="C35">
        <v>0</v>
      </c>
      <c r="D35">
        <f t="shared" ref="D35:D61" si="0">(B3+C3+G3)</f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f t="shared" ref="O35:O61" si="1">SUM(C35:H35)</f>
        <v>5</v>
      </c>
      <c r="P35">
        <f t="shared" ref="P35:P61" si="2">SUM(I35:N35)</f>
        <v>5</v>
      </c>
      <c r="Q35" t="s">
        <v>2434</v>
      </c>
    </row>
    <row r="36" spans="1:17" x14ac:dyDescent="0.25">
      <c r="A36" t="s">
        <v>2416</v>
      </c>
      <c r="B36" t="s">
        <v>2433</v>
      </c>
      <c r="C36">
        <v>0</v>
      </c>
      <c r="D36">
        <f t="shared" si="0"/>
        <v>7</v>
      </c>
      <c r="E36">
        <v>0</v>
      </c>
      <c r="F36">
        <v>0</v>
      </c>
      <c r="G36">
        <v>157</v>
      </c>
      <c r="H36">
        <v>0</v>
      </c>
      <c r="I36">
        <v>0</v>
      </c>
      <c r="J36">
        <v>164</v>
      </c>
      <c r="K36">
        <v>0</v>
      </c>
      <c r="L36">
        <v>0</v>
      </c>
      <c r="M36">
        <v>0</v>
      </c>
      <c r="N36">
        <v>0</v>
      </c>
      <c r="O36">
        <f t="shared" si="1"/>
        <v>164</v>
      </c>
      <c r="P36">
        <f t="shared" si="2"/>
        <v>164</v>
      </c>
      <c r="Q36" t="s">
        <v>2434</v>
      </c>
    </row>
    <row r="37" spans="1:17" x14ac:dyDescent="0.25">
      <c r="A37" t="s">
        <v>2435</v>
      </c>
      <c r="B37" t="s">
        <v>2433</v>
      </c>
      <c r="C37">
        <v>0</v>
      </c>
      <c r="D37">
        <f t="shared" si="0"/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 t="shared" si="1"/>
        <v>15</v>
      </c>
      <c r="P37">
        <f t="shared" si="2"/>
        <v>15</v>
      </c>
      <c r="Q37" t="s">
        <v>2434</v>
      </c>
    </row>
    <row r="38" spans="1:17" x14ac:dyDescent="0.25">
      <c r="A38" t="s">
        <v>2418</v>
      </c>
      <c r="B38" t="s">
        <v>2433</v>
      </c>
      <c r="C38">
        <v>0</v>
      </c>
      <c r="D38">
        <f t="shared" si="0"/>
        <v>81</v>
      </c>
      <c r="E38">
        <v>2</v>
      </c>
      <c r="F38">
        <v>0</v>
      </c>
      <c r="G38">
        <v>0</v>
      </c>
      <c r="H38">
        <v>0</v>
      </c>
      <c r="I38">
        <v>0</v>
      </c>
      <c r="J38">
        <v>15</v>
      </c>
      <c r="K38">
        <v>0</v>
      </c>
      <c r="L38">
        <v>5</v>
      </c>
      <c r="M38">
        <v>63</v>
      </c>
      <c r="N38">
        <v>0</v>
      </c>
      <c r="O38">
        <f t="shared" si="1"/>
        <v>83</v>
      </c>
      <c r="P38">
        <f t="shared" si="2"/>
        <v>83</v>
      </c>
      <c r="Q38" t="s">
        <v>2434</v>
      </c>
    </row>
    <row r="39" spans="1:17" x14ac:dyDescent="0.25">
      <c r="A39" t="s">
        <v>664</v>
      </c>
      <c r="B39" t="s">
        <v>2433</v>
      </c>
      <c r="C39">
        <v>0</v>
      </c>
      <c r="D39">
        <f t="shared" si="0"/>
        <v>488</v>
      </c>
      <c r="E39">
        <v>11</v>
      </c>
      <c r="F39">
        <v>0</v>
      </c>
      <c r="G39">
        <v>0</v>
      </c>
      <c r="H39">
        <v>6</v>
      </c>
      <c r="I39">
        <v>0</v>
      </c>
      <c r="J39">
        <v>226</v>
      </c>
      <c r="K39">
        <v>0</v>
      </c>
      <c r="L39">
        <v>8</v>
      </c>
      <c r="M39">
        <v>270</v>
      </c>
      <c r="N39">
        <v>1</v>
      </c>
      <c r="O39">
        <f t="shared" si="1"/>
        <v>505</v>
      </c>
      <c r="P39">
        <f t="shared" si="2"/>
        <v>505</v>
      </c>
      <c r="Q39" t="s">
        <v>2434</v>
      </c>
    </row>
    <row r="40" spans="1:17" x14ac:dyDescent="0.25">
      <c r="A40" t="s">
        <v>684</v>
      </c>
      <c r="B40" t="s">
        <v>2433</v>
      </c>
      <c r="C40">
        <v>0</v>
      </c>
      <c r="D40">
        <f t="shared" si="0"/>
        <v>33</v>
      </c>
      <c r="E40">
        <v>0</v>
      </c>
      <c r="F40">
        <v>0</v>
      </c>
      <c r="G40">
        <v>55</v>
      </c>
      <c r="H40">
        <v>0</v>
      </c>
      <c r="I40">
        <v>0</v>
      </c>
      <c r="J40">
        <v>58</v>
      </c>
      <c r="K40">
        <v>0</v>
      </c>
      <c r="L40">
        <v>22</v>
      </c>
      <c r="M40">
        <v>8</v>
      </c>
      <c r="N40">
        <v>0</v>
      </c>
      <c r="O40">
        <f t="shared" si="1"/>
        <v>88</v>
      </c>
      <c r="P40">
        <f t="shared" si="2"/>
        <v>88</v>
      </c>
      <c r="Q40" t="s">
        <v>2434</v>
      </c>
    </row>
    <row r="41" spans="1:17" x14ac:dyDescent="0.25">
      <c r="A41" t="s">
        <v>2420</v>
      </c>
      <c r="B41" t="s">
        <v>2433</v>
      </c>
      <c r="C41">
        <v>0</v>
      </c>
      <c r="D41">
        <f t="shared" si="0"/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f t="shared" si="1"/>
        <v>5</v>
      </c>
      <c r="P41">
        <f t="shared" si="2"/>
        <v>5</v>
      </c>
      <c r="Q41" t="s">
        <v>2434</v>
      </c>
    </row>
    <row r="42" spans="1:17" x14ac:dyDescent="0.25">
      <c r="A42" t="s">
        <v>2436</v>
      </c>
      <c r="B42" t="s">
        <v>2433</v>
      </c>
      <c r="C42">
        <v>0</v>
      </c>
      <c r="D42">
        <f t="shared" si="0"/>
        <v>0</v>
      </c>
      <c r="E42">
        <v>0</v>
      </c>
      <c r="F42">
        <v>0</v>
      </c>
      <c r="G42">
        <v>25</v>
      </c>
      <c r="H42">
        <v>0</v>
      </c>
      <c r="I42">
        <v>0</v>
      </c>
      <c r="J42">
        <v>25</v>
      </c>
      <c r="K42">
        <v>0</v>
      </c>
      <c r="L42">
        <v>0</v>
      </c>
      <c r="M42">
        <v>0</v>
      </c>
      <c r="N42">
        <v>0</v>
      </c>
      <c r="O42">
        <f t="shared" si="1"/>
        <v>25</v>
      </c>
      <c r="P42">
        <f t="shared" si="2"/>
        <v>25</v>
      </c>
      <c r="Q42" t="s">
        <v>2434</v>
      </c>
    </row>
    <row r="43" spans="1:17" x14ac:dyDescent="0.25">
      <c r="A43" t="s">
        <v>652</v>
      </c>
      <c r="B43" t="s">
        <v>2433</v>
      </c>
      <c r="C43">
        <v>9</v>
      </c>
      <c r="D43">
        <f t="shared" si="0"/>
        <v>25</v>
      </c>
      <c r="E43">
        <v>9</v>
      </c>
      <c r="F43">
        <v>2</v>
      </c>
      <c r="G43">
        <v>0</v>
      </c>
      <c r="H43">
        <v>6</v>
      </c>
      <c r="I43">
        <v>9</v>
      </c>
      <c r="J43">
        <v>9</v>
      </c>
      <c r="K43">
        <v>0</v>
      </c>
      <c r="L43">
        <v>8</v>
      </c>
      <c r="M43">
        <v>25</v>
      </c>
      <c r="N43">
        <v>0</v>
      </c>
      <c r="O43">
        <f t="shared" si="1"/>
        <v>51</v>
      </c>
      <c r="P43">
        <f t="shared" si="2"/>
        <v>51</v>
      </c>
      <c r="Q43" t="s">
        <v>2434</v>
      </c>
    </row>
    <row r="44" spans="1:17" x14ac:dyDescent="0.25">
      <c r="A44" t="s">
        <v>2422</v>
      </c>
      <c r="B44" t="s">
        <v>2433</v>
      </c>
      <c r="C44">
        <v>15</v>
      </c>
      <c r="D44">
        <f t="shared" si="0"/>
        <v>10</v>
      </c>
      <c r="E44">
        <v>13</v>
      </c>
      <c r="F44">
        <v>0</v>
      </c>
      <c r="G44">
        <v>0</v>
      </c>
      <c r="H44">
        <v>14</v>
      </c>
      <c r="I44">
        <v>15</v>
      </c>
      <c r="J44">
        <v>6</v>
      </c>
      <c r="K44">
        <v>0</v>
      </c>
      <c r="L44">
        <v>1</v>
      </c>
      <c r="M44">
        <v>30</v>
      </c>
      <c r="N44">
        <v>0</v>
      </c>
      <c r="O44">
        <f t="shared" si="1"/>
        <v>52</v>
      </c>
      <c r="P44">
        <f t="shared" si="2"/>
        <v>52</v>
      </c>
      <c r="Q44" t="s">
        <v>2434</v>
      </c>
    </row>
    <row r="45" spans="1:17" x14ac:dyDescent="0.25">
      <c r="A45" t="s">
        <v>648</v>
      </c>
      <c r="B45" t="s">
        <v>2433</v>
      </c>
      <c r="C45">
        <v>2</v>
      </c>
      <c r="D45">
        <f t="shared" si="0"/>
        <v>1</v>
      </c>
      <c r="E45">
        <v>3</v>
      </c>
      <c r="F45">
        <v>1</v>
      </c>
      <c r="G45">
        <v>0</v>
      </c>
      <c r="H45">
        <v>0</v>
      </c>
      <c r="I45">
        <v>2</v>
      </c>
      <c r="J45">
        <v>4</v>
      </c>
      <c r="K45">
        <v>0</v>
      </c>
      <c r="L45">
        <v>1</v>
      </c>
      <c r="M45">
        <v>0</v>
      </c>
      <c r="N45">
        <v>0</v>
      </c>
      <c r="O45">
        <f t="shared" si="1"/>
        <v>7</v>
      </c>
      <c r="P45">
        <f t="shared" si="2"/>
        <v>7</v>
      </c>
      <c r="Q45" t="s">
        <v>2434</v>
      </c>
    </row>
    <row r="46" spans="1:17" x14ac:dyDescent="0.25">
      <c r="A46" t="s">
        <v>679</v>
      </c>
      <c r="B46" t="s">
        <v>2433</v>
      </c>
      <c r="C46">
        <v>2</v>
      </c>
      <c r="D46">
        <f t="shared" si="0"/>
        <v>133</v>
      </c>
      <c r="E46">
        <v>48</v>
      </c>
      <c r="F46">
        <v>0</v>
      </c>
      <c r="G46">
        <v>0</v>
      </c>
      <c r="H46">
        <v>6</v>
      </c>
      <c r="I46">
        <v>2</v>
      </c>
      <c r="J46">
        <v>89</v>
      </c>
      <c r="K46">
        <v>0</v>
      </c>
      <c r="L46">
        <v>9</v>
      </c>
      <c r="M46">
        <v>89</v>
      </c>
      <c r="N46">
        <v>0</v>
      </c>
      <c r="O46">
        <f t="shared" si="1"/>
        <v>189</v>
      </c>
      <c r="P46">
        <f t="shared" si="2"/>
        <v>189</v>
      </c>
      <c r="Q46" t="s">
        <v>2434</v>
      </c>
    </row>
    <row r="47" spans="1:17" x14ac:dyDescent="0.25">
      <c r="A47" t="s">
        <v>2423</v>
      </c>
      <c r="B47" t="s">
        <v>2433</v>
      </c>
      <c r="C47">
        <v>22</v>
      </c>
      <c r="D47">
        <f t="shared" si="0"/>
        <v>0</v>
      </c>
      <c r="E47">
        <v>0</v>
      </c>
      <c r="F47">
        <v>0</v>
      </c>
      <c r="G47">
        <v>0</v>
      </c>
      <c r="H47">
        <v>4</v>
      </c>
      <c r="I47">
        <v>22</v>
      </c>
      <c r="J47">
        <v>0</v>
      </c>
      <c r="K47">
        <v>0</v>
      </c>
      <c r="L47">
        <v>0</v>
      </c>
      <c r="M47">
        <v>4</v>
      </c>
      <c r="N47">
        <v>0</v>
      </c>
      <c r="O47">
        <f t="shared" si="1"/>
        <v>26</v>
      </c>
      <c r="P47">
        <f t="shared" si="2"/>
        <v>26</v>
      </c>
      <c r="Q47" t="s">
        <v>2434</v>
      </c>
    </row>
    <row r="48" spans="1:17" x14ac:dyDescent="0.25">
      <c r="A48" t="s">
        <v>2424</v>
      </c>
      <c r="B48" t="s">
        <v>2433</v>
      </c>
      <c r="C48">
        <v>0</v>
      </c>
      <c r="D48">
        <f t="shared" si="0"/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f t="shared" si="1"/>
        <v>10</v>
      </c>
      <c r="P48">
        <f t="shared" si="2"/>
        <v>10</v>
      </c>
      <c r="Q48" t="s">
        <v>2434</v>
      </c>
    </row>
    <row r="49" spans="1:17" x14ac:dyDescent="0.25">
      <c r="A49" t="s">
        <v>668</v>
      </c>
      <c r="B49" t="s">
        <v>2433</v>
      </c>
      <c r="C49">
        <v>2</v>
      </c>
      <c r="D49">
        <f t="shared" si="0"/>
        <v>505</v>
      </c>
      <c r="E49">
        <v>22</v>
      </c>
      <c r="F49">
        <v>0</v>
      </c>
      <c r="G49">
        <v>0</v>
      </c>
      <c r="H49">
        <v>4</v>
      </c>
      <c r="I49">
        <v>2</v>
      </c>
      <c r="J49">
        <v>236</v>
      </c>
      <c r="K49">
        <v>0</v>
      </c>
      <c r="L49">
        <v>54</v>
      </c>
      <c r="M49">
        <v>239</v>
      </c>
      <c r="N49">
        <v>2</v>
      </c>
      <c r="O49">
        <f t="shared" si="1"/>
        <v>533</v>
      </c>
      <c r="P49">
        <f t="shared" si="2"/>
        <v>533</v>
      </c>
      <c r="Q49" t="s">
        <v>2434</v>
      </c>
    </row>
    <row r="50" spans="1:17" x14ac:dyDescent="0.25">
      <c r="A50" t="s">
        <v>2437</v>
      </c>
      <c r="B50" t="s">
        <v>2433</v>
      </c>
      <c r="C50">
        <v>0</v>
      </c>
      <c r="D50">
        <f t="shared" si="0"/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0</v>
      </c>
      <c r="O50">
        <f t="shared" si="1"/>
        <v>5</v>
      </c>
      <c r="P50">
        <f t="shared" si="2"/>
        <v>5</v>
      </c>
      <c r="Q50" t="s">
        <v>2434</v>
      </c>
    </row>
    <row r="51" spans="1:17" x14ac:dyDescent="0.25">
      <c r="A51" t="s">
        <v>688</v>
      </c>
      <c r="B51" t="s">
        <v>2433</v>
      </c>
      <c r="C51">
        <v>0</v>
      </c>
      <c r="D51">
        <f t="shared" si="0"/>
        <v>62</v>
      </c>
      <c r="E51">
        <v>11</v>
      </c>
      <c r="F51">
        <v>0</v>
      </c>
      <c r="G51">
        <v>0</v>
      </c>
      <c r="H51">
        <v>3</v>
      </c>
      <c r="I51">
        <v>0</v>
      </c>
      <c r="J51">
        <v>29</v>
      </c>
      <c r="K51">
        <v>0</v>
      </c>
      <c r="L51">
        <v>1</v>
      </c>
      <c r="M51">
        <v>44</v>
      </c>
      <c r="N51">
        <v>2</v>
      </c>
      <c r="O51">
        <f t="shared" si="1"/>
        <v>76</v>
      </c>
      <c r="P51">
        <f t="shared" si="2"/>
        <v>76</v>
      </c>
      <c r="Q51" t="s">
        <v>2434</v>
      </c>
    </row>
    <row r="52" spans="1:17" x14ac:dyDescent="0.25">
      <c r="A52" t="s">
        <v>2426</v>
      </c>
      <c r="B52" t="s">
        <v>2433</v>
      </c>
      <c r="C52">
        <v>0</v>
      </c>
      <c r="D52">
        <f t="shared" si="0"/>
        <v>51</v>
      </c>
      <c r="E52">
        <v>17</v>
      </c>
      <c r="F52">
        <v>0</v>
      </c>
      <c r="G52">
        <v>0</v>
      </c>
      <c r="H52">
        <v>5</v>
      </c>
      <c r="I52">
        <v>0</v>
      </c>
      <c r="J52">
        <v>32</v>
      </c>
      <c r="K52">
        <v>0</v>
      </c>
      <c r="L52">
        <v>1</v>
      </c>
      <c r="M52">
        <v>40</v>
      </c>
      <c r="N52">
        <v>0</v>
      </c>
      <c r="O52">
        <f t="shared" si="1"/>
        <v>73</v>
      </c>
      <c r="P52">
        <f t="shared" si="2"/>
        <v>73</v>
      </c>
      <c r="Q52" t="s">
        <v>2434</v>
      </c>
    </row>
    <row r="53" spans="1:17" x14ac:dyDescent="0.25">
      <c r="A53" t="s">
        <v>2438</v>
      </c>
      <c r="B53" t="s">
        <v>2433</v>
      </c>
      <c r="C53">
        <v>0</v>
      </c>
      <c r="D53">
        <f t="shared" si="0"/>
        <v>71</v>
      </c>
      <c r="E53">
        <v>5</v>
      </c>
      <c r="F53">
        <v>0</v>
      </c>
      <c r="G53">
        <v>0</v>
      </c>
      <c r="H53">
        <v>4</v>
      </c>
      <c r="I53">
        <v>0</v>
      </c>
      <c r="J53">
        <v>44</v>
      </c>
      <c r="K53">
        <v>0</v>
      </c>
      <c r="L53">
        <v>0</v>
      </c>
      <c r="M53">
        <v>36</v>
      </c>
      <c r="N53">
        <v>0</v>
      </c>
      <c r="O53">
        <f t="shared" si="1"/>
        <v>80</v>
      </c>
      <c r="P53">
        <f t="shared" si="2"/>
        <v>80</v>
      </c>
      <c r="Q53" t="s">
        <v>2434</v>
      </c>
    </row>
    <row r="54" spans="1:17" x14ac:dyDescent="0.25">
      <c r="A54" t="s">
        <v>672</v>
      </c>
      <c r="B54" t="s">
        <v>2433</v>
      </c>
      <c r="C54">
        <v>1</v>
      </c>
      <c r="D54">
        <f t="shared" si="0"/>
        <v>155</v>
      </c>
      <c r="E54">
        <v>3</v>
      </c>
      <c r="F54">
        <v>0</v>
      </c>
      <c r="G54">
        <v>339</v>
      </c>
      <c r="H54">
        <v>1</v>
      </c>
      <c r="I54">
        <v>1</v>
      </c>
      <c r="J54">
        <v>428</v>
      </c>
      <c r="K54">
        <v>0</v>
      </c>
      <c r="L54">
        <v>3</v>
      </c>
      <c r="M54">
        <v>59</v>
      </c>
      <c r="N54">
        <v>8</v>
      </c>
      <c r="O54">
        <f t="shared" si="1"/>
        <v>499</v>
      </c>
      <c r="P54">
        <f t="shared" si="2"/>
        <v>499</v>
      </c>
      <c r="Q54" t="s">
        <v>2434</v>
      </c>
    </row>
    <row r="55" spans="1:17" x14ac:dyDescent="0.25">
      <c r="A55" t="s">
        <v>2428</v>
      </c>
      <c r="B55" t="s">
        <v>2433</v>
      </c>
      <c r="C55">
        <v>0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f t="shared" si="1"/>
        <v>7</v>
      </c>
      <c r="P55">
        <f t="shared" si="2"/>
        <v>7</v>
      </c>
      <c r="Q55" t="s">
        <v>2434</v>
      </c>
    </row>
    <row r="56" spans="1:17" x14ac:dyDescent="0.25">
      <c r="A56" t="s">
        <v>638</v>
      </c>
      <c r="B56" t="s">
        <v>2433</v>
      </c>
      <c r="C56">
        <v>0</v>
      </c>
      <c r="D56">
        <f t="shared" si="0"/>
        <v>106</v>
      </c>
      <c r="E56">
        <v>7</v>
      </c>
      <c r="F56">
        <v>0</v>
      </c>
      <c r="G56">
        <v>0</v>
      </c>
      <c r="H56">
        <v>5</v>
      </c>
      <c r="I56">
        <v>0</v>
      </c>
      <c r="J56">
        <v>31</v>
      </c>
      <c r="K56">
        <v>0</v>
      </c>
      <c r="L56">
        <v>0</v>
      </c>
      <c r="M56">
        <v>87</v>
      </c>
      <c r="N56">
        <v>0</v>
      </c>
      <c r="O56">
        <f t="shared" si="1"/>
        <v>118</v>
      </c>
      <c r="P56">
        <f t="shared" si="2"/>
        <v>118</v>
      </c>
      <c r="Q56" t="s">
        <v>2434</v>
      </c>
    </row>
    <row r="57" spans="1:17" x14ac:dyDescent="0.25">
      <c r="A57" t="s">
        <v>634</v>
      </c>
      <c r="B57" t="s">
        <v>2433</v>
      </c>
      <c r="C57">
        <v>0</v>
      </c>
      <c r="D57">
        <f t="shared" si="0"/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7</v>
      </c>
      <c r="N57">
        <v>0</v>
      </c>
      <c r="O57">
        <f t="shared" si="1"/>
        <v>8</v>
      </c>
      <c r="P57">
        <f t="shared" si="2"/>
        <v>8</v>
      </c>
      <c r="Q57" t="s">
        <v>2434</v>
      </c>
    </row>
    <row r="58" spans="1:17" x14ac:dyDescent="0.25">
      <c r="A58" t="s">
        <v>232</v>
      </c>
      <c r="B58" t="s">
        <v>2433</v>
      </c>
      <c r="C58">
        <v>0</v>
      </c>
      <c r="D58">
        <f t="shared" si="0"/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34</v>
      </c>
      <c r="K58">
        <v>0</v>
      </c>
      <c r="L58">
        <v>9</v>
      </c>
      <c r="M58">
        <v>4</v>
      </c>
      <c r="N58">
        <v>0</v>
      </c>
      <c r="O58">
        <f t="shared" si="1"/>
        <v>47</v>
      </c>
      <c r="P58">
        <f t="shared" si="2"/>
        <v>47</v>
      </c>
      <c r="Q58" t="s">
        <v>2434</v>
      </c>
    </row>
    <row r="59" spans="1:17" x14ac:dyDescent="0.25">
      <c r="A59" t="s">
        <v>656</v>
      </c>
      <c r="B59" t="s">
        <v>2433</v>
      </c>
      <c r="C59">
        <v>0</v>
      </c>
      <c r="D59">
        <f t="shared" si="0"/>
        <v>239</v>
      </c>
      <c r="E59">
        <v>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  <c r="L59">
        <v>228</v>
      </c>
      <c r="M59">
        <v>1</v>
      </c>
      <c r="N59">
        <v>0</v>
      </c>
      <c r="O59">
        <f t="shared" si="1"/>
        <v>239</v>
      </c>
      <c r="P59">
        <f t="shared" si="2"/>
        <v>239</v>
      </c>
      <c r="Q59" t="s">
        <v>2434</v>
      </c>
    </row>
    <row r="60" spans="1:17" x14ac:dyDescent="0.25">
      <c r="A60" t="s">
        <v>698</v>
      </c>
      <c r="B60" t="s">
        <v>2433</v>
      </c>
      <c r="C60">
        <v>0</v>
      </c>
      <c r="D60">
        <f t="shared" si="0"/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</v>
      </c>
      <c r="M60">
        <v>0</v>
      </c>
      <c r="N60">
        <v>0</v>
      </c>
      <c r="O60">
        <f t="shared" si="1"/>
        <v>34</v>
      </c>
      <c r="P60">
        <f t="shared" si="2"/>
        <v>34</v>
      </c>
      <c r="Q60" t="s">
        <v>2434</v>
      </c>
    </row>
    <row r="61" spans="1:17" x14ac:dyDescent="0.25">
      <c r="A61" t="s">
        <v>701</v>
      </c>
      <c r="B61" t="s">
        <v>2433</v>
      </c>
      <c r="C61">
        <v>0</v>
      </c>
      <c r="D61">
        <f t="shared" si="0"/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3</v>
      </c>
      <c r="N61">
        <v>0</v>
      </c>
      <c r="O61">
        <f t="shared" si="1"/>
        <v>5</v>
      </c>
      <c r="P61">
        <f t="shared" si="2"/>
        <v>5</v>
      </c>
      <c r="Q61" t="s">
        <v>2434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topLeftCell="A4" workbookViewId="0">
      <selection activeCell="A28" sqref="A28"/>
    </sheetView>
  </sheetViews>
  <sheetFormatPr defaultRowHeight="15" x14ac:dyDescent="0.25"/>
  <cols>
    <col min="1" max="1" width="24" bestFit="1" customWidth="1"/>
    <col min="2" max="2" width="16" bestFit="1" customWidth="1"/>
    <col min="3" max="4" width="10.7109375" bestFit="1" customWidth="1"/>
    <col min="5" max="5" width="14.28515625" bestFit="1" customWidth="1"/>
    <col min="6" max="6" width="13.7109375" bestFit="1" customWidth="1"/>
    <col min="7" max="7" width="13.28515625" bestFit="1" customWidth="1"/>
    <col min="8" max="9" width="10.7109375" bestFit="1" customWidth="1"/>
    <col min="10" max="13" width="11.7109375" bestFit="1" customWidth="1"/>
  </cols>
  <sheetData>
    <row r="1" spans="1:13" x14ac:dyDescent="0.25">
      <c r="A1" t="s">
        <v>1277</v>
      </c>
      <c r="B1" t="s">
        <v>1977</v>
      </c>
      <c r="C1" t="s">
        <v>1978</v>
      </c>
      <c r="D1" t="s">
        <v>1979</v>
      </c>
      <c r="E1" t="s">
        <v>1980</v>
      </c>
      <c r="F1" t="s">
        <v>1981</v>
      </c>
      <c r="G1" t="s">
        <v>1982</v>
      </c>
      <c r="H1" t="s">
        <v>1983</v>
      </c>
      <c r="I1" t="s">
        <v>1984</v>
      </c>
      <c r="J1" t="s">
        <v>1985</v>
      </c>
      <c r="K1" t="s">
        <v>1986</v>
      </c>
      <c r="L1" t="s">
        <v>1987</v>
      </c>
      <c r="M1" t="s">
        <v>1988</v>
      </c>
    </row>
    <row r="2" spans="1:13" x14ac:dyDescent="0.25">
      <c r="B2" t="s">
        <v>1881</v>
      </c>
      <c r="H2" t="s">
        <v>1882</v>
      </c>
    </row>
    <row r="3" spans="1:13" x14ac:dyDescent="0.25">
      <c r="A3" t="s">
        <v>488</v>
      </c>
      <c r="B3" t="s">
        <v>1883</v>
      </c>
      <c r="C3" t="s">
        <v>1884</v>
      </c>
      <c r="D3" t="s">
        <v>1885</v>
      </c>
      <c r="E3" t="s">
        <v>1886</v>
      </c>
      <c r="F3" t="s">
        <v>1887</v>
      </c>
      <c r="G3" t="s">
        <v>1888</v>
      </c>
      <c r="H3" t="s">
        <v>221</v>
      </c>
      <c r="I3" t="s">
        <v>1889</v>
      </c>
      <c r="J3" t="s">
        <v>222</v>
      </c>
      <c r="K3" t="s">
        <v>1135</v>
      </c>
      <c r="L3" t="s">
        <v>220</v>
      </c>
      <c r="M3" t="s">
        <v>349</v>
      </c>
    </row>
    <row r="4" spans="1:13" x14ac:dyDescent="0.25">
      <c r="A4" t="s">
        <v>1890</v>
      </c>
      <c r="B4" t="s">
        <v>1891</v>
      </c>
      <c r="C4" t="s">
        <v>1892</v>
      </c>
      <c r="D4" t="s">
        <v>1893</v>
      </c>
      <c r="E4" t="s">
        <v>1893</v>
      </c>
      <c r="F4" t="s">
        <v>1893</v>
      </c>
      <c r="G4" t="s">
        <v>1893</v>
      </c>
      <c r="H4" t="s">
        <v>1894</v>
      </c>
      <c r="I4" t="s">
        <v>1893</v>
      </c>
      <c r="J4" t="s">
        <v>1893</v>
      </c>
      <c r="K4" t="s">
        <v>1893</v>
      </c>
      <c r="L4" t="s">
        <v>1893</v>
      </c>
      <c r="M4" t="s">
        <v>1893</v>
      </c>
    </row>
    <row r="5" spans="1:13" x14ac:dyDescent="0.25">
      <c r="A5" t="s">
        <v>1895</v>
      </c>
      <c r="B5" t="s">
        <v>1924</v>
      </c>
      <c r="C5" t="s">
        <v>1896</v>
      </c>
      <c r="D5" t="s">
        <v>1924</v>
      </c>
      <c r="E5" t="s">
        <v>1893</v>
      </c>
      <c r="F5" t="s">
        <v>1893</v>
      </c>
      <c r="G5" t="s">
        <v>1893</v>
      </c>
      <c r="H5" t="s">
        <v>1897</v>
      </c>
      <c r="I5" t="s">
        <v>1898</v>
      </c>
      <c r="J5" t="s">
        <v>1893</v>
      </c>
      <c r="K5" t="s">
        <v>1893</v>
      </c>
      <c r="L5" t="s">
        <v>1893</v>
      </c>
      <c r="M5" t="s">
        <v>1925</v>
      </c>
    </row>
    <row r="6" spans="1:13" x14ac:dyDescent="0.25">
      <c r="A6" t="s">
        <v>1899</v>
      </c>
      <c r="B6" t="s">
        <v>1900</v>
      </c>
      <c r="C6" t="s">
        <v>1901</v>
      </c>
      <c r="D6" t="s">
        <v>1893</v>
      </c>
      <c r="E6" t="s">
        <v>1893</v>
      </c>
      <c r="F6" t="s">
        <v>1893</v>
      </c>
      <c r="G6" t="s">
        <v>1893</v>
      </c>
      <c r="H6" t="s">
        <v>1894</v>
      </c>
      <c r="I6" t="s">
        <v>1893</v>
      </c>
      <c r="J6" t="s">
        <v>1893</v>
      </c>
      <c r="K6" t="s">
        <v>1893</v>
      </c>
      <c r="L6" t="s">
        <v>1893</v>
      </c>
      <c r="M6" t="s">
        <v>1893</v>
      </c>
    </row>
    <row r="7" spans="1:13" x14ac:dyDescent="0.25">
      <c r="A7" t="s">
        <v>1902</v>
      </c>
      <c r="B7" t="s">
        <v>1893</v>
      </c>
      <c r="C7" t="s">
        <v>1926</v>
      </c>
      <c r="D7" t="s">
        <v>1903</v>
      </c>
      <c r="E7" t="s">
        <v>1927</v>
      </c>
      <c r="F7" t="s">
        <v>1927</v>
      </c>
      <c r="G7" t="s">
        <v>1926</v>
      </c>
      <c r="H7" t="s">
        <v>1904</v>
      </c>
      <c r="I7" t="s">
        <v>1905</v>
      </c>
      <c r="J7" t="s">
        <v>1893</v>
      </c>
      <c r="K7" t="s">
        <v>1928</v>
      </c>
      <c r="L7" t="s">
        <v>1929</v>
      </c>
      <c r="M7" t="s">
        <v>1930</v>
      </c>
    </row>
    <row r="8" spans="1:13" x14ac:dyDescent="0.25">
      <c r="A8" t="s">
        <v>1906</v>
      </c>
      <c r="B8" t="s">
        <v>1893</v>
      </c>
      <c r="C8" t="s">
        <v>1931</v>
      </c>
      <c r="D8" t="s">
        <v>1924</v>
      </c>
      <c r="E8" t="s">
        <v>1907</v>
      </c>
      <c r="F8" t="s">
        <v>1900</v>
      </c>
      <c r="G8" t="s">
        <v>1931</v>
      </c>
      <c r="H8" t="s">
        <v>1908</v>
      </c>
      <c r="I8" t="s">
        <v>1909</v>
      </c>
      <c r="J8" t="s">
        <v>1932</v>
      </c>
      <c r="K8" t="s">
        <v>1933</v>
      </c>
      <c r="L8" t="s">
        <v>1934</v>
      </c>
      <c r="M8" t="s">
        <v>1893</v>
      </c>
    </row>
    <row r="9" spans="1:13" x14ac:dyDescent="0.25">
      <c r="A9" t="s">
        <v>1593</v>
      </c>
      <c r="B9" t="s">
        <v>1893</v>
      </c>
      <c r="C9" t="s">
        <v>1894</v>
      </c>
      <c r="D9" t="s">
        <v>1893</v>
      </c>
      <c r="E9" t="s">
        <v>1893</v>
      </c>
      <c r="F9" t="s">
        <v>1893</v>
      </c>
      <c r="G9" t="s">
        <v>1893</v>
      </c>
      <c r="H9" t="s">
        <v>1892</v>
      </c>
      <c r="I9" t="s">
        <v>1892</v>
      </c>
      <c r="J9" t="s">
        <v>1893</v>
      </c>
      <c r="K9" t="s">
        <v>1935</v>
      </c>
      <c r="L9" t="s">
        <v>1893</v>
      </c>
      <c r="M9" t="s">
        <v>1893</v>
      </c>
    </row>
    <row r="10" spans="1:13" x14ac:dyDescent="0.25">
      <c r="A10" t="s">
        <v>1910</v>
      </c>
      <c r="B10" t="s">
        <v>1893</v>
      </c>
      <c r="C10" t="s">
        <v>1911</v>
      </c>
      <c r="D10" t="s">
        <v>1912</v>
      </c>
      <c r="E10" t="s">
        <v>1893</v>
      </c>
      <c r="F10" t="s">
        <v>1893</v>
      </c>
      <c r="G10" t="s">
        <v>1893</v>
      </c>
      <c r="H10" t="s">
        <v>1913</v>
      </c>
      <c r="I10" t="s">
        <v>1914</v>
      </c>
      <c r="J10" t="s">
        <v>1936</v>
      </c>
      <c r="K10" t="s">
        <v>1893</v>
      </c>
      <c r="L10" t="s">
        <v>1893</v>
      </c>
      <c r="M10" t="s">
        <v>1893</v>
      </c>
    </row>
    <row r="11" spans="1:13" x14ac:dyDescent="0.25">
      <c r="A11" t="s">
        <v>1915</v>
      </c>
      <c r="B11" t="s">
        <v>1893</v>
      </c>
      <c r="C11" t="s">
        <v>1916</v>
      </c>
      <c r="D11" t="s">
        <v>1916</v>
      </c>
      <c r="E11" t="s">
        <v>1937</v>
      </c>
      <c r="F11" t="s">
        <v>1917</v>
      </c>
      <c r="G11" t="s">
        <v>1916</v>
      </c>
      <c r="H11" t="s">
        <v>1917</v>
      </c>
      <c r="I11" t="s">
        <v>1938</v>
      </c>
      <c r="J11" t="s">
        <v>1918</v>
      </c>
      <c r="K11" t="s">
        <v>1916</v>
      </c>
      <c r="L11" t="s">
        <v>1893</v>
      </c>
      <c r="M11" t="s">
        <v>1893</v>
      </c>
    </row>
    <row r="12" spans="1:13" x14ac:dyDescent="0.25">
      <c r="A12" t="s">
        <v>1919</v>
      </c>
      <c r="B12" t="s">
        <v>1893</v>
      </c>
      <c r="C12" t="s">
        <v>1920</v>
      </c>
      <c r="D12" t="s">
        <v>1921</v>
      </c>
      <c r="E12" t="s">
        <v>1939</v>
      </c>
      <c r="F12" t="s">
        <v>1940</v>
      </c>
      <c r="G12" t="s">
        <v>1893</v>
      </c>
      <c r="H12" t="s">
        <v>1922</v>
      </c>
      <c r="I12" t="s">
        <v>1923</v>
      </c>
      <c r="J12" t="s">
        <v>1941</v>
      </c>
      <c r="K12" t="s">
        <v>1942</v>
      </c>
      <c r="L12" t="s">
        <v>1893</v>
      </c>
      <c r="M12" t="s">
        <v>1893</v>
      </c>
    </row>
    <row r="14" spans="1:13" x14ac:dyDescent="0.25">
      <c r="A14" t="s">
        <v>1277</v>
      </c>
      <c r="B14" t="s">
        <v>1977</v>
      </c>
      <c r="C14" t="s">
        <v>1978</v>
      </c>
      <c r="D14" t="s">
        <v>1979</v>
      </c>
      <c r="E14" t="s">
        <v>1980</v>
      </c>
      <c r="F14" t="s">
        <v>1981</v>
      </c>
      <c r="G14" t="s">
        <v>1982</v>
      </c>
      <c r="H14" t="s">
        <v>1983</v>
      </c>
      <c r="I14" t="s">
        <v>1984</v>
      </c>
      <c r="J14" t="s">
        <v>1985</v>
      </c>
      <c r="K14" t="s">
        <v>1986</v>
      </c>
    </row>
    <row r="15" spans="1:13" x14ac:dyDescent="0.25">
      <c r="B15" t="s">
        <v>1943</v>
      </c>
      <c r="G15" t="s">
        <v>1944</v>
      </c>
    </row>
    <row r="16" spans="1:13" x14ac:dyDescent="0.25">
      <c r="B16" t="s">
        <v>1945</v>
      </c>
      <c r="D16" t="s">
        <v>225</v>
      </c>
      <c r="E16" t="s">
        <v>1946</v>
      </c>
      <c r="F16" t="s">
        <v>1947</v>
      </c>
      <c r="G16" t="s">
        <v>1948</v>
      </c>
      <c r="H16" t="s">
        <v>1949</v>
      </c>
      <c r="I16" t="s">
        <v>1950</v>
      </c>
      <c r="J16" t="s">
        <v>1951</v>
      </c>
      <c r="K16" t="s">
        <v>1952</v>
      </c>
    </row>
    <row r="17" spans="1:11" x14ac:dyDescent="0.25">
      <c r="A17" t="s">
        <v>488</v>
      </c>
      <c r="B17" t="s">
        <v>1953</v>
      </c>
      <c r="C17" t="s">
        <v>1954</v>
      </c>
      <c r="D17" t="s">
        <v>1955</v>
      </c>
      <c r="E17" t="s">
        <v>1955</v>
      </c>
      <c r="F17" t="s">
        <v>1955</v>
      </c>
      <c r="G17" t="s">
        <v>1955</v>
      </c>
      <c r="H17" t="s">
        <v>1955</v>
      </c>
      <c r="I17" t="s">
        <v>1955</v>
      </c>
      <c r="J17" t="s">
        <v>1955</v>
      </c>
      <c r="K17" t="s">
        <v>1955</v>
      </c>
    </row>
    <row r="18" spans="1:11" x14ac:dyDescent="0.25">
      <c r="A18" t="s">
        <v>1890</v>
      </c>
      <c r="B18" t="s">
        <v>430</v>
      </c>
      <c r="C18" t="s">
        <v>1935</v>
      </c>
      <c r="D18" t="s">
        <v>430</v>
      </c>
      <c r="E18" t="s">
        <v>1892</v>
      </c>
      <c r="F18" t="s">
        <v>1892</v>
      </c>
      <c r="G18" t="s">
        <v>1935</v>
      </c>
      <c r="H18" t="s">
        <v>1900</v>
      </c>
      <c r="I18" t="s">
        <v>1900</v>
      </c>
      <c r="J18" t="s">
        <v>1956</v>
      </c>
      <c r="K18" t="s">
        <v>430</v>
      </c>
    </row>
    <row r="19" spans="1:11" x14ac:dyDescent="0.25">
      <c r="A19" t="s">
        <v>1895</v>
      </c>
      <c r="B19" t="s">
        <v>1907</v>
      </c>
      <c r="C19" t="s">
        <v>1957</v>
      </c>
      <c r="D19" t="s">
        <v>430</v>
      </c>
      <c r="E19" t="s">
        <v>1897</v>
      </c>
      <c r="F19" t="s">
        <v>430</v>
      </c>
      <c r="G19" t="s">
        <v>1957</v>
      </c>
      <c r="H19" t="s">
        <v>1924</v>
      </c>
      <c r="I19" t="s">
        <v>1898</v>
      </c>
      <c r="J19" t="s">
        <v>1897</v>
      </c>
      <c r="K19" t="s">
        <v>430</v>
      </c>
    </row>
    <row r="20" spans="1:11" x14ac:dyDescent="0.25">
      <c r="A20" t="s">
        <v>1899</v>
      </c>
      <c r="B20" t="s">
        <v>1958</v>
      </c>
      <c r="C20" t="s">
        <v>1959</v>
      </c>
      <c r="D20" t="s">
        <v>430</v>
      </c>
      <c r="E20" t="s">
        <v>1041</v>
      </c>
      <c r="F20" t="s">
        <v>1960</v>
      </c>
      <c r="G20" t="s">
        <v>430</v>
      </c>
      <c r="H20" t="s">
        <v>1041</v>
      </c>
      <c r="I20" t="s">
        <v>1958</v>
      </c>
      <c r="J20" t="s">
        <v>1900</v>
      </c>
      <c r="K20" t="s">
        <v>430</v>
      </c>
    </row>
    <row r="21" spans="1:11" x14ac:dyDescent="0.25">
      <c r="A21" t="s">
        <v>1902</v>
      </c>
      <c r="B21" t="s">
        <v>1961</v>
      </c>
      <c r="C21" t="s">
        <v>1041</v>
      </c>
      <c r="D21" t="s">
        <v>430</v>
      </c>
      <c r="E21" t="s">
        <v>1962</v>
      </c>
      <c r="F21" t="s">
        <v>430</v>
      </c>
      <c r="G21" t="s">
        <v>1928</v>
      </c>
      <c r="H21" t="s">
        <v>1963</v>
      </c>
      <c r="I21" t="s">
        <v>1964</v>
      </c>
      <c r="J21" t="s">
        <v>1927</v>
      </c>
      <c r="K21" t="s">
        <v>1929</v>
      </c>
    </row>
    <row r="22" spans="1:11" x14ac:dyDescent="0.25">
      <c r="A22" t="s">
        <v>1906</v>
      </c>
      <c r="B22" t="s">
        <v>1957</v>
      </c>
      <c r="C22" t="s">
        <v>1867</v>
      </c>
      <c r="D22" t="s">
        <v>430</v>
      </c>
      <c r="E22" t="s">
        <v>1965</v>
      </c>
      <c r="F22" t="s">
        <v>430</v>
      </c>
      <c r="G22" t="s">
        <v>1924</v>
      </c>
      <c r="H22" t="s">
        <v>1966</v>
      </c>
      <c r="I22" t="s">
        <v>1967</v>
      </c>
      <c r="J22" t="s">
        <v>1931</v>
      </c>
      <c r="K22" t="s">
        <v>1934</v>
      </c>
    </row>
    <row r="23" spans="1:11" x14ac:dyDescent="0.25">
      <c r="A23" t="s">
        <v>1593</v>
      </c>
      <c r="B23" t="s">
        <v>1956</v>
      </c>
      <c r="C23" t="s">
        <v>1900</v>
      </c>
      <c r="D23" t="s">
        <v>430</v>
      </c>
      <c r="E23" t="s">
        <v>1892</v>
      </c>
      <c r="F23" t="s">
        <v>430</v>
      </c>
      <c r="G23" t="s">
        <v>430</v>
      </c>
      <c r="H23" t="s">
        <v>430</v>
      </c>
      <c r="I23" t="s">
        <v>430</v>
      </c>
      <c r="J23" t="s">
        <v>1968</v>
      </c>
      <c r="K23" t="s">
        <v>1956</v>
      </c>
    </row>
    <row r="24" spans="1:11" x14ac:dyDescent="0.25">
      <c r="A24" t="s">
        <v>1910</v>
      </c>
      <c r="B24" t="s">
        <v>430</v>
      </c>
      <c r="C24" t="s">
        <v>1969</v>
      </c>
      <c r="D24" t="s">
        <v>1936</v>
      </c>
      <c r="E24" t="s">
        <v>1911</v>
      </c>
      <c r="F24" t="s">
        <v>430</v>
      </c>
      <c r="G24" t="s">
        <v>430</v>
      </c>
      <c r="H24" t="s">
        <v>430</v>
      </c>
      <c r="I24" t="s">
        <v>1970</v>
      </c>
      <c r="J24" t="s">
        <v>1914</v>
      </c>
      <c r="K24" t="s">
        <v>430</v>
      </c>
    </row>
    <row r="25" spans="1:11" x14ac:dyDescent="0.25">
      <c r="A25" t="s">
        <v>1915</v>
      </c>
      <c r="B25" t="s">
        <v>430</v>
      </c>
      <c r="C25" t="s">
        <v>430</v>
      </c>
      <c r="D25" t="s">
        <v>1971</v>
      </c>
      <c r="E25" t="s">
        <v>1972</v>
      </c>
      <c r="F25" t="s">
        <v>430</v>
      </c>
      <c r="G25" t="s">
        <v>1916</v>
      </c>
      <c r="H25" t="s">
        <v>430</v>
      </c>
      <c r="I25" t="s">
        <v>1972</v>
      </c>
      <c r="J25" t="s">
        <v>1916</v>
      </c>
      <c r="K25" t="s">
        <v>430</v>
      </c>
    </row>
    <row r="26" spans="1:11" x14ac:dyDescent="0.25">
      <c r="A26" t="s">
        <v>1919</v>
      </c>
      <c r="B26" t="s">
        <v>1941</v>
      </c>
      <c r="C26" t="s">
        <v>1973</v>
      </c>
      <c r="D26" t="s">
        <v>430</v>
      </c>
      <c r="E26" t="s">
        <v>1974</v>
      </c>
      <c r="F26" t="s">
        <v>430</v>
      </c>
      <c r="G26" t="s">
        <v>1973</v>
      </c>
      <c r="H26" t="s">
        <v>1941</v>
      </c>
      <c r="I26" t="s">
        <v>1975</v>
      </c>
      <c r="J26" t="s">
        <v>1976</v>
      </c>
      <c r="K26" t="s">
        <v>1973</v>
      </c>
    </row>
    <row r="30" spans="1:11" x14ac:dyDescent="0.25">
      <c r="A30" s="79"/>
    </row>
    <row r="32" spans="1:11" x14ac:dyDescent="0.25">
      <c r="A32" s="79"/>
    </row>
    <row r="41" spans="1:1" x14ac:dyDescent="0.25">
      <c r="A41" s="80"/>
    </row>
    <row r="57" spans="1:1" x14ac:dyDescent="0.25">
      <c r="A57" s="79"/>
    </row>
    <row r="59" spans="1:1" x14ac:dyDescent="0.25">
      <c r="A59" s="80"/>
    </row>
    <row r="60" spans="1:1" x14ac:dyDescent="0.25">
      <c r="A60" s="80"/>
    </row>
    <row r="61" spans="1:1" x14ac:dyDescent="0.25">
      <c r="A61" s="79"/>
    </row>
    <row r="65" spans="1:1" x14ac:dyDescent="0.25">
      <c r="A65" s="79"/>
    </row>
    <row r="66" spans="1:1" x14ac:dyDescent="0.25">
      <c r="A66" s="79"/>
    </row>
    <row r="67" spans="1:1" x14ac:dyDescent="0.25">
      <c r="A67" s="79"/>
    </row>
    <row r="70" spans="1:1" x14ac:dyDescent="0.25">
      <c r="A70" s="79"/>
    </row>
    <row r="71" spans="1:1" x14ac:dyDescent="0.25">
      <c r="A71" s="79"/>
    </row>
    <row r="74" spans="1:1" x14ac:dyDescent="0.25">
      <c r="A74" s="79"/>
    </row>
    <row r="77" spans="1:1" x14ac:dyDescent="0.25">
      <c r="A77" s="79"/>
    </row>
    <row r="78" spans="1:1" x14ac:dyDescent="0.25">
      <c r="A78" s="79"/>
    </row>
    <row r="79" spans="1:1" x14ac:dyDescent="0.25">
      <c r="A79" s="79"/>
    </row>
    <row r="91" spans="1:1" x14ac:dyDescent="0.25">
      <c r="A91" s="80"/>
    </row>
    <row r="103" spans="1:1" x14ac:dyDescent="0.25">
      <c r="A103" s="80"/>
    </row>
    <row r="111" spans="1:1" x14ac:dyDescent="0.25">
      <c r="A111" s="79"/>
    </row>
    <row r="115" spans="1:1" x14ac:dyDescent="0.25">
      <c r="A115" s="79"/>
    </row>
    <row r="124" spans="1:1" x14ac:dyDescent="0.25">
      <c r="A124" s="79"/>
    </row>
    <row r="125" spans="1:1" x14ac:dyDescent="0.25">
      <c r="A125" s="79"/>
    </row>
    <row r="129" spans="1:1" x14ac:dyDescent="0.25">
      <c r="A129" s="79"/>
    </row>
    <row r="130" spans="1:1" x14ac:dyDescent="0.25">
      <c r="A130" s="79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E28" workbookViewId="0">
      <selection activeCell="U21" sqref="U21"/>
    </sheetView>
  </sheetViews>
  <sheetFormatPr defaultRowHeight="15" x14ac:dyDescent="0.25"/>
  <cols>
    <col min="1" max="1" width="12.140625" customWidth="1"/>
    <col min="2" max="2" width="26.5703125" customWidth="1"/>
    <col min="4" max="5" width="17.7109375" customWidth="1"/>
    <col min="6" max="6" width="19.140625" customWidth="1"/>
    <col min="9" max="9" width="19.85546875" customWidth="1"/>
    <col min="16" max="16" width="15.5703125" customWidth="1"/>
  </cols>
  <sheetData>
    <row r="1" spans="1:53" x14ac:dyDescent="0.25">
      <c r="A1" t="s">
        <v>1491</v>
      </c>
      <c r="B1" t="s">
        <v>257</v>
      </c>
      <c r="C1" t="s">
        <v>1490</v>
      </c>
      <c r="E1" t="s">
        <v>1491</v>
      </c>
      <c r="F1" t="s">
        <v>1489</v>
      </c>
      <c r="G1" t="s">
        <v>1490</v>
      </c>
      <c r="I1" t="s">
        <v>1492</v>
      </c>
      <c r="J1" t="s">
        <v>1493</v>
      </c>
      <c r="K1" t="s">
        <v>1494</v>
      </c>
      <c r="L1" t="s">
        <v>1495</v>
      </c>
      <c r="M1" t="s">
        <v>1496</v>
      </c>
      <c r="N1" t="s">
        <v>1497</v>
      </c>
      <c r="O1" t="s">
        <v>1498</v>
      </c>
      <c r="P1" t="s">
        <v>1499</v>
      </c>
      <c r="Q1" t="s">
        <v>1500</v>
      </c>
      <c r="R1" t="s">
        <v>1501</v>
      </c>
      <c r="S1" t="s">
        <v>1502</v>
      </c>
      <c r="T1" t="s">
        <v>1503</v>
      </c>
      <c r="U1" t="s">
        <v>1504</v>
      </c>
      <c r="V1" t="s">
        <v>1505</v>
      </c>
      <c r="W1" t="s">
        <v>1506</v>
      </c>
      <c r="X1" t="s">
        <v>1507</v>
      </c>
      <c r="Y1" t="s">
        <v>1667</v>
      </c>
      <c r="Z1" t="s">
        <v>1684</v>
      </c>
      <c r="AA1" t="s">
        <v>1701</v>
      </c>
      <c r="AB1" t="s">
        <v>1705</v>
      </c>
      <c r="AC1" t="s">
        <v>1708</v>
      </c>
      <c r="AD1" t="s">
        <v>1710</v>
      </c>
      <c r="AE1" t="s">
        <v>1711</v>
      </c>
      <c r="AF1" t="s">
        <v>1510</v>
      </c>
      <c r="AG1" t="s">
        <v>1527</v>
      </c>
      <c r="AH1" t="s">
        <v>1542</v>
      </c>
      <c r="AI1" t="s">
        <v>1549</v>
      </c>
      <c r="AJ1" t="s">
        <v>1556</v>
      </c>
      <c r="AK1" t="s">
        <v>1564</v>
      </c>
      <c r="AL1" t="s">
        <v>1578</v>
      </c>
      <c r="AM1" t="s">
        <v>1594</v>
      </c>
      <c r="AN1" t="s">
        <v>1609</v>
      </c>
      <c r="AO1" t="s">
        <v>1618</v>
      </c>
      <c r="AP1" t="s">
        <v>1623</v>
      </c>
      <c r="AQ1" t="s">
        <v>1629</v>
      </c>
      <c r="AR1" t="s">
        <v>1633</v>
      </c>
      <c r="AS1" t="s">
        <v>1641</v>
      </c>
      <c r="AT1" t="s">
        <v>1652</v>
      </c>
      <c r="AU1" t="s">
        <v>1668</v>
      </c>
      <c r="AV1" t="s">
        <v>1686</v>
      </c>
      <c r="AW1" t="s">
        <v>1703</v>
      </c>
      <c r="AX1" t="s">
        <v>1706</v>
      </c>
      <c r="AY1" t="s">
        <v>1709</v>
      </c>
      <c r="AZ1" t="s">
        <v>1714</v>
      </c>
      <c r="BA1" t="s">
        <v>1728</v>
      </c>
    </row>
    <row r="2" spans="1:53" x14ac:dyDescent="0.25">
      <c r="A2" t="s">
        <v>1493</v>
      </c>
      <c r="B2" t="str">
        <f>VLOOKUP(C2,[1]Sheet1!$D$1:$D$65536,1,FALSE)</f>
        <v>Lophura nycthemera</v>
      </c>
      <c r="C2" t="s">
        <v>1508</v>
      </c>
      <c r="E2" t="s">
        <v>1510</v>
      </c>
      <c r="F2" t="str">
        <f>VLOOKUP(G2,[1]Sheet1!$D$1:$D$65536,1,FALSE)</f>
        <v>Niltava davidi</v>
      </c>
      <c r="G2" t="s">
        <v>1509</v>
      </c>
      <c r="I2" t="s">
        <v>1511</v>
      </c>
      <c r="J2" t="s">
        <v>1512</v>
      </c>
      <c r="K2" t="s">
        <v>1513</v>
      </c>
      <c r="L2" t="s">
        <v>1514</v>
      </c>
      <c r="M2" t="s">
        <v>1515</v>
      </c>
      <c r="N2" t="s">
        <v>1516</v>
      </c>
      <c r="O2" t="s">
        <v>1517</v>
      </c>
      <c r="P2" t="s">
        <v>1518</v>
      </c>
      <c r="Q2" t="s">
        <v>1519</v>
      </c>
      <c r="R2" t="s">
        <v>1520</v>
      </c>
      <c r="S2" t="s">
        <v>1521</v>
      </c>
      <c r="T2" t="s">
        <v>1514</v>
      </c>
      <c r="U2" t="s">
        <v>1522</v>
      </c>
      <c r="V2" t="s">
        <v>1523</v>
      </c>
      <c r="W2" t="s">
        <v>1524</v>
      </c>
      <c r="X2" t="s">
        <v>1525</v>
      </c>
      <c r="Y2" t="s">
        <v>1715</v>
      </c>
      <c r="Z2" t="s">
        <v>1716</v>
      </c>
      <c r="AA2" t="s">
        <v>1717</v>
      </c>
      <c r="AB2" t="s">
        <v>1718</v>
      </c>
      <c r="AC2" t="s">
        <v>1719</v>
      </c>
      <c r="AD2" t="s">
        <v>1691</v>
      </c>
      <c r="AE2" t="s">
        <v>1688</v>
      </c>
      <c r="AF2" t="s">
        <v>1585</v>
      </c>
      <c r="AG2" t="s">
        <v>1720</v>
      </c>
      <c r="AH2" t="s">
        <v>1721</v>
      </c>
      <c r="AI2" t="s">
        <v>1722</v>
      </c>
      <c r="AJ2" t="s">
        <v>1723</v>
      </c>
      <c r="AK2" t="s">
        <v>1724</v>
      </c>
      <c r="AL2" t="s">
        <v>1725</v>
      </c>
      <c r="AM2" t="s">
        <v>1715</v>
      </c>
      <c r="AN2" t="s">
        <v>1822</v>
      </c>
      <c r="AO2" t="s">
        <v>1823</v>
      </c>
      <c r="AP2" t="s">
        <v>1824</v>
      </c>
      <c r="AQ2" t="s">
        <v>1825</v>
      </c>
      <c r="AR2" t="s">
        <v>1826</v>
      </c>
      <c r="AS2" t="s">
        <v>1725</v>
      </c>
      <c r="AT2" t="s">
        <v>1825</v>
      </c>
      <c r="AU2" t="s">
        <v>1620</v>
      </c>
      <c r="AV2" t="s">
        <v>1827</v>
      </c>
      <c r="AW2" t="s">
        <v>1828</v>
      </c>
      <c r="AX2" t="s">
        <v>1829</v>
      </c>
      <c r="AY2" t="s">
        <v>1830</v>
      </c>
      <c r="AZ2" t="s">
        <v>1831</v>
      </c>
      <c r="BA2" t="s">
        <v>1832</v>
      </c>
    </row>
    <row r="3" spans="1:53" x14ac:dyDescent="0.25">
      <c r="A3" t="s">
        <v>1494</v>
      </c>
      <c r="B3" t="str">
        <f>VLOOKUP(C3,[1]Sheet1!$D$1:$D$65536,1,FALSE)</f>
        <v>Gallus gallus</v>
      </c>
      <c r="C3" t="s">
        <v>1526</v>
      </c>
      <c r="E3" t="s">
        <v>1527</v>
      </c>
      <c r="F3" t="str">
        <f>VLOOKUP(G3,[1]Sheet1!$D$1:$D$65536,1,FALSE)</f>
        <v>Culicicapa ceylonensis</v>
      </c>
      <c r="G3" t="s">
        <v>1287</v>
      </c>
      <c r="I3" t="s">
        <v>1528</v>
      </c>
      <c r="J3" t="s">
        <v>1529</v>
      </c>
      <c r="K3" t="s">
        <v>1530</v>
      </c>
      <c r="L3" t="s">
        <v>1531</v>
      </c>
      <c r="M3" t="s">
        <v>1532</v>
      </c>
      <c r="N3" t="s">
        <v>1533</v>
      </c>
      <c r="O3" t="s">
        <v>1534</v>
      </c>
      <c r="P3" t="s">
        <v>1535</v>
      </c>
      <c r="Q3" t="s">
        <v>1536</v>
      </c>
      <c r="R3" t="s">
        <v>1537</v>
      </c>
      <c r="S3" t="s">
        <v>1538</v>
      </c>
      <c r="T3" t="s">
        <v>1538</v>
      </c>
      <c r="U3" t="s">
        <v>1531</v>
      </c>
      <c r="V3" t="s">
        <v>1538</v>
      </c>
      <c r="W3" t="s">
        <v>1538</v>
      </c>
      <c r="X3" t="s">
        <v>1539</v>
      </c>
      <c r="Y3" t="s">
        <v>1538</v>
      </c>
      <c r="Z3" t="s">
        <v>1636</v>
      </c>
      <c r="AA3" t="s">
        <v>1729</v>
      </c>
      <c r="AB3" t="s">
        <v>1730</v>
      </c>
      <c r="AC3" t="s">
        <v>1553</v>
      </c>
      <c r="AD3" t="s">
        <v>1691</v>
      </c>
      <c r="AE3" t="s">
        <v>1580</v>
      </c>
      <c r="AF3" t="s">
        <v>1731</v>
      </c>
      <c r="AG3" t="s">
        <v>1546</v>
      </c>
      <c r="AH3" t="s">
        <v>1732</v>
      </c>
      <c r="AI3" t="s">
        <v>1733</v>
      </c>
      <c r="AJ3" t="s">
        <v>1734</v>
      </c>
      <c r="AK3" t="s">
        <v>1735</v>
      </c>
      <c r="AL3" t="s">
        <v>1736</v>
      </c>
      <c r="AM3" t="s">
        <v>1737</v>
      </c>
      <c r="AN3" t="s">
        <v>1833</v>
      </c>
      <c r="AO3" t="s">
        <v>1834</v>
      </c>
      <c r="AP3" t="s">
        <v>1765</v>
      </c>
      <c r="AQ3" t="s">
        <v>1835</v>
      </c>
      <c r="AR3" t="s">
        <v>1759</v>
      </c>
      <c r="AS3" t="s">
        <v>1736</v>
      </c>
      <c r="AT3" t="s">
        <v>1835</v>
      </c>
      <c r="AU3" t="s">
        <v>1538</v>
      </c>
      <c r="AV3" t="s">
        <v>1742</v>
      </c>
      <c r="AW3" t="s">
        <v>1836</v>
      </c>
      <c r="AX3" t="s">
        <v>1837</v>
      </c>
      <c r="AY3" t="s">
        <v>1538</v>
      </c>
      <c r="AZ3" t="s">
        <v>1538</v>
      </c>
      <c r="BA3" t="s">
        <v>1538</v>
      </c>
    </row>
    <row r="4" spans="1:53" x14ac:dyDescent="0.25">
      <c r="A4" t="s">
        <v>1495</v>
      </c>
      <c r="B4" t="str">
        <f>VLOOKUP(C4,[1]Sheet1!$D$1:$D$65536,1,FALSE)</f>
        <v>Chalcophaps indica</v>
      </c>
      <c r="C4" t="s">
        <v>1540</v>
      </c>
      <c r="E4" t="s">
        <v>1542</v>
      </c>
      <c r="F4" t="str">
        <f>VLOOKUP(G4,[1]Sheet1!$D$1:$D$65536,1,FALSE)</f>
        <v>Rhipidura albicollis</v>
      </c>
      <c r="G4" t="s">
        <v>1541</v>
      </c>
      <c r="I4" t="s">
        <v>1543</v>
      </c>
      <c r="J4" t="s">
        <v>1538</v>
      </c>
      <c r="K4" t="s">
        <v>1538</v>
      </c>
      <c r="L4" t="s">
        <v>1538</v>
      </c>
      <c r="M4" t="s">
        <v>1538</v>
      </c>
      <c r="N4" t="s">
        <v>1538</v>
      </c>
      <c r="O4" t="s">
        <v>1538</v>
      </c>
      <c r="P4" t="s">
        <v>1538</v>
      </c>
      <c r="Q4" t="s">
        <v>1538</v>
      </c>
      <c r="R4" t="s">
        <v>1538</v>
      </c>
      <c r="S4" t="s">
        <v>1544</v>
      </c>
      <c r="T4" t="s">
        <v>1545</v>
      </c>
      <c r="U4" t="s">
        <v>1538</v>
      </c>
      <c r="V4" t="s">
        <v>1538</v>
      </c>
      <c r="W4" t="s">
        <v>1538</v>
      </c>
      <c r="X4" t="s">
        <v>1546</v>
      </c>
      <c r="Y4" t="s">
        <v>1538</v>
      </c>
      <c r="Z4" t="s">
        <v>1538</v>
      </c>
      <c r="AA4" t="s">
        <v>1538</v>
      </c>
      <c r="AB4" t="s">
        <v>1538</v>
      </c>
      <c r="AC4" t="s">
        <v>1738</v>
      </c>
      <c r="AD4" t="s">
        <v>1739</v>
      </c>
      <c r="AE4" t="s">
        <v>1740</v>
      </c>
      <c r="AF4" t="s">
        <v>1741</v>
      </c>
      <c r="AG4" t="s">
        <v>1516</v>
      </c>
      <c r="AH4" t="s">
        <v>1538</v>
      </c>
      <c r="AI4" t="s">
        <v>1538</v>
      </c>
      <c r="AJ4" t="s">
        <v>1538</v>
      </c>
      <c r="AK4" t="s">
        <v>1538</v>
      </c>
      <c r="AL4" t="s">
        <v>1538</v>
      </c>
      <c r="AM4" t="s">
        <v>1538</v>
      </c>
      <c r="AN4" t="s">
        <v>1538</v>
      </c>
      <c r="AO4" t="s">
        <v>1538</v>
      </c>
      <c r="AP4" t="s">
        <v>1538</v>
      </c>
      <c r="AQ4" t="s">
        <v>1538</v>
      </c>
      <c r="AR4" t="s">
        <v>1538</v>
      </c>
      <c r="AS4" t="s">
        <v>1538</v>
      </c>
      <c r="AT4" t="s">
        <v>1538</v>
      </c>
      <c r="AU4" t="s">
        <v>1538</v>
      </c>
      <c r="AV4" t="s">
        <v>1538</v>
      </c>
      <c r="AW4" t="s">
        <v>1538</v>
      </c>
      <c r="AX4" t="s">
        <v>1538</v>
      </c>
      <c r="AY4" t="s">
        <v>1538</v>
      </c>
      <c r="AZ4" t="s">
        <v>1538</v>
      </c>
      <c r="BA4" t="s">
        <v>1538</v>
      </c>
    </row>
    <row r="5" spans="1:53" x14ac:dyDescent="0.25">
      <c r="A5" t="s">
        <v>1496</v>
      </c>
      <c r="B5" t="str">
        <f>VLOOKUP(C5,[1]Sheet1!$D$1:$D$65536,1,FALSE)</f>
        <v>Harpactes erythrocephalus</v>
      </c>
      <c r="C5" t="s">
        <v>1547</v>
      </c>
      <c r="E5" t="s">
        <v>1549</v>
      </c>
      <c r="F5" t="str">
        <f>VLOOKUP(G5,[1]Sheet1!$D$1:$D$65536,1,FALSE)</f>
        <v>Garrulax canorus</v>
      </c>
      <c r="G5" t="s">
        <v>1548</v>
      </c>
      <c r="I5" t="s">
        <v>1550</v>
      </c>
      <c r="J5" t="s">
        <v>1538</v>
      </c>
      <c r="K5" t="s">
        <v>1538</v>
      </c>
      <c r="L5" t="s">
        <v>1538</v>
      </c>
      <c r="M5" t="s">
        <v>1538</v>
      </c>
      <c r="N5" t="s">
        <v>1538</v>
      </c>
      <c r="O5" t="s">
        <v>1538</v>
      </c>
      <c r="P5" t="s">
        <v>1538</v>
      </c>
      <c r="Q5" t="s">
        <v>1538</v>
      </c>
      <c r="R5" t="s">
        <v>1538</v>
      </c>
      <c r="S5" t="s">
        <v>1538</v>
      </c>
      <c r="T5" t="s">
        <v>1538</v>
      </c>
      <c r="U5" t="s">
        <v>1551</v>
      </c>
      <c r="V5" t="s">
        <v>1552</v>
      </c>
      <c r="W5" t="s">
        <v>1553</v>
      </c>
      <c r="X5" t="s">
        <v>1554</v>
      </c>
      <c r="Y5" t="s">
        <v>1737</v>
      </c>
      <c r="Z5" t="s">
        <v>1742</v>
      </c>
      <c r="AA5" t="s">
        <v>1731</v>
      </c>
      <c r="AB5" t="s">
        <v>1538</v>
      </c>
      <c r="AC5" t="s">
        <v>1731</v>
      </c>
      <c r="AD5" t="s">
        <v>1559</v>
      </c>
      <c r="AE5" t="s">
        <v>1558</v>
      </c>
      <c r="AF5" t="s">
        <v>1538</v>
      </c>
      <c r="AG5" t="s">
        <v>1743</v>
      </c>
      <c r="AH5" t="s">
        <v>1538</v>
      </c>
      <c r="AI5" t="s">
        <v>1538</v>
      </c>
      <c r="AJ5" t="s">
        <v>1538</v>
      </c>
      <c r="AK5" t="s">
        <v>1538</v>
      </c>
      <c r="AL5" t="s">
        <v>1538</v>
      </c>
      <c r="AM5" t="s">
        <v>1538</v>
      </c>
      <c r="AN5" t="s">
        <v>1538</v>
      </c>
      <c r="AO5" t="s">
        <v>1538</v>
      </c>
      <c r="AP5" t="s">
        <v>1538</v>
      </c>
      <c r="AQ5" t="s">
        <v>1538</v>
      </c>
      <c r="AR5" t="s">
        <v>1538</v>
      </c>
      <c r="AS5" t="s">
        <v>1538</v>
      </c>
      <c r="AT5" t="s">
        <v>1538</v>
      </c>
      <c r="AU5" t="s">
        <v>1538</v>
      </c>
      <c r="AV5" t="s">
        <v>1538</v>
      </c>
      <c r="AW5" t="s">
        <v>1538</v>
      </c>
      <c r="AX5" t="s">
        <v>1538</v>
      </c>
      <c r="AY5" t="s">
        <v>1838</v>
      </c>
      <c r="AZ5" t="s">
        <v>1839</v>
      </c>
      <c r="BA5" t="s">
        <v>1840</v>
      </c>
    </row>
    <row r="6" spans="1:53" x14ac:dyDescent="0.25">
      <c r="A6" t="s">
        <v>1497</v>
      </c>
      <c r="B6" t="str">
        <f>VLOOKUP(C6,[1]Sheet1!$D$1:$D$65536,1,FALSE)</f>
        <v>Megalaima virens</v>
      </c>
      <c r="C6" t="s">
        <v>1284</v>
      </c>
      <c r="E6" t="s">
        <v>1556</v>
      </c>
      <c r="F6" t="str">
        <f>VLOOKUP(G6,[1]Sheet1!$D$1:$D$65536,1,FALSE)</f>
        <v>Pellorneum tickelli</v>
      </c>
      <c r="G6" t="s">
        <v>1555</v>
      </c>
      <c r="I6" t="s">
        <v>1557</v>
      </c>
      <c r="J6" t="s">
        <v>1558</v>
      </c>
      <c r="K6" t="s">
        <v>1559</v>
      </c>
      <c r="L6" t="s">
        <v>1538</v>
      </c>
      <c r="M6" t="s">
        <v>1538</v>
      </c>
      <c r="N6" t="s">
        <v>1538</v>
      </c>
      <c r="O6" t="s">
        <v>1538</v>
      </c>
      <c r="P6" t="s">
        <v>1538</v>
      </c>
      <c r="Q6" t="s">
        <v>1538</v>
      </c>
      <c r="R6" t="s">
        <v>1538</v>
      </c>
      <c r="S6" t="s">
        <v>1560</v>
      </c>
      <c r="T6" t="s">
        <v>1561</v>
      </c>
      <c r="U6" t="s">
        <v>1538</v>
      </c>
      <c r="V6" t="s">
        <v>1538</v>
      </c>
      <c r="W6" t="s">
        <v>1538</v>
      </c>
      <c r="X6" t="s">
        <v>1538</v>
      </c>
      <c r="Y6" t="s">
        <v>1538</v>
      </c>
      <c r="Z6" t="s">
        <v>1538</v>
      </c>
      <c r="AA6" t="s">
        <v>1538</v>
      </c>
      <c r="AB6" t="s">
        <v>1538</v>
      </c>
      <c r="AC6" t="s">
        <v>1538</v>
      </c>
      <c r="AD6" t="s">
        <v>1538</v>
      </c>
      <c r="AE6" t="s">
        <v>1538</v>
      </c>
      <c r="AF6" t="s">
        <v>1538</v>
      </c>
      <c r="AG6" t="s">
        <v>1538</v>
      </c>
      <c r="AH6" t="s">
        <v>1736</v>
      </c>
      <c r="AI6" t="s">
        <v>1538</v>
      </c>
      <c r="AJ6" t="s">
        <v>1538</v>
      </c>
      <c r="AK6" t="s">
        <v>1538</v>
      </c>
      <c r="AL6" t="s">
        <v>1538</v>
      </c>
      <c r="AM6" t="s">
        <v>1538</v>
      </c>
      <c r="AN6" t="s">
        <v>1538</v>
      </c>
      <c r="AO6" t="s">
        <v>1538</v>
      </c>
      <c r="AP6" t="s">
        <v>1538</v>
      </c>
      <c r="AQ6" t="s">
        <v>1538</v>
      </c>
      <c r="AR6" t="s">
        <v>1538</v>
      </c>
      <c r="AS6" t="s">
        <v>1538</v>
      </c>
      <c r="AT6" t="s">
        <v>1538</v>
      </c>
      <c r="AU6" t="s">
        <v>1538</v>
      </c>
      <c r="AV6" t="s">
        <v>1538</v>
      </c>
      <c r="AW6" t="s">
        <v>1538</v>
      </c>
      <c r="AX6" t="s">
        <v>1538</v>
      </c>
      <c r="AY6" t="s">
        <v>1538</v>
      </c>
      <c r="AZ6" t="s">
        <v>1538</v>
      </c>
      <c r="BA6" t="s">
        <v>1538</v>
      </c>
    </row>
    <row r="7" spans="1:53" x14ac:dyDescent="0.25">
      <c r="A7" t="s">
        <v>1498</v>
      </c>
      <c r="B7" t="str">
        <f>VLOOKUP(C7,[1]Sheet1!$D$1:$D$65536,1,FALSE)</f>
        <v>Sasia ochracea</v>
      </c>
      <c r="C7" t="s">
        <v>1562</v>
      </c>
      <c r="E7" t="s">
        <v>1564</v>
      </c>
      <c r="F7" t="str">
        <f>VLOOKUP(G7,[1]Sheet1!$D$1:$D$65536,1,FALSE)</f>
        <v>Pomatorhinus ruficollis</v>
      </c>
      <c r="G7" t="s">
        <v>1563</v>
      </c>
      <c r="I7" t="s">
        <v>1565</v>
      </c>
      <c r="J7" t="s">
        <v>1538</v>
      </c>
      <c r="K7" t="s">
        <v>1538</v>
      </c>
      <c r="L7" t="s">
        <v>1538</v>
      </c>
      <c r="M7" t="s">
        <v>1566</v>
      </c>
      <c r="N7" t="s">
        <v>1567</v>
      </c>
      <c r="O7" t="s">
        <v>1568</v>
      </c>
      <c r="P7" t="s">
        <v>1569</v>
      </c>
      <c r="Q7" t="s">
        <v>1570</v>
      </c>
      <c r="R7" t="s">
        <v>1571</v>
      </c>
      <c r="S7" t="s">
        <v>1537</v>
      </c>
      <c r="T7" t="s">
        <v>1572</v>
      </c>
      <c r="U7" t="s">
        <v>1573</v>
      </c>
      <c r="V7" t="s">
        <v>1574</v>
      </c>
      <c r="W7" t="s">
        <v>1575</v>
      </c>
      <c r="X7" t="s">
        <v>1576</v>
      </c>
      <c r="Y7" t="s">
        <v>1744</v>
      </c>
      <c r="Z7" t="s">
        <v>1745</v>
      </c>
      <c r="AA7" t="s">
        <v>1746</v>
      </c>
      <c r="AB7" t="s">
        <v>1747</v>
      </c>
      <c r="AC7" t="s">
        <v>1748</v>
      </c>
      <c r="AD7" t="s">
        <v>1742</v>
      </c>
      <c r="AE7" t="s">
        <v>1749</v>
      </c>
      <c r="AF7" t="s">
        <v>1750</v>
      </c>
      <c r="AG7" t="s">
        <v>1691</v>
      </c>
      <c r="AH7" t="s">
        <v>1751</v>
      </c>
      <c r="AI7" t="s">
        <v>1688</v>
      </c>
      <c r="AJ7" t="s">
        <v>1740</v>
      </c>
      <c r="AK7" t="s">
        <v>1691</v>
      </c>
      <c r="AL7" t="s">
        <v>1752</v>
      </c>
      <c r="AM7" t="s">
        <v>1753</v>
      </c>
      <c r="AN7" t="s">
        <v>1538</v>
      </c>
      <c r="AO7" t="s">
        <v>1841</v>
      </c>
      <c r="AP7" t="s">
        <v>1842</v>
      </c>
      <c r="AQ7" t="s">
        <v>1715</v>
      </c>
      <c r="AR7" t="s">
        <v>1843</v>
      </c>
      <c r="AS7" t="s">
        <v>1844</v>
      </c>
      <c r="AT7" t="s">
        <v>1538</v>
      </c>
      <c r="AU7" t="s">
        <v>1845</v>
      </c>
      <c r="AV7" t="s">
        <v>1771</v>
      </c>
      <c r="AW7" t="s">
        <v>1776</v>
      </c>
      <c r="AX7" t="s">
        <v>1538</v>
      </c>
      <c r="AY7" t="s">
        <v>1846</v>
      </c>
      <c r="AZ7" t="s">
        <v>1847</v>
      </c>
      <c r="BA7" t="s">
        <v>1848</v>
      </c>
    </row>
    <row r="8" spans="1:53" x14ac:dyDescent="0.25">
      <c r="A8" t="s">
        <v>1499</v>
      </c>
      <c r="B8" t="str">
        <f>VLOOKUP(C8,[1]Sheet1!$D$1:$D$65536,1,FALSE)</f>
        <v>Celeus brachyurus</v>
      </c>
      <c r="C8" t="s">
        <v>1577</v>
      </c>
      <c r="E8" t="s">
        <v>1578</v>
      </c>
      <c r="F8" t="str">
        <f>VLOOKUP(G8,[1]Sheet1!$D$1:$D$65536,1,FALSE)</f>
        <v>Stachyris ruficeps</v>
      </c>
      <c r="G8" t="s">
        <v>1173</v>
      </c>
      <c r="I8" t="s">
        <v>1579</v>
      </c>
      <c r="J8" t="s">
        <v>1538</v>
      </c>
      <c r="K8" t="s">
        <v>1538</v>
      </c>
      <c r="L8" t="s">
        <v>1580</v>
      </c>
      <c r="M8" t="s">
        <v>1581</v>
      </c>
      <c r="N8" t="s">
        <v>1582</v>
      </c>
      <c r="O8" t="s">
        <v>1583</v>
      </c>
      <c r="P8" t="s">
        <v>1584</v>
      </c>
      <c r="Q8" t="s">
        <v>1585</v>
      </c>
      <c r="R8" t="s">
        <v>1586</v>
      </c>
      <c r="S8" t="s">
        <v>1587</v>
      </c>
      <c r="T8" t="s">
        <v>1588</v>
      </c>
      <c r="U8" t="s">
        <v>1518</v>
      </c>
      <c r="V8" t="s">
        <v>1589</v>
      </c>
      <c r="W8" t="s">
        <v>1590</v>
      </c>
      <c r="X8" t="s">
        <v>1591</v>
      </c>
      <c r="Y8" t="s">
        <v>1754</v>
      </c>
      <c r="Z8" t="s">
        <v>1755</v>
      </c>
      <c r="AA8" t="s">
        <v>1582</v>
      </c>
      <c r="AB8" t="s">
        <v>1756</v>
      </c>
      <c r="AC8" t="s">
        <v>1611</v>
      </c>
      <c r="AD8" t="s">
        <v>1757</v>
      </c>
      <c r="AE8" t="s">
        <v>1546</v>
      </c>
      <c r="AF8" t="s">
        <v>1758</v>
      </c>
      <c r="AG8" t="s">
        <v>1759</v>
      </c>
      <c r="AH8" t="s">
        <v>1760</v>
      </c>
      <c r="AI8" t="s">
        <v>1761</v>
      </c>
      <c r="AJ8" t="s">
        <v>1762</v>
      </c>
      <c r="AK8" t="s">
        <v>1551</v>
      </c>
      <c r="AL8" t="s">
        <v>1763</v>
      </c>
      <c r="AM8" t="s">
        <v>1663</v>
      </c>
      <c r="AN8" t="s">
        <v>1538</v>
      </c>
      <c r="AO8" t="s">
        <v>1849</v>
      </c>
      <c r="AP8" t="s">
        <v>1720</v>
      </c>
      <c r="AQ8" t="s">
        <v>1737</v>
      </c>
      <c r="AR8" t="s">
        <v>1730</v>
      </c>
      <c r="AS8" t="s">
        <v>1660</v>
      </c>
      <c r="AT8" t="s">
        <v>1765</v>
      </c>
      <c r="AU8" t="s">
        <v>1850</v>
      </c>
      <c r="AV8" t="s">
        <v>1851</v>
      </c>
      <c r="AW8" t="s">
        <v>1602</v>
      </c>
      <c r="AX8" t="s">
        <v>1742</v>
      </c>
      <c r="AY8" t="s">
        <v>1852</v>
      </c>
      <c r="AZ8" t="s">
        <v>1646</v>
      </c>
      <c r="BA8" t="s">
        <v>1553</v>
      </c>
    </row>
    <row r="9" spans="1:53" x14ac:dyDescent="0.25">
      <c r="A9" t="s">
        <v>1500</v>
      </c>
      <c r="B9" t="str">
        <f>VLOOKUP(C9,[1]Sheet1!$D$1:$D$65536,1,FALSE)</f>
        <v>Blythipicus pyrrhotis</v>
      </c>
      <c r="C9" t="s">
        <v>1592</v>
      </c>
      <c r="E9" t="s">
        <v>1594</v>
      </c>
      <c r="F9" t="str">
        <f>VLOOKUP(G9,[1]Sheet1!$D$1:$D$65536,1,FALSE)</f>
        <v>Stachyris nigriceps</v>
      </c>
      <c r="G9" t="s">
        <v>1593</v>
      </c>
      <c r="I9" t="s">
        <v>1595</v>
      </c>
      <c r="J9" t="s">
        <v>1538</v>
      </c>
      <c r="K9" t="s">
        <v>1538</v>
      </c>
      <c r="L9" t="s">
        <v>1596</v>
      </c>
      <c r="M9" t="s">
        <v>1585</v>
      </c>
      <c r="N9" t="s">
        <v>1597</v>
      </c>
      <c r="O9" t="s">
        <v>1598</v>
      </c>
      <c r="P9" t="s">
        <v>1599</v>
      </c>
      <c r="Q9" t="s">
        <v>1600</v>
      </c>
      <c r="R9" t="s">
        <v>1559</v>
      </c>
      <c r="S9" t="s">
        <v>1601</v>
      </c>
      <c r="T9" t="s">
        <v>1602</v>
      </c>
      <c r="U9" t="s">
        <v>1603</v>
      </c>
      <c r="V9" t="s">
        <v>1604</v>
      </c>
      <c r="W9" t="s">
        <v>1605</v>
      </c>
      <c r="X9" t="s">
        <v>1606</v>
      </c>
      <c r="Y9" t="s">
        <v>1764</v>
      </c>
      <c r="Z9" t="s">
        <v>1765</v>
      </c>
      <c r="AA9" t="s">
        <v>1720</v>
      </c>
      <c r="AB9" t="s">
        <v>1551</v>
      </c>
      <c r="AC9" t="s">
        <v>1538</v>
      </c>
      <c r="AD9" t="s">
        <v>1554</v>
      </c>
      <c r="AE9" t="s">
        <v>1538</v>
      </c>
      <c r="AF9" t="s">
        <v>1538</v>
      </c>
      <c r="AG9" t="s">
        <v>1538</v>
      </c>
      <c r="AH9" t="s">
        <v>1766</v>
      </c>
      <c r="AI9" t="s">
        <v>1729</v>
      </c>
      <c r="AJ9" t="s">
        <v>1767</v>
      </c>
      <c r="AK9" t="s">
        <v>1768</v>
      </c>
      <c r="AL9" t="s">
        <v>1736</v>
      </c>
      <c r="AM9" t="s">
        <v>1538</v>
      </c>
      <c r="AN9" t="s">
        <v>1538</v>
      </c>
      <c r="AO9" t="s">
        <v>1538</v>
      </c>
      <c r="AP9" t="s">
        <v>1538</v>
      </c>
      <c r="AQ9" t="s">
        <v>1538</v>
      </c>
      <c r="AR9" t="s">
        <v>1690</v>
      </c>
      <c r="AS9" t="s">
        <v>1853</v>
      </c>
      <c r="AT9" t="s">
        <v>1538</v>
      </c>
      <c r="AU9" t="s">
        <v>1719</v>
      </c>
      <c r="AV9" t="s">
        <v>1675</v>
      </c>
      <c r="AW9" t="s">
        <v>1538</v>
      </c>
      <c r="AX9" t="s">
        <v>1854</v>
      </c>
      <c r="AY9" t="s">
        <v>1611</v>
      </c>
      <c r="AZ9" t="s">
        <v>1855</v>
      </c>
      <c r="BA9" t="s">
        <v>1758</v>
      </c>
    </row>
    <row r="10" spans="1:53" x14ac:dyDescent="0.25">
      <c r="A10" t="s">
        <v>1501</v>
      </c>
      <c r="B10" t="str">
        <f>VLOOKUP(C10,[1]Sheet1!$D$1:$D$65536,1,FALSE)</f>
        <v>Psarisomus dalhousiae</v>
      </c>
      <c r="C10" t="s">
        <v>1607</v>
      </c>
      <c r="E10" t="s">
        <v>1609</v>
      </c>
      <c r="F10" t="str">
        <f>VLOOKUP(G10,[1]Sheet1!$D$1:$D$65536,1,FALSE)</f>
        <v>Stachyris nonggangensis</v>
      </c>
      <c r="G10" t="s">
        <v>1608</v>
      </c>
      <c r="I10" t="s">
        <v>1610</v>
      </c>
      <c r="J10" t="s">
        <v>1538</v>
      </c>
      <c r="K10" t="s">
        <v>1538</v>
      </c>
      <c r="L10" t="s">
        <v>1611</v>
      </c>
      <c r="M10" t="s">
        <v>1538</v>
      </c>
      <c r="N10" t="s">
        <v>1612</v>
      </c>
      <c r="O10" t="s">
        <v>1613</v>
      </c>
      <c r="P10" t="s">
        <v>1614</v>
      </c>
      <c r="Q10" t="s">
        <v>1615</v>
      </c>
      <c r="R10" t="s">
        <v>1538</v>
      </c>
      <c r="S10" t="s">
        <v>1538</v>
      </c>
      <c r="T10" t="s">
        <v>1538</v>
      </c>
      <c r="U10" t="s">
        <v>1538</v>
      </c>
      <c r="V10" t="s">
        <v>1538</v>
      </c>
      <c r="W10" t="s">
        <v>1538</v>
      </c>
      <c r="X10" t="s">
        <v>1538</v>
      </c>
      <c r="Y10" t="s">
        <v>1538</v>
      </c>
      <c r="Z10" t="s">
        <v>1538</v>
      </c>
      <c r="AA10" t="s">
        <v>1538</v>
      </c>
      <c r="AB10" t="s">
        <v>1538</v>
      </c>
      <c r="AC10" t="s">
        <v>1538</v>
      </c>
      <c r="AD10" t="s">
        <v>1538</v>
      </c>
      <c r="AE10" t="s">
        <v>1538</v>
      </c>
      <c r="AF10" t="s">
        <v>1538</v>
      </c>
      <c r="AG10" t="s">
        <v>1538</v>
      </c>
      <c r="AH10" t="s">
        <v>1538</v>
      </c>
      <c r="AI10" t="s">
        <v>1748</v>
      </c>
      <c r="AJ10" t="s">
        <v>1538</v>
      </c>
      <c r="AK10" t="s">
        <v>1769</v>
      </c>
      <c r="AL10" t="s">
        <v>1538</v>
      </c>
      <c r="AM10" t="s">
        <v>1538</v>
      </c>
      <c r="AN10" t="s">
        <v>1538</v>
      </c>
      <c r="AO10" t="s">
        <v>1538</v>
      </c>
      <c r="AP10" t="s">
        <v>1538</v>
      </c>
      <c r="AQ10" t="s">
        <v>1538</v>
      </c>
      <c r="AR10" t="s">
        <v>1538</v>
      </c>
      <c r="AS10" t="s">
        <v>1538</v>
      </c>
      <c r="AT10" t="s">
        <v>1538</v>
      </c>
      <c r="AU10" t="s">
        <v>1538</v>
      </c>
      <c r="AV10" t="s">
        <v>1553</v>
      </c>
      <c r="AW10" t="s">
        <v>1538</v>
      </c>
      <c r="AX10" t="s">
        <v>1856</v>
      </c>
      <c r="AY10" t="s">
        <v>1538</v>
      </c>
      <c r="AZ10" t="s">
        <v>1538</v>
      </c>
      <c r="BA10" t="s">
        <v>1538</v>
      </c>
    </row>
    <row r="11" spans="1:53" x14ac:dyDescent="0.25">
      <c r="A11" t="s">
        <v>1502</v>
      </c>
      <c r="B11" t="str">
        <f>VLOOKUP(C11,[1]Sheet1!$D$1:$D$65536,1,FALSE)</f>
        <v>Pericrocotus flammeus</v>
      </c>
      <c r="C11" t="s">
        <v>1616</v>
      </c>
      <c r="E11" t="s">
        <v>1618</v>
      </c>
      <c r="F11" t="str">
        <f>VLOOKUP(G11,[1]Sheet1!$D$1:$D$65536,1,FALSE)</f>
        <v>Macronous gularis</v>
      </c>
      <c r="G11" t="s">
        <v>1617</v>
      </c>
      <c r="I11" t="s">
        <v>1619</v>
      </c>
      <c r="J11" t="s">
        <v>1620</v>
      </c>
      <c r="K11" t="s">
        <v>1620</v>
      </c>
      <c r="L11" t="s">
        <v>1621</v>
      </c>
      <c r="M11" t="s">
        <v>1538</v>
      </c>
      <c r="N11" t="s">
        <v>1538</v>
      </c>
      <c r="O11" t="s">
        <v>1538</v>
      </c>
      <c r="P11" t="s">
        <v>1538</v>
      </c>
      <c r="Q11" t="s">
        <v>1538</v>
      </c>
      <c r="R11" t="s">
        <v>1538</v>
      </c>
      <c r="S11" t="s">
        <v>1538</v>
      </c>
      <c r="T11" t="s">
        <v>1538</v>
      </c>
      <c r="U11" t="s">
        <v>1538</v>
      </c>
      <c r="V11" t="s">
        <v>1538</v>
      </c>
      <c r="W11" t="s">
        <v>1538</v>
      </c>
      <c r="X11" t="s">
        <v>1538</v>
      </c>
      <c r="Y11" t="s">
        <v>1538</v>
      </c>
      <c r="Z11" t="s">
        <v>1538</v>
      </c>
      <c r="AA11" t="s">
        <v>1538</v>
      </c>
      <c r="AB11" t="s">
        <v>1770</v>
      </c>
      <c r="AC11" t="s">
        <v>1538</v>
      </c>
      <c r="AD11" t="s">
        <v>1538</v>
      </c>
      <c r="AE11" t="s">
        <v>1538</v>
      </c>
      <c r="AF11" t="s">
        <v>1538</v>
      </c>
      <c r="AG11" t="s">
        <v>1538</v>
      </c>
      <c r="AH11" t="s">
        <v>1538</v>
      </c>
      <c r="AI11" t="s">
        <v>1771</v>
      </c>
      <c r="AJ11" t="s">
        <v>1538</v>
      </c>
      <c r="AK11" t="s">
        <v>1772</v>
      </c>
      <c r="AL11" t="s">
        <v>1538</v>
      </c>
      <c r="AM11" t="s">
        <v>1538</v>
      </c>
      <c r="AN11" t="s">
        <v>1620</v>
      </c>
      <c r="AO11" t="s">
        <v>1538</v>
      </c>
      <c r="AP11" t="s">
        <v>1538</v>
      </c>
      <c r="AQ11" t="s">
        <v>1538</v>
      </c>
      <c r="AR11" t="s">
        <v>1538</v>
      </c>
      <c r="AS11" t="s">
        <v>1538</v>
      </c>
      <c r="AT11" t="s">
        <v>1824</v>
      </c>
      <c r="AU11" t="s">
        <v>1538</v>
      </c>
      <c r="AV11" t="s">
        <v>1538</v>
      </c>
      <c r="AW11" t="s">
        <v>1538</v>
      </c>
      <c r="AX11" t="s">
        <v>1538</v>
      </c>
      <c r="AY11" t="s">
        <v>1538</v>
      </c>
      <c r="AZ11" t="s">
        <v>1538</v>
      </c>
      <c r="BA11" t="s">
        <v>1538</v>
      </c>
    </row>
    <row r="12" spans="1:53" x14ac:dyDescent="0.25">
      <c r="A12" t="s">
        <v>1503</v>
      </c>
      <c r="B12" t="str">
        <f>VLOOKUP(C12,[1]Sheet1!$D$1:$D$65536,1,FALSE)</f>
        <v>Pericrocotus solaris</v>
      </c>
      <c r="C12" t="s">
        <v>1622</v>
      </c>
      <c r="E12" t="s">
        <v>1623</v>
      </c>
      <c r="F12" t="str">
        <f>VLOOKUP(G12,[1]Sheet1!$D$1:$D$65536,1,FALSE)</f>
        <v>Leiothrix lutea</v>
      </c>
      <c r="G12" t="s">
        <v>1292</v>
      </c>
      <c r="I12" t="s">
        <v>1624</v>
      </c>
      <c r="J12" t="s">
        <v>1538</v>
      </c>
      <c r="K12" t="s">
        <v>1538</v>
      </c>
      <c r="L12" t="s">
        <v>1538</v>
      </c>
      <c r="M12" t="s">
        <v>1538</v>
      </c>
      <c r="N12" t="s">
        <v>1538</v>
      </c>
      <c r="O12" t="s">
        <v>1538</v>
      </c>
      <c r="P12" t="s">
        <v>1538</v>
      </c>
      <c r="Q12" t="s">
        <v>1538</v>
      </c>
      <c r="R12" t="s">
        <v>1538</v>
      </c>
      <c r="S12" t="s">
        <v>1625</v>
      </c>
      <c r="T12" t="s">
        <v>1626</v>
      </c>
      <c r="U12" t="s">
        <v>1538</v>
      </c>
      <c r="V12" t="s">
        <v>1538</v>
      </c>
      <c r="W12" t="s">
        <v>1538</v>
      </c>
      <c r="X12" t="s">
        <v>1627</v>
      </c>
      <c r="Y12" t="s">
        <v>1538</v>
      </c>
      <c r="Z12" t="s">
        <v>1538</v>
      </c>
      <c r="AA12" t="s">
        <v>1538</v>
      </c>
      <c r="AB12" t="s">
        <v>1538</v>
      </c>
      <c r="AC12" t="s">
        <v>1773</v>
      </c>
      <c r="AD12" t="s">
        <v>1774</v>
      </c>
      <c r="AE12" t="s">
        <v>1775</v>
      </c>
      <c r="AF12" t="s">
        <v>1776</v>
      </c>
      <c r="AG12" t="s">
        <v>1777</v>
      </c>
      <c r="AH12" t="s">
        <v>1538</v>
      </c>
      <c r="AI12" t="s">
        <v>1538</v>
      </c>
      <c r="AJ12" t="s">
        <v>1538</v>
      </c>
      <c r="AK12" t="s">
        <v>1538</v>
      </c>
      <c r="AL12" t="s">
        <v>1538</v>
      </c>
      <c r="AM12" t="s">
        <v>1538</v>
      </c>
      <c r="AN12" t="s">
        <v>1538</v>
      </c>
      <c r="AO12" t="s">
        <v>1538</v>
      </c>
      <c r="AP12" t="s">
        <v>1538</v>
      </c>
      <c r="AQ12" t="s">
        <v>1538</v>
      </c>
      <c r="AR12" t="s">
        <v>1538</v>
      </c>
      <c r="AS12" t="s">
        <v>1538</v>
      </c>
      <c r="AT12" t="s">
        <v>1538</v>
      </c>
      <c r="AU12" t="s">
        <v>1538</v>
      </c>
      <c r="AV12" t="s">
        <v>1538</v>
      </c>
      <c r="AW12" t="s">
        <v>1538</v>
      </c>
      <c r="AX12" t="s">
        <v>1538</v>
      </c>
      <c r="AY12" t="s">
        <v>1538</v>
      </c>
      <c r="AZ12" t="s">
        <v>1538</v>
      </c>
      <c r="BA12" t="s">
        <v>1538</v>
      </c>
    </row>
    <row r="13" spans="1:53" x14ac:dyDescent="0.25">
      <c r="A13" t="s">
        <v>1504</v>
      </c>
      <c r="B13" t="str">
        <f>VLOOKUP(C13,[1]Sheet1!$D$1:$D$65536,1,FALSE)</f>
        <v>Alophoixus pallidus</v>
      </c>
      <c r="C13" t="s">
        <v>1628</v>
      </c>
      <c r="E13" t="s">
        <v>1629</v>
      </c>
      <c r="F13" t="str">
        <f>VLOOKUP(G13,[1]Sheet1!$D$1:$D$65536,1,FALSE)</f>
        <v>Alcippe morrisonia</v>
      </c>
      <c r="G13" t="s">
        <v>1178</v>
      </c>
      <c r="I13" t="s">
        <v>1630</v>
      </c>
      <c r="J13" t="s">
        <v>1620</v>
      </c>
      <c r="K13" t="s">
        <v>1620</v>
      </c>
      <c r="L13" t="s">
        <v>1520</v>
      </c>
      <c r="M13" t="s">
        <v>1538</v>
      </c>
      <c r="N13" t="s">
        <v>1538</v>
      </c>
      <c r="O13" t="s">
        <v>1538</v>
      </c>
      <c r="P13" t="s">
        <v>1538</v>
      </c>
      <c r="Q13" t="s">
        <v>1538</v>
      </c>
      <c r="R13" t="s">
        <v>1538</v>
      </c>
      <c r="S13" t="s">
        <v>1538</v>
      </c>
      <c r="T13" t="s">
        <v>1538</v>
      </c>
      <c r="U13" t="s">
        <v>1538</v>
      </c>
      <c r="V13" t="s">
        <v>1538</v>
      </c>
      <c r="W13" t="s">
        <v>1538</v>
      </c>
      <c r="X13" t="s">
        <v>1538</v>
      </c>
      <c r="Y13" t="s">
        <v>1538</v>
      </c>
      <c r="Z13" t="s">
        <v>1538</v>
      </c>
      <c r="AA13" t="s">
        <v>1538</v>
      </c>
      <c r="AB13" t="s">
        <v>1729</v>
      </c>
      <c r="AC13" t="s">
        <v>1538</v>
      </c>
      <c r="AD13" t="s">
        <v>1538</v>
      </c>
      <c r="AE13" t="s">
        <v>1538</v>
      </c>
      <c r="AF13" t="s">
        <v>1538</v>
      </c>
      <c r="AG13" t="s">
        <v>1538</v>
      </c>
      <c r="AH13" t="s">
        <v>1538</v>
      </c>
      <c r="AI13" t="s">
        <v>1778</v>
      </c>
      <c r="AJ13" t="s">
        <v>1779</v>
      </c>
      <c r="AK13" t="s">
        <v>1780</v>
      </c>
      <c r="AL13" t="s">
        <v>1781</v>
      </c>
      <c r="AM13" t="s">
        <v>1782</v>
      </c>
      <c r="AN13" t="s">
        <v>1620</v>
      </c>
      <c r="AO13" t="s">
        <v>1538</v>
      </c>
      <c r="AP13" t="s">
        <v>1538</v>
      </c>
      <c r="AQ13" t="s">
        <v>1697</v>
      </c>
      <c r="AR13" t="s">
        <v>1743</v>
      </c>
      <c r="AS13" t="s">
        <v>1767</v>
      </c>
      <c r="AT13" t="s">
        <v>1620</v>
      </c>
      <c r="AU13" t="s">
        <v>1538</v>
      </c>
      <c r="AV13" t="s">
        <v>1538</v>
      </c>
      <c r="AW13" t="s">
        <v>1538</v>
      </c>
      <c r="AX13" t="s">
        <v>1538</v>
      </c>
      <c r="AY13" t="s">
        <v>1538</v>
      </c>
      <c r="AZ13" t="s">
        <v>1538</v>
      </c>
      <c r="BA13" t="s">
        <v>1538</v>
      </c>
    </row>
    <row r="14" spans="1:53" x14ac:dyDescent="0.25">
      <c r="A14" t="s">
        <v>1505</v>
      </c>
      <c r="B14" t="str">
        <f>VLOOKUP(C14,[1]Sheet1!$D$1:$D$65536,1,FALSE)</f>
        <v>Hemixos castanonotus</v>
      </c>
      <c r="C14" t="s">
        <v>1631</v>
      </c>
      <c r="E14" t="s">
        <v>1633</v>
      </c>
      <c r="F14" t="str">
        <f>VLOOKUP(G14,[1]Sheet1!$D$1:$D$65536,1,FALSE)</f>
        <v>Yuhina castaniceps</v>
      </c>
      <c r="G14" t="s">
        <v>1632</v>
      </c>
      <c r="I14" t="s">
        <v>1634</v>
      </c>
      <c r="J14" t="s">
        <v>1538</v>
      </c>
      <c r="K14" t="s">
        <v>1538</v>
      </c>
      <c r="L14" t="s">
        <v>1538</v>
      </c>
      <c r="M14" t="s">
        <v>1604</v>
      </c>
      <c r="N14" t="s">
        <v>1538</v>
      </c>
      <c r="O14" t="s">
        <v>1603</v>
      </c>
      <c r="P14" t="s">
        <v>1585</v>
      </c>
      <c r="Q14" t="s">
        <v>1635</v>
      </c>
      <c r="R14" t="s">
        <v>1636</v>
      </c>
      <c r="S14" t="s">
        <v>1538</v>
      </c>
      <c r="T14" t="s">
        <v>1538</v>
      </c>
      <c r="U14" t="s">
        <v>1637</v>
      </c>
      <c r="V14" t="s">
        <v>1546</v>
      </c>
      <c r="W14" t="s">
        <v>1538</v>
      </c>
      <c r="X14" t="s">
        <v>1638</v>
      </c>
      <c r="Y14" t="s">
        <v>1538</v>
      </c>
      <c r="Z14" t="s">
        <v>1655</v>
      </c>
      <c r="AA14" t="s">
        <v>1538</v>
      </c>
      <c r="AB14" t="s">
        <v>1783</v>
      </c>
      <c r="AC14" t="s">
        <v>1538</v>
      </c>
      <c r="AD14" t="s">
        <v>1759</v>
      </c>
      <c r="AE14" t="s">
        <v>1784</v>
      </c>
      <c r="AF14" t="s">
        <v>1785</v>
      </c>
      <c r="AG14" t="s">
        <v>1786</v>
      </c>
      <c r="AH14" t="s">
        <v>1780</v>
      </c>
      <c r="AI14" t="s">
        <v>1590</v>
      </c>
      <c r="AJ14" t="s">
        <v>1787</v>
      </c>
      <c r="AK14" t="s">
        <v>1788</v>
      </c>
      <c r="AL14" t="s">
        <v>1789</v>
      </c>
      <c r="AM14" t="s">
        <v>1790</v>
      </c>
      <c r="AN14" t="s">
        <v>1538</v>
      </c>
      <c r="AO14" t="s">
        <v>1857</v>
      </c>
      <c r="AP14" t="s">
        <v>1858</v>
      </c>
      <c r="AQ14" t="s">
        <v>1859</v>
      </c>
      <c r="AR14" t="s">
        <v>1585</v>
      </c>
      <c r="AS14" t="s">
        <v>1860</v>
      </c>
      <c r="AT14" t="s">
        <v>1538</v>
      </c>
      <c r="AU14" t="s">
        <v>1538</v>
      </c>
      <c r="AV14" t="s">
        <v>1538</v>
      </c>
      <c r="AW14" t="s">
        <v>1538</v>
      </c>
      <c r="AX14" t="s">
        <v>1538</v>
      </c>
      <c r="AY14" t="s">
        <v>1538</v>
      </c>
      <c r="AZ14" t="s">
        <v>1551</v>
      </c>
      <c r="BA14" t="s">
        <v>1688</v>
      </c>
    </row>
    <row r="15" spans="1:53" x14ac:dyDescent="0.25">
      <c r="A15" t="s">
        <v>1506</v>
      </c>
      <c r="B15" t="str">
        <f>VLOOKUP(C15,[1]Sheet1!$D$1:$D$65536,1,FALSE)</f>
        <v>Hypsipetes mcclellandii</v>
      </c>
      <c r="C15" t="s">
        <v>1639</v>
      </c>
      <c r="E15" t="s">
        <v>1641</v>
      </c>
      <c r="F15" t="str">
        <f>VLOOKUP(G15,[1]Sheet1!$D$1:$D$65536,1,FALSE)</f>
        <v>Erpornis zantholeuca</v>
      </c>
      <c r="G15" t="s">
        <v>1640</v>
      </c>
      <c r="I15" t="s">
        <v>1642</v>
      </c>
      <c r="J15" t="s">
        <v>1538</v>
      </c>
      <c r="K15" t="s">
        <v>1538</v>
      </c>
      <c r="L15" t="s">
        <v>1538</v>
      </c>
      <c r="M15" t="s">
        <v>1643</v>
      </c>
      <c r="N15" t="s">
        <v>1538</v>
      </c>
      <c r="O15" t="s">
        <v>1644</v>
      </c>
      <c r="P15" t="s">
        <v>1645</v>
      </c>
      <c r="Q15" t="s">
        <v>1613</v>
      </c>
      <c r="R15" t="s">
        <v>1600</v>
      </c>
      <c r="S15" t="s">
        <v>1538</v>
      </c>
      <c r="T15" t="s">
        <v>1646</v>
      </c>
      <c r="U15" t="s">
        <v>1647</v>
      </c>
      <c r="V15" t="s">
        <v>1648</v>
      </c>
      <c r="W15" t="s">
        <v>1649</v>
      </c>
      <c r="X15" t="s">
        <v>1650</v>
      </c>
      <c r="Y15" t="s">
        <v>1791</v>
      </c>
      <c r="Z15" t="s">
        <v>1755</v>
      </c>
      <c r="AA15" t="s">
        <v>1601</v>
      </c>
      <c r="AB15" t="s">
        <v>1792</v>
      </c>
      <c r="AC15" t="s">
        <v>1560</v>
      </c>
      <c r="AD15" t="s">
        <v>1791</v>
      </c>
      <c r="AE15" t="s">
        <v>1793</v>
      </c>
      <c r="AF15" t="s">
        <v>1794</v>
      </c>
      <c r="AG15" t="s">
        <v>1795</v>
      </c>
      <c r="AH15" t="s">
        <v>1796</v>
      </c>
      <c r="AI15" t="s">
        <v>1766</v>
      </c>
      <c r="AJ15" t="s">
        <v>1797</v>
      </c>
      <c r="AK15" t="s">
        <v>1591</v>
      </c>
      <c r="AL15" t="s">
        <v>1798</v>
      </c>
      <c r="AM15" t="s">
        <v>1799</v>
      </c>
      <c r="AN15" t="s">
        <v>1538</v>
      </c>
      <c r="AO15" t="s">
        <v>1861</v>
      </c>
      <c r="AP15" t="s">
        <v>1862</v>
      </c>
      <c r="AQ15" t="s">
        <v>1863</v>
      </c>
      <c r="AR15" t="s">
        <v>1654</v>
      </c>
      <c r="AS15" t="s">
        <v>1864</v>
      </c>
      <c r="AT15" t="s">
        <v>1538</v>
      </c>
      <c r="AU15" t="s">
        <v>1809</v>
      </c>
      <c r="AV15" t="s">
        <v>1766</v>
      </c>
      <c r="AW15" t="s">
        <v>1517</v>
      </c>
      <c r="AX15" t="s">
        <v>1538</v>
      </c>
      <c r="AY15" t="s">
        <v>1602</v>
      </c>
      <c r="AZ15" t="s">
        <v>1796</v>
      </c>
      <c r="BA15" t="s">
        <v>1865</v>
      </c>
    </row>
    <row r="16" spans="1:53" x14ac:dyDescent="0.25">
      <c r="A16" t="s">
        <v>1507</v>
      </c>
      <c r="B16" t="str">
        <f>VLOOKUP(C16,[1]Sheet1!$D$1:$D$65536,1,FALSE)</f>
        <v>Hypsipetes leucocephalus</v>
      </c>
      <c r="C16" t="s">
        <v>515</v>
      </c>
      <c r="E16" t="s">
        <v>1652</v>
      </c>
      <c r="F16" t="str">
        <f>VLOOKUP(G16,[1]Sheet1!$D$1:$D$65536,1,FALSE)</f>
        <v>Napothera brevicaudata</v>
      </c>
      <c r="G16" t="s">
        <v>1651</v>
      </c>
      <c r="I16" t="s">
        <v>1653</v>
      </c>
      <c r="J16" t="s">
        <v>1538</v>
      </c>
      <c r="K16" t="s">
        <v>1538</v>
      </c>
      <c r="L16" t="s">
        <v>1654</v>
      </c>
      <c r="M16" t="s">
        <v>1655</v>
      </c>
      <c r="N16" t="s">
        <v>1656</v>
      </c>
      <c r="O16" t="s">
        <v>1657</v>
      </c>
      <c r="P16" t="s">
        <v>1658</v>
      </c>
      <c r="Q16" t="s">
        <v>1659</v>
      </c>
      <c r="R16" t="s">
        <v>1660</v>
      </c>
      <c r="S16" t="s">
        <v>1661</v>
      </c>
      <c r="T16" t="s">
        <v>1662</v>
      </c>
      <c r="U16" t="s">
        <v>1663</v>
      </c>
      <c r="V16" t="s">
        <v>1544</v>
      </c>
      <c r="W16" t="s">
        <v>1664</v>
      </c>
      <c r="X16" t="s">
        <v>1665</v>
      </c>
      <c r="Y16" t="s">
        <v>1800</v>
      </c>
      <c r="Z16" t="s">
        <v>1801</v>
      </c>
      <c r="AA16" t="s">
        <v>1802</v>
      </c>
      <c r="AB16" t="s">
        <v>1803</v>
      </c>
      <c r="AC16" t="s">
        <v>1804</v>
      </c>
      <c r="AD16" t="s">
        <v>1805</v>
      </c>
      <c r="AE16" t="s">
        <v>1764</v>
      </c>
      <c r="AF16" t="s">
        <v>1806</v>
      </c>
      <c r="AG16" t="s">
        <v>1807</v>
      </c>
      <c r="AH16" t="s">
        <v>1808</v>
      </c>
      <c r="AI16" t="s">
        <v>1538</v>
      </c>
      <c r="AJ16" t="s">
        <v>1538</v>
      </c>
      <c r="AK16" t="s">
        <v>1809</v>
      </c>
      <c r="AL16" t="s">
        <v>1538</v>
      </c>
      <c r="AM16" t="s">
        <v>1538</v>
      </c>
      <c r="AN16" t="s">
        <v>1538</v>
      </c>
      <c r="AO16" t="s">
        <v>1806</v>
      </c>
      <c r="AP16" t="s">
        <v>1866</v>
      </c>
      <c r="AQ16" t="s">
        <v>1538</v>
      </c>
      <c r="AR16" t="s">
        <v>1867</v>
      </c>
      <c r="AS16" t="s">
        <v>1868</v>
      </c>
      <c r="AT16" t="s">
        <v>1538</v>
      </c>
      <c r="AU16" t="s">
        <v>1590</v>
      </c>
      <c r="AV16" t="s">
        <v>1643</v>
      </c>
      <c r="AW16" t="s">
        <v>1869</v>
      </c>
      <c r="AX16" t="s">
        <v>1870</v>
      </c>
      <c r="AY16" t="s">
        <v>1698</v>
      </c>
      <c r="AZ16" t="s">
        <v>1871</v>
      </c>
      <c r="BA16" t="s">
        <v>1872</v>
      </c>
    </row>
    <row r="17" spans="1:53" x14ac:dyDescent="0.25">
      <c r="A17" t="s">
        <v>1667</v>
      </c>
      <c r="B17" t="str">
        <f>VLOOKUP(C17,[1]Sheet1!$D$1:$D$65536,1,FALSE)</f>
        <v>Chloropsis hardwickii</v>
      </c>
      <c r="C17" t="s">
        <v>1666</v>
      </c>
      <c r="E17" t="s">
        <v>1668</v>
      </c>
      <c r="F17" t="str">
        <f>VLOOKUP(G17,[1]Sheet1!$D$1:$D$65536,1,FALSE)</f>
        <v>Parus major</v>
      </c>
      <c r="G17" t="s">
        <v>669</v>
      </c>
      <c r="I17" t="s">
        <v>1669</v>
      </c>
      <c r="J17" t="s">
        <v>1538</v>
      </c>
      <c r="K17" t="s">
        <v>1538</v>
      </c>
      <c r="L17" t="s">
        <v>1670</v>
      </c>
      <c r="M17" t="s">
        <v>1671</v>
      </c>
      <c r="N17" t="s">
        <v>1672</v>
      </c>
      <c r="O17" t="s">
        <v>1673</v>
      </c>
      <c r="P17" t="s">
        <v>1674</v>
      </c>
      <c r="Q17" t="s">
        <v>1675</v>
      </c>
      <c r="R17" t="s">
        <v>1676</v>
      </c>
      <c r="S17" t="s">
        <v>1677</v>
      </c>
      <c r="T17" t="s">
        <v>1678</v>
      </c>
      <c r="U17" t="s">
        <v>1679</v>
      </c>
      <c r="V17" t="s">
        <v>1680</v>
      </c>
      <c r="W17" t="s">
        <v>1681</v>
      </c>
      <c r="X17" t="s">
        <v>1682</v>
      </c>
      <c r="Y17" t="s">
        <v>1810</v>
      </c>
      <c r="Z17" t="s">
        <v>1611</v>
      </c>
      <c r="AA17" t="s">
        <v>1811</v>
      </c>
      <c r="AB17" t="s">
        <v>1538</v>
      </c>
      <c r="AC17" t="s">
        <v>1812</v>
      </c>
      <c r="AD17" t="s">
        <v>1813</v>
      </c>
      <c r="AE17" t="s">
        <v>1814</v>
      </c>
      <c r="AF17" t="s">
        <v>1670</v>
      </c>
      <c r="AG17" t="s">
        <v>1538</v>
      </c>
      <c r="AH17" t="s">
        <v>1815</v>
      </c>
      <c r="AI17" t="s">
        <v>1538</v>
      </c>
      <c r="AJ17" t="s">
        <v>1538</v>
      </c>
      <c r="AK17" t="s">
        <v>1816</v>
      </c>
      <c r="AL17" t="s">
        <v>1538</v>
      </c>
      <c r="AM17" t="s">
        <v>1538</v>
      </c>
      <c r="AN17" t="s">
        <v>1538</v>
      </c>
      <c r="AO17" t="s">
        <v>1873</v>
      </c>
      <c r="AP17" t="s">
        <v>1538</v>
      </c>
      <c r="AQ17" t="s">
        <v>1538</v>
      </c>
      <c r="AR17" t="s">
        <v>1874</v>
      </c>
      <c r="AS17" t="s">
        <v>1590</v>
      </c>
      <c r="AT17" t="s">
        <v>1538</v>
      </c>
      <c r="AU17" t="s">
        <v>1875</v>
      </c>
      <c r="AV17" t="s">
        <v>1876</v>
      </c>
      <c r="AW17" t="s">
        <v>1877</v>
      </c>
      <c r="AX17" t="s">
        <v>1878</v>
      </c>
      <c r="AY17" t="s">
        <v>1879</v>
      </c>
      <c r="AZ17" t="s">
        <v>1880</v>
      </c>
      <c r="BA17" t="s">
        <v>1786</v>
      </c>
    </row>
    <row r="18" spans="1:53" x14ac:dyDescent="0.25">
      <c r="A18" t="s">
        <v>1684</v>
      </c>
      <c r="B18" t="str">
        <f>VLOOKUP(C18,[1]Sheet1!$D$1:$D$65536,1,FALSE)</f>
        <v>Tephrodornis gularis</v>
      </c>
      <c r="C18" t="s">
        <v>1683</v>
      </c>
      <c r="E18" t="s">
        <v>1686</v>
      </c>
      <c r="F18" t="str">
        <f>VLOOKUP(G18,[1]Sheet1!$D$1:$D$65536,1,FALSE)</f>
        <v>Parus spilonotus</v>
      </c>
      <c r="G18" t="s">
        <v>1685</v>
      </c>
      <c r="I18" t="s">
        <v>1687</v>
      </c>
      <c r="J18" t="s">
        <v>1538</v>
      </c>
      <c r="K18" t="s">
        <v>1538</v>
      </c>
      <c r="L18" t="s">
        <v>1538</v>
      </c>
      <c r="M18" t="s">
        <v>1688</v>
      </c>
      <c r="N18" t="s">
        <v>1689</v>
      </c>
      <c r="O18" t="s">
        <v>1690</v>
      </c>
      <c r="P18" t="s">
        <v>1691</v>
      </c>
      <c r="Q18" t="s">
        <v>1692</v>
      </c>
      <c r="R18" t="s">
        <v>1693</v>
      </c>
      <c r="S18" t="s">
        <v>1694</v>
      </c>
      <c r="T18" t="s">
        <v>1695</v>
      </c>
      <c r="U18" t="s">
        <v>1696</v>
      </c>
      <c r="V18" t="s">
        <v>1697</v>
      </c>
      <c r="W18" t="s">
        <v>1698</v>
      </c>
      <c r="X18" t="s">
        <v>1699</v>
      </c>
      <c r="Y18" t="s">
        <v>1817</v>
      </c>
      <c r="Z18" t="s">
        <v>1757</v>
      </c>
      <c r="AA18" t="s">
        <v>1818</v>
      </c>
      <c r="AB18" t="s">
        <v>1538</v>
      </c>
      <c r="AC18" t="s">
        <v>1819</v>
      </c>
      <c r="AD18" t="s">
        <v>1820</v>
      </c>
      <c r="AE18" t="s">
        <v>1693</v>
      </c>
      <c r="AF18" t="s">
        <v>1821</v>
      </c>
      <c r="AG18" t="s">
        <v>1538</v>
      </c>
      <c r="AH18" t="s">
        <v>1538</v>
      </c>
      <c r="AI18" t="s">
        <v>1538</v>
      </c>
      <c r="AJ18" t="s">
        <v>1538</v>
      </c>
      <c r="AK18" t="s">
        <v>1648</v>
      </c>
      <c r="AL18" t="s">
        <v>1538</v>
      </c>
      <c r="AM18" t="s">
        <v>1538</v>
      </c>
    </row>
    <row r="19" spans="1:53" x14ac:dyDescent="0.25">
      <c r="A19" t="s">
        <v>1701</v>
      </c>
      <c r="B19" t="str">
        <f>VLOOKUP(C19,[1]Sheet1!$D$1:$D$65536,1,FALSE)</f>
        <v>Urocissa whiteheadi</v>
      </c>
      <c r="C19" t="s">
        <v>1700</v>
      </c>
      <c r="E19" t="s">
        <v>1703</v>
      </c>
      <c r="F19" t="str">
        <f>VLOOKUP(G19,[1]Sheet1!$D$1:$D$65536,1,FALSE)</f>
        <v>Melanochlora sultanea</v>
      </c>
      <c r="G19" t="s">
        <v>1702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25">
      <c r="A20" t="s">
        <v>1705</v>
      </c>
      <c r="B20" t="str">
        <f>VLOOKUP(C20,[1]Sheet1!$D$1:$D$65536,1,FALSE)</f>
        <v>Cinclidium leucurum</v>
      </c>
      <c r="C20" t="s">
        <v>1704</v>
      </c>
      <c r="E20" t="s">
        <v>1706</v>
      </c>
      <c r="F20" t="str">
        <f>VLOOKUP(G20,[1]Sheet1!$D$1:$D$65536,1,FALSE)</f>
        <v>Sitta frontalis</v>
      </c>
      <c r="G20" t="s">
        <v>1298</v>
      </c>
    </row>
    <row r="21" spans="1:53" x14ac:dyDescent="0.25">
      <c r="A21" t="s">
        <v>1708</v>
      </c>
      <c r="B21" t="str">
        <f>VLOOKUP(C21,[1]Sheet1!$D$1:$D$65536,1,FALSE)</f>
        <v>Ficedula hodgsonii</v>
      </c>
      <c r="C21" t="s">
        <v>1707</v>
      </c>
      <c r="E21" t="s">
        <v>1709</v>
      </c>
      <c r="F21" t="str">
        <f>VLOOKUP(G21,[1]Sheet1!$D$1:$D$65536,1,FALSE)</f>
        <v>Dicaeum concolor</v>
      </c>
      <c r="G21" t="s">
        <v>564</v>
      </c>
      <c r="I21" t="s">
        <v>257</v>
      </c>
      <c r="J21" t="s">
        <v>1492</v>
      </c>
      <c r="K21" t="s">
        <v>2389</v>
      </c>
      <c r="L21" t="s">
        <v>222</v>
      </c>
      <c r="M21" t="s">
        <v>2390</v>
      </c>
      <c r="N21" t="s">
        <v>220</v>
      </c>
      <c r="O21" t="s">
        <v>2391</v>
      </c>
      <c r="P21" t="s">
        <v>2392</v>
      </c>
      <c r="Q21" t="s">
        <v>2393</v>
      </c>
      <c r="R21" t="s">
        <v>2394</v>
      </c>
      <c r="S21" t="s">
        <v>227</v>
      </c>
      <c r="T21" t="s">
        <v>175</v>
      </c>
      <c r="U21" t="s">
        <v>73</v>
      </c>
      <c r="V21" t="s">
        <v>1630</v>
      </c>
      <c r="W21" t="s">
        <v>1634</v>
      </c>
      <c r="X21" t="s">
        <v>1642</v>
      </c>
      <c r="Y21" t="s">
        <v>1653</v>
      </c>
      <c r="Z21" t="s">
        <v>1669</v>
      </c>
      <c r="AA21" t="s">
        <v>1687</v>
      </c>
    </row>
    <row r="22" spans="1:53" x14ac:dyDescent="0.25">
      <c r="A22" t="s">
        <v>1710</v>
      </c>
      <c r="B22" t="s">
        <v>2387</v>
      </c>
      <c r="C22" t="s">
        <v>1712</v>
      </c>
      <c r="E22" t="s">
        <v>1714</v>
      </c>
      <c r="F22" t="s">
        <v>2388</v>
      </c>
      <c r="G22" t="s">
        <v>1713</v>
      </c>
      <c r="I22" t="str">
        <f t="shared" ref="I22:I43" si="2">VLOOKUP(J22,$A$2:$B$23,2,FALSE)</f>
        <v>Lophura nycthemera</v>
      </c>
      <c r="J22" t="s">
        <v>1493</v>
      </c>
      <c r="K22" t="s">
        <v>1512</v>
      </c>
      <c r="L22" t="s">
        <v>1529</v>
      </c>
      <c r="M22" t="s">
        <v>1538</v>
      </c>
      <c r="N22" t="s">
        <v>1538</v>
      </c>
      <c r="O22" t="s">
        <v>1558</v>
      </c>
      <c r="P22" t="s">
        <v>1538</v>
      </c>
      <c r="Q22" t="s">
        <v>1538</v>
      </c>
      <c r="R22" t="s">
        <v>1538</v>
      </c>
      <c r="S22" t="s">
        <v>1538</v>
      </c>
      <c r="T22" t="s">
        <v>1620</v>
      </c>
      <c r="U22" t="s">
        <v>1538</v>
      </c>
      <c r="V22" t="s">
        <v>1620</v>
      </c>
      <c r="W22" t="s">
        <v>1538</v>
      </c>
      <c r="X22" t="s">
        <v>1538</v>
      </c>
      <c r="Y22" t="s">
        <v>1538</v>
      </c>
      <c r="Z22" t="s">
        <v>1538</v>
      </c>
      <c r="AA22" t="s">
        <v>1538</v>
      </c>
    </row>
    <row r="23" spans="1:53" x14ac:dyDescent="0.25">
      <c r="A23" t="s">
        <v>1711</v>
      </c>
      <c r="B23" t="str">
        <f>VLOOKUP(C23,[1]Sheet1!$D$1:$D$65536,1,FALSE)</f>
        <v>Niltava macgrigoriae</v>
      </c>
      <c r="C23" t="s">
        <v>1726</v>
      </c>
      <c r="E23" t="s">
        <v>1728</v>
      </c>
      <c r="F23" t="str">
        <f>VLOOKUP(G23,[1]Sheet1!$D$1:$D$65536,1,FALSE)</f>
        <v>Aethopyga christinae</v>
      </c>
      <c r="G23" t="s">
        <v>1727</v>
      </c>
      <c r="I23" t="str">
        <f t="shared" si="2"/>
        <v>Gallus gallus</v>
      </c>
      <c r="J23" t="s">
        <v>1494</v>
      </c>
      <c r="K23" t="s">
        <v>1513</v>
      </c>
      <c r="L23" t="s">
        <v>1530</v>
      </c>
      <c r="M23" t="s">
        <v>1538</v>
      </c>
      <c r="N23" t="s">
        <v>1538</v>
      </c>
      <c r="O23" t="s">
        <v>1559</v>
      </c>
      <c r="P23" t="s">
        <v>1538</v>
      </c>
      <c r="Q23" t="s">
        <v>1538</v>
      </c>
      <c r="R23" t="s">
        <v>1538</v>
      </c>
      <c r="S23" t="s">
        <v>1538</v>
      </c>
      <c r="T23" t="s">
        <v>1620</v>
      </c>
      <c r="U23" t="s">
        <v>1538</v>
      </c>
      <c r="V23" t="s">
        <v>1620</v>
      </c>
      <c r="W23" t="s">
        <v>1538</v>
      </c>
      <c r="X23" t="s">
        <v>1538</v>
      </c>
      <c r="Y23" t="s">
        <v>1538</v>
      </c>
      <c r="Z23" t="s">
        <v>1538</v>
      </c>
      <c r="AA23" t="s">
        <v>1538</v>
      </c>
    </row>
    <row r="24" spans="1:53" x14ac:dyDescent="0.25">
      <c r="I24" t="str">
        <f t="shared" si="2"/>
        <v>Chalcophaps indica</v>
      </c>
      <c r="J24" t="s">
        <v>1495</v>
      </c>
      <c r="K24" t="s">
        <v>1514</v>
      </c>
      <c r="L24" t="s">
        <v>1531</v>
      </c>
      <c r="M24" t="s">
        <v>1538</v>
      </c>
      <c r="N24" t="s">
        <v>1538</v>
      </c>
      <c r="O24" t="s">
        <v>1538</v>
      </c>
      <c r="P24" t="s">
        <v>1538</v>
      </c>
      <c r="Q24" t="s">
        <v>1580</v>
      </c>
      <c r="R24" t="s">
        <v>1596</v>
      </c>
      <c r="S24" t="s">
        <v>1611</v>
      </c>
      <c r="T24" t="s">
        <v>1621</v>
      </c>
      <c r="U24" t="s">
        <v>1538</v>
      </c>
      <c r="V24" t="s">
        <v>1520</v>
      </c>
      <c r="W24" t="s">
        <v>1538</v>
      </c>
      <c r="X24" t="s">
        <v>1538</v>
      </c>
      <c r="Y24" t="s">
        <v>1654</v>
      </c>
      <c r="Z24" t="s">
        <v>1670</v>
      </c>
      <c r="AA24" t="s">
        <v>1538</v>
      </c>
    </row>
    <row r="25" spans="1:53" x14ac:dyDescent="0.25">
      <c r="I25" t="str">
        <f t="shared" si="2"/>
        <v>Harpactes erythrocephalus</v>
      </c>
      <c r="J25" t="s">
        <v>1496</v>
      </c>
      <c r="K25" t="s">
        <v>1515</v>
      </c>
      <c r="L25" t="s">
        <v>1532</v>
      </c>
      <c r="M25" t="s">
        <v>1538</v>
      </c>
      <c r="N25" t="s">
        <v>1538</v>
      </c>
      <c r="O25" t="s">
        <v>1538</v>
      </c>
      <c r="P25" t="s">
        <v>1566</v>
      </c>
      <c r="Q25" t="s">
        <v>1581</v>
      </c>
      <c r="R25" t="s">
        <v>1585</v>
      </c>
      <c r="S25" t="s">
        <v>1538</v>
      </c>
      <c r="T25" t="s">
        <v>1538</v>
      </c>
      <c r="U25" t="s">
        <v>1538</v>
      </c>
      <c r="V25" t="s">
        <v>1538</v>
      </c>
      <c r="W25" t="s">
        <v>1604</v>
      </c>
      <c r="X25" t="s">
        <v>1643</v>
      </c>
      <c r="Y25" t="s">
        <v>1655</v>
      </c>
      <c r="Z25" t="s">
        <v>1671</v>
      </c>
      <c r="AA25" t="s">
        <v>1688</v>
      </c>
    </row>
    <row r="26" spans="1:53" x14ac:dyDescent="0.25">
      <c r="I26" t="str">
        <f t="shared" si="2"/>
        <v>Megalaima virens</v>
      </c>
      <c r="J26" t="s">
        <v>1497</v>
      </c>
      <c r="K26" t="s">
        <v>1516</v>
      </c>
      <c r="L26" t="s">
        <v>1533</v>
      </c>
      <c r="M26" t="s">
        <v>1538</v>
      </c>
      <c r="N26" t="s">
        <v>1538</v>
      </c>
      <c r="O26" t="s">
        <v>1538</v>
      </c>
      <c r="P26" t="s">
        <v>1567</v>
      </c>
      <c r="Q26" t="s">
        <v>1582</v>
      </c>
      <c r="R26" t="s">
        <v>1597</v>
      </c>
      <c r="S26" t="s">
        <v>1612</v>
      </c>
      <c r="T26" t="s">
        <v>1538</v>
      </c>
      <c r="U26" t="s">
        <v>1538</v>
      </c>
      <c r="V26" t="s">
        <v>1538</v>
      </c>
      <c r="W26" t="s">
        <v>1538</v>
      </c>
      <c r="X26" t="s">
        <v>1538</v>
      </c>
      <c r="Y26" t="s">
        <v>1656</v>
      </c>
      <c r="Z26" t="s">
        <v>1672</v>
      </c>
      <c r="AA26" t="s">
        <v>1689</v>
      </c>
    </row>
    <row r="27" spans="1:53" x14ac:dyDescent="0.25">
      <c r="I27" t="str">
        <f t="shared" si="2"/>
        <v>Sasia ochracea</v>
      </c>
      <c r="J27" t="s">
        <v>1498</v>
      </c>
      <c r="K27" t="s">
        <v>1517</v>
      </c>
      <c r="L27" t="s">
        <v>1534</v>
      </c>
      <c r="M27" t="s">
        <v>1538</v>
      </c>
      <c r="N27" t="s">
        <v>1538</v>
      </c>
      <c r="O27" t="s">
        <v>1538</v>
      </c>
      <c r="P27" t="s">
        <v>1568</v>
      </c>
      <c r="Q27" t="s">
        <v>1583</v>
      </c>
      <c r="R27" t="s">
        <v>1598</v>
      </c>
      <c r="S27" t="s">
        <v>1613</v>
      </c>
      <c r="T27" t="s">
        <v>1538</v>
      </c>
      <c r="U27" t="s">
        <v>1538</v>
      </c>
      <c r="V27" t="s">
        <v>1538</v>
      </c>
      <c r="W27" t="s">
        <v>1603</v>
      </c>
      <c r="X27" t="s">
        <v>1644</v>
      </c>
      <c r="Y27" t="s">
        <v>1657</v>
      </c>
      <c r="Z27" t="s">
        <v>1673</v>
      </c>
      <c r="AA27" t="s">
        <v>1690</v>
      </c>
    </row>
    <row r="28" spans="1:53" x14ac:dyDescent="0.25">
      <c r="I28" t="str">
        <f t="shared" si="2"/>
        <v>Celeus brachyurus</v>
      </c>
      <c r="J28" t="s">
        <v>1499</v>
      </c>
      <c r="K28" t="s">
        <v>1518</v>
      </c>
      <c r="L28" t="s">
        <v>1535</v>
      </c>
      <c r="M28" t="s">
        <v>1538</v>
      </c>
      <c r="N28" t="s">
        <v>1538</v>
      </c>
      <c r="O28" t="s">
        <v>1538</v>
      </c>
      <c r="P28" t="s">
        <v>1569</v>
      </c>
      <c r="Q28" t="s">
        <v>1584</v>
      </c>
      <c r="R28" t="s">
        <v>1599</v>
      </c>
      <c r="S28" t="s">
        <v>1614</v>
      </c>
      <c r="T28" t="s">
        <v>1538</v>
      </c>
      <c r="U28" t="s">
        <v>1538</v>
      </c>
      <c r="V28" t="s">
        <v>1538</v>
      </c>
      <c r="W28" t="s">
        <v>1585</v>
      </c>
      <c r="X28" t="s">
        <v>1645</v>
      </c>
      <c r="Y28" t="s">
        <v>1658</v>
      </c>
      <c r="Z28" t="s">
        <v>1674</v>
      </c>
      <c r="AA28" t="s">
        <v>1691</v>
      </c>
    </row>
    <row r="29" spans="1:53" x14ac:dyDescent="0.25">
      <c r="I29" t="str">
        <f t="shared" si="2"/>
        <v>Blythipicus pyrrhotis</v>
      </c>
      <c r="J29" t="s">
        <v>1500</v>
      </c>
      <c r="K29" t="s">
        <v>1519</v>
      </c>
      <c r="L29" t="s">
        <v>1536</v>
      </c>
      <c r="M29" t="s">
        <v>1538</v>
      </c>
      <c r="N29" t="s">
        <v>1538</v>
      </c>
      <c r="O29" t="s">
        <v>1538</v>
      </c>
      <c r="P29" t="s">
        <v>1570</v>
      </c>
      <c r="Q29" t="s">
        <v>1585</v>
      </c>
      <c r="R29" t="s">
        <v>1600</v>
      </c>
      <c r="S29" t="s">
        <v>1615</v>
      </c>
      <c r="T29" t="s">
        <v>1538</v>
      </c>
      <c r="U29" t="s">
        <v>1538</v>
      </c>
      <c r="V29" t="s">
        <v>1538</v>
      </c>
      <c r="W29" t="s">
        <v>1635</v>
      </c>
      <c r="X29" t="s">
        <v>1613</v>
      </c>
      <c r="Y29" t="s">
        <v>1659</v>
      </c>
      <c r="Z29" t="s">
        <v>1675</v>
      </c>
      <c r="AA29" t="s">
        <v>1692</v>
      </c>
    </row>
    <row r="30" spans="1:53" x14ac:dyDescent="0.25">
      <c r="I30" t="str">
        <f t="shared" si="2"/>
        <v>Psarisomus dalhousiae</v>
      </c>
      <c r="J30" t="s">
        <v>1501</v>
      </c>
      <c r="K30" t="s">
        <v>1520</v>
      </c>
      <c r="L30" t="s">
        <v>1537</v>
      </c>
      <c r="M30" t="s">
        <v>1538</v>
      </c>
      <c r="N30" t="s">
        <v>1538</v>
      </c>
      <c r="O30" t="s">
        <v>1538</v>
      </c>
      <c r="P30" t="s">
        <v>1571</v>
      </c>
      <c r="Q30" t="s">
        <v>1586</v>
      </c>
      <c r="R30" t="s">
        <v>1559</v>
      </c>
      <c r="S30" t="s">
        <v>1538</v>
      </c>
      <c r="T30" t="s">
        <v>1538</v>
      </c>
      <c r="U30" t="s">
        <v>1538</v>
      </c>
      <c r="V30" t="s">
        <v>1538</v>
      </c>
      <c r="W30" t="s">
        <v>1636</v>
      </c>
      <c r="X30" t="s">
        <v>1600</v>
      </c>
      <c r="Y30" t="s">
        <v>1660</v>
      </c>
      <c r="Z30" t="s">
        <v>1676</v>
      </c>
      <c r="AA30" t="s">
        <v>1693</v>
      </c>
    </row>
    <row r="31" spans="1:53" x14ac:dyDescent="0.25">
      <c r="I31" t="str">
        <f t="shared" si="2"/>
        <v>Pericrocotus flammeus</v>
      </c>
      <c r="J31" t="s">
        <v>1502</v>
      </c>
      <c r="K31" t="s">
        <v>1521</v>
      </c>
      <c r="L31" t="s">
        <v>1538</v>
      </c>
      <c r="M31" t="s">
        <v>1544</v>
      </c>
      <c r="N31" t="s">
        <v>1538</v>
      </c>
      <c r="O31" t="s">
        <v>1560</v>
      </c>
      <c r="P31" t="s">
        <v>1537</v>
      </c>
      <c r="Q31" t="s">
        <v>1587</v>
      </c>
      <c r="R31" t="s">
        <v>1601</v>
      </c>
      <c r="S31" t="s">
        <v>1538</v>
      </c>
      <c r="T31" t="s">
        <v>1538</v>
      </c>
      <c r="U31" t="s">
        <v>1625</v>
      </c>
      <c r="V31" t="s">
        <v>1538</v>
      </c>
      <c r="W31" t="s">
        <v>1538</v>
      </c>
      <c r="X31" t="s">
        <v>1538</v>
      </c>
      <c r="Y31" t="s">
        <v>1661</v>
      </c>
      <c r="Z31" t="s">
        <v>1677</v>
      </c>
      <c r="AA31" t="s">
        <v>1694</v>
      </c>
    </row>
    <row r="32" spans="1:53" x14ac:dyDescent="0.25">
      <c r="I32" t="str">
        <f t="shared" si="2"/>
        <v>Pericrocotus solaris</v>
      </c>
      <c r="J32" t="s">
        <v>1503</v>
      </c>
      <c r="K32" t="s">
        <v>1514</v>
      </c>
      <c r="L32" t="s">
        <v>1538</v>
      </c>
      <c r="M32" t="s">
        <v>1545</v>
      </c>
      <c r="N32" t="s">
        <v>1538</v>
      </c>
      <c r="O32" t="s">
        <v>1561</v>
      </c>
      <c r="P32" t="s">
        <v>1572</v>
      </c>
      <c r="Q32" t="s">
        <v>1588</v>
      </c>
      <c r="R32" t="s">
        <v>1602</v>
      </c>
      <c r="S32" t="s">
        <v>1538</v>
      </c>
      <c r="T32" t="s">
        <v>1538</v>
      </c>
      <c r="U32" t="s">
        <v>1626</v>
      </c>
      <c r="V32" t="s">
        <v>1538</v>
      </c>
      <c r="W32" t="s">
        <v>1538</v>
      </c>
      <c r="X32" t="s">
        <v>1646</v>
      </c>
      <c r="Y32" t="s">
        <v>1662</v>
      </c>
      <c r="Z32" t="s">
        <v>1678</v>
      </c>
      <c r="AA32" t="s">
        <v>1695</v>
      </c>
    </row>
    <row r="33" spans="9:27" x14ac:dyDescent="0.25">
      <c r="I33" t="str">
        <f t="shared" si="2"/>
        <v>Alophoixus pallidus</v>
      </c>
      <c r="J33" t="s">
        <v>1504</v>
      </c>
      <c r="K33" t="s">
        <v>1522</v>
      </c>
      <c r="L33" t="s">
        <v>1531</v>
      </c>
      <c r="M33" t="s">
        <v>1538</v>
      </c>
      <c r="N33" t="s">
        <v>1551</v>
      </c>
      <c r="O33" t="s">
        <v>1538</v>
      </c>
      <c r="P33" t="s">
        <v>1573</v>
      </c>
      <c r="Q33" t="s">
        <v>1518</v>
      </c>
      <c r="R33" t="s">
        <v>1603</v>
      </c>
      <c r="S33" t="s">
        <v>1538</v>
      </c>
      <c r="T33" t="s">
        <v>1538</v>
      </c>
      <c r="U33" t="s">
        <v>1538</v>
      </c>
      <c r="V33" t="s">
        <v>1538</v>
      </c>
      <c r="W33" t="s">
        <v>1637</v>
      </c>
      <c r="X33" t="s">
        <v>1647</v>
      </c>
      <c r="Y33" t="s">
        <v>1663</v>
      </c>
      <c r="Z33" t="s">
        <v>1679</v>
      </c>
      <c r="AA33" t="s">
        <v>1696</v>
      </c>
    </row>
    <row r="34" spans="9:27" x14ac:dyDescent="0.25">
      <c r="I34" t="str">
        <f t="shared" si="2"/>
        <v>Hemixos castanonotus</v>
      </c>
      <c r="J34" t="s">
        <v>1505</v>
      </c>
      <c r="K34" t="s">
        <v>1523</v>
      </c>
      <c r="L34" t="s">
        <v>1538</v>
      </c>
      <c r="M34" t="s">
        <v>1538</v>
      </c>
      <c r="N34" t="s">
        <v>1552</v>
      </c>
      <c r="O34" t="s">
        <v>1538</v>
      </c>
      <c r="P34" t="s">
        <v>1574</v>
      </c>
      <c r="Q34" t="s">
        <v>1589</v>
      </c>
      <c r="R34" t="s">
        <v>1604</v>
      </c>
      <c r="S34" t="s">
        <v>1538</v>
      </c>
      <c r="T34" t="s">
        <v>1538</v>
      </c>
      <c r="U34" t="s">
        <v>1538</v>
      </c>
      <c r="V34" t="s">
        <v>1538</v>
      </c>
      <c r="W34" t="s">
        <v>1546</v>
      </c>
      <c r="X34" t="s">
        <v>1648</v>
      </c>
      <c r="Y34" t="s">
        <v>1544</v>
      </c>
      <c r="Z34" t="s">
        <v>1680</v>
      </c>
      <c r="AA34" t="s">
        <v>1697</v>
      </c>
    </row>
    <row r="35" spans="9:27" x14ac:dyDescent="0.25">
      <c r="I35" t="str">
        <f t="shared" si="2"/>
        <v>Hypsipetes mcclellandii</v>
      </c>
      <c r="J35" t="s">
        <v>1506</v>
      </c>
      <c r="K35" t="s">
        <v>1524</v>
      </c>
      <c r="L35" t="s">
        <v>1538</v>
      </c>
      <c r="M35" t="s">
        <v>1538</v>
      </c>
      <c r="N35" t="s">
        <v>1553</v>
      </c>
      <c r="O35" t="s">
        <v>1538</v>
      </c>
      <c r="P35" t="s">
        <v>1575</v>
      </c>
      <c r="Q35" t="s">
        <v>1590</v>
      </c>
      <c r="R35" t="s">
        <v>1605</v>
      </c>
      <c r="S35" t="s">
        <v>1538</v>
      </c>
      <c r="T35" t="s">
        <v>1538</v>
      </c>
      <c r="U35" t="s">
        <v>1538</v>
      </c>
      <c r="V35" t="s">
        <v>1538</v>
      </c>
      <c r="W35" t="s">
        <v>1538</v>
      </c>
      <c r="X35" t="s">
        <v>1649</v>
      </c>
      <c r="Y35" t="s">
        <v>1664</v>
      </c>
      <c r="Z35" t="s">
        <v>1681</v>
      </c>
      <c r="AA35" t="s">
        <v>1698</v>
      </c>
    </row>
    <row r="36" spans="9:27" x14ac:dyDescent="0.25">
      <c r="I36" t="str">
        <f t="shared" si="2"/>
        <v>Hypsipetes leucocephalus</v>
      </c>
      <c r="J36" t="s">
        <v>1507</v>
      </c>
      <c r="K36" t="s">
        <v>1525</v>
      </c>
      <c r="L36" t="s">
        <v>1539</v>
      </c>
      <c r="M36" t="s">
        <v>1546</v>
      </c>
      <c r="N36" t="s">
        <v>1554</v>
      </c>
      <c r="O36" t="s">
        <v>1538</v>
      </c>
      <c r="P36" t="s">
        <v>1576</v>
      </c>
      <c r="Q36" t="s">
        <v>1591</v>
      </c>
      <c r="R36" t="s">
        <v>1606</v>
      </c>
      <c r="S36" t="s">
        <v>1538</v>
      </c>
      <c r="T36" t="s">
        <v>1538</v>
      </c>
      <c r="U36" t="s">
        <v>1627</v>
      </c>
      <c r="V36" t="s">
        <v>1538</v>
      </c>
      <c r="W36" t="s">
        <v>1638</v>
      </c>
      <c r="X36" t="s">
        <v>1650</v>
      </c>
      <c r="Y36" t="s">
        <v>1665</v>
      </c>
      <c r="Z36" t="s">
        <v>1682</v>
      </c>
      <c r="AA36" t="s">
        <v>1699</v>
      </c>
    </row>
    <row r="37" spans="9:27" x14ac:dyDescent="0.25">
      <c r="I37" t="str">
        <f t="shared" si="2"/>
        <v>Chloropsis hardwickii</v>
      </c>
      <c r="J37" t="s">
        <v>1667</v>
      </c>
      <c r="K37" t="s">
        <v>1715</v>
      </c>
      <c r="L37" t="s">
        <v>1538</v>
      </c>
      <c r="M37" t="s">
        <v>1538</v>
      </c>
      <c r="N37" t="s">
        <v>1737</v>
      </c>
      <c r="O37" t="s">
        <v>1538</v>
      </c>
      <c r="P37" t="s">
        <v>1744</v>
      </c>
      <c r="Q37" t="s">
        <v>1754</v>
      </c>
      <c r="R37" t="s">
        <v>1764</v>
      </c>
      <c r="S37" t="s">
        <v>1538</v>
      </c>
      <c r="T37" t="s">
        <v>1538</v>
      </c>
      <c r="U37" t="s">
        <v>1538</v>
      </c>
      <c r="V37" t="s">
        <v>1538</v>
      </c>
      <c r="W37" t="s">
        <v>1538</v>
      </c>
      <c r="X37" t="s">
        <v>1791</v>
      </c>
      <c r="Y37" t="s">
        <v>1800</v>
      </c>
      <c r="Z37" t="s">
        <v>1810</v>
      </c>
      <c r="AA37" t="s">
        <v>1817</v>
      </c>
    </row>
    <row r="38" spans="9:27" x14ac:dyDescent="0.25">
      <c r="I38" t="str">
        <f t="shared" si="2"/>
        <v>Tephrodornis gularis</v>
      </c>
      <c r="J38" t="s">
        <v>1684</v>
      </c>
      <c r="K38" t="s">
        <v>1716</v>
      </c>
      <c r="L38" t="s">
        <v>1636</v>
      </c>
      <c r="M38" t="s">
        <v>1538</v>
      </c>
      <c r="N38" t="s">
        <v>1742</v>
      </c>
      <c r="O38" t="s">
        <v>1538</v>
      </c>
      <c r="P38" t="s">
        <v>1745</v>
      </c>
      <c r="Q38" t="s">
        <v>1755</v>
      </c>
      <c r="R38" t="s">
        <v>1765</v>
      </c>
      <c r="S38" t="s">
        <v>1538</v>
      </c>
      <c r="T38" t="s">
        <v>1538</v>
      </c>
      <c r="U38" t="s">
        <v>1538</v>
      </c>
      <c r="V38" t="s">
        <v>1538</v>
      </c>
      <c r="W38" t="s">
        <v>1655</v>
      </c>
      <c r="X38" t="s">
        <v>1755</v>
      </c>
      <c r="Y38" t="s">
        <v>1801</v>
      </c>
      <c r="Z38" t="s">
        <v>1611</v>
      </c>
      <c r="AA38" t="s">
        <v>1757</v>
      </c>
    </row>
    <row r="39" spans="9:27" x14ac:dyDescent="0.25">
      <c r="I39" t="str">
        <f t="shared" si="2"/>
        <v>Urocissa whiteheadi</v>
      </c>
      <c r="J39" t="s">
        <v>1701</v>
      </c>
      <c r="K39" t="s">
        <v>1717</v>
      </c>
      <c r="L39" t="s">
        <v>1729</v>
      </c>
      <c r="M39" t="s">
        <v>1538</v>
      </c>
      <c r="N39" t="s">
        <v>1731</v>
      </c>
      <c r="O39" t="s">
        <v>1538</v>
      </c>
      <c r="P39" t="s">
        <v>1746</v>
      </c>
      <c r="Q39" t="s">
        <v>1582</v>
      </c>
      <c r="R39" t="s">
        <v>1720</v>
      </c>
      <c r="S39" t="s">
        <v>1538</v>
      </c>
      <c r="T39" t="s">
        <v>1538</v>
      </c>
      <c r="U39" t="s">
        <v>1538</v>
      </c>
      <c r="V39" t="s">
        <v>1538</v>
      </c>
      <c r="W39" t="s">
        <v>1538</v>
      </c>
      <c r="X39" t="s">
        <v>1601</v>
      </c>
      <c r="Y39" t="s">
        <v>1802</v>
      </c>
      <c r="Z39" t="s">
        <v>1811</v>
      </c>
      <c r="AA39" t="s">
        <v>1818</v>
      </c>
    </row>
    <row r="40" spans="9:27" x14ac:dyDescent="0.25">
      <c r="I40" t="str">
        <f t="shared" si="2"/>
        <v>Cinclidium leucurum</v>
      </c>
      <c r="J40" t="s">
        <v>1705</v>
      </c>
      <c r="K40" t="s">
        <v>1718</v>
      </c>
      <c r="L40" t="s">
        <v>1730</v>
      </c>
      <c r="M40" t="s">
        <v>1538</v>
      </c>
      <c r="N40" t="s">
        <v>1538</v>
      </c>
      <c r="O40" t="s">
        <v>1538</v>
      </c>
      <c r="P40" t="s">
        <v>1747</v>
      </c>
      <c r="Q40" t="s">
        <v>1756</v>
      </c>
      <c r="R40" t="s">
        <v>1551</v>
      </c>
      <c r="S40" t="s">
        <v>1538</v>
      </c>
      <c r="T40" t="s">
        <v>1770</v>
      </c>
      <c r="U40" t="s">
        <v>1538</v>
      </c>
      <c r="V40" t="s">
        <v>1729</v>
      </c>
      <c r="W40" t="s">
        <v>1783</v>
      </c>
      <c r="X40" t="s">
        <v>1792</v>
      </c>
      <c r="Y40" t="s">
        <v>1803</v>
      </c>
      <c r="Z40" t="s">
        <v>1538</v>
      </c>
      <c r="AA40" t="s">
        <v>1538</v>
      </c>
    </row>
    <row r="41" spans="9:27" x14ac:dyDescent="0.25">
      <c r="I41" t="str">
        <f t="shared" si="2"/>
        <v>Ficedula hodgsonii</v>
      </c>
      <c r="J41" t="s">
        <v>1708</v>
      </c>
      <c r="K41" t="s">
        <v>1719</v>
      </c>
      <c r="L41" t="s">
        <v>1553</v>
      </c>
      <c r="M41" t="s">
        <v>1738</v>
      </c>
      <c r="N41" t="s">
        <v>1731</v>
      </c>
      <c r="O41" t="s">
        <v>1538</v>
      </c>
      <c r="P41" t="s">
        <v>1748</v>
      </c>
      <c r="Q41" t="s">
        <v>1611</v>
      </c>
      <c r="R41" t="s">
        <v>1538</v>
      </c>
      <c r="S41" t="s">
        <v>1538</v>
      </c>
      <c r="T41" t="s">
        <v>1538</v>
      </c>
      <c r="U41" t="s">
        <v>1773</v>
      </c>
      <c r="V41" t="s">
        <v>1538</v>
      </c>
      <c r="W41" t="s">
        <v>1538</v>
      </c>
      <c r="X41" t="s">
        <v>1560</v>
      </c>
      <c r="Y41" t="s">
        <v>1804</v>
      </c>
      <c r="Z41" t="s">
        <v>1812</v>
      </c>
      <c r="AA41" t="s">
        <v>1819</v>
      </c>
    </row>
    <row r="42" spans="9:27" x14ac:dyDescent="0.25">
      <c r="I42" t="str">
        <f t="shared" si="2"/>
        <v>Eumyias thalassinus</v>
      </c>
      <c r="J42" t="s">
        <v>1710</v>
      </c>
      <c r="K42" t="s">
        <v>1691</v>
      </c>
      <c r="L42" t="s">
        <v>1691</v>
      </c>
      <c r="M42" t="s">
        <v>1739</v>
      </c>
      <c r="N42" t="s">
        <v>1559</v>
      </c>
      <c r="O42" t="s">
        <v>1538</v>
      </c>
      <c r="P42" t="s">
        <v>1742</v>
      </c>
      <c r="Q42" t="s">
        <v>1757</v>
      </c>
      <c r="R42" t="s">
        <v>1554</v>
      </c>
      <c r="S42" t="s">
        <v>1538</v>
      </c>
      <c r="T42" t="s">
        <v>1538</v>
      </c>
      <c r="U42" t="s">
        <v>1774</v>
      </c>
      <c r="V42" t="s">
        <v>1538</v>
      </c>
      <c r="W42" t="s">
        <v>1759</v>
      </c>
      <c r="X42" t="s">
        <v>1791</v>
      </c>
      <c r="Y42" t="s">
        <v>1805</v>
      </c>
      <c r="Z42" t="s">
        <v>1813</v>
      </c>
      <c r="AA42" t="s">
        <v>1820</v>
      </c>
    </row>
    <row r="43" spans="9:27" x14ac:dyDescent="0.25">
      <c r="I43" t="str">
        <f t="shared" si="2"/>
        <v>Niltava macgrigoriae</v>
      </c>
      <c r="J43" t="s">
        <v>1711</v>
      </c>
      <c r="K43" t="s">
        <v>1688</v>
      </c>
      <c r="L43" t="s">
        <v>1580</v>
      </c>
      <c r="M43" t="s">
        <v>1740</v>
      </c>
      <c r="N43" t="s">
        <v>1558</v>
      </c>
      <c r="O43" t="s">
        <v>1538</v>
      </c>
      <c r="P43" t="s">
        <v>1749</v>
      </c>
      <c r="Q43" t="s">
        <v>1546</v>
      </c>
      <c r="R43" t="s">
        <v>1538</v>
      </c>
      <c r="S43" t="s">
        <v>1538</v>
      </c>
      <c r="T43" t="s">
        <v>1538</v>
      </c>
      <c r="U43" t="s">
        <v>1775</v>
      </c>
      <c r="V43" t="s">
        <v>1538</v>
      </c>
      <c r="W43" t="s">
        <v>1784</v>
      </c>
      <c r="X43" t="s">
        <v>1793</v>
      </c>
      <c r="Y43" t="s">
        <v>1764</v>
      </c>
      <c r="Z43" t="s">
        <v>1814</v>
      </c>
      <c r="AA43" t="s">
        <v>1693</v>
      </c>
    </row>
    <row r="44" spans="9:27" x14ac:dyDescent="0.25">
      <c r="I44" t="str">
        <f t="shared" ref="I44:I65" si="3">VLOOKUP(J44,$E$2:$F$23,2,FALSE)</f>
        <v>Niltava davidi</v>
      </c>
      <c r="J44" t="s">
        <v>1510</v>
      </c>
      <c r="K44" t="s">
        <v>1585</v>
      </c>
      <c r="L44" t="s">
        <v>1731</v>
      </c>
      <c r="M44" t="s">
        <v>1741</v>
      </c>
      <c r="N44" t="s">
        <v>1538</v>
      </c>
      <c r="O44" t="s">
        <v>1538</v>
      </c>
      <c r="P44" t="s">
        <v>1750</v>
      </c>
      <c r="Q44" t="s">
        <v>1758</v>
      </c>
      <c r="R44" t="s">
        <v>1538</v>
      </c>
      <c r="S44" t="s">
        <v>1538</v>
      </c>
      <c r="T44" t="s">
        <v>1538</v>
      </c>
      <c r="U44" t="s">
        <v>1776</v>
      </c>
      <c r="V44" t="s">
        <v>1538</v>
      </c>
      <c r="W44" t="s">
        <v>1785</v>
      </c>
      <c r="X44" t="s">
        <v>1794</v>
      </c>
      <c r="Y44" t="s">
        <v>1806</v>
      </c>
      <c r="Z44" t="s">
        <v>1670</v>
      </c>
      <c r="AA44" t="s">
        <v>1821</v>
      </c>
    </row>
    <row r="45" spans="9:27" x14ac:dyDescent="0.25">
      <c r="I45" t="str">
        <f t="shared" si="3"/>
        <v>Culicicapa ceylonensis</v>
      </c>
      <c r="J45" t="s">
        <v>1527</v>
      </c>
      <c r="K45" t="s">
        <v>1720</v>
      </c>
      <c r="L45" t="s">
        <v>1546</v>
      </c>
      <c r="M45" t="s">
        <v>1516</v>
      </c>
      <c r="N45" t="s">
        <v>1743</v>
      </c>
      <c r="O45" t="s">
        <v>1538</v>
      </c>
      <c r="P45" t="s">
        <v>1691</v>
      </c>
      <c r="Q45" t="s">
        <v>1759</v>
      </c>
      <c r="R45" t="s">
        <v>1538</v>
      </c>
      <c r="S45" t="s">
        <v>1538</v>
      </c>
      <c r="T45" t="s">
        <v>1538</v>
      </c>
      <c r="U45" t="s">
        <v>1777</v>
      </c>
      <c r="V45" t="s">
        <v>1538</v>
      </c>
      <c r="W45" t="s">
        <v>1786</v>
      </c>
      <c r="X45" t="s">
        <v>1795</v>
      </c>
      <c r="Y45" t="s">
        <v>1807</v>
      </c>
      <c r="Z45" t="s">
        <v>1538</v>
      </c>
      <c r="AA45" t="s">
        <v>1538</v>
      </c>
    </row>
    <row r="46" spans="9:27" x14ac:dyDescent="0.25">
      <c r="I46" t="str">
        <f t="shared" si="3"/>
        <v>Rhipidura albicollis</v>
      </c>
      <c r="J46" t="s">
        <v>1542</v>
      </c>
      <c r="K46" t="s">
        <v>1721</v>
      </c>
      <c r="L46" t="s">
        <v>1732</v>
      </c>
      <c r="M46" t="s">
        <v>1538</v>
      </c>
      <c r="N46" t="s">
        <v>1538</v>
      </c>
      <c r="O46" t="s">
        <v>1736</v>
      </c>
      <c r="P46" t="s">
        <v>1751</v>
      </c>
      <c r="Q46" t="s">
        <v>1760</v>
      </c>
      <c r="R46" t="s">
        <v>1766</v>
      </c>
      <c r="S46" t="s">
        <v>1538</v>
      </c>
      <c r="T46" t="s">
        <v>1538</v>
      </c>
      <c r="U46" t="s">
        <v>1538</v>
      </c>
      <c r="V46" t="s">
        <v>1538</v>
      </c>
      <c r="W46" t="s">
        <v>1780</v>
      </c>
      <c r="X46" t="s">
        <v>1796</v>
      </c>
      <c r="Y46" t="s">
        <v>1808</v>
      </c>
      <c r="Z46" t="s">
        <v>1815</v>
      </c>
      <c r="AA46" t="s">
        <v>1538</v>
      </c>
    </row>
    <row r="47" spans="9:27" x14ac:dyDescent="0.25">
      <c r="I47" t="str">
        <f t="shared" si="3"/>
        <v>Garrulax canorus</v>
      </c>
      <c r="J47" t="s">
        <v>1549</v>
      </c>
      <c r="K47" t="s">
        <v>1722</v>
      </c>
      <c r="L47" t="s">
        <v>1733</v>
      </c>
      <c r="M47" t="s">
        <v>1538</v>
      </c>
      <c r="N47" t="s">
        <v>1538</v>
      </c>
      <c r="O47" t="s">
        <v>1538</v>
      </c>
      <c r="P47" t="s">
        <v>1688</v>
      </c>
      <c r="Q47" t="s">
        <v>1761</v>
      </c>
      <c r="R47" t="s">
        <v>1729</v>
      </c>
      <c r="S47" t="s">
        <v>1748</v>
      </c>
      <c r="T47" t="s">
        <v>1771</v>
      </c>
      <c r="U47" t="s">
        <v>1538</v>
      </c>
      <c r="V47" t="s">
        <v>1778</v>
      </c>
      <c r="W47" t="s">
        <v>1590</v>
      </c>
      <c r="X47" t="s">
        <v>1766</v>
      </c>
      <c r="Y47" t="s">
        <v>1538</v>
      </c>
      <c r="Z47" t="s">
        <v>1538</v>
      </c>
      <c r="AA47" t="s">
        <v>1538</v>
      </c>
    </row>
    <row r="48" spans="9:27" x14ac:dyDescent="0.25">
      <c r="I48" t="str">
        <f t="shared" si="3"/>
        <v>Pellorneum tickelli</v>
      </c>
      <c r="J48" t="s">
        <v>1556</v>
      </c>
      <c r="K48" t="s">
        <v>1723</v>
      </c>
      <c r="L48" t="s">
        <v>1734</v>
      </c>
      <c r="M48" t="s">
        <v>1538</v>
      </c>
      <c r="N48" t="s">
        <v>1538</v>
      </c>
      <c r="O48" t="s">
        <v>1538</v>
      </c>
      <c r="P48" t="s">
        <v>1740</v>
      </c>
      <c r="Q48" t="s">
        <v>1762</v>
      </c>
      <c r="R48" t="s">
        <v>1767</v>
      </c>
      <c r="S48" t="s">
        <v>1538</v>
      </c>
      <c r="T48" t="s">
        <v>1538</v>
      </c>
      <c r="U48" t="s">
        <v>1538</v>
      </c>
      <c r="V48" t="s">
        <v>1779</v>
      </c>
      <c r="W48" t="s">
        <v>1787</v>
      </c>
      <c r="X48" t="s">
        <v>1797</v>
      </c>
      <c r="Y48" t="s">
        <v>1538</v>
      </c>
      <c r="Z48" t="s">
        <v>1538</v>
      </c>
      <c r="AA48" t="s">
        <v>1538</v>
      </c>
    </row>
    <row r="49" spans="9:27" x14ac:dyDescent="0.25">
      <c r="I49" t="str">
        <f t="shared" si="3"/>
        <v>Pomatorhinus ruficollis</v>
      </c>
      <c r="J49" t="s">
        <v>1564</v>
      </c>
      <c r="K49" t="s">
        <v>1724</v>
      </c>
      <c r="L49" t="s">
        <v>1735</v>
      </c>
      <c r="M49" t="s">
        <v>1538</v>
      </c>
      <c r="N49" t="s">
        <v>1538</v>
      </c>
      <c r="O49" t="s">
        <v>1538</v>
      </c>
      <c r="P49" t="s">
        <v>1691</v>
      </c>
      <c r="Q49" t="s">
        <v>1551</v>
      </c>
      <c r="R49" t="s">
        <v>1768</v>
      </c>
      <c r="S49" t="s">
        <v>1769</v>
      </c>
      <c r="T49" t="s">
        <v>1772</v>
      </c>
      <c r="U49" t="s">
        <v>1538</v>
      </c>
      <c r="V49" t="s">
        <v>1780</v>
      </c>
      <c r="W49" t="s">
        <v>1788</v>
      </c>
      <c r="X49" t="s">
        <v>1591</v>
      </c>
      <c r="Y49" t="s">
        <v>1809</v>
      </c>
      <c r="Z49" t="s">
        <v>1816</v>
      </c>
      <c r="AA49" t="s">
        <v>1648</v>
      </c>
    </row>
    <row r="50" spans="9:27" x14ac:dyDescent="0.25">
      <c r="I50" t="str">
        <f t="shared" si="3"/>
        <v>Stachyris ruficeps</v>
      </c>
      <c r="J50" t="s">
        <v>1578</v>
      </c>
      <c r="K50" t="s">
        <v>1725</v>
      </c>
      <c r="L50" t="s">
        <v>1736</v>
      </c>
      <c r="M50" t="s">
        <v>1538</v>
      </c>
      <c r="N50" t="s">
        <v>1538</v>
      </c>
      <c r="O50" t="s">
        <v>1538</v>
      </c>
      <c r="P50" t="s">
        <v>1752</v>
      </c>
      <c r="Q50" t="s">
        <v>1763</v>
      </c>
      <c r="R50" t="s">
        <v>1736</v>
      </c>
      <c r="S50" t="s">
        <v>1538</v>
      </c>
      <c r="T50" t="s">
        <v>1538</v>
      </c>
      <c r="U50" t="s">
        <v>1538</v>
      </c>
      <c r="V50" t="s">
        <v>1781</v>
      </c>
      <c r="W50" t="s">
        <v>1789</v>
      </c>
      <c r="X50" t="s">
        <v>1798</v>
      </c>
      <c r="Y50" t="s">
        <v>1538</v>
      </c>
      <c r="Z50" t="s">
        <v>1538</v>
      </c>
      <c r="AA50" t="s">
        <v>1538</v>
      </c>
    </row>
    <row r="51" spans="9:27" x14ac:dyDescent="0.25">
      <c r="I51" t="str">
        <f t="shared" si="3"/>
        <v>Stachyris nigriceps</v>
      </c>
      <c r="J51" t="s">
        <v>1594</v>
      </c>
      <c r="K51" t="s">
        <v>1715</v>
      </c>
      <c r="L51" t="s">
        <v>1737</v>
      </c>
      <c r="M51" t="s">
        <v>1538</v>
      </c>
      <c r="N51" t="s">
        <v>1538</v>
      </c>
      <c r="O51" t="s">
        <v>1538</v>
      </c>
      <c r="P51" t="s">
        <v>1753</v>
      </c>
      <c r="Q51" t="s">
        <v>1663</v>
      </c>
      <c r="R51" t="s">
        <v>1538</v>
      </c>
      <c r="S51" t="s">
        <v>1538</v>
      </c>
      <c r="T51" t="s">
        <v>1538</v>
      </c>
      <c r="U51" t="s">
        <v>1538</v>
      </c>
      <c r="V51" t="s">
        <v>1782</v>
      </c>
      <c r="W51" t="s">
        <v>1790</v>
      </c>
      <c r="X51" t="s">
        <v>1799</v>
      </c>
      <c r="Y51" t="s">
        <v>1538</v>
      </c>
      <c r="Z51" t="s">
        <v>1538</v>
      </c>
      <c r="AA51" t="s">
        <v>1538</v>
      </c>
    </row>
    <row r="52" spans="9:27" x14ac:dyDescent="0.25">
      <c r="I52" t="str">
        <f t="shared" si="3"/>
        <v>Stachyris nonggangensis</v>
      </c>
      <c r="J52" t="s">
        <v>1609</v>
      </c>
      <c r="K52" t="s">
        <v>1822</v>
      </c>
      <c r="L52" t="s">
        <v>1833</v>
      </c>
      <c r="M52" t="s">
        <v>1538</v>
      </c>
      <c r="N52" t="s">
        <v>1538</v>
      </c>
      <c r="O52" t="s">
        <v>1538</v>
      </c>
      <c r="P52" t="s">
        <v>1538</v>
      </c>
      <c r="Q52" t="s">
        <v>1538</v>
      </c>
      <c r="R52" t="s">
        <v>1538</v>
      </c>
      <c r="S52" t="s">
        <v>1538</v>
      </c>
      <c r="T52" t="s">
        <v>1620</v>
      </c>
      <c r="U52" t="s">
        <v>1538</v>
      </c>
      <c r="V52" t="s">
        <v>1620</v>
      </c>
      <c r="W52" t="s">
        <v>1538</v>
      </c>
      <c r="X52" t="s">
        <v>1538</v>
      </c>
      <c r="Y52" t="s">
        <v>1538</v>
      </c>
      <c r="Z52" t="s">
        <v>1538</v>
      </c>
    </row>
    <row r="53" spans="9:27" x14ac:dyDescent="0.25">
      <c r="I53" t="str">
        <f t="shared" si="3"/>
        <v>Macronous gularis</v>
      </c>
      <c r="J53" t="s">
        <v>1618</v>
      </c>
      <c r="K53" t="s">
        <v>1823</v>
      </c>
      <c r="L53" t="s">
        <v>1834</v>
      </c>
      <c r="M53" t="s">
        <v>1538</v>
      </c>
      <c r="N53" t="s">
        <v>1538</v>
      </c>
      <c r="O53" t="s">
        <v>1538</v>
      </c>
      <c r="P53" t="s">
        <v>1841</v>
      </c>
      <c r="Q53" t="s">
        <v>1849</v>
      </c>
      <c r="R53" t="s">
        <v>1538</v>
      </c>
      <c r="S53" t="s">
        <v>1538</v>
      </c>
      <c r="T53" t="s">
        <v>1538</v>
      </c>
      <c r="U53" t="s">
        <v>1538</v>
      </c>
      <c r="V53" t="s">
        <v>1538</v>
      </c>
      <c r="W53" t="s">
        <v>1857</v>
      </c>
      <c r="X53" t="s">
        <v>1861</v>
      </c>
      <c r="Y53" t="s">
        <v>1806</v>
      </c>
      <c r="Z53" t="s">
        <v>1873</v>
      </c>
    </row>
    <row r="54" spans="9:27" x14ac:dyDescent="0.25">
      <c r="I54" t="str">
        <f t="shared" si="3"/>
        <v>Leiothrix lutea</v>
      </c>
      <c r="J54" t="s">
        <v>1623</v>
      </c>
      <c r="K54" t="s">
        <v>1824</v>
      </c>
      <c r="L54" t="s">
        <v>1765</v>
      </c>
      <c r="M54" t="s">
        <v>1538</v>
      </c>
      <c r="N54" t="s">
        <v>1538</v>
      </c>
      <c r="O54" t="s">
        <v>1538</v>
      </c>
      <c r="P54" t="s">
        <v>1842</v>
      </c>
      <c r="Q54" t="s">
        <v>1720</v>
      </c>
      <c r="R54" t="s">
        <v>1538</v>
      </c>
      <c r="S54" t="s">
        <v>1538</v>
      </c>
      <c r="T54" t="s">
        <v>1538</v>
      </c>
      <c r="U54" t="s">
        <v>1538</v>
      </c>
      <c r="V54" t="s">
        <v>1538</v>
      </c>
      <c r="W54" t="s">
        <v>1858</v>
      </c>
      <c r="X54" t="s">
        <v>1862</v>
      </c>
      <c r="Y54" t="s">
        <v>1866</v>
      </c>
      <c r="Z54" t="s">
        <v>1538</v>
      </c>
    </row>
    <row r="55" spans="9:27" x14ac:dyDescent="0.25">
      <c r="I55" t="str">
        <f t="shared" si="3"/>
        <v>Alcippe morrisonia</v>
      </c>
      <c r="J55" t="s">
        <v>1629</v>
      </c>
      <c r="K55" t="s">
        <v>1825</v>
      </c>
      <c r="L55" t="s">
        <v>1835</v>
      </c>
      <c r="M55" t="s">
        <v>1538</v>
      </c>
      <c r="N55" t="s">
        <v>1538</v>
      </c>
      <c r="O55" t="s">
        <v>1538</v>
      </c>
      <c r="P55" t="s">
        <v>1715</v>
      </c>
      <c r="Q55" t="s">
        <v>1737</v>
      </c>
      <c r="R55" t="s">
        <v>1538</v>
      </c>
      <c r="S55" t="s">
        <v>1538</v>
      </c>
      <c r="T55" t="s">
        <v>1538</v>
      </c>
      <c r="U55" t="s">
        <v>1538</v>
      </c>
      <c r="V55" t="s">
        <v>1697</v>
      </c>
      <c r="W55" t="s">
        <v>1859</v>
      </c>
      <c r="X55" t="s">
        <v>1863</v>
      </c>
      <c r="Y55" t="s">
        <v>1538</v>
      </c>
      <c r="Z55" t="s">
        <v>1538</v>
      </c>
    </row>
    <row r="56" spans="9:27" x14ac:dyDescent="0.25">
      <c r="I56" t="str">
        <f t="shared" si="3"/>
        <v>Yuhina castaniceps</v>
      </c>
      <c r="J56" t="s">
        <v>1633</v>
      </c>
      <c r="K56" t="s">
        <v>1826</v>
      </c>
      <c r="L56" t="s">
        <v>1759</v>
      </c>
      <c r="M56" t="s">
        <v>1538</v>
      </c>
      <c r="N56" t="s">
        <v>1538</v>
      </c>
      <c r="O56" t="s">
        <v>1538</v>
      </c>
      <c r="P56" t="s">
        <v>1843</v>
      </c>
      <c r="Q56" t="s">
        <v>1730</v>
      </c>
      <c r="R56" t="s">
        <v>1690</v>
      </c>
      <c r="S56" t="s">
        <v>1538</v>
      </c>
      <c r="T56" t="s">
        <v>1538</v>
      </c>
      <c r="U56" t="s">
        <v>1538</v>
      </c>
      <c r="V56" t="s">
        <v>1743</v>
      </c>
      <c r="W56" t="s">
        <v>1585</v>
      </c>
      <c r="X56" t="s">
        <v>1654</v>
      </c>
      <c r="Y56" t="s">
        <v>1867</v>
      </c>
      <c r="Z56" t="s">
        <v>1874</v>
      </c>
    </row>
    <row r="57" spans="9:27" x14ac:dyDescent="0.25">
      <c r="I57" t="str">
        <f t="shared" si="3"/>
        <v>Erpornis zantholeuca</v>
      </c>
      <c r="J57" t="s">
        <v>1641</v>
      </c>
      <c r="K57" t="s">
        <v>1725</v>
      </c>
      <c r="L57" t="s">
        <v>1736</v>
      </c>
      <c r="M57" t="s">
        <v>1538</v>
      </c>
      <c r="N57" t="s">
        <v>1538</v>
      </c>
      <c r="O57" t="s">
        <v>1538</v>
      </c>
      <c r="P57" t="s">
        <v>1844</v>
      </c>
      <c r="Q57" t="s">
        <v>1660</v>
      </c>
      <c r="R57" t="s">
        <v>1853</v>
      </c>
      <c r="S57" t="s">
        <v>1538</v>
      </c>
      <c r="T57" t="s">
        <v>1538</v>
      </c>
      <c r="U57" t="s">
        <v>1538</v>
      </c>
      <c r="V57" t="s">
        <v>1767</v>
      </c>
      <c r="W57" t="s">
        <v>1860</v>
      </c>
      <c r="X57" t="s">
        <v>1864</v>
      </c>
      <c r="Y57" t="s">
        <v>1868</v>
      </c>
      <c r="Z57" t="s">
        <v>1590</v>
      </c>
    </row>
    <row r="58" spans="9:27" x14ac:dyDescent="0.25">
      <c r="I58" t="str">
        <f t="shared" si="3"/>
        <v>Napothera brevicaudata</v>
      </c>
      <c r="J58" t="s">
        <v>1652</v>
      </c>
      <c r="K58" t="s">
        <v>1825</v>
      </c>
      <c r="L58" t="s">
        <v>1835</v>
      </c>
      <c r="M58" t="s">
        <v>1538</v>
      </c>
      <c r="N58" t="s">
        <v>1538</v>
      </c>
      <c r="O58" t="s">
        <v>1538</v>
      </c>
      <c r="P58" t="s">
        <v>1538</v>
      </c>
      <c r="Q58" t="s">
        <v>1765</v>
      </c>
      <c r="R58" t="s">
        <v>1538</v>
      </c>
      <c r="S58" t="s">
        <v>1538</v>
      </c>
      <c r="T58" t="s">
        <v>1824</v>
      </c>
      <c r="U58" t="s">
        <v>1538</v>
      </c>
      <c r="V58" t="s">
        <v>1620</v>
      </c>
      <c r="W58" t="s">
        <v>1538</v>
      </c>
      <c r="X58" t="s">
        <v>1538</v>
      </c>
      <c r="Y58" t="s">
        <v>1538</v>
      </c>
      <c r="Z58" t="s">
        <v>1538</v>
      </c>
    </row>
    <row r="59" spans="9:27" x14ac:dyDescent="0.25">
      <c r="I59" t="str">
        <f t="shared" si="3"/>
        <v>Parus major</v>
      </c>
      <c r="J59" t="s">
        <v>1668</v>
      </c>
      <c r="K59" t="s">
        <v>1620</v>
      </c>
      <c r="L59" t="s">
        <v>1538</v>
      </c>
      <c r="M59" t="s">
        <v>1538</v>
      </c>
      <c r="N59" t="s">
        <v>1538</v>
      </c>
      <c r="O59" t="s">
        <v>1538</v>
      </c>
      <c r="P59" t="s">
        <v>1845</v>
      </c>
      <c r="Q59" t="s">
        <v>1850</v>
      </c>
      <c r="R59" t="s">
        <v>1719</v>
      </c>
      <c r="S59" t="s">
        <v>1538</v>
      </c>
      <c r="T59" t="s">
        <v>1538</v>
      </c>
      <c r="U59" t="s">
        <v>1538</v>
      </c>
      <c r="V59" t="s">
        <v>1538</v>
      </c>
      <c r="W59" t="s">
        <v>1538</v>
      </c>
      <c r="X59" t="s">
        <v>1809</v>
      </c>
      <c r="Y59" t="s">
        <v>1590</v>
      </c>
      <c r="Z59" t="s">
        <v>1875</v>
      </c>
    </row>
    <row r="60" spans="9:27" x14ac:dyDescent="0.25">
      <c r="I60" t="str">
        <f t="shared" si="3"/>
        <v>Parus spilonotus</v>
      </c>
      <c r="J60" t="s">
        <v>1686</v>
      </c>
      <c r="K60" t="s">
        <v>1827</v>
      </c>
      <c r="L60" t="s">
        <v>1742</v>
      </c>
      <c r="M60" t="s">
        <v>1538</v>
      </c>
      <c r="N60" t="s">
        <v>1538</v>
      </c>
      <c r="O60" t="s">
        <v>1538</v>
      </c>
      <c r="P60" t="s">
        <v>1771</v>
      </c>
      <c r="Q60" t="s">
        <v>1851</v>
      </c>
      <c r="R60" t="s">
        <v>1675</v>
      </c>
      <c r="S60" t="s">
        <v>1553</v>
      </c>
      <c r="T60" t="s">
        <v>1538</v>
      </c>
      <c r="U60" t="s">
        <v>1538</v>
      </c>
      <c r="V60" t="s">
        <v>1538</v>
      </c>
      <c r="W60" t="s">
        <v>1538</v>
      </c>
      <c r="X60" t="s">
        <v>1766</v>
      </c>
      <c r="Y60" t="s">
        <v>1643</v>
      </c>
      <c r="Z60" t="s">
        <v>1876</v>
      </c>
    </row>
    <row r="61" spans="9:27" x14ac:dyDescent="0.25">
      <c r="I61" t="str">
        <f t="shared" si="3"/>
        <v>Melanochlora sultanea</v>
      </c>
      <c r="J61" t="s">
        <v>1703</v>
      </c>
      <c r="K61" t="s">
        <v>1828</v>
      </c>
      <c r="L61" t="s">
        <v>1836</v>
      </c>
      <c r="M61" t="s">
        <v>1538</v>
      </c>
      <c r="N61" t="s">
        <v>1538</v>
      </c>
      <c r="O61" t="s">
        <v>1538</v>
      </c>
      <c r="P61" t="s">
        <v>1776</v>
      </c>
      <c r="Q61" t="s">
        <v>1602</v>
      </c>
      <c r="R61" t="s">
        <v>1538</v>
      </c>
      <c r="S61" t="s">
        <v>1538</v>
      </c>
      <c r="T61" t="s">
        <v>1538</v>
      </c>
      <c r="U61" t="s">
        <v>1538</v>
      </c>
      <c r="V61" t="s">
        <v>1538</v>
      </c>
      <c r="W61" t="s">
        <v>1538</v>
      </c>
      <c r="X61" t="s">
        <v>1517</v>
      </c>
      <c r="Y61" t="s">
        <v>1869</v>
      </c>
      <c r="Z61" t="s">
        <v>1877</v>
      </c>
    </row>
    <row r="62" spans="9:27" x14ac:dyDescent="0.25">
      <c r="I62" t="str">
        <f t="shared" si="3"/>
        <v>Sitta frontalis</v>
      </c>
      <c r="J62" t="s">
        <v>1706</v>
      </c>
      <c r="K62" t="s">
        <v>1829</v>
      </c>
      <c r="L62" t="s">
        <v>1837</v>
      </c>
      <c r="M62" t="s">
        <v>1538</v>
      </c>
      <c r="N62" t="s">
        <v>1538</v>
      </c>
      <c r="O62" t="s">
        <v>1538</v>
      </c>
      <c r="P62" t="s">
        <v>1538</v>
      </c>
      <c r="Q62" t="s">
        <v>1742</v>
      </c>
      <c r="R62" t="s">
        <v>1854</v>
      </c>
      <c r="S62" t="s">
        <v>1856</v>
      </c>
      <c r="T62" t="s">
        <v>1538</v>
      </c>
      <c r="U62" t="s">
        <v>1538</v>
      </c>
      <c r="V62" t="s">
        <v>1538</v>
      </c>
      <c r="W62" t="s">
        <v>1538</v>
      </c>
      <c r="X62" t="s">
        <v>1538</v>
      </c>
      <c r="Y62" t="s">
        <v>1870</v>
      </c>
      <c r="Z62" t="s">
        <v>1878</v>
      </c>
    </row>
    <row r="63" spans="9:27" x14ac:dyDescent="0.25">
      <c r="I63" t="str">
        <f t="shared" si="3"/>
        <v>Dicaeum concolor</v>
      </c>
      <c r="J63" t="s">
        <v>1709</v>
      </c>
      <c r="K63" t="s">
        <v>1830</v>
      </c>
      <c r="L63" t="s">
        <v>1538</v>
      </c>
      <c r="M63" t="s">
        <v>1538</v>
      </c>
      <c r="N63" t="s">
        <v>1838</v>
      </c>
      <c r="O63" t="s">
        <v>1538</v>
      </c>
      <c r="P63" t="s">
        <v>1846</v>
      </c>
      <c r="Q63" t="s">
        <v>1852</v>
      </c>
      <c r="R63" t="s">
        <v>1611</v>
      </c>
      <c r="S63" t="s">
        <v>1538</v>
      </c>
      <c r="T63" t="s">
        <v>1538</v>
      </c>
      <c r="U63" t="s">
        <v>1538</v>
      </c>
      <c r="V63" t="s">
        <v>1538</v>
      </c>
      <c r="W63" t="s">
        <v>1538</v>
      </c>
      <c r="X63" t="s">
        <v>1602</v>
      </c>
      <c r="Y63" t="s">
        <v>1698</v>
      </c>
      <c r="Z63" t="s">
        <v>1879</v>
      </c>
    </row>
    <row r="64" spans="9:27" x14ac:dyDescent="0.25">
      <c r="I64" t="str">
        <f t="shared" si="3"/>
        <v>Nectarinia jugularis</v>
      </c>
      <c r="J64" t="s">
        <v>1714</v>
      </c>
      <c r="K64" t="s">
        <v>1831</v>
      </c>
      <c r="L64" t="s">
        <v>1538</v>
      </c>
      <c r="M64" t="s">
        <v>1538</v>
      </c>
      <c r="N64" t="s">
        <v>1839</v>
      </c>
      <c r="O64" t="s">
        <v>1538</v>
      </c>
      <c r="P64" t="s">
        <v>1847</v>
      </c>
      <c r="Q64" t="s">
        <v>1646</v>
      </c>
      <c r="R64" t="s">
        <v>1855</v>
      </c>
      <c r="S64" t="s">
        <v>1538</v>
      </c>
      <c r="T64" t="s">
        <v>1538</v>
      </c>
      <c r="U64" t="s">
        <v>1538</v>
      </c>
      <c r="V64" t="s">
        <v>1538</v>
      </c>
      <c r="W64" t="s">
        <v>1551</v>
      </c>
      <c r="X64" t="s">
        <v>1796</v>
      </c>
      <c r="Y64" t="s">
        <v>1871</v>
      </c>
      <c r="Z64" t="s">
        <v>1880</v>
      </c>
    </row>
    <row r="65" spans="9:26" x14ac:dyDescent="0.25">
      <c r="I65" t="str">
        <f t="shared" si="3"/>
        <v>Aethopyga christinae</v>
      </c>
      <c r="J65" t="s">
        <v>1728</v>
      </c>
      <c r="K65" t="s">
        <v>1832</v>
      </c>
      <c r="L65" t="s">
        <v>1538</v>
      </c>
      <c r="M65" t="s">
        <v>1538</v>
      </c>
      <c r="N65" t="s">
        <v>1840</v>
      </c>
      <c r="O65" t="s">
        <v>1538</v>
      </c>
      <c r="P65" t="s">
        <v>1848</v>
      </c>
      <c r="Q65" t="s">
        <v>1553</v>
      </c>
      <c r="R65" t="s">
        <v>1758</v>
      </c>
      <c r="S65" t="s">
        <v>1538</v>
      </c>
      <c r="T65" t="s">
        <v>1538</v>
      </c>
      <c r="U65" t="s">
        <v>1538</v>
      </c>
      <c r="V65" t="s">
        <v>1538</v>
      </c>
      <c r="W65" t="s">
        <v>1688</v>
      </c>
      <c r="X65" t="s">
        <v>1865</v>
      </c>
      <c r="Y65" t="s">
        <v>1872</v>
      </c>
      <c r="Z65" t="s">
        <v>1786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workbookViewId="0">
      <selection activeCell="T25" sqref="T25"/>
    </sheetView>
  </sheetViews>
  <sheetFormatPr defaultRowHeight="15" x14ac:dyDescent="0.25"/>
  <cols>
    <col min="1" max="1" width="23.85546875" customWidth="1"/>
    <col min="2" max="2" width="19.42578125" customWidth="1"/>
    <col min="3" max="3" width="11.28515625" bestFit="1" customWidth="1"/>
    <col min="11" max="11" width="13.7109375" customWidth="1"/>
    <col min="12" max="12" width="9.7109375" customWidth="1"/>
  </cols>
  <sheetData>
    <row r="1" spans="2:22" x14ac:dyDescent="0.25">
      <c r="B1" t="s">
        <v>488</v>
      </c>
      <c r="C1" t="s">
        <v>221</v>
      </c>
      <c r="D1" t="s">
        <v>220</v>
      </c>
      <c r="E1" t="s">
        <v>1135</v>
      </c>
      <c r="F1" t="s">
        <v>349</v>
      </c>
      <c r="G1" t="s">
        <v>1889</v>
      </c>
      <c r="H1" t="s">
        <v>222</v>
      </c>
      <c r="I1" t="s">
        <v>61</v>
      </c>
      <c r="J1" t="s">
        <v>2044</v>
      </c>
      <c r="K1" t="s">
        <v>2045</v>
      </c>
      <c r="L1" t="s">
        <v>2046</v>
      </c>
      <c r="M1" t="s">
        <v>2047</v>
      </c>
      <c r="N1" t="s">
        <v>2046</v>
      </c>
      <c r="O1" t="s">
        <v>2048</v>
      </c>
      <c r="P1" t="s">
        <v>2046</v>
      </c>
      <c r="Q1" t="s">
        <v>227</v>
      </c>
      <c r="R1" t="s">
        <v>2049</v>
      </c>
      <c r="S1" t="s">
        <v>2050</v>
      </c>
      <c r="T1" t="s">
        <v>2051</v>
      </c>
      <c r="U1" t="s">
        <v>2052</v>
      </c>
    </row>
    <row r="2" spans="2:22" x14ac:dyDescent="0.25">
      <c r="B2" t="s">
        <v>2017</v>
      </c>
      <c r="C2" t="s">
        <v>2018</v>
      </c>
      <c r="D2" t="s">
        <v>2019</v>
      </c>
      <c r="E2" t="s">
        <v>1544</v>
      </c>
      <c r="F2" t="s">
        <v>1834</v>
      </c>
      <c r="G2" t="s">
        <v>1648</v>
      </c>
      <c r="H2" t="s">
        <v>2020</v>
      </c>
      <c r="I2">
        <f>355+189+125+6+11+18+16+9</f>
        <v>729</v>
      </c>
      <c r="J2" t="s">
        <v>2053</v>
      </c>
      <c r="K2" t="s">
        <v>2054</v>
      </c>
      <c r="L2" t="s">
        <v>2055</v>
      </c>
      <c r="M2" t="s">
        <v>2056</v>
      </c>
      <c r="N2" t="s">
        <v>2057</v>
      </c>
      <c r="O2" t="s">
        <v>2058</v>
      </c>
      <c r="P2" t="s">
        <v>2059</v>
      </c>
      <c r="Q2" t="s">
        <v>2059</v>
      </c>
      <c r="R2" t="s">
        <v>2060</v>
      </c>
      <c r="S2" t="s">
        <v>2061</v>
      </c>
      <c r="T2" t="s">
        <v>2062</v>
      </c>
      <c r="U2" t="s">
        <v>2059</v>
      </c>
    </row>
    <row r="3" spans="2:22" x14ac:dyDescent="0.25">
      <c r="B3" t="s">
        <v>2021</v>
      </c>
      <c r="C3" t="s">
        <v>2022</v>
      </c>
      <c r="D3" t="s">
        <v>1719</v>
      </c>
      <c r="E3" t="s">
        <v>2023</v>
      </c>
      <c r="F3" t="s">
        <v>1694</v>
      </c>
      <c r="G3" t="s">
        <v>1636</v>
      </c>
      <c r="H3" t="s">
        <v>1601</v>
      </c>
      <c r="I3">
        <f>190+335+19+51+3+17+33+4+11</f>
        <v>663</v>
      </c>
      <c r="J3" t="s">
        <v>2063</v>
      </c>
      <c r="K3" t="s">
        <v>2064</v>
      </c>
      <c r="L3" t="s">
        <v>2065</v>
      </c>
      <c r="M3" t="s">
        <v>2066</v>
      </c>
      <c r="N3" t="s">
        <v>2067</v>
      </c>
      <c r="O3" t="s">
        <v>2068</v>
      </c>
      <c r="P3" t="s">
        <v>2069</v>
      </c>
      <c r="Q3" t="s">
        <v>2070</v>
      </c>
      <c r="R3" t="s">
        <v>2071</v>
      </c>
      <c r="S3" t="s">
        <v>2072</v>
      </c>
      <c r="T3" t="s">
        <v>2073</v>
      </c>
      <c r="U3" t="s">
        <v>2059</v>
      </c>
    </row>
    <row r="4" spans="2:22" x14ac:dyDescent="0.25">
      <c r="B4" t="s">
        <v>2024</v>
      </c>
      <c r="C4" t="s">
        <v>1545</v>
      </c>
      <c r="D4" t="s">
        <v>1538</v>
      </c>
      <c r="E4" t="s">
        <v>1871</v>
      </c>
      <c r="F4" t="s">
        <v>1538</v>
      </c>
      <c r="G4" t="s">
        <v>2025</v>
      </c>
      <c r="H4" t="s">
        <v>1538</v>
      </c>
      <c r="I4">
        <f>13+12+23+1+10+2+1+4+1+8</f>
        <v>75</v>
      </c>
      <c r="J4" t="s">
        <v>2074</v>
      </c>
      <c r="K4" t="s">
        <v>2075</v>
      </c>
      <c r="L4" t="s">
        <v>2076</v>
      </c>
      <c r="M4" t="s">
        <v>2077</v>
      </c>
      <c r="N4" t="s">
        <v>2078</v>
      </c>
      <c r="O4" t="s">
        <v>2079</v>
      </c>
      <c r="P4" t="s">
        <v>2080</v>
      </c>
      <c r="Q4" t="s">
        <v>2078</v>
      </c>
      <c r="R4" t="s">
        <v>2081</v>
      </c>
      <c r="S4" t="s">
        <v>2078</v>
      </c>
      <c r="T4" t="s">
        <v>2082</v>
      </c>
      <c r="U4" t="s">
        <v>2059</v>
      </c>
    </row>
    <row r="5" spans="2:22" x14ac:dyDescent="0.25">
      <c r="B5" t="s">
        <v>2026</v>
      </c>
      <c r="C5" t="s">
        <v>2027</v>
      </c>
      <c r="D5" t="s">
        <v>1538</v>
      </c>
      <c r="E5" t="s">
        <v>1538</v>
      </c>
      <c r="F5" t="s">
        <v>1538</v>
      </c>
      <c r="G5" t="s">
        <v>1538</v>
      </c>
      <c r="H5" t="s">
        <v>2028</v>
      </c>
      <c r="I5">
        <f>27+17+100+49+56+6+3</f>
        <v>258</v>
      </c>
      <c r="J5" t="s">
        <v>2083</v>
      </c>
      <c r="K5" t="s">
        <v>2059</v>
      </c>
      <c r="L5" t="s">
        <v>2059</v>
      </c>
      <c r="M5" t="s">
        <v>2084</v>
      </c>
      <c r="N5" t="s">
        <v>2085</v>
      </c>
      <c r="O5" t="s">
        <v>2086</v>
      </c>
      <c r="P5" t="s">
        <v>2087</v>
      </c>
      <c r="Q5" t="s">
        <v>2088</v>
      </c>
      <c r="R5" t="s">
        <v>2089</v>
      </c>
      <c r="S5" t="s">
        <v>2059</v>
      </c>
      <c r="T5" t="s">
        <v>2090</v>
      </c>
      <c r="U5" t="s">
        <v>2059</v>
      </c>
    </row>
    <row r="6" spans="2:22" x14ac:dyDescent="0.25">
      <c r="B6" t="s">
        <v>2029</v>
      </c>
      <c r="C6" t="s">
        <v>2030</v>
      </c>
      <c r="D6" t="s">
        <v>1538</v>
      </c>
      <c r="E6" t="s">
        <v>1694</v>
      </c>
      <c r="F6" t="s">
        <v>1538</v>
      </c>
      <c r="G6" t="s">
        <v>2031</v>
      </c>
      <c r="H6" t="s">
        <v>1538</v>
      </c>
      <c r="I6">
        <f>106+62+67+2+6+1+1+1+1+7</f>
        <v>254</v>
      </c>
      <c r="J6" t="s">
        <v>2100</v>
      </c>
      <c r="K6" t="s">
        <v>2101</v>
      </c>
      <c r="L6" t="s">
        <v>2102</v>
      </c>
      <c r="M6" t="s">
        <v>2103</v>
      </c>
      <c r="N6" t="s">
        <v>2104</v>
      </c>
      <c r="O6" t="s">
        <v>2105</v>
      </c>
      <c r="P6" t="s">
        <v>2096</v>
      </c>
      <c r="Q6" t="s">
        <v>2096</v>
      </c>
      <c r="R6" t="s">
        <v>2096</v>
      </c>
      <c r="S6" t="s">
        <v>2096</v>
      </c>
      <c r="T6" t="s">
        <v>2106</v>
      </c>
      <c r="U6" t="s">
        <v>2059</v>
      </c>
    </row>
    <row r="7" spans="2:22" x14ac:dyDescent="0.25">
      <c r="B7" t="s">
        <v>1200</v>
      </c>
      <c r="C7" t="s">
        <v>2032</v>
      </c>
      <c r="D7" t="s">
        <v>2020</v>
      </c>
      <c r="E7" t="s">
        <v>2020</v>
      </c>
      <c r="F7" t="s">
        <v>1637</v>
      </c>
      <c r="G7" t="s">
        <v>2033</v>
      </c>
      <c r="H7" t="s">
        <v>1569</v>
      </c>
      <c r="I7">
        <f>65+60+59+0+6+0+1+8+1+10+27</f>
        <v>237</v>
      </c>
      <c r="J7" t="s">
        <v>2091</v>
      </c>
      <c r="K7" t="s">
        <v>2092</v>
      </c>
      <c r="L7" t="s">
        <v>2093</v>
      </c>
      <c r="M7" t="s">
        <v>2094</v>
      </c>
      <c r="N7" t="s">
        <v>2059</v>
      </c>
      <c r="O7" t="s">
        <v>2095</v>
      </c>
      <c r="P7" t="s">
        <v>2059</v>
      </c>
      <c r="Q7" t="s">
        <v>2096</v>
      </c>
      <c r="R7" t="s">
        <v>2097</v>
      </c>
      <c r="S7" t="s">
        <v>2096</v>
      </c>
      <c r="T7" t="s">
        <v>2098</v>
      </c>
      <c r="U7" t="s">
        <v>2099</v>
      </c>
    </row>
    <row r="8" spans="2:22" x14ac:dyDescent="0.25">
      <c r="B8" t="s">
        <v>2034</v>
      </c>
      <c r="C8" t="s">
        <v>1539</v>
      </c>
      <c r="D8" t="s">
        <v>2035</v>
      </c>
      <c r="E8" t="s">
        <v>1538</v>
      </c>
      <c r="F8" t="s">
        <v>1694</v>
      </c>
      <c r="G8" t="s">
        <v>1538</v>
      </c>
      <c r="H8" t="s">
        <v>1612</v>
      </c>
      <c r="I8">
        <f>13+19+19+0+0+0+0+0+1</f>
        <v>52</v>
      </c>
      <c r="J8" t="s">
        <v>2107</v>
      </c>
      <c r="K8" t="s">
        <v>2108</v>
      </c>
      <c r="L8" t="s">
        <v>2109</v>
      </c>
      <c r="M8" t="s">
        <v>2109</v>
      </c>
      <c r="N8" t="s">
        <v>2059</v>
      </c>
      <c r="O8" t="s">
        <v>2059</v>
      </c>
      <c r="P8" t="s">
        <v>2059</v>
      </c>
      <c r="Q8" t="s">
        <v>2059</v>
      </c>
      <c r="R8" t="s">
        <v>2059</v>
      </c>
      <c r="S8" t="s">
        <v>2059</v>
      </c>
      <c r="T8" t="s">
        <v>2110</v>
      </c>
      <c r="U8" t="s">
        <v>2059</v>
      </c>
    </row>
    <row r="9" spans="2:22" x14ac:dyDescent="0.25">
      <c r="B9" t="s">
        <v>2036</v>
      </c>
      <c r="C9" t="s">
        <v>2037</v>
      </c>
      <c r="D9" t="s">
        <v>2038</v>
      </c>
      <c r="E9" t="s">
        <v>1757</v>
      </c>
      <c r="F9" t="s">
        <v>2039</v>
      </c>
      <c r="G9" t="s">
        <v>1748</v>
      </c>
      <c r="H9" t="s">
        <v>1538</v>
      </c>
      <c r="I9">
        <f>153+124+4+84+1+13+1+7</f>
        <v>387</v>
      </c>
      <c r="J9" t="s">
        <v>2111</v>
      </c>
      <c r="K9" t="s">
        <v>2112</v>
      </c>
      <c r="L9" t="s">
        <v>2113</v>
      </c>
      <c r="M9" t="s">
        <v>2114</v>
      </c>
      <c r="N9" t="s">
        <v>2115</v>
      </c>
      <c r="O9" t="s">
        <v>2116</v>
      </c>
      <c r="P9" t="s">
        <v>2059</v>
      </c>
      <c r="Q9" t="s">
        <v>2059</v>
      </c>
      <c r="R9" t="s">
        <v>2117</v>
      </c>
      <c r="S9" t="s">
        <v>2116</v>
      </c>
      <c r="T9" t="s">
        <v>2118</v>
      </c>
      <c r="U9" t="s">
        <v>2059</v>
      </c>
    </row>
    <row r="10" spans="2:22" x14ac:dyDescent="0.25">
      <c r="B10" t="s">
        <v>2040</v>
      </c>
      <c r="C10" t="s">
        <v>2041</v>
      </c>
      <c r="D10" t="s">
        <v>2042</v>
      </c>
      <c r="E10" t="s">
        <v>1836</v>
      </c>
      <c r="F10" t="s">
        <v>2043</v>
      </c>
      <c r="G10" t="s">
        <v>1538</v>
      </c>
      <c r="H10" t="s">
        <v>1538</v>
      </c>
      <c r="I10">
        <f>94+82+3+18+0+0+1+2+2+7</f>
        <v>209</v>
      </c>
      <c r="J10" t="s">
        <v>2119</v>
      </c>
      <c r="K10" t="s">
        <v>2120</v>
      </c>
      <c r="L10" t="s">
        <v>2121</v>
      </c>
      <c r="M10" t="s">
        <v>2122</v>
      </c>
      <c r="N10" t="s">
        <v>2123</v>
      </c>
      <c r="O10" t="s">
        <v>2059</v>
      </c>
      <c r="P10" t="s">
        <v>2059</v>
      </c>
      <c r="Q10" t="s">
        <v>2124</v>
      </c>
      <c r="R10" t="s">
        <v>2125</v>
      </c>
      <c r="S10" t="s">
        <v>2125</v>
      </c>
      <c r="T10" t="s">
        <v>2126</v>
      </c>
      <c r="U10" t="s">
        <v>2059</v>
      </c>
    </row>
    <row r="12" spans="2:22" x14ac:dyDescent="0.25">
      <c r="B12" t="s">
        <v>488</v>
      </c>
      <c r="C12" t="s">
        <v>221</v>
      </c>
      <c r="D12" t="s">
        <v>220</v>
      </c>
      <c r="E12" t="s">
        <v>1135</v>
      </c>
      <c r="F12" t="s">
        <v>349</v>
      </c>
      <c r="G12" t="s">
        <v>1889</v>
      </c>
      <c r="H12" t="s">
        <v>222</v>
      </c>
      <c r="I12" t="s">
        <v>61</v>
      </c>
      <c r="J12" t="s">
        <v>2044</v>
      </c>
      <c r="K12" t="s">
        <v>2045</v>
      </c>
      <c r="L12" t="s">
        <v>2046</v>
      </c>
      <c r="M12" t="s">
        <v>2047</v>
      </c>
      <c r="N12" t="s">
        <v>2046</v>
      </c>
      <c r="O12" t="s">
        <v>2048</v>
      </c>
      <c r="P12" t="s">
        <v>2046</v>
      </c>
      <c r="Q12" t="s">
        <v>227</v>
      </c>
      <c r="R12" t="s">
        <v>2049</v>
      </c>
      <c r="S12" t="s">
        <v>2050</v>
      </c>
      <c r="T12" t="s">
        <v>2051</v>
      </c>
      <c r="U12" t="s">
        <v>2052</v>
      </c>
      <c r="V12" s="78" t="s">
        <v>2016</v>
      </c>
    </row>
    <row r="13" spans="2:22" x14ac:dyDescent="0.25">
      <c r="B13" t="s">
        <v>2017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2053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25">
      <c r="B14" t="s">
        <v>2021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2063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25">
      <c r="B15" t="s">
        <v>2024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2074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25">
      <c r="B16" t="s">
        <v>2026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2083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25">
      <c r="B17" t="s">
        <v>2029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2100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25">
      <c r="B18" t="s">
        <v>1200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2091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25">
      <c r="B19" t="s">
        <v>2034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2107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25">
      <c r="B20" t="s">
        <v>2036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2111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25">
      <c r="B21" t="s">
        <v>2040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2119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25">
      <c r="K22" t="s">
        <v>164</v>
      </c>
      <c r="L22" t="s">
        <v>164</v>
      </c>
      <c r="M22" t="s">
        <v>163</v>
      </c>
      <c r="N22" t="s">
        <v>163</v>
      </c>
      <c r="O22" t="s">
        <v>163</v>
      </c>
      <c r="P22" t="s">
        <v>163</v>
      </c>
      <c r="Q22" t="s">
        <v>163</v>
      </c>
      <c r="R22" t="s">
        <v>165</v>
      </c>
      <c r="S22" t="s">
        <v>588</v>
      </c>
      <c r="T22" t="s">
        <v>2127</v>
      </c>
      <c r="U22" t="s">
        <v>166</v>
      </c>
    </row>
    <row r="25" spans="1:22" x14ac:dyDescent="0.25">
      <c r="A25" t="s">
        <v>219</v>
      </c>
      <c r="B25" t="s">
        <v>257</v>
      </c>
      <c r="C25" t="s">
        <v>221</v>
      </c>
      <c r="D25" t="s">
        <v>220</v>
      </c>
      <c r="E25" t="s">
        <v>1135</v>
      </c>
      <c r="F25" t="s">
        <v>349</v>
      </c>
      <c r="G25" t="s">
        <v>1889</v>
      </c>
      <c r="H25" t="s">
        <v>222</v>
      </c>
      <c r="I25" t="s">
        <v>61</v>
      </c>
      <c r="J25" t="s">
        <v>2044</v>
      </c>
      <c r="K25" t="s">
        <v>2045</v>
      </c>
      <c r="L25" t="s">
        <v>2046</v>
      </c>
      <c r="M25" t="s">
        <v>2047</v>
      </c>
      <c r="N25" t="s">
        <v>2046</v>
      </c>
      <c r="O25" t="s">
        <v>2048</v>
      </c>
      <c r="P25" t="s">
        <v>2046</v>
      </c>
      <c r="Q25" t="s">
        <v>227</v>
      </c>
      <c r="R25" t="s">
        <v>2049</v>
      </c>
      <c r="S25" t="s">
        <v>2050</v>
      </c>
      <c r="T25" t="s">
        <v>2051</v>
      </c>
      <c r="U25" t="s">
        <v>2052</v>
      </c>
      <c r="V25" s="78"/>
    </row>
    <row r="26" spans="1:22" x14ac:dyDescent="0.25">
      <c r="A26" t="s">
        <v>2130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2053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25">
      <c r="A27" t="s">
        <v>2129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2063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25">
      <c r="A28" t="s">
        <v>2131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2074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25">
      <c r="A29" t="s">
        <v>2132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2083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25">
      <c r="A30" t="s">
        <v>2133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2100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25">
      <c r="A31" t="s">
        <v>2134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2091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25">
      <c r="A32" t="s">
        <v>2135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2107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25">
      <c r="A33" t="s">
        <v>2136</v>
      </c>
      <c r="B33" t="s">
        <v>2138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2111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25">
      <c r="A34" t="s">
        <v>2137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2119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25">
      <c r="A37" t="s">
        <v>219</v>
      </c>
      <c r="B37" t="s">
        <v>257</v>
      </c>
      <c r="C37" s="73" t="s">
        <v>61</v>
      </c>
      <c r="D37" s="74" t="s">
        <v>73</v>
      </c>
      <c r="E37" s="74" t="s">
        <v>173</v>
      </c>
      <c r="F37" s="74" t="s">
        <v>174</v>
      </c>
      <c r="G37" s="74" t="s">
        <v>175</v>
      </c>
      <c r="H37" s="74" t="s">
        <v>176</v>
      </c>
      <c r="I37" s="74" t="s">
        <v>177</v>
      </c>
      <c r="J37" s="75" t="s">
        <v>178</v>
      </c>
      <c r="K37" s="76" t="s">
        <v>168</v>
      </c>
      <c r="L37" s="76" t="s">
        <v>169</v>
      </c>
      <c r="M37" s="76" t="s">
        <v>64</v>
      </c>
      <c r="N37" s="76" t="s">
        <v>170</v>
      </c>
      <c r="O37" s="76" t="s">
        <v>68</v>
      </c>
      <c r="P37" s="76" t="s">
        <v>171</v>
      </c>
      <c r="Q37" s="75" t="s">
        <v>172</v>
      </c>
    </row>
    <row r="38" spans="1:21" x14ac:dyDescent="0.25">
      <c r="A38" t="s">
        <v>2130</v>
      </c>
      <c r="B38" t="s">
        <v>2139</v>
      </c>
      <c r="C38">
        <f>355+189+125+6+11+18+16+9</f>
        <v>729</v>
      </c>
      <c r="D38" t="s">
        <v>2128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6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4">
        <f>SUM(K38:P38)</f>
        <v>729</v>
      </c>
    </row>
    <row r="39" spans="1:21" x14ac:dyDescent="0.25">
      <c r="A39" t="s">
        <v>2129</v>
      </c>
      <c r="B39" t="s">
        <v>669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6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4">
        <f t="shared" ref="Q39:Q46" si="28">SUM(K39:P39)</f>
        <v>663</v>
      </c>
    </row>
    <row r="40" spans="1:21" x14ac:dyDescent="0.25">
      <c r="A40" t="s">
        <v>2131</v>
      </c>
      <c r="B40" t="s">
        <v>1685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6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4">
        <f t="shared" si="28"/>
        <v>75</v>
      </c>
    </row>
    <row r="41" spans="1:21" x14ac:dyDescent="0.25">
      <c r="A41" t="s">
        <v>2132</v>
      </c>
      <c r="B41" t="s">
        <v>1298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6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4">
        <f t="shared" si="28"/>
        <v>258</v>
      </c>
    </row>
    <row r="42" spans="1:21" x14ac:dyDescent="0.25">
      <c r="A42" t="s">
        <v>2133</v>
      </c>
      <c r="B42" t="s">
        <v>1281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6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4">
        <f t="shared" si="28"/>
        <v>254.00000000000003</v>
      </c>
    </row>
    <row r="43" spans="1:21" x14ac:dyDescent="0.25">
      <c r="A43" t="s">
        <v>2134</v>
      </c>
      <c r="B43" t="s">
        <v>540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6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4">
        <f t="shared" si="28"/>
        <v>237</v>
      </c>
    </row>
    <row r="44" spans="1:21" x14ac:dyDescent="0.25">
      <c r="A44" t="s">
        <v>2135</v>
      </c>
      <c r="B44" t="s">
        <v>1727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6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4">
        <f t="shared" si="28"/>
        <v>52</v>
      </c>
    </row>
    <row r="45" spans="1:21" x14ac:dyDescent="0.25">
      <c r="A45" t="s">
        <v>2136</v>
      </c>
      <c r="B45" t="s">
        <v>2138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6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4">
        <f t="shared" si="28"/>
        <v>387</v>
      </c>
    </row>
    <row r="46" spans="1:21" x14ac:dyDescent="0.25">
      <c r="A46" t="s">
        <v>2137</v>
      </c>
      <c r="B46" t="s">
        <v>2140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6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4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5" x14ac:dyDescent="0.25"/>
  <cols>
    <col min="1" max="1" width="23.42578125" customWidth="1"/>
    <col min="2" max="2" width="29.7109375" customWidth="1"/>
    <col min="10" max="10" width="8.42578125" customWidth="1"/>
  </cols>
  <sheetData>
    <row r="1" spans="1:21" x14ac:dyDescent="0.25">
      <c r="A1" t="s">
        <v>257</v>
      </c>
      <c r="B1" t="s">
        <v>219</v>
      </c>
      <c r="C1" t="s">
        <v>181</v>
      </c>
      <c r="D1" t="s">
        <v>221</v>
      </c>
      <c r="E1" t="s">
        <v>1889</v>
      </c>
      <c r="F1" t="s">
        <v>220</v>
      </c>
      <c r="G1" t="s">
        <v>349</v>
      </c>
      <c r="H1" t="s">
        <v>1135</v>
      </c>
      <c r="J1" t="s">
        <v>871</v>
      </c>
      <c r="K1" t="s">
        <v>73</v>
      </c>
      <c r="L1" t="s">
        <v>2008</v>
      </c>
      <c r="M1" t="s">
        <v>2009</v>
      </c>
      <c r="N1" t="s">
        <v>507</v>
      </c>
      <c r="O1" t="s">
        <v>227</v>
      </c>
      <c r="P1" t="s">
        <v>2010</v>
      </c>
      <c r="Q1" t="s">
        <v>2011</v>
      </c>
      <c r="R1" t="s">
        <v>2012</v>
      </c>
      <c r="S1" t="s">
        <v>2011</v>
      </c>
      <c r="T1" t="s">
        <v>2013</v>
      </c>
      <c r="U1" t="s">
        <v>2014</v>
      </c>
    </row>
    <row r="2" spans="1:21" x14ac:dyDescent="0.25">
      <c r="A2" t="s">
        <v>1992</v>
      </c>
      <c r="B2" t="s">
        <v>1640</v>
      </c>
      <c r="C2" t="s">
        <v>1199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1992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25">
      <c r="A3" t="s">
        <v>1993</v>
      </c>
      <c r="B3" t="str">
        <f>VLOOKUP(A3,[1]Sheet1!$C$5866:$D$11139,2,FALSE)</f>
        <v>Terpsiphone paradisi</v>
      </c>
      <c r="C3" t="s">
        <v>1994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1993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25">
      <c r="A4" t="s">
        <v>1995</v>
      </c>
      <c r="B4" t="str">
        <f>VLOOKUP(A4,[1]Sheet1!$C$5866:$D$11139,2,FALSE)</f>
        <v>Hypothymis azurea</v>
      </c>
      <c r="C4" t="s">
        <v>1996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1995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25">
      <c r="A5" t="s">
        <v>1997</v>
      </c>
      <c r="B5" t="str">
        <f>VLOOKUP(A5,[1]Sheet1!$C$5866:$D$11139,2,FALSE)</f>
        <v>Aegithina viridissima</v>
      </c>
      <c r="C5" t="s">
        <v>1998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1997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25">
      <c r="A6" t="s">
        <v>1999</v>
      </c>
      <c r="B6" t="str">
        <f>VLOOKUP(A6,[1]Sheet1!$C$5866:$D$11139,2,FALSE)</f>
        <v>Muscicapa dauurica</v>
      </c>
      <c r="C6" t="s">
        <v>2000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1999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25">
      <c r="A7" t="s">
        <v>2001</v>
      </c>
      <c r="B7" t="str">
        <f>VLOOKUP(A7,[1]Sheet1!$C$5866:$D$11139,2,FALSE)</f>
        <v>Phylloscopus borealis</v>
      </c>
      <c r="C7" t="s">
        <v>1087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2001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25">
      <c r="A8" t="s">
        <v>2002</v>
      </c>
      <c r="B8" t="str">
        <f>VLOOKUP(A8,[1]Sheet1!$C$5866:$D$11139,2,FALSE)</f>
        <v>Macronous gularis</v>
      </c>
      <c r="C8" t="s">
        <v>1079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2002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25">
      <c r="A9" t="s">
        <v>2003</v>
      </c>
      <c r="B9" t="str">
        <f>VLOOKUP(A9,[1]Sheet1!$C$5866:$D$11139,2,FALSE)</f>
        <v>Stachyris erythroptera</v>
      </c>
      <c r="C9" t="s">
        <v>2004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2003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25">
      <c r="A10" t="s">
        <v>2005</v>
      </c>
      <c r="B10" t="s">
        <v>2015</v>
      </c>
      <c r="C10" t="s">
        <v>2006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2005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25">
      <c r="A11" t="s">
        <v>2007</v>
      </c>
      <c r="B11" t="str">
        <f>VLOOKUP(A11,[1]Sheet1!$C$5866:$D$11139,2,FALSE)</f>
        <v>Prinia rufescens</v>
      </c>
      <c r="C11" t="s">
        <v>1047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2007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25">
      <c r="D12" t="s">
        <v>255</v>
      </c>
      <c r="E12" t="s">
        <v>255</v>
      </c>
      <c r="F12" t="s">
        <v>343</v>
      </c>
      <c r="G12" t="s">
        <v>256</v>
      </c>
      <c r="H12" t="s">
        <v>255</v>
      </c>
      <c r="K12" t="s">
        <v>216</v>
      </c>
      <c r="L12" t="s">
        <v>166</v>
      </c>
      <c r="M12" t="s">
        <v>165</v>
      </c>
      <c r="N12" t="s">
        <v>163</v>
      </c>
      <c r="O12" t="s">
        <v>163</v>
      </c>
      <c r="P12" t="s">
        <v>163</v>
      </c>
      <c r="Q12" t="s">
        <v>163</v>
      </c>
      <c r="R12" t="s">
        <v>163</v>
      </c>
      <c r="S12" t="s">
        <v>163</v>
      </c>
      <c r="T12" t="s">
        <v>164</v>
      </c>
      <c r="U12" t="s">
        <v>164</v>
      </c>
    </row>
    <row r="14" spans="1:21" x14ac:dyDescent="0.25">
      <c r="Q14" s="78" t="s">
        <v>2016</v>
      </c>
    </row>
    <row r="15" spans="1:21" x14ac:dyDescent="0.25">
      <c r="A15" s="73" t="s">
        <v>219</v>
      </c>
      <c r="B15" s="73" t="s">
        <v>257</v>
      </c>
      <c r="C15" s="73" t="s">
        <v>61</v>
      </c>
      <c r="D15" s="74" t="s">
        <v>73</v>
      </c>
      <c r="E15" s="74" t="s">
        <v>173</v>
      </c>
      <c r="F15" s="74" t="s">
        <v>174</v>
      </c>
      <c r="G15" s="74" t="s">
        <v>175</v>
      </c>
      <c r="H15" s="74" t="s">
        <v>176</v>
      </c>
      <c r="I15" s="74" t="s">
        <v>177</v>
      </c>
      <c r="J15" s="75" t="s">
        <v>178</v>
      </c>
      <c r="K15" s="76" t="s">
        <v>168</v>
      </c>
      <c r="L15" s="76" t="s">
        <v>169</v>
      </c>
      <c r="M15" s="76" t="s">
        <v>64</v>
      </c>
      <c r="N15" s="76" t="s">
        <v>170</v>
      </c>
      <c r="O15" s="76" t="s">
        <v>68</v>
      </c>
      <c r="P15" s="76" t="s">
        <v>171</v>
      </c>
      <c r="Q15" s="75" t="s">
        <v>172</v>
      </c>
    </row>
    <row r="16" spans="1:21" x14ac:dyDescent="0.25">
      <c r="A16" t="s">
        <v>1992</v>
      </c>
      <c r="B16" t="s">
        <v>1640</v>
      </c>
      <c r="C16" t="s">
        <v>1199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25">
      <c r="A17" t="s">
        <v>1993</v>
      </c>
      <c r="B17" t="str">
        <f>VLOOKUP(A17,[1]Sheet1!$C$5866:$D$11139,2,FALSE)</f>
        <v>Terpsiphone paradisi</v>
      </c>
      <c r="C17" t="s">
        <v>1994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25">
      <c r="A18" t="s">
        <v>1995</v>
      </c>
      <c r="B18" t="str">
        <f>VLOOKUP(A18,[1]Sheet1!$C$5866:$D$11139,2,FALSE)</f>
        <v>Hypothymis azurea</v>
      </c>
      <c r="C18" t="s">
        <v>1996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25">
      <c r="A19" t="s">
        <v>1997</v>
      </c>
      <c r="B19" t="str">
        <f>VLOOKUP(A19,[1]Sheet1!$C$5866:$D$11139,2,FALSE)</f>
        <v>Aegithina viridissima</v>
      </c>
      <c r="C19" t="s">
        <v>1998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25">
      <c r="A20" t="s">
        <v>1999</v>
      </c>
      <c r="B20" t="str">
        <f>VLOOKUP(A20,[1]Sheet1!$C$5866:$D$11139,2,FALSE)</f>
        <v>Muscicapa dauurica</v>
      </c>
      <c r="C20" t="s">
        <v>2000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25">
      <c r="A21" t="s">
        <v>2001</v>
      </c>
      <c r="B21" t="str">
        <f>VLOOKUP(A21,[1]Sheet1!$C$5866:$D$11139,2,FALSE)</f>
        <v>Phylloscopus borealis</v>
      </c>
      <c r="C21" t="s">
        <v>1087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25">
      <c r="A22" t="s">
        <v>2002</v>
      </c>
      <c r="B22" t="str">
        <f>VLOOKUP(A22,[1]Sheet1!$C$5866:$D$11139,2,FALSE)</f>
        <v>Macronous gularis</v>
      </c>
      <c r="C22" t="s">
        <v>1079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25">
      <c r="A23" t="s">
        <v>2003</v>
      </c>
      <c r="B23" t="str">
        <f>VLOOKUP(A23,[1]Sheet1!$C$5866:$D$11139,2,FALSE)</f>
        <v>Stachyris erythroptera</v>
      </c>
      <c r="C23" t="s">
        <v>2004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25">
      <c r="A24" t="s">
        <v>2005</v>
      </c>
      <c r="B24" t="s">
        <v>2015</v>
      </c>
      <c r="C24" t="s">
        <v>2006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25">
      <c r="A25" t="s">
        <v>2007</v>
      </c>
      <c r="B25" t="str">
        <f>VLOOKUP(A25,[1]Sheet1!$C$5866:$D$11139,2,FALSE)</f>
        <v>Prinia rufescens</v>
      </c>
      <c r="C25" t="s">
        <v>1047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25">
      <c r="A28" s="73" t="s">
        <v>219</v>
      </c>
      <c r="B28" s="73" t="s">
        <v>257</v>
      </c>
      <c r="C28" s="73" t="s">
        <v>61</v>
      </c>
      <c r="D28" s="74" t="s">
        <v>73</v>
      </c>
      <c r="E28" s="74" t="s">
        <v>173</v>
      </c>
      <c r="F28" s="74" t="s">
        <v>174</v>
      </c>
      <c r="G28" s="74" t="s">
        <v>175</v>
      </c>
      <c r="H28" s="74" t="s">
        <v>176</v>
      </c>
      <c r="I28" s="74" t="s">
        <v>177</v>
      </c>
      <c r="J28" s="75" t="s">
        <v>178</v>
      </c>
      <c r="K28" s="76" t="s">
        <v>168</v>
      </c>
      <c r="L28" s="76" t="s">
        <v>169</v>
      </c>
      <c r="M28" s="76" t="s">
        <v>64</v>
      </c>
      <c r="N28" s="76" t="s">
        <v>170</v>
      </c>
      <c r="O28" s="76" t="s">
        <v>68</v>
      </c>
      <c r="P28" s="76" t="s">
        <v>171</v>
      </c>
      <c r="Q28" s="75" t="s">
        <v>172</v>
      </c>
    </row>
    <row r="29" spans="1:17" x14ac:dyDescent="0.25">
      <c r="A29" t="s">
        <v>1992</v>
      </c>
      <c r="B29" t="s">
        <v>1640</v>
      </c>
      <c r="C29" t="s">
        <v>1199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25">
      <c r="A30" t="s">
        <v>1993</v>
      </c>
      <c r="B30" t="str">
        <f>VLOOKUP(A30,[1]Sheet1!$C$5866:$D$11139,2,FALSE)</f>
        <v>Terpsiphone paradisi</v>
      </c>
      <c r="C30" t="s">
        <v>1994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25">
      <c r="A31" t="s">
        <v>1995</v>
      </c>
      <c r="B31" t="str">
        <f>VLOOKUP(A31,[1]Sheet1!$C$5866:$D$11139,2,FALSE)</f>
        <v>Hypothymis azurea</v>
      </c>
      <c r="C31" t="s">
        <v>1996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25">
      <c r="A32" t="s">
        <v>1997</v>
      </c>
      <c r="B32" t="str">
        <f>VLOOKUP(A32,[1]Sheet1!$C$5866:$D$11139,2,FALSE)</f>
        <v>Aegithina viridissima</v>
      </c>
      <c r="C32" t="s">
        <v>1998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25">
      <c r="A33" t="s">
        <v>1999</v>
      </c>
      <c r="B33" t="str">
        <f>VLOOKUP(A33,[1]Sheet1!$C$5866:$D$11139,2,FALSE)</f>
        <v>Muscicapa dauurica</v>
      </c>
      <c r="C33" t="s">
        <v>2000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25">
      <c r="A34" t="s">
        <v>2001</v>
      </c>
      <c r="B34" t="str">
        <f>VLOOKUP(A34,[1]Sheet1!$C$5866:$D$11139,2,FALSE)</f>
        <v>Phylloscopus borealis</v>
      </c>
      <c r="C34" t="s">
        <v>1087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25">
      <c r="A35" t="s">
        <v>2002</v>
      </c>
      <c r="B35" t="str">
        <f>VLOOKUP(A35,[1]Sheet1!$C$5866:$D$11139,2,FALSE)</f>
        <v>Macronous gularis</v>
      </c>
      <c r="C35" t="s">
        <v>1079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25">
      <c r="A36" t="s">
        <v>2003</v>
      </c>
      <c r="B36" t="str">
        <f>VLOOKUP(A36,[1]Sheet1!$C$5866:$D$11139,2,FALSE)</f>
        <v>Stachyris erythroptera</v>
      </c>
      <c r="C36" t="s">
        <v>2004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25">
      <c r="A37" t="s">
        <v>2005</v>
      </c>
      <c r="B37" t="s">
        <v>2015</v>
      </c>
      <c r="C37" t="s">
        <v>2006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25">
      <c r="A38" t="s">
        <v>2007</v>
      </c>
      <c r="B38" t="str">
        <f>VLOOKUP(A38,[1]Sheet1!$C$5866:$D$11139,2,FALSE)</f>
        <v>Prinia rufescens</v>
      </c>
      <c r="C38" t="s">
        <v>1047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M97" sqref="M97"/>
    </sheetView>
  </sheetViews>
  <sheetFormatPr defaultRowHeight="15" x14ac:dyDescent="0.25"/>
  <cols>
    <col min="2" max="2" width="27.7109375" customWidth="1"/>
    <col min="3" max="3" width="17.5703125" bestFit="1" customWidth="1"/>
    <col min="8" max="8" width="14.140625" customWidth="1"/>
    <col min="9" max="9" width="24.7109375" customWidth="1"/>
    <col min="11" max="11" width="10.28515625" bestFit="1" customWidth="1"/>
    <col min="18" max="18" width="25.7109375" customWidth="1"/>
  </cols>
  <sheetData>
    <row r="1" spans="2:21" x14ac:dyDescent="0.25">
      <c r="B1" t="s">
        <v>488</v>
      </c>
      <c r="C1" t="s">
        <v>73</v>
      </c>
      <c r="D1" t="s">
        <v>175</v>
      </c>
      <c r="E1" t="s">
        <v>2222</v>
      </c>
      <c r="F1" t="s">
        <v>507</v>
      </c>
      <c r="G1" t="s">
        <v>305</v>
      </c>
      <c r="H1" t="s">
        <v>174</v>
      </c>
      <c r="I1" t="s">
        <v>488</v>
      </c>
      <c r="J1" t="s">
        <v>349</v>
      </c>
      <c r="K1" t="s">
        <v>260</v>
      </c>
      <c r="L1" t="s">
        <v>2240</v>
      </c>
      <c r="M1" t="s">
        <v>2241</v>
      </c>
      <c r="N1" t="s">
        <v>174</v>
      </c>
      <c r="O1" t="s">
        <v>226</v>
      </c>
      <c r="P1" t="s">
        <v>175</v>
      </c>
      <c r="Q1" t="s">
        <v>2242</v>
      </c>
      <c r="R1" t="s">
        <v>219</v>
      </c>
      <c r="S1" t="s">
        <v>2269</v>
      </c>
      <c r="U1" t="s">
        <v>61</v>
      </c>
    </row>
    <row r="2" spans="2:21" x14ac:dyDescent="0.25">
      <c r="B2" t="s">
        <v>2223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2223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2223</v>
      </c>
      <c r="S2" t="s">
        <v>2243</v>
      </c>
      <c r="U2">
        <v>30</v>
      </c>
    </row>
    <row r="3" spans="2:21" x14ac:dyDescent="0.25">
      <c r="B3" t="s">
        <v>2224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2224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2224</v>
      </c>
      <c r="S3" t="s">
        <v>2244</v>
      </c>
      <c r="U3">
        <v>34</v>
      </c>
    </row>
    <row r="4" spans="2:21" x14ac:dyDescent="0.25">
      <c r="B4" t="s">
        <v>515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515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515</v>
      </c>
      <c r="S4" t="s">
        <v>2245</v>
      </c>
      <c r="U4">
        <v>31</v>
      </c>
    </row>
    <row r="5" spans="2:21" x14ac:dyDescent="0.25">
      <c r="B5" t="s">
        <v>2225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2225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2225</v>
      </c>
      <c r="S5" t="s">
        <v>2246</v>
      </c>
      <c r="U5">
        <v>42</v>
      </c>
    </row>
    <row r="6" spans="2:21" x14ac:dyDescent="0.25">
      <c r="B6" t="s">
        <v>2226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2226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2226</v>
      </c>
      <c r="S6" t="s">
        <v>2247</v>
      </c>
      <c r="U6">
        <v>30</v>
      </c>
    </row>
    <row r="7" spans="2:21" x14ac:dyDescent="0.25">
      <c r="B7" t="s">
        <v>2227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2227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2227</v>
      </c>
      <c r="S7" t="s">
        <v>2248</v>
      </c>
      <c r="U7">
        <v>30</v>
      </c>
    </row>
    <row r="8" spans="2:21" x14ac:dyDescent="0.25">
      <c r="B8" t="s">
        <v>2228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2228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2228</v>
      </c>
      <c r="S8" t="s">
        <v>2249</v>
      </c>
      <c r="U8">
        <v>32</v>
      </c>
    </row>
    <row r="9" spans="2:21" x14ac:dyDescent="0.25">
      <c r="B9" t="s">
        <v>657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657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657</v>
      </c>
      <c r="S9" t="s">
        <v>2250</v>
      </c>
      <c r="U9">
        <v>39</v>
      </c>
    </row>
    <row r="10" spans="2:21" x14ac:dyDescent="0.25">
      <c r="B10" t="s">
        <v>2229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2229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2229</v>
      </c>
      <c r="S10" t="s">
        <v>2251</v>
      </c>
      <c r="U10">
        <v>42</v>
      </c>
    </row>
    <row r="11" spans="2:21" x14ac:dyDescent="0.25">
      <c r="B11" t="s">
        <v>546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546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546</v>
      </c>
      <c r="S11" t="s">
        <v>2254</v>
      </c>
      <c r="U11">
        <v>32</v>
      </c>
    </row>
    <row r="12" spans="2:21" x14ac:dyDescent="0.25">
      <c r="B12" t="s">
        <v>2230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2230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2230</v>
      </c>
      <c r="S12" t="s">
        <v>2252</v>
      </c>
      <c r="U12">
        <v>51</v>
      </c>
    </row>
    <row r="13" spans="2:21" x14ac:dyDescent="0.25">
      <c r="B13" t="s">
        <v>1287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1287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1287</v>
      </c>
      <c r="S13" t="s">
        <v>2253</v>
      </c>
      <c r="U13">
        <v>49</v>
      </c>
    </row>
    <row r="14" spans="2:21" x14ac:dyDescent="0.25">
      <c r="B14" t="s">
        <v>2231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2231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2231</v>
      </c>
      <c r="S14" t="s">
        <v>2255</v>
      </c>
      <c r="U14">
        <v>32</v>
      </c>
    </row>
    <row r="15" spans="2:21" x14ac:dyDescent="0.25">
      <c r="B15" t="s">
        <v>2232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2232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2232</v>
      </c>
      <c r="S15" t="s">
        <v>2256</v>
      </c>
      <c r="U15">
        <v>30</v>
      </c>
    </row>
    <row r="16" spans="2:21" x14ac:dyDescent="0.25">
      <c r="B16" t="s">
        <v>2233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2233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2233</v>
      </c>
      <c r="S16" t="s">
        <v>2257</v>
      </c>
      <c r="U16">
        <v>33</v>
      </c>
    </row>
    <row r="17" spans="2:21" x14ac:dyDescent="0.25">
      <c r="B17" t="s">
        <v>2234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2234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2234</v>
      </c>
      <c r="S17" t="s">
        <v>2258</v>
      </c>
      <c r="U17">
        <v>69</v>
      </c>
    </row>
    <row r="18" spans="2:21" x14ac:dyDescent="0.25">
      <c r="B18" t="s">
        <v>2235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2235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2235</v>
      </c>
      <c r="S18" t="s">
        <v>2259</v>
      </c>
      <c r="U18">
        <v>67</v>
      </c>
    </row>
    <row r="19" spans="2:21" x14ac:dyDescent="0.25">
      <c r="B19" t="s">
        <v>564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564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564</v>
      </c>
      <c r="S19" t="s">
        <v>2260</v>
      </c>
      <c r="U19">
        <v>30</v>
      </c>
    </row>
    <row r="20" spans="2:21" x14ac:dyDescent="0.25">
      <c r="B20" t="s">
        <v>574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574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574</v>
      </c>
      <c r="S20" t="s">
        <v>2261</v>
      </c>
      <c r="U20">
        <v>37</v>
      </c>
    </row>
    <row r="21" spans="2:21" x14ac:dyDescent="0.25">
      <c r="B21" t="s">
        <v>1616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1616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1616</v>
      </c>
      <c r="S21" t="s">
        <v>2262</v>
      </c>
      <c r="U21">
        <v>32</v>
      </c>
    </row>
    <row r="22" spans="2:21" x14ac:dyDescent="0.25">
      <c r="B22" t="s">
        <v>555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555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555</v>
      </c>
      <c r="S22" t="s">
        <v>2263</v>
      </c>
      <c r="U22">
        <v>41</v>
      </c>
    </row>
    <row r="23" spans="2:21" x14ac:dyDescent="0.25">
      <c r="B23" t="s">
        <v>2236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2236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2236</v>
      </c>
      <c r="S23" t="s">
        <v>2264</v>
      </c>
      <c r="U23">
        <v>39</v>
      </c>
    </row>
    <row r="24" spans="2:21" ht="15" customHeight="1" x14ac:dyDescent="0.25">
      <c r="B24" t="s">
        <v>1298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1298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1298</v>
      </c>
      <c r="S24" t="s">
        <v>2265</v>
      </c>
      <c r="U24">
        <v>44</v>
      </c>
    </row>
    <row r="25" spans="2:21" x14ac:dyDescent="0.25">
      <c r="B25" t="s">
        <v>2237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2237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2237</v>
      </c>
      <c r="S25" t="s">
        <v>2267</v>
      </c>
      <c r="U25">
        <v>51</v>
      </c>
    </row>
    <row r="26" spans="2:21" x14ac:dyDescent="0.25">
      <c r="B26" t="s">
        <v>2238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2238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2238</v>
      </c>
      <c r="S26" t="s">
        <v>2266</v>
      </c>
      <c r="U26">
        <v>47</v>
      </c>
    </row>
    <row r="27" spans="2:21" x14ac:dyDescent="0.25">
      <c r="B27" t="s">
        <v>2239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2239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2239</v>
      </c>
      <c r="S27" t="s">
        <v>2268</v>
      </c>
      <c r="U27">
        <v>49</v>
      </c>
    </row>
    <row r="28" spans="2:21" x14ac:dyDescent="0.25">
      <c r="C28" t="s">
        <v>216</v>
      </c>
      <c r="D28" t="s">
        <v>166</v>
      </c>
      <c r="E28" t="s">
        <v>163</v>
      </c>
      <c r="F28" t="s">
        <v>163</v>
      </c>
      <c r="G28" t="s">
        <v>164</v>
      </c>
      <c r="H28" t="s">
        <v>588</v>
      </c>
      <c r="J28" t="s">
        <v>256</v>
      </c>
      <c r="K28" t="s">
        <v>299</v>
      </c>
      <c r="L28" t="s">
        <v>255</v>
      </c>
      <c r="M28" t="s">
        <v>255</v>
      </c>
      <c r="N28" t="s">
        <v>255</v>
      </c>
      <c r="O28" t="s">
        <v>255</v>
      </c>
      <c r="P28" t="s">
        <v>255</v>
      </c>
      <c r="Q28" t="s">
        <v>300</v>
      </c>
    </row>
    <row r="33" spans="2:19" x14ac:dyDescent="0.25">
      <c r="B33" s="73" t="s">
        <v>219</v>
      </c>
      <c r="C33" s="73" t="s">
        <v>257</v>
      </c>
      <c r="D33" s="73" t="s">
        <v>61</v>
      </c>
      <c r="E33" s="74" t="s">
        <v>73</v>
      </c>
      <c r="F33" s="74" t="s">
        <v>173</v>
      </c>
      <c r="G33" s="74" t="s">
        <v>174</v>
      </c>
      <c r="H33" s="74" t="s">
        <v>175</v>
      </c>
      <c r="I33" s="74" t="s">
        <v>176</v>
      </c>
      <c r="J33" s="74" t="s">
        <v>177</v>
      </c>
      <c r="K33" s="75" t="s">
        <v>178</v>
      </c>
      <c r="L33" s="76" t="s">
        <v>168</v>
      </c>
      <c r="M33" s="76" t="s">
        <v>169</v>
      </c>
      <c r="N33" s="76" t="s">
        <v>64</v>
      </c>
      <c r="O33" s="76" t="s">
        <v>170</v>
      </c>
      <c r="P33" s="76" t="s">
        <v>68</v>
      </c>
      <c r="Q33" s="76" t="s">
        <v>171</v>
      </c>
      <c r="R33" s="75" t="s">
        <v>172</v>
      </c>
      <c r="S33" s="83" t="s">
        <v>2016</v>
      </c>
    </row>
    <row r="34" spans="2:19" x14ac:dyDescent="0.25">
      <c r="B34" t="s">
        <v>2243</v>
      </c>
      <c r="C34" t="s">
        <v>2223</v>
      </c>
      <c r="D34">
        <v>30</v>
      </c>
      <c r="E34" s="82">
        <v>60</v>
      </c>
      <c r="F34" s="82">
        <v>10</v>
      </c>
      <c r="G34" s="82">
        <v>0</v>
      </c>
      <c r="H34" s="82">
        <v>0</v>
      </c>
      <c r="I34" s="82">
        <v>30</v>
      </c>
      <c r="J34" s="81">
        <v>0</v>
      </c>
      <c r="K34" s="81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25">
      <c r="B35" t="s">
        <v>2275</v>
      </c>
      <c r="C35" t="s">
        <v>2224</v>
      </c>
      <c r="D35">
        <v>34</v>
      </c>
      <c r="E35" s="82">
        <v>91.1</v>
      </c>
      <c r="F35" s="82">
        <v>2.9</v>
      </c>
      <c r="G35" s="82">
        <v>0</v>
      </c>
      <c r="H35" s="82">
        <v>5.8</v>
      </c>
      <c r="I35" s="82">
        <v>0</v>
      </c>
      <c r="J35" s="81">
        <v>0</v>
      </c>
      <c r="K35" s="81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25">
      <c r="B36" t="s">
        <v>2245</v>
      </c>
      <c r="C36" t="s">
        <v>515</v>
      </c>
      <c r="D36">
        <v>31</v>
      </c>
      <c r="E36" s="82">
        <v>9.6</v>
      </c>
      <c r="F36" s="82">
        <v>74.099999999999994</v>
      </c>
      <c r="G36" s="82">
        <v>0</v>
      </c>
      <c r="H36" s="82">
        <v>0</v>
      </c>
      <c r="I36" s="82">
        <v>16.100000000000001</v>
      </c>
      <c r="J36" s="81">
        <v>0</v>
      </c>
      <c r="K36" s="81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25">
      <c r="B37" t="s">
        <v>2246</v>
      </c>
      <c r="C37" t="str">
        <f>VLOOKUP(B37,[1]Sheet1!$C$5866:$D$11139,2,FALSE)</f>
        <v>Parus xanthogenys</v>
      </c>
      <c r="D37">
        <v>42</v>
      </c>
      <c r="E37" s="82">
        <v>2.2999999999999998</v>
      </c>
      <c r="F37" s="82">
        <v>30.8</v>
      </c>
      <c r="G37" s="82">
        <v>0</v>
      </c>
      <c r="H37" s="82">
        <v>0</v>
      </c>
      <c r="I37" s="82">
        <v>66.599999999999994</v>
      </c>
      <c r="J37" s="81">
        <v>0</v>
      </c>
      <c r="K37" s="81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25">
      <c r="B38" t="s">
        <v>2247</v>
      </c>
      <c r="C38" t="s">
        <v>2226</v>
      </c>
      <c r="D38">
        <v>30</v>
      </c>
      <c r="E38" s="82">
        <v>10</v>
      </c>
      <c r="F38" s="82">
        <v>16.600000000000001</v>
      </c>
      <c r="G38" s="82">
        <v>0</v>
      </c>
      <c r="H38" s="82">
        <v>10</v>
      </c>
      <c r="I38" s="82">
        <v>63.3</v>
      </c>
      <c r="J38" s="81">
        <v>0</v>
      </c>
      <c r="K38" s="81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25">
      <c r="B39" t="s">
        <v>2248</v>
      </c>
      <c r="C39" t="str">
        <f>VLOOKUP(B39,[1]Sheet1!$C$5866:$D$11139,2,FALSE)</f>
        <v>Alcippe poioicephala</v>
      </c>
      <c r="D39">
        <v>30</v>
      </c>
      <c r="E39" s="82">
        <v>16.600000000000001</v>
      </c>
      <c r="F39" s="82">
        <v>23.3</v>
      </c>
      <c r="G39" s="82">
        <v>0</v>
      </c>
      <c r="H39" s="82">
        <v>0</v>
      </c>
      <c r="I39" s="82">
        <v>60</v>
      </c>
      <c r="J39" s="81">
        <v>0</v>
      </c>
      <c r="K39" s="81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25">
      <c r="B40" t="s">
        <v>2274</v>
      </c>
      <c r="C40" t="str">
        <f>VLOOKUP(B40,[1]Sheet1!$C$5866:$D$11139,2,FALSE)</f>
        <v>Nectarinia minima</v>
      </c>
      <c r="D40">
        <v>32</v>
      </c>
      <c r="E40" s="82">
        <v>0</v>
      </c>
      <c r="F40" s="82">
        <v>0</v>
      </c>
      <c r="G40" s="82">
        <v>100</v>
      </c>
      <c r="H40" s="82">
        <v>0</v>
      </c>
      <c r="I40" s="82">
        <v>0</v>
      </c>
      <c r="J40" s="81">
        <v>0</v>
      </c>
      <c r="K40" s="81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25">
      <c r="B41" t="s">
        <v>2250</v>
      </c>
      <c r="C41" t="str">
        <f>VLOOKUP(B41,[1]Sheet1!$C$5866:$D$11139,2,FALSE)</f>
        <v>Turdus merula</v>
      </c>
      <c r="D41">
        <v>39</v>
      </c>
      <c r="E41" s="82">
        <v>0</v>
      </c>
      <c r="F41" s="82">
        <v>25.6</v>
      </c>
      <c r="G41" s="82">
        <v>0</v>
      </c>
      <c r="H41" s="82">
        <v>56.4</v>
      </c>
      <c r="I41" s="82">
        <v>17.899999999999999</v>
      </c>
      <c r="J41" s="81">
        <v>0</v>
      </c>
      <c r="K41" s="81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25">
      <c r="B42" t="s">
        <v>2251</v>
      </c>
      <c r="C42" t="s">
        <v>2229</v>
      </c>
      <c r="D42">
        <v>42</v>
      </c>
      <c r="E42" s="82">
        <v>0</v>
      </c>
      <c r="F42" s="82">
        <v>100</v>
      </c>
      <c r="G42" s="82">
        <v>0</v>
      </c>
      <c r="H42" s="82">
        <v>0</v>
      </c>
      <c r="I42" s="82">
        <v>0</v>
      </c>
      <c r="J42" s="81">
        <v>0</v>
      </c>
      <c r="K42" s="81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25">
      <c r="B43" t="s">
        <v>2254</v>
      </c>
      <c r="C43" t="s">
        <v>546</v>
      </c>
      <c r="D43">
        <v>32</v>
      </c>
      <c r="E43" s="82">
        <v>0</v>
      </c>
      <c r="F43" s="82">
        <v>0</v>
      </c>
      <c r="G43" s="82">
        <v>0</v>
      </c>
      <c r="H43" s="82">
        <v>100</v>
      </c>
      <c r="I43" s="82">
        <v>0</v>
      </c>
      <c r="J43" s="81">
        <v>0</v>
      </c>
      <c r="K43" s="81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25">
      <c r="B44" t="s">
        <v>2273</v>
      </c>
      <c r="C44" t="s">
        <v>2276</v>
      </c>
      <c r="D44">
        <v>51</v>
      </c>
      <c r="E44" s="82">
        <v>0</v>
      </c>
      <c r="F44" s="82">
        <v>49</v>
      </c>
      <c r="G44" s="82">
        <v>3.9</v>
      </c>
      <c r="H44" s="82">
        <v>0</v>
      </c>
      <c r="I44" s="82">
        <v>47</v>
      </c>
      <c r="J44" s="81">
        <v>0</v>
      </c>
      <c r="K44" s="81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25">
      <c r="B45" t="s">
        <v>2253</v>
      </c>
      <c r="C45" t="s">
        <v>1287</v>
      </c>
      <c r="D45">
        <v>49</v>
      </c>
      <c r="E45" s="82">
        <v>95.6</v>
      </c>
      <c r="F45" s="82">
        <v>0</v>
      </c>
      <c r="G45" s="82">
        <v>0</v>
      </c>
      <c r="H45" s="82">
        <v>0</v>
      </c>
      <c r="I45" s="82">
        <v>4</v>
      </c>
      <c r="J45" s="81">
        <v>0</v>
      </c>
      <c r="K45" s="81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25">
      <c r="B46" t="s">
        <v>2255</v>
      </c>
      <c r="C46" t="s">
        <v>2231</v>
      </c>
      <c r="D46">
        <v>32</v>
      </c>
      <c r="E46" s="82">
        <v>0</v>
      </c>
      <c r="F46" s="82">
        <v>18.7</v>
      </c>
      <c r="G46" s="82">
        <v>0</v>
      </c>
      <c r="H46" s="82">
        <v>18.7</v>
      </c>
      <c r="I46" s="82">
        <v>62.5</v>
      </c>
      <c r="J46" s="81">
        <v>0</v>
      </c>
      <c r="K46" s="81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25">
      <c r="B47" t="s">
        <v>2256</v>
      </c>
      <c r="C47" t="str">
        <f>VLOOKUP(B47,[1]Sheet1!$C$5866:$D$11139,2,FALSE)</f>
        <v>Lanius schach</v>
      </c>
      <c r="D47">
        <v>30</v>
      </c>
      <c r="E47" s="82">
        <v>6.6</v>
      </c>
      <c r="F47" s="82">
        <v>0</v>
      </c>
      <c r="G47" s="82">
        <v>0</v>
      </c>
      <c r="H47" s="82">
        <v>93.3</v>
      </c>
      <c r="I47" s="82">
        <v>0</v>
      </c>
      <c r="J47" s="81">
        <v>0</v>
      </c>
      <c r="K47" s="81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25">
      <c r="B48" t="s">
        <v>2272</v>
      </c>
      <c r="C48" t="str">
        <f>VLOOKUP(B48,[1]Sheet1!$C$5866:$D$11139,2,FALSE)</f>
        <v>Eumyias albicaudatus</v>
      </c>
      <c r="D48">
        <v>33</v>
      </c>
      <c r="E48" s="82">
        <v>81.8</v>
      </c>
      <c r="F48" s="82">
        <v>12.1</v>
      </c>
      <c r="G48" s="82">
        <v>0</v>
      </c>
      <c r="H48" s="82">
        <v>6</v>
      </c>
      <c r="I48" s="82">
        <v>0</v>
      </c>
      <c r="J48" s="81">
        <v>0</v>
      </c>
      <c r="K48" s="81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25">
      <c r="B49" t="s">
        <v>2271</v>
      </c>
      <c r="C49" t="s">
        <v>2234</v>
      </c>
      <c r="D49">
        <v>69</v>
      </c>
      <c r="E49" s="82">
        <v>0</v>
      </c>
      <c r="F49" s="82">
        <v>76.8</v>
      </c>
      <c r="G49" s="82">
        <v>0</v>
      </c>
      <c r="H49" s="82">
        <v>23.1</v>
      </c>
      <c r="I49" s="82">
        <v>0</v>
      </c>
      <c r="J49" s="81">
        <v>0</v>
      </c>
      <c r="K49" s="81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25">
      <c r="B50" t="s">
        <v>2259</v>
      </c>
      <c r="C50" t="str">
        <f>VLOOKUP(B50,[1]Sheet1!$C$5866:$D$11139,2,FALSE)</f>
        <v>Zosterops palpebrosus</v>
      </c>
      <c r="D50">
        <v>67</v>
      </c>
      <c r="E50" s="82">
        <v>0</v>
      </c>
      <c r="F50" s="82">
        <v>32.799999999999997</v>
      </c>
      <c r="G50" s="82">
        <v>3</v>
      </c>
      <c r="H50" s="82">
        <v>0</v>
      </c>
      <c r="I50" s="82">
        <v>64.099999999999994</v>
      </c>
      <c r="J50" s="81">
        <v>0</v>
      </c>
      <c r="K50" s="81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25">
      <c r="B51" t="s">
        <v>2260</v>
      </c>
      <c r="C51" t="str">
        <f>VLOOKUP(B51,[1]Sheet1!$C$5866:$D$11139,2,FALSE)</f>
        <v>Dicaeum concolor</v>
      </c>
      <c r="D51">
        <v>30</v>
      </c>
      <c r="E51" s="82">
        <v>0</v>
      </c>
      <c r="F51" s="82">
        <v>0</v>
      </c>
      <c r="G51" s="82">
        <v>100</v>
      </c>
      <c r="H51" s="82">
        <v>0</v>
      </c>
      <c r="I51" s="82">
        <v>0</v>
      </c>
      <c r="J51" s="81">
        <v>0</v>
      </c>
      <c r="K51" s="81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25">
      <c r="B52" t="s">
        <v>2261</v>
      </c>
      <c r="C52" t="str">
        <f>VLOOKUP(B52,[1]Sheet1!$C$5866:$D$11139,2,FALSE)</f>
        <v>Pycnonotus jocosus</v>
      </c>
      <c r="D52">
        <v>37</v>
      </c>
      <c r="E52" s="82">
        <v>5.4</v>
      </c>
      <c r="F52" s="82">
        <v>56.7</v>
      </c>
      <c r="G52" s="82">
        <v>0</v>
      </c>
      <c r="H52" s="82">
        <v>0</v>
      </c>
      <c r="I52" s="82">
        <v>37.799999999999997</v>
      </c>
      <c r="J52" s="81">
        <v>0</v>
      </c>
      <c r="K52" s="81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25">
      <c r="B53" t="s">
        <v>2262</v>
      </c>
      <c r="C53" t="str">
        <f>VLOOKUP(B53,[1]Sheet1!$C$5866:$D$11139,2,FALSE)</f>
        <v>Pericrocotus flammeus</v>
      </c>
      <c r="D53">
        <v>32</v>
      </c>
      <c r="E53" s="82">
        <v>62.5</v>
      </c>
      <c r="F53" s="82">
        <v>0</v>
      </c>
      <c r="G53" s="82">
        <v>0</v>
      </c>
      <c r="H53" s="82">
        <v>0</v>
      </c>
      <c r="I53" s="82">
        <v>37.5</v>
      </c>
      <c r="J53" s="81">
        <v>0</v>
      </c>
      <c r="K53" s="81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25">
      <c r="B54" t="s">
        <v>2263</v>
      </c>
      <c r="C54" t="s">
        <v>555</v>
      </c>
      <c r="D54">
        <v>41</v>
      </c>
      <c r="E54" s="82">
        <v>2.5</v>
      </c>
      <c r="F54" s="82">
        <v>28.2</v>
      </c>
      <c r="G54" s="82">
        <v>0</v>
      </c>
      <c r="H54" s="82">
        <v>0</v>
      </c>
      <c r="I54" s="82">
        <v>69.2</v>
      </c>
      <c r="J54" s="81">
        <v>0</v>
      </c>
      <c r="K54" s="81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25">
      <c r="B55" t="s">
        <v>2264</v>
      </c>
      <c r="C55" t="s">
        <v>2236</v>
      </c>
      <c r="D55">
        <v>39</v>
      </c>
      <c r="E55" s="82">
        <v>0</v>
      </c>
      <c r="F55" s="82">
        <v>26.8</v>
      </c>
      <c r="G55" s="82">
        <v>0</v>
      </c>
      <c r="H55" s="82">
        <v>0</v>
      </c>
      <c r="I55" s="82">
        <v>73.099999999999994</v>
      </c>
      <c r="J55" s="81">
        <v>0</v>
      </c>
      <c r="K55" s="81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25">
      <c r="B56" t="s">
        <v>2265</v>
      </c>
      <c r="C56" t="str">
        <f>VLOOKUP(B56,[1]Sheet1!$C$5866:$D$11139,2,FALSE)</f>
        <v>Sitta frontalis</v>
      </c>
      <c r="D56">
        <v>44</v>
      </c>
      <c r="E56" s="82">
        <v>0</v>
      </c>
      <c r="F56" s="82">
        <v>100</v>
      </c>
      <c r="G56" s="82">
        <v>0</v>
      </c>
      <c r="H56" s="82">
        <v>0</v>
      </c>
      <c r="I56" s="82">
        <v>0</v>
      </c>
      <c r="J56" s="81">
        <v>0</v>
      </c>
      <c r="K56" s="81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25">
      <c r="B57" t="s">
        <v>2270</v>
      </c>
      <c r="C57" t="s">
        <v>2277</v>
      </c>
      <c r="D57">
        <v>51</v>
      </c>
      <c r="E57" s="82">
        <v>0</v>
      </c>
      <c r="F57" s="82">
        <v>45.099999999999994</v>
      </c>
      <c r="G57" s="82">
        <v>0</v>
      </c>
      <c r="H57" s="82">
        <v>17.600000000000001</v>
      </c>
      <c r="I57" s="82">
        <v>37.200000000000003</v>
      </c>
      <c r="J57" s="81">
        <v>0</v>
      </c>
      <c r="K57" s="81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25">
      <c r="B58" t="s">
        <v>2266</v>
      </c>
      <c r="C58" t="s">
        <v>2238</v>
      </c>
      <c r="D58">
        <v>47</v>
      </c>
      <c r="E58" s="82">
        <v>0</v>
      </c>
      <c r="F58" s="82">
        <v>100</v>
      </c>
      <c r="G58" s="82">
        <v>0</v>
      </c>
      <c r="H58" s="82">
        <v>0</v>
      </c>
      <c r="I58" s="82">
        <v>0</v>
      </c>
      <c r="J58" s="81">
        <v>0</v>
      </c>
      <c r="K58" s="81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25">
      <c r="B59" t="s">
        <v>2268</v>
      </c>
      <c r="C59" t="str">
        <f>VLOOKUP(B59,[1]Sheet1!$C$5866:$D$11139,2,FALSE)</f>
        <v>Iole indica</v>
      </c>
      <c r="D59">
        <v>49</v>
      </c>
      <c r="E59" s="82">
        <v>8.1</v>
      </c>
      <c r="F59" s="82">
        <v>61.2</v>
      </c>
      <c r="G59" s="82">
        <v>0</v>
      </c>
      <c r="H59" s="82">
        <v>0</v>
      </c>
      <c r="I59" s="82">
        <v>30.6</v>
      </c>
      <c r="J59" s="81">
        <v>0</v>
      </c>
      <c r="K59" s="81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25">
      <c r="B61" s="73" t="s">
        <v>219</v>
      </c>
      <c r="C61" s="73" t="s">
        <v>257</v>
      </c>
      <c r="D61" s="73" t="s">
        <v>61</v>
      </c>
      <c r="E61" s="74" t="s">
        <v>73</v>
      </c>
      <c r="F61" s="74" t="s">
        <v>173</v>
      </c>
      <c r="G61" s="74" t="s">
        <v>174</v>
      </c>
      <c r="H61" s="74" t="s">
        <v>175</v>
      </c>
      <c r="I61" s="74" t="s">
        <v>176</v>
      </c>
      <c r="J61" s="74" t="s">
        <v>177</v>
      </c>
      <c r="K61" s="75" t="s">
        <v>178</v>
      </c>
      <c r="L61" s="76" t="s">
        <v>168</v>
      </c>
      <c r="M61" s="76" t="s">
        <v>169</v>
      </c>
      <c r="N61" s="76" t="s">
        <v>64</v>
      </c>
      <c r="O61" s="76" t="s">
        <v>170</v>
      </c>
      <c r="P61" s="76" t="s">
        <v>68</v>
      </c>
      <c r="Q61" s="76" t="s">
        <v>171</v>
      </c>
      <c r="R61" s="75" t="s">
        <v>172</v>
      </c>
    </row>
    <row r="62" spans="2:18" x14ac:dyDescent="0.25">
      <c r="B62" t="s">
        <v>2243</v>
      </c>
      <c r="C62" t="s">
        <v>2223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25">
      <c r="B63" t="s">
        <v>2275</v>
      </c>
      <c r="C63" t="s">
        <v>2224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25">
      <c r="B64" t="s">
        <v>2245</v>
      </c>
      <c r="C64" t="s">
        <v>515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25">
      <c r="B65" t="s">
        <v>2246</v>
      </c>
      <c r="C65" t="s">
        <v>2278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25">
      <c r="B66" t="s">
        <v>2247</v>
      </c>
      <c r="C66" t="s">
        <v>2226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25">
      <c r="B67" t="s">
        <v>2248</v>
      </c>
      <c r="C67" t="s">
        <v>2227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25">
      <c r="B68" t="s">
        <v>2274</v>
      </c>
      <c r="C68" t="s">
        <v>2228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25">
      <c r="B69" t="s">
        <v>2250</v>
      </c>
      <c r="C69" t="s">
        <v>657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25">
      <c r="B70" t="s">
        <v>2251</v>
      </c>
      <c r="C70" t="s">
        <v>2229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25">
      <c r="B71" t="s">
        <v>2254</v>
      </c>
      <c r="C71" t="s">
        <v>546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25">
      <c r="B72" t="s">
        <v>2273</v>
      </c>
      <c r="C72" t="s">
        <v>2276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25">
      <c r="B73" t="s">
        <v>2253</v>
      </c>
      <c r="C73" t="s">
        <v>1287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25">
      <c r="B74" t="s">
        <v>2255</v>
      </c>
      <c r="C74" t="s">
        <v>2231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25">
      <c r="B75" t="s">
        <v>2256</v>
      </c>
      <c r="C75" t="s">
        <v>2232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25">
      <c r="B76" t="s">
        <v>2272</v>
      </c>
      <c r="C76" t="s">
        <v>2279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25">
      <c r="B77" t="s">
        <v>2271</v>
      </c>
      <c r="C77" t="s">
        <v>2234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25">
      <c r="B78" t="s">
        <v>2259</v>
      </c>
      <c r="C78" t="s">
        <v>2235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25">
      <c r="B79" t="s">
        <v>2260</v>
      </c>
      <c r="C79" t="s">
        <v>564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25">
      <c r="B80" t="s">
        <v>2261</v>
      </c>
      <c r="C80" t="s">
        <v>574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25">
      <c r="B81" t="s">
        <v>2262</v>
      </c>
      <c r="C81" t="s">
        <v>1616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25">
      <c r="B82" t="s">
        <v>2263</v>
      </c>
      <c r="C82" t="s">
        <v>555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25">
      <c r="B83" t="s">
        <v>2264</v>
      </c>
      <c r="C83" t="s">
        <v>2236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25">
      <c r="B84" t="s">
        <v>2265</v>
      </c>
      <c r="C84" t="s">
        <v>1298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25">
      <c r="B85" t="s">
        <v>2270</v>
      </c>
      <c r="C85" t="s">
        <v>2277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25">
      <c r="B86" t="s">
        <v>2266</v>
      </c>
      <c r="C86" t="s">
        <v>2238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25">
      <c r="B87" t="s">
        <v>2268</v>
      </c>
      <c r="C87" t="s">
        <v>2239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8" sqref="F38"/>
    </sheetView>
  </sheetViews>
  <sheetFormatPr defaultRowHeight="15" x14ac:dyDescent="0.25"/>
  <cols>
    <col min="1" max="1" width="25.7109375" customWidth="1"/>
    <col min="2" max="2" width="32.28515625" customWidth="1"/>
    <col min="5" max="5" width="13.28515625" customWidth="1"/>
    <col min="6" max="6" width="17.5703125" customWidth="1"/>
    <col min="7" max="7" width="17.7109375" customWidth="1"/>
    <col min="8" max="8" width="15.28515625" customWidth="1"/>
  </cols>
  <sheetData>
    <row r="1" spans="1:10" x14ac:dyDescent="0.25">
      <c r="D1" t="s">
        <v>2342</v>
      </c>
      <c r="E1" t="s">
        <v>2343</v>
      </c>
      <c r="F1" t="s">
        <v>2344</v>
      </c>
      <c r="G1" t="s">
        <v>2345</v>
      </c>
      <c r="H1" t="s">
        <v>2364</v>
      </c>
    </row>
    <row r="2" spans="1:10" x14ac:dyDescent="0.25">
      <c r="A2" t="s">
        <v>257</v>
      </c>
      <c r="B2" t="s">
        <v>219</v>
      </c>
      <c r="C2" t="s">
        <v>2346</v>
      </c>
      <c r="D2" t="s">
        <v>2347</v>
      </c>
      <c r="E2" t="s">
        <v>2348</v>
      </c>
      <c r="F2" t="s">
        <v>2349</v>
      </c>
      <c r="G2" t="s">
        <v>2350</v>
      </c>
      <c r="H2" t="s">
        <v>2365</v>
      </c>
      <c r="I2" t="s">
        <v>2339</v>
      </c>
    </row>
    <row r="3" spans="1:10" x14ac:dyDescent="0.25">
      <c r="A3" t="str">
        <f>VLOOKUP(B3,[1]Sheet1!$C$5866:$D$11139,2,FALSE)</f>
        <v>Lichmera indistincta</v>
      </c>
      <c r="B3" t="s">
        <v>2351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25">
      <c r="A4" t="str">
        <f>VLOOKUP(B4,[1]Sheet1!$C$5866:$D$11139,2,FALSE)</f>
        <v>Phylidonyris albifrons</v>
      </c>
      <c r="B4" t="s">
        <v>2352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25">
      <c r="A5" t="str">
        <f>VLOOKUP(B5,[1]Sheet1!$C$5866:$D$11139,2,FALSE)</f>
        <v>Anthochaera carunculata</v>
      </c>
      <c r="B5" t="s">
        <v>2353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25">
      <c r="A6" t="str">
        <f>VLOOKUP(B6,[1]Sheet1!$C$5866:$D$11139,2,FALSE)</f>
        <v>Lichenostomus ornatus</v>
      </c>
      <c r="B6" t="s">
        <v>2354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25">
      <c r="A7" t="str">
        <f>VLOOKUP(B7,[1]Sheet1!$C$5866:$D$11139,2,FALSE)</f>
        <v>Lichenostomus leucotis</v>
      </c>
      <c r="B7" t="s">
        <v>2355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25">
      <c r="A8" t="str">
        <f>VLOOKUP(B8,[1]Sheet1!$C$5866:$D$11139,2,FALSE)</f>
        <v>Melithreptus brevirostris</v>
      </c>
      <c r="B8" t="s">
        <v>2356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25">
      <c r="A9" t="str">
        <f>VLOOKUP(B9,[1]Sheet1!$C$5866:$D$11139,2,FALSE)</f>
        <v>Manorina flavigula</v>
      </c>
      <c r="B9" t="s">
        <v>2357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25">
      <c r="A10" t="str">
        <f>VLOOKUP(B10,[1]Sheet1!$C$5866:$D$11139,2,FALSE)</f>
        <v>Lichenostomus virescens</v>
      </c>
      <c r="B10" t="s">
        <v>2358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25">
      <c r="A11" t="str">
        <f>VLOOKUP(B11,[1]Sheet1!$C$5866:$D$11139,2,FALSE)</f>
        <v>Acanthagenys rufogularis</v>
      </c>
      <c r="B11" t="s">
        <v>2359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25">
      <c r="A12" t="str">
        <f>VLOOKUP(B12,[1]Sheet1!$C$5866:$D$11139,2,FALSE)</f>
        <v>Petroica goodenovii</v>
      </c>
      <c r="B12" t="s">
        <v>283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25">
      <c r="A13" t="str">
        <f>VLOOKUP(B13,[1]Sheet1!$C$5866:$D$11139,2,FALSE)</f>
        <v>Pyrrholaemus brunneus</v>
      </c>
      <c r="B13" t="s">
        <v>2360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25">
      <c r="A14" t="str">
        <f>VLOOKUP(B14,[1]Sheet1!$C$5866:$D$11139,2,FALSE)</f>
        <v>Pomatostomus superciliosus</v>
      </c>
      <c r="B14" s="66" t="s">
        <v>291</v>
      </c>
      <c r="C14" s="66">
        <v>49</v>
      </c>
      <c r="D14" s="66">
        <v>0</v>
      </c>
      <c r="E14" s="66">
        <v>3</v>
      </c>
      <c r="F14" s="66">
        <v>2</v>
      </c>
      <c r="G14" s="66">
        <v>0</v>
      </c>
      <c r="H14" s="66">
        <v>45</v>
      </c>
      <c r="I14" s="66">
        <f t="shared" si="0"/>
        <v>50</v>
      </c>
      <c r="J14" t="s">
        <v>2128</v>
      </c>
    </row>
    <row r="15" spans="1:10" x14ac:dyDescent="0.25">
      <c r="A15" t="str">
        <f>VLOOKUP(B15,[1]Sheet1!$C$5866:$D$11139,2,FALSE)</f>
        <v>Smicrornis brevirostris</v>
      </c>
      <c r="B15" t="s">
        <v>2361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25">
      <c r="A16" t="str">
        <f>VLOOKUP(B16,[1]Sheet1!$C$5866:$D$11139,2,FALSE)</f>
        <v>Acanthiza uropygialis</v>
      </c>
      <c r="B16" t="s">
        <v>274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25">
      <c r="A17" t="str">
        <f>VLOOKUP(B17,[1]Sheet1!$C$5866:$D$11139,2,FALSE)</f>
        <v>Acanthiza apicalis</v>
      </c>
      <c r="B17" t="s">
        <v>2362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25">
      <c r="A18" t="str">
        <f>VLOOKUP(B18,[1]Sheet1!$C$5866:$D$11139,2,FALSE)</f>
        <v>Pardalotus striatus</v>
      </c>
      <c r="B18" t="s">
        <v>2363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25">
      <c r="A21" s="73" t="s">
        <v>219</v>
      </c>
      <c r="B21" s="73" t="s">
        <v>257</v>
      </c>
      <c r="C21" s="73" t="s">
        <v>61</v>
      </c>
      <c r="D21" s="74" t="s">
        <v>73</v>
      </c>
      <c r="E21" s="74" t="s">
        <v>173</v>
      </c>
      <c r="F21" s="74" t="s">
        <v>174</v>
      </c>
      <c r="G21" s="74" t="s">
        <v>175</v>
      </c>
      <c r="H21" s="74" t="s">
        <v>176</v>
      </c>
      <c r="I21" s="74" t="s">
        <v>177</v>
      </c>
      <c r="J21" s="75" t="s">
        <v>178</v>
      </c>
      <c r="K21" s="76" t="s">
        <v>168</v>
      </c>
      <c r="L21" s="76" t="s">
        <v>169</v>
      </c>
      <c r="M21" s="76" t="s">
        <v>64</v>
      </c>
      <c r="N21" s="76" t="s">
        <v>170</v>
      </c>
      <c r="O21" s="76" t="s">
        <v>68</v>
      </c>
      <c r="P21" s="76" t="s">
        <v>171</v>
      </c>
      <c r="Q21" s="75" t="s">
        <v>172</v>
      </c>
    </row>
    <row r="22" spans="1:17" x14ac:dyDescent="0.25">
      <c r="A22" t="s">
        <v>2351</v>
      </c>
      <c r="B22" t="s">
        <v>2366</v>
      </c>
      <c r="C22">
        <v>30</v>
      </c>
    </row>
    <row r="23" spans="1:17" x14ac:dyDescent="0.25">
      <c r="A23" t="s">
        <v>2352</v>
      </c>
      <c r="B23" t="s">
        <v>2367</v>
      </c>
      <c r="C23">
        <v>65</v>
      </c>
    </row>
    <row r="24" spans="1:17" x14ac:dyDescent="0.25">
      <c r="A24" t="s">
        <v>2353</v>
      </c>
      <c r="B24" t="s">
        <v>2368</v>
      </c>
      <c r="C24">
        <v>184</v>
      </c>
    </row>
    <row r="25" spans="1:17" x14ac:dyDescent="0.25">
      <c r="A25" t="s">
        <v>2354</v>
      </c>
      <c r="B25" t="s">
        <v>2369</v>
      </c>
      <c r="C25">
        <v>106</v>
      </c>
    </row>
    <row r="26" spans="1:17" x14ac:dyDescent="0.25">
      <c r="A26" t="s">
        <v>2355</v>
      </c>
      <c r="B26" t="s">
        <v>2370</v>
      </c>
      <c r="C26">
        <v>342</v>
      </c>
    </row>
    <row r="27" spans="1:17" x14ac:dyDescent="0.25">
      <c r="A27" t="s">
        <v>2356</v>
      </c>
      <c r="B27" t="s">
        <v>2371</v>
      </c>
      <c r="C27">
        <v>150</v>
      </c>
    </row>
    <row r="28" spans="1:17" x14ac:dyDescent="0.25">
      <c r="A28" t="s">
        <v>2357</v>
      </c>
      <c r="B28" t="s">
        <v>2372</v>
      </c>
      <c r="C28">
        <v>65</v>
      </c>
    </row>
    <row r="29" spans="1:17" x14ac:dyDescent="0.25">
      <c r="A29" t="s">
        <v>2358</v>
      </c>
      <c r="B29" t="s">
        <v>2373</v>
      </c>
      <c r="C29">
        <v>24</v>
      </c>
    </row>
    <row r="30" spans="1:17" x14ac:dyDescent="0.25">
      <c r="A30" t="s">
        <v>2359</v>
      </c>
      <c r="B30" t="s">
        <v>2374</v>
      </c>
      <c r="C30">
        <v>71</v>
      </c>
    </row>
    <row r="31" spans="1:17" x14ac:dyDescent="0.25">
      <c r="A31" t="s">
        <v>283</v>
      </c>
      <c r="B31" t="s">
        <v>2375</v>
      </c>
      <c r="C31">
        <v>66</v>
      </c>
    </row>
    <row r="32" spans="1:17" x14ac:dyDescent="0.25">
      <c r="A32" t="s">
        <v>2360</v>
      </c>
      <c r="B32" t="s">
        <v>2376</v>
      </c>
      <c r="C32">
        <v>38</v>
      </c>
    </row>
    <row r="33" spans="1:3" x14ac:dyDescent="0.25">
      <c r="A33" s="66" t="s">
        <v>291</v>
      </c>
      <c r="B33" t="s">
        <v>2377</v>
      </c>
      <c r="C33" s="66">
        <v>49</v>
      </c>
    </row>
    <row r="34" spans="1:3" x14ac:dyDescent="0.25">
      <c r="A34" t="s">
        <v>2361</v>
      </c>
      <c r="B34" t="s">
        <v>2378</v>
      </c>
      <c r="C34">
        <v>166</v>
      </c>
    </row>
    <row r="35" spans="1:3" x14ac:dyDescent="0.25">
      <c r="A35" t="s">
        <v>274</v>
      </c>
      <c r="B35" t="s">
        <v>2379</v>
      </c>
      <c r="C35">
        <v>81</v>
      </c>
    </row>
    <row r="36" spans="1:3" x14ac:dyDescent="0.25">
      <c r="A36" t="s">
        <v>2362</v>
      </c>
      <c r="B36" t="s">
        <v>2380</v>
      </c>
      <c r="C36">
        <v>52</v>
      </c>
    </row>
    <row r="37" spans="1:3" x14ac:dyDescent="0.25">
      <c r="A37" t="s">
        <v>2363</v>
      </c>
      <c r="B37" t="s">
        <v>2381</v>
      </c>
      <c r="C37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A40" sqref="A40"/>
    </sheetView>
  </sheetViews>
  <sheetFormatPr defaultColWidth="8.85546875" defaultRowHeight="15" x14ac:dyDescent="0.25"/>
  <cols>
    <col min="1" max="1" width="28.28515625" customWidth="1"/>
    <col min="2" max="2" width="9.85546875" customWidth="1"/>
    <col min="3" max="9" width="9.140625" customWidth="1"/>
    <col min="10" max="10" width="12.7109375" customWidth="1"/>
    <col min="11" max="11" width="14.7109375" customWidth="1"/>
    <col min="13" max="13" width="13.85546875" customWidth="1"/>
    <col min="25" max="25" width="12" customWidth="1"/>
    <col min="26" max="26" width="15.28515625" customWidth="1"/>
  </cols>
  <sheetData>
    <row r="1" spans="1:26" x14ac:dyDescent="0.25">
      <c r="A1" t="s">
        <v>488</v>
      </c>
      <c r="B1" t="s">
        <v>61</v>
      </c>
      <c r="C1" t="s">
        <v>221</v>
      </c>
      <c r="D1" t="s">
        <v>261</v>
      </c>
      <c r="E1" t="s">
        <v>222</v>
      </c>
      <c r="F1" t="s">
        <v>732</v>
      </c>
      <c r="G1" t="s">
        <v>220</v>
      </c>
      <c r="H1" t="s">
        <v>260</v>
      </c>
      <c r="I1" t="s">
        <v>223</v>
      </c>
      <c r="J1" t="s">
        <v>71</v>
      </c>
      <c r="K1" t="s">
        <v>72</v>
      </c>
      <c r="L1" t="s">
        <v>733</v>
      </c>
      <c r="M1" t="s">
        <v>734</v>
      </c>
      <c r="N1" t="s">
        <v>735</v>
      </c>
      <c r="O1" t="s">
        <v>74</v>
      </c>
      <c r="P1" t="s">
        <v>507</v>
      </c>
      <c r="Q1" t="s">
        <v>225</v>
      </c>
      <c r="R1" t="s">
        <v>227</v>
      </c>
      <c r="S1" s="32" t="s">
        <v>87</v>
      </c>
      <c r="T1" s="32" t="s">
        <v>73</v>
      </c>
      <c r="U1" s="32" t="s">
        <v>508</v>
      </c>
      <c r="V1" s="32" t="s">
        <v>175</v>
      </c>
      <c r="W1" s="32" t="s">
        <v>173</v>
      </c>
      <c r="X1" s="32" t="s">
        <v>74</v>
      </c>
      <c r="Y1" t="s">
        <v>71</v>
      </c>
      <c r="Z1" t="s">
        <v>89</v>
      </c>
    </row>
    <row r="2" spans="1:26" x14ac:dyDescent="0.25">
      <c r="A2" t="s">
        <v>296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2">
        <f t="shared" ref="J2:J37" si="0">1/(C2*C2+D2*D2+E2*E2+F2*F2+G2*G2+H2*H2+I2*I2)</f>
        <v>1.0263378827470551</v>
      </c>
      <c r="K2" s="52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2">
        <f t="shared" ref="Y2:Y37" si="5">1/(S2*S2+T2*T2+U2*U2+V2*V2+W2*W2+X2*X2)</f>
        <v>1.8566275103924728</v>
      </c>
      <c r="Z2" s="52">
        <f t="shared" ref="Z2:Z37" si="6">1-(Y2-1)/(6-1)</f>
        <v>0.82867449792150549</v>
      </c>
    </row>
    <row r="3" spans="1:26" x14ac:dyDescent="0.25">
      <c r="A3" t="s">
        <v>736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2">
        <f t="shared" si="0"/>
        <v>1.7659576346763441</v>
      </c>
      <c r="K3" s="52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2">
        <f t="shared" si="5"/>
        <v>1.2217112754177031</v>
      </c>
      <c r="Z3" s="52">
        <f t="shared" si="6"/>
        <v>0.95565774491645938</v>
      </c>
    </row>
    <row r="4" spans="1:26" x14ac:dyDescent="0.25">
      <c r="A4" t="s">
        <v>737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2">
        <f t="shared" si="0"/>
        <v>1.5440033226951504</v>
      </c>
      <c r="K4" s="52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2">
        <f t="shared" si="5"/>
        <v>1.6089043200689899</v>
      </c>
      <c r="Z4" s="52">
        <f t="shared" si="6"/>
        <v>0.87821913598620205</v>
      </c>
    </row>
    <row r="5" spans="1:26" x14ac:dyDescent="0.25">
      <c r="A5" t="s">
        <v>738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2">
        <f t="shared" si="0"/>
        <v>1.8137792811992708</v>
      </c>
      <c r="K5" s="52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2">
        <f t="shared" si="5"/>
        <v>2.2187166499153559</v>
      </c>
      <c r="Z5" s="52">
        <f t="shared" si="6"/>
        <v>0.75625667001692887</v>
      </c>
    </row>
    <row r="6" spans="1:26" x14ac:dyDescent="0.25">
      <c r="A6" t="s">
        <v>197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2">
        <f t="shared" si="0"/>
        <v>2.0651855156148677</v>
      </c>
      <c r="K6" s="52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2">
        <f t="shared" si="5"/>
        <v>2.1012861972813557</v>
      </c>
      <c r="Z6" s="52">
        <f t="shared" si="6"/>
        <v>0.77974276054372882</v>
      </c>
    </row>
    <row r="7" spans="1:26" x14ac:dyDescent="0.25">
      <c r="A7" t="s">
        <v>739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2">
        <f t="shared" si="0"/>
        <v>2.5169326645004264</v>
      </c>
      <c r="K7" s="52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2">
        <f t="shared" si="5"/>
        <v>2.768687254625092</v>
      </c>
      <c r="Z7" s="52">
        <f t="shared" si="6"/>
        <v>0.6462625490749816</v>
      </c>
    </row>
    <row r="8" spans="1:26" x14ac:dyDescent="0.25">
      <c r="A8" t="s">
        <v>740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2">
        <f t="shared" si="0"/>
        <v>1.9863182399631338</v>
      </c>
      <c r="K8" s="52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2">
        <f t="shared" si="5"/>
        <v>1.9401690663324405</v>
      </c>
      <c r="Z8" s="52">
        <f t="shared" si="6"/>
        <v>0.81196618673351195</v>
      </c>
    </row>
    <row r="9" spans="1:26" x14ac:dyDescent="0.25">
      <c r="A9" t="s">
        <v>741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2">
        <f t="shared" si="0"/>
        <v>1.637599279456317</v>
      </c>
      <c r="K9" s="52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2">
        <f t="shared" si="5"/>
        <v>1.6375992794563172</v>
      </c>
      <c r="Z9" s="52">
        <f t="shared" si="6"/>
        <v>0.87248014410873653</v>
      </c>
    </row>
    <row r="10" spans="1:26" x14ac:dyDescent="0.25">
      <c r="A10" t="s">
        <v>742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2">
        <f t="shared" si="0"/>
        <v>1.658443550727642</v>
      </c>
      <c r="K10" s="52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2">
        <f t="shared" si="5"/>
        <v>1.0181920371273545</v>
      </c>
      <c r="Z10" s="52">
        <f t="shared" si="6"/>
        <v>0.99636159257452905</v>
      </c>
    </row>
    <row r="11" spans="1:26" x14ac:dyDescent="0.25">
      <c r="A11" t="s">
        <v>206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2">
        <f t="shared" si="0"/>
        <v>1.1825460926903277</v>
      </c>
      <c r="K11" s="52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2">
        <f t="shared" si="5"/>
        <v>2.4594558699833255</v>
      </c>
      <c r="Z11" s="52">
        <f t="shared" si="6"/>
        <v>0.70810882600333491</v>
      </c>
    </row>
    <row r="12" spans="1:26" x14ac:dyDescent="0.25">
      <c r="A12" t="s">
        <v>743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2">
        <f t="shared" si="0"/>
        <v>1.4312847354914244</v>
      </c>
      <c r="K12" s="52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2">
        <f t="shared" si="5"/>
        <v>2.1916943550720189</v>
      </c>
      <c r="Z12" s="52">
        <f t="shared" si="6"/>
        <v>0.76166112898559624</v>
      </c>
    </row>
    <row r="13" spans="1:26" x14ac:dyDescent="0.25">
      <c r="A13" t="s">
        <v>744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2">
        <f t="shared" si="0"/>
        <v>1.4483307987544358</v>
      </c>
      <c r="K13" s="52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2">
        <f t="shared" si="5"/>
        <v>1.2333239189607519</v>
      </c>
      <c r="Z13" s="52">
        <f t="shared" si="6"/>
        <v>0.95333521620784967</v>
      </c>
    </row>
    <row r="14" spans="1:26" x14ac:dyDescent="0.25">
      <c r="A14" t="s">
        <v>294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2">
        <f t="shared" si="0"/>
        <v>2.1688492519638931</v>
      </c>
      <c r="K14" s="52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2">
        <f t="shared" si="5"/>
        <v>1.953956958236124</v>
      </c>
      <c r="Z14" s="52">
        <f t="shared" si="6"/>
        <v>0.80920860835277519</v>
      </c>
    </row>
    <row r="15" spans="1:26" x14ac:dyDescent="0.25">
      <c r="A15" t="s">
        <v>745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2">
        <f t="shared" si="0"/>
        <v>1.6452807589351086</v>
      </c>
      <c r="K15" s="52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2">
        <f t="shared" si="5"/>
        <v>1.1966331529608294</v>
      </c>
      <c r="Z15" s="52">
        <f t="shared" si="6"/>
        <v>0.9606733694078341</v>
      </c>
    </row>
    <row r="16" spans="1:26" x14ac:dyDescent="0.25">
      <c r="A16" t="s">
        <v>110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2">
        <f t="shared" si="0"/>
        <v>1.3724989637632825</v>
      </c>
      <c r="K16" s="52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2">
        <f t="shared" si="5"/>
        <v>2.0550169127891924</v>
      </c>
      <c r="Z16" s="52">
        <f t="shared" si="6"/>
        <v>0.78899661744216154</v>
      </c>
    </row>
    <row r="17" spans="1:26" x14ac:dyDescent="0.25">
      <c r="A17" t="s">
        <v>746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2">
        <f t="shared" si="0"/>
        <v>1.0263378827470551</v>
      </c>
      <c r="K17" s="52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2">
        <f t="shared" si="5"/>
        <v>1.2476419567018335</v>
      </c>
      <c r="Z17" s="52">
        <f t="shared" si="6"/>
        <v>0.95047160865963332</v>
      </c>
    </row>
    <row r="18" spans="1:26" x14ac:dyDescent="0.25">
      <c r="A18" t="s">
        <v>747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2">
        <f t="shared" si="0"/>
        <v>2.0503441502656217</v>
      </c>
      <c r="K18" s="52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2">
        <f t="shared" si="5"/>
        <v>2.9662676047982348</v>
      </c>
      <c r="Z18" s="52">
        <f t="shared" si="6"/>
        <v>0.60674647904035306</v>
      </c>
    </row>
    <row r="19" spans="1:26" x14ac:dyDescent="0.25">
      <c r="A19" t="s">
        <v>748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2">
        <f t="shared" si="0"/>
        <v>2.0296161589920114</v>
      </c>
      <c r="K19" s="52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2">
        <f t="shared" si="5"/>
        <v>1.7899205991222227</v>
      </c>
      <c r="Z19" s="52">
        <f t="shared" si="6"/>
        <v>0.84201588017555551</v>
      </c>
    </row>
    <row r="20" spans="1:26" x14ac:dyDescent="0.25">
      <c r="A20" t="s">
        <v>749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2">
        <f t="shared" si="0"/>
        <v>2.3222869882260051</v>
      </c>
      <c r="K20" s="52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2">
        <f t="shared" si="5"/>
        <v>1.1914335924701398</v>
      </c>
      <c r="Z20" s="52">
        <f t="shared" si="6"/>
        <v>0.96171328150597202</v>
      </c>
    </row>
    <row r="21" spans="1:26" x14ac:dyDescent="0.25">
      <c r="A21" t="s">
        <v>750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2">
        <f t="shared" si="0"/>
        <v>1.3854675537353589</v>
      </c>
      <c r="K21" s="52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2">
        <f t="shared" si="5"/>
        <v>1.30969251039241</v>
      </c>
      <c r="Z21" s="52">
        <f t="shared" si="6"/>
        <v>0.93806149792151805</v>
      </c>
    </row>
    <row r="22" spans="1:26" x14ac:dyDescent="0.25">
      <c r="A22" t="s">
        <v>751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2">
        <f t="shared" si="0"/>
        <v>2.1669834074080492</v>
      </c>
      <c r="K22" s="52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2">
        <f t="shared" si="5"/>
        <v>2.4178242000024177</v>
      </c>
      <c r="Z22" s="52">
        <f t="shared" si="6"/>
        <v>0.71643515999951646</v>
      </c>
    </row>
    <row r="23" spans="1:26" x14ac:dyDescent="0.25">
      <c r="A23" t="s">
        <v>288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2">
        <f t="shared" si="0"/>
        <v>1.513644750604322</v>
      </c>
      <c r="K23" s="52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2">
        <f t="shared" si="5"/>
        <v>1.9105298854637331</v>
      </c>
      <c r="Z23" s="52">
        <f t="shared" si="6"/>
        <v>0.81789402290725333</v>
      </c>
    </row>
    <row r="24" spans="1:26" x14ac:dyDescent="0.25">
      <c r="A24" t="s">
        <v>752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2">
        <f t="shared" si="0"/>
        <v>1.2286914190648675</v>
      </c>
      <c r="K24" s="52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2">
        <f t="shared" si="5"/>
        <v>1.2318699539527012</v>
      </c>
      <c r="Z24" s="52">
        <f t="shared" si="6"/>
        <v>0.95362600920945972</v>
      </c>
    </row>
    <row r="25" spans="1:26" x14ac:dyDescent="0.25">
      <c r="A25" t="s">
        <v>753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2">
        <f t="shared" si="0"/>
        <v>1.4066161597690898</v>
      </c>
      <c r="K25" s="52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2">
        <f t="shared" si="5"/>
        <v>1.5616679238093452</v>
      </c>
      <c r="Z25" s="52">
        <f t="shared" si="6"/>
        <v>0.88766641523813095</v>
      </c>
    </row>
    <row r="26" spans="1:26" x14ac:dyDescent="0.25">
      <c r="A26" t="s">
        <v>754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2">
        <f t="shared" si="0"/>
        <v>3.336191337245574</v>
      </c>
      <c r="K26" s="52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2">
        <f t="shared" si="5"/>
        <v>3.3107211081645693</v>
      </c>
      <c r="Z26" s="52">
        <f t="shared" si="6"/>
        <v>0.53785577836708609</v>
      </c>
    </row>
    <row r="27" spans="1:26" x14ac:dyDescent="0.25">
      <c r="A27" t="s">
        <v>755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2">
        <f t="shared" si="0"/>
        <v>1.1781338360037699</v>
      </c>
      <c r="K27" s="52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2">
        <f t="shared" si="5"/>
        <v>1.2291052114060963</v>
      </c>
      <c r="Z27" s="52">
        <f t="shared" si="6"/>
        <v>0.9541789577187807</v>
      </c>
    </row>
    <row r="28" spans="1:26" x14ac:dyDescent="0.25">
      <c r="A28" t="s">
        <v>201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2">
        <f t="shared" si="0"/>
        <v>2.0355529681415607</v>
      </c>
      <c r="K28" s="52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2">
        <f t="shared" si="5"/>
        <v>1.4064163526842157</v>
      </c>
      <c r="Z28" s="52">
        <f t="shared" si="6"/>
        <v>0.91871672946315686</v>
      </c>
    </row>
    <row r="29" spans="1:26" x14ac:dyDescent="0.25">
      <c r="A29" t="s">
        <v>756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2">
        <f t="shared" si="0"/>
        <v>1.6204277605202215</v>
      </c>
      <c r="K29" s="52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2">
        <f t="shared" si="5"/>
        <v>1.4099142349170901</v>
      </c>
      <c r="Z29" s="52">
        <f t="shared" si="6"/>
        <v>0.91801715301658193</v>
      </c>
    </row>
    <row r="30" spans="1:26" x14ac:dyDescent="0.25">
      <c r="A30" t="s">
        <v>757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2">
        <f t="shared" si="0"/>
        <v>1.5681035199219711</v>
      </c>
      <c r="K30" s="52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2">
        <f t="shared" si="5"/>
        <v>1.0944247812792076</v>
      </c>
      <c r="Z30" s="52">
        <f t="shared" si="6"/>
        <v>0.98111504374415848</v>
      </c>
    </row>
    <row r="31" spans="1:26" x14ac:dyDescent="0.25">
      <c r="A31" t="s">
        <v>758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2">
        <f t="shared" si="0"/>
        <v>1.4967863996000583</v>
      </c>
      <c r="K31" s="52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2">
        <f t="shared" si="5"/>
        <v>1.1563300397199368</v>
      </c>
      <c r="Z31" s="52">
        <f t="shared" si="6"/>
        <v>0.96873399205601263</v>
      </c>
    </row>
    <row r="32" spans="1:26" x14ac:dyDescent="0.25">
      <c r="A32" t="s">
        <v>284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2">
        <f t="shared" si="0"/>
        <v>2.8281022868035084</v>
      </c>
      <c r="K32" s="52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2">
        <f t="shared" si="5"/>
        <v>3.3485356853447978</v>
      </c>
      <c r="Z32" s="52">
        <f t="shared" si="6"/>
        <v>0.53029286293104039</v>
      </c>
    </row>
    <row r="33" spans="1:26" x14ac:dyDescent="0.25">
      <c r="A33" t="s">
        <v>759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2">
        <f t="shared" si="0"/>
        <v>2.6303675938712434</v>
      </c>
      <c r="K33" s="52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2">
        <f t="shared" si="5"/>
        <v>2.4388459381020895</v>
      </c>
      <c r="Z33" s="52">
        <f t="shared" si="6"/>
        <v>0.71223081237958208</v>
      </c>
    </row>
    <row r="34" spans="1:26" x14ac:dyDescent="0.25">
      <c r="A34" t="s">
        <v>134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2">
        <f t="shared" si="0"/>
        <v>1.5702284682421292</v>
      </c>
      <c r="K34" s="52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2">
        <f t="shared" si="5"/>
        <v>1.5724209937071711</v>
      </c>
      <c r="Z34" s="52">
        <f t="shared" si="6"/>
        <v>0.88551580125856577</v>
      </c>
    </row>
    <row r="35" spans="1:26" x14ac:dyDescent="0.25">
      <c r="A35" t="s">
        <v>292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2">
        <f t="shared" si="0"/>
        <v>2.191401379268028</v>
      </c>
      <c r="K35" s="52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2">
        <f t="shared" si="5"/>
        <v>2.0669399161235784</v>
      </c>
      <c r="Z35" s="52">
        <f t="shared" si="6"/>
        <v>0.78661201677528436</v>
      </c>
    </row>
    <row r="36" spans="1:26" x14ac:dyDescent="0.25">
      <c r="A36" t="s">
        <v>760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2">
        <f t="shared" si="0"/>
        <v>1.223053082949906</v>
      </c>
      <c r="K36" s="52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2">
        <f t="shared" si="5"/>
        <v>2.2037401878468135</v>
      </c>
      <c r="Z36" s="52">
        <f t="shared" si="6"/>
        <v>0.75925196243063731</v>
      </c>
    </row>
    <row r="37" spans="1:26" x14ac:dyDescent="0.25">
      <c r="A37" t="s">
        <v>151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2">
        <f t="shared" si="0"/>
        <v>1.0767299281390448</v>
      </c>
      <c r="K37" s="52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2">
        <f t="shared" si="5"/>
        <v>1.7947843566595476</v>
      </c>
      <c r="Z37" s="52">
        <f t="shared" si="6"/>
        <v>0.8410431286680905</v>
      </c>
    </row>
    <row r="38" spans="1:26" x14ac:dyDescent="0.25">
      <c r="A38" t="s">
        <v>761</v>
      </c>
      <c r="B38" s="53">
        <f>SUM(B2:B37)</f>
        <v>9512</v>
      </c>
      <c r="K38" t="s">
        <v>762</v>
      </c>
      <c r="Z38" t="s">
        <v>762</v>
      </c>
    </row>
    <row r="39" spans="1:26" x14ac:dyDescent="0.25">
      <c r="K39" s="54">
        <f>AVERAGE(K2:K37)</f>
        <v>0.87431289349676822</v>
      </c>
      <c r="Z39" s="54">
        <f>AVERAGE(Z2:Z37)</f>
        <v>0.83266110115951397</v>
      </c>
    </row>
    <row r="40" spans="1:26" x14ac:dyDescent="0.25">
      <c r="A40" t="s">
        <v>763</v>
      </c>
    </row>
    <row r="41" spans="1:26" x14ac:dyDescent="0.25">
      <c r="J41" t="s">
        <v>239</v>
      </c>
    </row>
    <row r="43" spans="1:26" x14ac:dyDescent="0.25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25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25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25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25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25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25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25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25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25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25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25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25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25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25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25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25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25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25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25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25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25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25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25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25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25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25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25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25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25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25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25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25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25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25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25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3" t="s">
        <v>764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3" t="s">
        <v>764</v>
      </c>
    </row>
    <row r="79" spans="2:25" x14ac:dyDescent="0.25">
      <c r="B79" s="53" t="s">
        <v>761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3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3">
        <f>SUM(S79:X79)</f>
        <v>9511.2649999999994</v>
      </c>
    </row>
    <row r="80" spans="2:25" x14ac:dyDescent="0.25">
      <c r="B80" s="55" t="s">
        <v>765</v>
      </c>
      <c r="C80" s="32">
        <f t="shared" ref="C80:I80" si="22">C79/$B$38</f>
        <v>0.5925824222035323</v>
      </c>
      <c r="D80" s="32">
        <f t="shared" si="22"/>
        <v>0.14714486963835158</v>
      </c>
      <c r="E80" s="32">
        <f t="shared" si="22"/>
        <v>0.1162640874684609</v>
      </c>
      <c r="F80" s="32">
        <f t="shared" si="22"/>
        <v>2.7324747687132039E-2</v>
      </c>
      <c r="G80" s="32">
        <f t="shared" si="22"/>
        <v>1.3171783010933557E-2</v>
      </c>
      <c r="H80" s="32">
        <f t="shared" si="22"/>
        <v>3.0736333052985707E-2</v>
      </c>
      <c r="I80" s="32">
        <f t="shared" si="22"/>
        <v>7.3520185029436511E-2</v>
      </c>
      <c r="J80" s="55">
        <f>SUM(C80:I80)</f>
        <v>1.0007444280908326</v>
      </c>
      <c r="S80" s="32">
        <f t="shared" ref="S80:X80" si="23">S79/$B$38</f>
        <v>7.6115958788898222E-2</v>
      </c>
      <c r="T80" s="32">
        <f t="shared" si="23"/>
        <v>7.2874158957106805E-2</v>
      </c>
      <c r="U80" s="32">
        <f t="shared" si="23"/>
        <v>6.5645500420521445E-3</v>
      </c>
      <c r="V80" s="32">
        <f t="shared" si="23"/>
        <v>6.6569386038687964E-2</v>
      </c>
      <c r="W80" s="32">
        <f t="shared" si="23"/>
        <v>0.24384724558452475</v>
      </c>
      <c r="X80" s="32">
        <f t="shared" si="23"/>
        <v>0.53395142977291854</v>
      </c>
      <c r="Y80" s="55">
        <f>SUM(S80:X80)</f>
        <v>0.99992272918418834</v>
      </c>
    </row>
    <row r="82" spans="2:25" x14ac:dyDescent="0.25">
      <c r="B82" t="s">
        <v>766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5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5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12" activePane="bottomLeft" state="frozen"/>
      <selection pane="bottomLeft" activeCell="A42" sqref="A42"/>
    </sheetView>
  </sheetViews>
  <sheetFormatPr defaultColWidth="8.85546875" defaultRowHeight="15" x14ac:dyDescent="0.25"/>
  <cols>
    <col min="1" max="1" width="35.140625" customWidth="1"/>
    <col min="2" max="2" width="10.28515625" customWidth="1"/>
    <col min="3" max="10" width="11.85546875" customWidth="1"/>
    <col min="11" max="11" width="12.42578125" customWidth="1"/>
    <col min="21" max="21" width="13" customWidth="1"/>
  </cols>
  <sheetData>
    <row r="1" spans="1:21" x14ac:dyDescent="0.25">
      <c r="A1" t="s">
        <v>488</v>
      </c>
      <c r="B1" t="s">
        <v>61</v>
      </c>
      <c r="C1" t="s">
        <v>260</v>
      </c>
      <c r="D1" t="s">
        <v>767</v>
      </c>
      <c r="E1" t="s">
        <v>221</v>
      </c>
      <c r="F1" t="s">
        <v>768</v>
      </c>
      <c r="G1" t="s">
        <v>220</v>
      </c>
      <c r="H1" t="s">
        <v>261</v>
      </c>
      <c r="I1" t="s">
        <v>223</v>
      </c>
      <c r="J1" t="s">
        <v>71</v>
      </c>
      <c r="K1" t="s">
        <v>72</v>
      </c>
      <c r="L1" s="32" t="s">
        <v>175</v>
      </c>
      <c r="M1" t="s">
        <v>769</v>
      </c>
      <c r="N1" t="s">
        <v>770</v>
      </c>
      <c r="O1" t="s">
        <v>771</v>
      </c>
      <c r="P1" s="32" t="s">
        <v>305</v>
      </c>
      <c r="Q1" s="32" t="s">
        <v>73</v>
      </c>
      <c r="R1" s="32" t="s">
        <v>87</v>
      </c>
      <c r="S1" s="32" t="s">
        <v>173</v>
      </c>
      <c r="T1" t="s">
        <v>71</v>
      </c>
      <c r="U1" t="s">
        <v>89</v>
      </c>
    </row>
    <row r="2" spans="1:21" x14ac:dyDescent="0.25">
      <c r="A2" t="s">
        <v>296</v>
      </c>
      <c r="B2">
        <v>378</v>
      </c>
      <c r="E2">
        <v>98</v>
      </c>
      <c r="H2">
        <v>1</v>
      </c>
      <c r="I2">
        <v>1</v>
      </c>
      <c r="J2" s="52">
        <f t="shared" ref="J2:J39" si="0">1/(C44*C44+D44*D44+E44*E44+F44*F44+G44*G44+H44*H44+I44*I44)</f>
        <v>1.0410160316468875</v>
      </c>
      <c r="K2" s="52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2">
        <f t="shared" ref="T2:T39" si="3">1/(L44*L44+P44*P44+Q44*Q44+R44*R44+S44*S44)</f>
        <v>1.1536686663590214</v>
      </c>
      <c r="U2" s="52">
        <f t="shared" ref="U2:U39" si="4">1-(T2-1)/(5-1)</f>
        <v>0.96158283341024464</v>
      </c>
    </row>
    <row r="3" spans="1:21" x14ac:dyDescent="0.25">
      <c r="A3" t="s">
        <v>736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2">
        <f t="shared" si="0"/>
        <v>2.2421524663677128</v>
      </c>
      <c r="K3" s="52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2">
        <f t="shared" si="3"/>
        <v>1.4522218995062444</v>
      </c>
      <c r="U3" s="52">
        <f t="shared" si="4"/>
        <v>0.88694452512343891</v>
      </c>
    </row>
    <row r="4" spans="1:21" x14ac:dyDescent="0.25">
      <c r="A4" t="s">
        <v>737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2">
        <f t="shared" si="0"/>
        <v>1.7229496898690557</v>
      </c>
      <c r="K4" s="52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2">
        <f t="shared" si="3"/>
        <v>2.0712510356255174</v>
      </c>
      <c r="U4" s="52">
        <f t="shared" si="4"/>
        <v>0.73218724109362066</v>
      </c>
    </row>
    <row r="5" spans="1:21" x14ac:dyDescent="0.25">
      <c r="A5" t="s">
        <v>738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2">
        <f t="shared" si="0"/>
        <v>1.2045290291496025</v>
      </c>
      <c r="K5" s="52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2">
        <f t="shared" si="3"/>
        <v>2.3551577955723033</v>
      </c>
      <c r="U5" s="52">
        <f t="shared" si="4"/>
        <v>0.66121055110692417</v>
      </c>
    </row>
    <row r="6" spans="1:21" x14ac:dyDescent="0.25">
      <c r="A6" t="s">
        <v>197</v>
      </c>
      <c r="B6">
        <v>157</v>
      </c>
      <c r="D6">
        <v>83</v>
      </c>
      <c r="E6">
        <v>13</v>
      </c>
      <c r="H6">
        <v>2</v>
      </c>
      <c r="I6">
        <v>2</v>
      </c>
      <c r="J6" s="52">
        <f t="shared" si="0"/>
        <v>1.4152278516841215</v>
      </c>
      <c r="K6" s="52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2">
        <f t="shared" si="3"/>
        <v>1.4236902050113898</v>
      </c>
      <c r="U6" s="52">
        <f t="shared" si="4"/>
        <v>0.89407744874715256</v>
      </c>
    </row>
    <row r="7" spans="1:21" x14ac:dyDescent="0.25">
      <c r="A7" t="s">
        <v>739</v>
      </c>
      <c r="B7">
        <v>254</v>
      </c>
      <c r="D7">
        <v>65</v>
      </c>
      <c r="E7">
        <v>25</v>
      </c>
      <c r="H7">
        <v>8</v>
      </c>
      <c r="I7">
        <v>2</v>
      </c>
      <c r="J7" s="52">
        <f t="shared" si="0"/>
        <v>2.0333468889792594</v>
      </c>
      <c r="K7" s="52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2">
        <f t="shared" si="3"/>
        <v>2.0584602717167555</v>
      </c>
      <c r="U7" s="52">
        <f t="shared" si="4"/>
        <v>0.73538493207081113</v>
      </c>
    </row>
    <row r="8" spans="1:21" x14ac:dyDescent="0.25">
      <c r="A8" t="s">
        <v>740</v>
      </c>
      <c r="B8">
        <v>145</v>
      </c>
      <c r="C8">
        <v>15</v>
      </c>
      <c r="E8">
        <v>4</v>
      </c>
      <c r="H8">
        <v>12</v>
      </c>
      <c r="I8">
        <v>69</v>
      </c>
      <c r="J8" s="52">
        <f t="shared" si="0"/>
        <v>1.94325689856199</v>
      </c>
      <c r="K8" s="52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2">
        <f t="shared" si="3"/>
        <v>1.9801980198019797</v>
      </c>
      <c r="U8" s="52">
        <f t="shared" si="4"/>
        <v>0.75495049504950507</v>
      </c>
    </row>
    <row r="9" spans="1:21" x14ac:dyDescent="0.25">
      <c r="A9" t="s">
        <v>772</v>
      </c>
      <c r="B9">
        <v>1238</v>
      </c>
      <c r="D9">
        <v>19</v>
      </c>
      <c r="E9">
        <v>80</v>
      </c>
      <c r="F9">
        <v>1</v>
      </c>
      <c r="J9" s="52">
        <f t="shared" si="0"/>
        <v>1.478852410529429</v>
      </c>
      <c r="K9" s="52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2">
        <f t="shared" si="3"/>
        <v>1.0407993338884265</v>
      </c>
      <c r="U9" s="52">
        <f t="shared" si="4"/>
        <v>0.98980016652789338</v>
      </c>
    </row>
    <row r="10" spans="1:21" x14ac:dyDescent="0.25">
      <c r="A10" t="s">
        <v>742</v>
      </c>
      <c r="B10">
        <v>1224</v>
      </c>
      <c r="D10">
        <v>11</v>
      </c>
      <c r="E10">
        <v>88</v>
      </c>
      <c r="F10">
        <v>1</v>
      </c>
      <c r="J10" s="52">
        <f t="shared" si="0"/>
        <v>1.2712941774726672</v>
      </c>
      <c r="K10" s="52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2">
        <f t="shared" si="3"/>
        <v>1.0622477161674104</v>
      </c>
      <c r="U10" s="52">
        <f t="shared" si="4"/>
        <v>0.98443807095814739</v>
      </c>
    </row>
    <row r="11" spans="1:21" x14ac:dyDescent="0.25">
      <c r="A11" t="s">
        <v>743</v>
      </c>
      <c r="B11">
        <v>258</v>
      </c>
      <c r="C11">
        <v>1</v>
      </c>
      <c r="D11">
        <v>18</v>
      </c>
      <c r="E11">
        <v>61</v>
      </c>
      <c r="H11">
        <v>20</v>
      </c>
      <c r="J11" s="52">
        <f t="shared" si="0"/>
        <v>2.2492127755285649</v>
      </c>
      <c r="K11" s="52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2">
        <f t="shared" si="3"/>
        <v>2.478929102627665</v>
      </c>
      <c r="U11" s="52">
        <f t="shared" si="4"/>
        <v>0.63026772434308376</v>
      </c>
    </row>
    <row r="12" spans="1:21" x14ac:dyDescent="0.25">
      <c r="A12" t="s">
        <v>744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2">
        <f t="shared" si="0"/>
        <v>1.7525411847178409</v>
      </c>
      <c r="K12" s="52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2">
        <f t="shared" si="3"/>
        <v>2.3419203747072599</v>
      </c>
      <c r="U12" s="52">
        <f t="shared" si="4"/>
        <v>0.66451990632318503</v>
      </c>
    </row>
    <row r="13" spans="1:21" x14ac:dyDescent="0.25">
      <c r="A13" t="s">
        <v>294</v>
      </c>
      <c r="B13">
        <v>250</v>
      </c>
      <c r="D13">
        <v>70</v>
      </c>
      <c r="E13">
        <v>30</v>
      </c>
      <c r="J13" s="52">
        <f t="shared" si="0"/>
        <v>1.7241379310344829</v>
      </c>
      <c r="K13" s="52">
        <f t="shared" si="1"/>
        <v>0.87931034482758619</v>
      </c>
      <c r="L13">
        <v>100</v>
      </c>
      <c r="S13">
        <f t="shared" si="2"/>
        <v>0</v>
      </c>
      <c r="T13" s="52">
        <f t="shared" si="3"/>
        <v>1</v>
      </c>
      <c r="U13" s="52">
        <f t="shared" si="4"/>
        <v>1</v>
      </c>
    </row>
    <row r="14" spans="1:21" x14ac:dyDescent="0.25">
      <c r="A14" t="s">
        <v>747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2">
        <f t="shared" si="0"/>
        <v>1.7076502732240437</v>
      </c>
      <c r="K14" s="52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2">
        <f t="shared" si="3"/>
        <v>1.6329196603527107</v>
      </c>
      <c r="U14" s="52">
        <f t="shared" si="4"/>
        <v>0.84177008491182237</v>
      </c>
    </row>
    <row r="15" spans="1:21" x14ac:dyDescent="0.25">
      <c r="A15" t="s">
        <v>748</v>
      </c>
      <c r="B15">
        <v>518</v>
      </c>
      <c r="D15">
        <v>90</v>
      </c>
      <c r="E15">
        <v>8</v>
      </c>
      <c r="F15">
        <v>1</v>
      </c>
      <c r="H15">
        <v>1</v>
      </c>
      <c r="J15" s="52">
        <f t="shared" si="0"/>
        <v>1.2245897624295861</v>
      </c>
      <c r="K15" s="52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2">
        <f t="shared" si="3"/>
        <v>1.0831889081455806</v>
      </c>
      <c r="U15" s="52">
        <f t="shared" si="4"/>
        <v>0.97920277296360481</v>
      </c>
    </row>
    <row r="16" spans="1:21" x14ac:dyDescent="0.25">
      <c r="A16" t="s">
        <v>750</v>
      </c>
      <c r="B16">
        <v>622</v>
      </c>
      <c r="D16">
        <v>43</v>
      </c>
      <c r="E16">
        <v>56</v>
      </c>
      <c r="I16">
        <v>1</v>
      </c>
      <c r="J16" s="52">
        <f t="shared" si="0"/>
        <v>2.0056157240272761</v>
      </c>
      <c r="K16" s="52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2">
        <f t="shared" si="3"/>
        <v>1.0410160316468875</v>
      </c>
      <c r="U16" s="52">
        <f t="shared" si="4"/>
        <v>0.98974599208827807</v>
      </c>
    </row>
    <row r="17" spans="1:21" x14ac:dyDescent="0.25">
      <c r="A17" t="s">
        <v>288</v>
      </c>
      <c r="B17">
        <v>803</v>
      </c>
      <c r="E17">
        <v>92</v>
      </c>
      <c r="H17">
        <v>4</v>
      </c>
      <c r="I17">
        <v>4</v>
      </c>
      <c r="J17" s="52">
        <f t="shared" si="0"/>
        <v>1.1770244821092277</v>
      </c>
      <c r="K17" s="52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2">
        <f t="shared" si="3"/>
        <v>1.3650013650013653</v>
      </c>
      <c r="U17" s="52">
        <f t="shared" si="4"/>
        <v>0.90874965874965863</v>
      </c>
    </row>
    <row r="18" spans="1:21" x14ac:dyDescent="0.25">
      <c r="A18" t="s">
        <v>773</v>
      </c>
      <c r="B18">
        <v>909</v>
      </c>
      <c r="D18">
        <v>22</v>
      </c>
      <c r="E18">
        <v>72</v>
      </c>
      <c r="H18">
        <v>4</v>
      </c>
      <c r="I18">
        <v>2</v>
      </c>
      <c r="J18" s="52">
        <f t="shared" si="0"/>
        <v>1.7580872011251758</v>
      </c>
      <c r="K18" s="52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2">
        <f t="shared" si="3"/>
        <v>2.0483408439164275</v>
      </c>
      <c r="U18" s="52">
        <f t="shared" si="4"/>
        <v>0.73791478902089314</v>
      </c>
    </row>
    <row r="19" spans="1:21" x14ac:dyDescent="0.25">
      <c r="A19" t="s">
        <v>774</v>
      </c>
      <c r="B19">
        <v>614</v>
      </c>
      <c r="D19">
        <v>59</v>
      </c>
      <c r="E19">
        <v>36</v>
      </c>
      <c r="H19">
        <v>2</v>
      </c>
      <c r="I19">
        <v>3</v>
      </c>
      <c r="J19" s="52">
        <f t="shared" si="0"/>
        <v>2.0876826722338206</v>
      </c>
      <c r="K19" s="52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2">
        <f t="shared" si="3"/>
        <v>1.5873015873015872</v>
      </c>
      <c r="U19" s="52">
        <f t="shared" si="4"/>
        <v>0.85317460317460325</v>
      </c>
    </row>
    <row r="20" spans="1:21" x14ac:dyDescent="0.25">
      <c r="A20" t="s">
        <v>752</v>
      </c>
      <c r="B20">
        <v>235</v>
      </c>
      <c r="D20">
        <v>18</v>
      </c>
      <c r="E20">
        <v>82</v>
      </c>
      <c r="J20" s="52">
        <f t="shared" si="0"/>
        <v>1.4188422247446086</v>
      </c>
      <c r="K20" s="52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2">
        <f t="shared" si="3"/>
        <v>2.1231422505307855</v>
      </c>
      <c r="U20" s="52">
        <f t="shared" si="4"/>
        <v>0.71921443736730362</v>
      </c>
    </row>
    <row r="21" spans="1:21" x14ac:dyDescent="0.25">
      <c r="A21" t="s">
        <v>753</v>
      </c>
      <c r="B21">
        <v>2805</v>
      </c>
      <c r="D21">
        <v>9</v>
      </c>
      <c r="E21">
        <v>90</v>
      </c>
      <c r="H21">
        <v>1</v>
      </c>
      <c r="J21" s="52">
        <f t="shared" si="0"/>
        <v>1.2221950623319482</v>
      </c>
      <c r="K21" s="52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2">
        <f t="shared" si="3"/>
        <v>1.5857913098636218</v>
      </c>
      <c r="U21" s="52">
        <f t="shared" si="4"/>
        <v>0.85355217253409454</v>
      </c>
    </row>
    <row r="22" spans="1:21" x14ac:dyDescent="0.25">
      <c r="A22" t="s">
        <v>775</v>
      </c>
      <c r="B22">
        <v>62</v>
      </c>
      <c r="D22">
        <v>100</v>
      </c>
      <c r="J22" s="52">
        <f t="shared" si="0"/>
        <v>1</v>
      </c>
      <c r="K22" s="52">
        <f t="shared" si="1"/>
        <v>1</v>
      </c>
      <c r="L22">
        <v>100</v>
      </c>
      <c r="S22">
        <f t="shared" si="2"/>
        <v>0</v>
      </c>
      <c r="T22" s="52">
        <f t="shared" si="3"/>
        <v>1</v>
      </c>
      <c r="U22" s="52">
        <f t="shared" si="4"/>
        <v>1</v>
      </c>
    </row>
    <row r="23" spans="1:21" x14ac:dyDescent="0.25">
      <c r="A23" t="s">
        <v>776</v>
      </c>
      <c r="B23">
        <v>283</v>
      </c>
      <c r="E23">
        <v>8</v>
      </c>
      <c r="G23">
        <v>3</v>
      </c>
      <c r="H23">
        <v>68</v>
      </c>
      <c r="I23">
        <v>21</v>
      </c>
      <c r="J23" s="52">
        <f t="shared" si="0"/>
        <v>1.9462826002335538</v>
      </c>
      <c r="K23" s="52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2">
        <f t="shared" si="3"/>
        <v>2.0678246484698097</v>
      </c>
      <c r="U23" s="52">
        <f t="shared" si="4"/>
        <v>0.73304383788254757</v>
      </c>
    </row>
    <row r="24" spans="1:21" x14ac:dyDescent="0.25">
      <c r="A24" t="s">
        <v>777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2">
        <f t="shared" si="0"/>
        <v>2.0399836801305589</v>
      </c>
      <c r="K24" s="52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2">
        <f t="shared" si="3"/>
        <v>2.0911752404851525</v>
      </c>
      <c r="U24" s="52">
        <f t="shared" si="4"/>
        <v>0.72720618987871188</v>
      </c>
    </row>
    <row r="25" spans="1:21" x14ac:dyDescent="0.25">
      <c r="A25" t="s">
        <v>778</v>
      </c>
      <c r="B25">
        <v>454</v>
      </c>
      <c r="E25">
        <v>99</v>
      </c>
      <c r="F25">
        <v>1</v>
      </c>
      <c r="J25" s="52">
        <f t="shared" si="0"/>
        <v>1.0201999591920017</v>
      </c>
      <c r="K25" s="52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2">
        <f t="shared" si="3"/>
        <v>1</v>
      </c>
      <c r="U25" s="52">
        <f t="shared" si="4"/>
        <v>1</v>
      </c>
    </row>
    <row r="26" spans="1:21" x14ac:dyDescent="0.25">
      <c r="A26" t="s">
        <v>201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2">
        <f t="shared" si="0"/>
        <v>1.8518518518518516</v>
      </c>
      <c r="K26" s="52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2">
        <f t="shared" si="3"/>
        <v>1.9864918553833926</v>
      </c>
      <c r="U26" s="52">
        <f t="shared" si="4"/>
        <v>0.75337703615415186</v>
      </c>
    </row>
    <row r="27" spans="1:21" x14ac:dyDescent="0.25">
      <c r="A27" t="s">
        <v>756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2">
        <f t="shared" si="0"/>
        <v>2.3020257826887662</v>
      </c>
      <c r="K27" s="52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2">
        <f t="shared" si="3"/>
        <v>2.3223409196470044</v>
      </c>
      <c r="U27" s="52">
        <f t="shared" si="4"/>
        <v>0.6694147700882489</v>
      </c>
    </row>
    <row r="28" spans="1:21" x14ac:dyDescent="0.25">
      <c r="A28" t="s">
        <v>757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2">
        <f t="shared" si="0"/>
        <v>1.3698630136986301</v>
      </c>
      <c r="K28" s="52">
        <f t="shared" si="1"/>
        <v>0.93835616438356162</v>
      </c>
      <c r="N28">
        <v>10</v>
      </c>
      <c r="P28">
        <v>90</v>
      </c>
      <c r="S28">
        <f t="shared" si="2"/>
        <v>10</v>
      </c>
      <c r="T28" s="52">
        <f t="shared" si="3"/>
        <v>1.2195121951219512</v>
      </c>
      <c r="U28" s="52">
        <f t="shared" si="4"/>
        <v>0.94512195121951215</v>
      </c>
    </row>
    <row r="29" spans="1:21" x14ac:dyDescent="0.25">
      <c r="A29" t="s">
        <v>758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2">
        <f t="shared" si="0"/>
        <v>1.339764201500536</v>
      </c>
      <c r="K29" s="52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2">
        <f t="shared" si="3"/>
        <v>1.1759172154280337</v>
      </c>
      <c r="U29" s="52">
        <f t="shared" si="4"/>
        <v>0.95602069614299157</v>
      </c>
    </row>
    <row r="30" spans="1:21" x14ac:dyDescent="0.25">
      <c r="A30" t="s">
        <v>284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2">
        <f t="shared" si="0"/>
        <v>1.9864918553833926</v>
      </c>
      <c r="K30" s="52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2">
        <f t="shared" si="3"/>
        <v>1.9770660340055353</v>
      </c>
      <c r="U30" s="52">
        <f t="shared" si="4"/>
        <v>0.75573349149861624</v>
      </c>
    </row>
    <row r="31" spans="1:21" x14ac:dyDescent="0.25">
      <c r="A31" t="s">
        <v>779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2">
        <f t="shared" si="0"/>
        <v>2.8901734104046235</v>
      </c>
      <c r="K31" s="52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2">
        <f t="shared" si="3"/>
        <v>2.1673168617251841</v>
      </c>
      <c r="U31" s="52">
        <f t="shared" si="4"/>
        <v>0.70817078456870397</v>
      </c>
    </row>
    <row r="32" spans="1:21" x14ac:dyDescent="0.25">
      <c r="A32" t="s">
        <v>780</v>
      </c>
      <c r="B32">
        <v>195</v>
      </c>
      <c r="C32">
        <v>10</v>
      </c>
      <c r="E32">
        <v>5</v>
      </c>
      <c r="H32">
        <v>59</v>
      </c>
      <c r="I32">
        <v>26</v>
      </c>
      <c r="J32" s="52">
        <f t="shared" si="0"/>
        <v>2.3353573096683795</v>
      </c>
      <c r="K32" s="52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2">
        <f t="shared" si="3"/>
        <v>3.4891835310537331</v>
      </c>
      <c r="U32" s="52">
        <f t="shared" si="4"/>
        <v>0.37770411723656672</v>
      </c>
    </row>
    <row r="33" spans="1:21" x14ac:dyDescent="0.25">
      <c r="A33" t="s">
        <v>781</v>
      </c>
      <c r="B33">
        <v>177</v>
      </c>
      <c r="D33">
        <v>92</v>
      </c>
      <c r="E33">
        <v>3</v>
      </c>
      <c r="H33">
        <v>4</v>
      </c>
      <c r="I33">
        <v>1</v>
      </c>
      <c r="J33" s="52">
        <f t="shared" si="0"/>
        <v>1.1778563015312131</v>
      </c>
      <c r="K33" s="52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2">
        <f t="shared" si="3"/>
        <v>1.3923698134224451</v>
      </c>
      <c r="U33" s="52">
        <f t="shared" si="4"/>
        <v>0.90190754664438866</v>
      </c>
    </row>
    <row r="34" spans="1:21" x14ac:dyDescent="0.25">
      <c r="A34" t="s">
        <v>211</v>
      </c>
      <c r="B34">
        <v>133</v>
      </c>
      <c r="D34">
        <v>34</v>
      </c>
      <c r="E34">
        <v>64</v>
      </c>
      <c r="H34">
        <v>2</v>
      </c>
      <c r="J34" s="52">
        <f t="shared" si="0"/>
        <v>1.9025875190258754</v>
      </c>
      <c r="K34" s="52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2">
        <f t="shared" si="3"/>
        <v>2.1034917963819941</v>
      </c>
      <c r="U34" s="52">
        <f t="shared" si="4"/>
        <v>0.72412705090450147</v>
      </c>
    </row>
    <row r="35" spans="1:21" x14ac:dyDescent="0.25">
      <c r="A35" t="s">
        <v>134</v>
      </c>
      <c r="B35">
        <v>2354</v>
      </c>
      <c r="E35">
        <v>8</v>
      </c>
      <c r="G35">
        <v>1</v>
      </c>
      <c r="H35">
        <v>13</v>
      </c>
      <c r="I35">
        <v>78</v>
      </c>
      <c r="J35" s="52">
        <f t="shared" si="0"/>
        <v>1.5827793605571383</v>
      </c>
      <c r="K35" s="52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2">
        <f t="shared" si="3"/>
        <v>1.5842839036755385</v>
      </c>
      <c r="U35" s="52">
        <f t="shared" si="4"/>
        <v>0.85392902408111537</v>
      </c>
    </row>
    <row r="36" spans="1:21" x14ac:dyDescent="0.25">
      <c r="A36" t="s">
        <v>137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2">
        <f t="shared" si="0"/>
        <v>2.5188916876574305</v>
      </c>
      <c r="K36" s="52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2">
        <f t="shared" si="3"/>
        <v>2.5419420437214026</v>
      </c>
      <c r="U36" s="52">
        <f t="shared" si="4"/>
        <v>0.61451448906964934</v>
      </c>
    </row>
    <row r="37" spans="1:21" x14ac:dyDescent="0.25">
      <c r="A37" t="s">
        <v>782</v>
      </c>
      <c r="B37">
        <v>711</v>
      </c>
      <c r="D37">
        <v>1</v>
      </c>
      <c r="E37">
        <v>97</v>
      </c>
      <c r="H37">
        <v>2</v>
      </c>
      <c r="J37" s="52">
        <f t="shared" si="0"/>
        <v>1.0622477161674104</v>
      </c>
      <c r="K37" s="52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2">
        <f t="shared" si="3"/>
        <v>1.4505366985784742</v>
      </c>
      <c r="U37" s="52">
        <f t="shared" si="4"/>
        <v>0.88736582535538144</v>
      </c>
    </row>
    <row r="38" spans="1:21" x14ac:dyDescent="0.25">
      <c r="A38" t="s">
        <v>783</v>
      </c>
      <c r="B38">
        <v>225</v>
      </c>
      <c r="C38">
        <v>1</v>
      </c>
      <c r="D38">
        <v>76</v>
      </c>
      <c r="E38">
        <v>23</v>
      </c>
      <c r="J38" s="52">
        <f t="shared" si="0"/>
        <v>1.5857913098636218</v>
      </c>
      <c r="K38" s="52">
        <f t="shared" si="1"/>
        <v>0.90236811502272973</v>
      </c>
      <c r="L38">
        <v>98</v>
      </c>
      <c r="M38">
        <v>2</v>
      </c>
      <c r="S38">
        <f t="shared" si="2"/>
        <v>2</v>
      </c>
      <c r="T38" s="52">
        <f t="shared" si="3"/>
        <v>1.0407993338884265</v>
      </c>
      <c r="U38" s="52">
        <f t="shared" si="4"/>
        <v>0.98980016652789338</v>
      </c>
    </row>
    <row r="39" spans="1:21" x14ac:dyDescent="0.25">
      <c r="A39" t="s">
        <v>151</v>
      </c>
      <c r="B39">
        <v>530</v>
      </c>
      <c r="D39">
        <v>25</v>
      </c>
      <c r="E39">
        <v>75</v>
      </c>
      <c r="J39" s="52">
        <f t="shared" si="0"/>
        <v>1.6</v>
      </c>
      <c r="K39" s="52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2">
        <f t="shared" si="3"/>
        <v>3.1525851197982346</v>
      </c>
      <c r="U39" s="52">
        <f t="shared" si="4"/>
        <v>0.46185372005044134</v>
      </c>
    </row>
    <row r="40" spans="1:21" x14ac:dyDescent="0.25">
      <c r="A40" t="s">
        <v>761</v>
      </c>
      <c r="B40" s="53">
        <f>SUM(B2:B39)</f>
        <v>25447</v>
      </c>
      <c r="J40" s="52"/>
      <c r="K40" s="52" t="s">
        <v>762</v>
      </c>
      <c r="T40" s="52"/>
      <c r="U40" s="52" t="s">
        <v>762</v>
      </c>
    </row>
    <row r="41" spans="1:21" x14ac:dyDescent="0.25">
      <c r="J41" s="52"/>
      <c r="K41" s="54">
        <f>AVERAGE(K2:K39)</f>
        <v>0.88512126185384954</v>
      </c>
      <c r="T41" s="52"/>
      <c r="U41" s="54">
        <f>AVERAGE(U2:U39)</f>
        <v>0.8115257658649393</v>
      </c>
    </row>
    <row r="42" spans="1:21" x14ac:dyDescent="0.25">
      <c r="A42" t="s">
        <v>784</v>
      </c>
    </row>
    <row r="44" spans="1:21" x14ac:dyDescent="0.25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25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25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25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25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25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25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25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25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25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25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25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25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25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25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25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25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25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25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25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25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25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25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25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25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25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25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25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25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25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25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25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25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25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25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25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25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25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25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25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25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25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25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25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25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25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25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25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25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25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25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25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25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25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25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25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25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25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25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25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25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25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25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25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25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25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25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25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25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25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25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25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25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25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25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25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25">
      <c r="B122" t="s">
        <v>761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3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3">
        <f>SUM(L122:S122)</f>
        <v>25447</v>
      </c>
    </row>
    <row r="123" spans="2:20" x14ac:dyDescent="0.25">
      <c r="B123" s="53" t="s">
        <v>765</v>
      </c>
      <c r="C123" s="32">
        <f t="shared" ref="C123:I123" si="25">C122/$B$40</f>
        <v>4.4943608283884155E-2</v>
      </c>
      <c r="D123" s="32">
        <f t="shared" si="25"/>
        <v>0.12375447007505798</v>
      </c>
      <c r="E123" s="32">
        <f t="shared" si="25"/>
        <v>0.55599638464259049</v>
      </c>
      <c r="F123" s="32">
        <f t="shared" si="25"/>
        <v>2.7605218689825909E-2</v>
      </c>
      <c r="G123" s="32">
        <f t="shared" si="25"/>
        <v>1.5581011514127401E-2</v>
      </c>
      <c r="H123" s="32">
        <f t="shared" si="25"/>
        <v>0.10954061382481234</v>
      </c>
      <c r="I123" s="32">
        <f t="shared" si="25"/>
        <v>0.12257869296970174</v>
      </c>
      <c r="J123" s="32">
        <f>SUM(C123:I123)</f>
        <v>1</v>
      </c>
      <c r="L123" s="32">
        <f>L122/$B$40</f>
        <v>0.19032066648327897</v>
      </c>
      <c r="M123" s="32"/>
      <c r="N123" s="32"/>
      <c r="O123" s="32"/>
      <c r="P123" s="32">
        <f>P122/$B$40</f>
        <v>0.37908987306951697</v>
      </c>
      <c r="Q123" s="32">
        <f>Q122/$B$40</f>
        <v>0.1239910402012025</v>
      </c>
      <c r="R123" s="32">
        <f>R122/$B$40</f>
        <v>3.1330608716155145E-2</v>
      </c>
      <c r="S123" s="32">
        <f>S122/$B$40</f>
        <v>0.27526781152984636</v>
      </c>
      <c r="T123" s="32">
        <f>SUM(L123:S123)</f>
        <v>1</v>
      </c>
    </row>
    <row r="125" spans="2:20" x14ac:dyDescent="0.25">
      <c r="B125" t="s">
        <v>766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2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2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16" activePane="bottomLeft" state="frozen"/>
      <selection pane="bottomLeft" activeCell="A36" sqref="A36"/>
    </sheetView>
  </sheetViews>
  <sheetFormatPr defaultColWidth="8.85546875" defaultRowHeight="15" x14ac:dyDescent="0.25"/>
  <cols>
    <col min="1" max="1" width="26.28515625" customWidth="1"/>
    <col min="2" max="2" width="10.28515625" customWidth="1"/>
    <col min="10" max="10" width="14.140625" customWidth="1"/>
    <col min="11" max="11" width="9.7109375" customWidth="1"/>
    <col min="13" max="14" width="11.140625" customWidth="1"/>
    <col min="20" max="21" width="13.7109375" customWidth="1"/>
  </cols>
  <sheetData>
    <row r="1" spans="1:20" x14ac:dyDescent="0.25">
      <c r="A1" t="s">
        <v>488</v>
      </c>
      <c r="B1" t="s">
        <v>785</v>
      </c>
      <c r="C1" t="s">
        <v>260</v>
      </c>
      <c r="D1" t="s">
        <v>222</v>
      </c>
      <c r="E1" t="s">
        <v>221</v>
      </c>
      <c r="F1" t="s">
        <v>220</v>
      </c>
      <c r="G1" t="s">
        <v>261</v>
      </c>
      <c r="H1" t="s">
        <v>223</v>
      </c>
      <c r="I1" t="s">
        <v>71</v>
      </c>
      <c r="J1" t="s">
        <v>72</v>
      </c>
      <c r="K1" t="s">
        <v>786</v>
      </c>
      <c r="L1" s="32" t="s">
        <v>175</v>
      </c>
      <c r="M1" t="s">
        <v>787</v>
      </c>
      <c r="N1" t="s">
        <v>788</v>
      </c>
      <c r="O1" s="32" t="s">
        <v>305</v>
      </c>
      <c r="P1" s="32" t="s">
        <v>73</v>
      </c>
      <c r="Q1" s="32" t="s">
        <v>174</v>
      </c>
      <c r="R1" s="32" t="s">
        <v>173</v>
      </c>
      <c r="S1" t="s">
        <v>71</v>
      </c>
      <c r="T1" t="s">
        <v>89</v>
      </c>
    </row>
    <row r="2" spans="1:20" x14ac:dyDescent="0.25">
      <c r="A2" t="s">
        <v>296</v>
      </c>
      <c r="B2">
        <v>131</v>
      </c>
      <c r="E2">
        <v>89</v>
      </c>
      <c r="H2">
        <v>11</v>
      </c>
      <c r="I2" s="52">
        <f t="shared" ref="I2:I32" si="0">1/(C38*C38+D38*D38+E38*E38+F38*F38+G38*G38+H38*H38)</f>
        <v>1.2434717731907485</v>
      </c>
      <c r="J2" s="52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2">
        <f t="shared" ref="S2:S32" si="3">1/(L38*L38+O38*O38+P38*P38+Q38*Q38+R38*R38)</f>
        <v>1.3885031935573455</v>
      </c>
      <c r="T2" s="52">
        <f t="shared" ref="T2:T32" si="4">1-(S2-1)/(5-1)</f>
        <v>0.90287420161066367</v>
      </c>
    </row>
    <row r="3" spans="1:20" x14ac:dyDescent="0.25">
      <c r="A3" t="s">
        <v>789</v>
      </c>
      <c r="B3" s="32">
        <v>14</v>
      </c>
      <c r="D3">
        <v>15</v>
      </c>
      <c r="E3">
        <v>21</v>
      </c>
      <c r="F3">
        <v>21</v>
      </c>
      <c r="H3">
        <v>43</v>
      </c>
      <c r="I3" s="52">
        <f t="shared" si="0"/>
        <v>3.3829499323410017</v>
      </c>
      <c r="J3" s="52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2">
        <f t="shared" si="3"/>
        <v>2.9498525073746311</v>
      </c>
      <c r="T3" s="52">
        <f t="shared" si="4"/>
        <v>0.51253687315634222</v>
      </c>
    </row>
    <row r="4" spans="1:20" x14ac:dyDescent="0.25">
      <c r="A4" t="s">
        <v>790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2">
        <f t="shared" si="0"/>
        <v>2.0016012810248198</v>
      </c>
      <c r="J4" s="52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2">
        <f t="shared" si="3"/>
        <v>1.7467248908296944</v>
      </c>
      <c r="T4" s="52">
        <f t="shared" si="4"/>
        <v>0.8133187772925764</v>
      </c>
    </row>
    <row r="5" spans="1:20" x14ac:dyDescent="0.25">
      <c r="A5" t="s">
        <v>791</v>
      </c>
      <c r="B5">
        <v>178</v>
      </c>
      <c r="D5">
        <v>4</v>
      </c>
      <c r="E5">
        <v>88</v>
      </c>
      <c r="F5">
        <v>6</v>
      </c>
      <c r="G5">
        <v>2</v>
      </c>
      <c r="I5" s="52">
        <f t="shared" si="0"/>
        <v>1.2820512820512819</v>
      </c>
      <c r="J5" s="52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2">
        <f t="shared" si="3"/>
        <v>2.1440823327615779</v>
      </c>
      <c r="T5" s="52">
        <f t="shared" si="4"/>
        <v>0.71397941680960553</v>
      </c>
    </row>
    <row r="6" spans="1:20" x14ac:dyDescent="0.25">
      <c r="A6" t="s">
        <v>792</v>
      </c>
      <c r="B6" s="32">
        <v>10</v>
      </c>
      <c r="D6">
        <v>100</v>
      </c>
      <c r="I6" s="52">
        <f t="shared" si="0"/>
        <v>1</v>
      </c>
      <c r="J6" s="52">
        <f t="shared" si="1"/>
        <v>1</v>
      </c>
      <c r="K6">
        <v>10</v>
      </c>
      <c r="Q6">
        <v>100</v>
      </c>
      <c r="R6">
        <f t="shared" si="2"/>
        <v>0</v>
      </c>
      <c r="S6" s="52">
        <f t="shared" si="3"/>
        <v>1</v>
      </c>
      <c r="T6" s="52">
        <f t="shared" si="4"/>
        <v>1</v>
      </c>
    </row>
    <row r="7" spans="1:20" x14ac:dyDescent="0.25">
      <c r="A7" t="s">
        <v>740</v>
      </c>
      <c r="B7">
        <v>101</v>
      </c>
      <c r="C7">
        <v>90</v>
      </c>
      <c r="F7">
        <v>1</v>
      </c>
      <c r="G7">
        <v>1</v>
      </c>
      <c r="H7">
        <v>8</v>
      </c>
      <c r="I7" s="52">
        <f t="shared" si="0"/>
        <v>1.2245897624295861</v>
      </c>
      <c r="J7" s="52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2">
        <f t="shared" si="3"/>
        <v>1.2245897624295861</v>
      </c>
      <c r="T7" s="52">
        <f t="shared" si="4"/>
        <v>0.94385255939260349</v>
      </c>
    </row>
    <row r="8" spans="1:20" x14ac:dyDescent="0.25">
      <c r="A8" t="s">
        <v>793</v>
      </c>
      <c r="B8">
        <v>362</v>
      </c>
      <c r="D8">
        <v>22</v>
      </c>
      <c r="E8">
        <v>78</v>
      </c>
      <c r="I8" s="52">
        <f t="shared" si="0"/>
        <v>1.5225334957369061</v>
      </c>
      <c r="J8" s="52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2">
        <f t="shared" si="3"/>
        <v>1.7415534656913967</v>
      </c>
      <c r="T8" s="52">
        <f t="shared" si="4"/>
        <v>0.81461163357715083</v>
      </c>
    </row>
    <row r="9" spans="1:20" x14ac:dyDescent="0.25">
      <c r="A9" t="s">
        <v>743</v>
      </c>
      <c r="B9">
        <v>85</v>
      </c>
      <c r="D9">
        <v>11</v>
      </c>
      <c r="E9">
        <v>82</v>
      </c>
      <c r="F9">
        <v>1</v>
      </c>
      <c r="G9">
        <v>6</v>
      </c>
      <c r="I9" s="52">
        <f t="shared" si="0"/>
        <v>1.4530659691950012</v>
      </c>
      <c r="J9" s="52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2">
        <f t="shared" si="3"/>
        <v>2.5290844714213447</v>
      </c>
      <c r="T9" s="52">
        <f t="shared" si="4"/>
        <v>0.61772888214466382</v>
      </c>
    </row>
    <row r="10" spans="1:20" x14ac:dyDescent="0.25">
      <c r="A10" t="s">
        <v>794</v>
      </c>
      <c r="B10">
        <v>114</v>
      </c>
      <c r="D10">
        <v>47</v>
      </c>
      <c r="E10">
        <v>53</v>
      </c>
      <c r="I10" s="52">
        <f t="shared" si="0"/>
        <v>1.9928258270227182</v>
      </c>
      <c r="J10" s="52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2">
        <f t="shared" si="3"/>
        <v>1</v>
      </c>
      <c r="T10" s="52">
        <f t="shared" si="4"/>
        <v>1</v>
      </c>
    </row>
    <row r="11" spans="1:20" x14ac:dyDescent="0.25">
      <c r="A11" t="s">
        <v>795</v>
      </c>
      <c r="B11">
        <v>109</v>
      </c>
      <c r="C11">
        <v>97</v>
      </c>
      <c r="G11">
        <v>3</v>
      </c>
      <c r="I11" s="52">
        <f t="shared" si="0"/>
        <v>1.0617965597791463</v>
      </c>
      <c r="J11" s="52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2">
        <f t="shared" si="3"/>
        <v>1.0831889081455806</v>
      </c>
      <c r="T11" s="52">
        <f t="shared" si="4"/>
        <v>0.97920277296360481</v>
      </c>
    </row>
    <row r="12" spans="1:20" x14ac:dyDescent="0.25">
      <c r="A12" t="s">
        <v>796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2">
        <f t="shared" si="0"/>
        <v>3.9714058776806986</v>
      </c>
      <c r="J12" s="52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2">
        <f t="shared" si="3"/>
        <v>2.1862702229995628</v>
      </c>
      <c r="T12" s="52">
        <f t="shared" si="4"/>
        <v>0.70343244425010931</v>
      </c>
    </row>
    <row r="13" spans="1:20" x14ac:dyDescent="0.25">
      <c r="A13" t="s">
        <v>797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2">
        <f t="shared" si="0"/>
        <v>3.0599755201958376</v>
      </c>
      <c r="J13" s="52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2">
        <f t="shared" si="3"/>
        <v>2.6143790849673199</v>
      </c>
      <c r="T13" s="52">
        <f t="shared" si="4"/>
        <v>0.59640522875817004</v>
      </c>
    </row>
    <row r="14" spans="1:20" x14ac:dyDescent="0.25">
      <c r="A14" t="s">
        <v>337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2">
        <f t="shared" si="0"/>
        <v>1.9638648860958363</v>
      </c>
      <c r="J14" s="52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2">
        <f t="shared" si="3"/>
        <v>1.4484356894553878</v>
      </c>
      <c r="T14" s="52">
        <f t="shared" si="4"/>
        <v>0.88789107763615305</v>
      </c>
    </row>
    <row r="15" spans="1:20" x14ac:dyDescent="0.25">
      <c r="A15" t="s">
        <v>798</v>
      </c>
      <c r="B15">
        <v>82</v>
      </c>
      <c r="E15">
        <v>83</v>
      </c>
      <c r="G15">
        <v>17</v>
      </c>
      <c r="I15" s="52">
        <f t="shared" si="0"/>
        <v>1.3931457230426301</v>
      </c>
      <c r="J15" s="52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2">
        <f t="shared" si="3"/>
        <v>1.7001020061203673</v>
      </c>
      <c r="T15" s="52">
        <f t="shared" si="4"/>
        <v>0.82497449846990811</v>
      </c>
    </row>
    <row r="16" spans="1:20" x14ac:dyDescent="0.25">
      <c r="A16" t="s">
        <v>799</v>
      </c>
      <c r="B16">
        <v>12</v>
      </c>
      <c r="E16">
        <v>100</v>
      </c>
      <c r="I16" s="52">
        <f t="shared" si="0"/>
        <v>1</v>
      </c>
      <c r="J16" s="52">
        <f t="shared" si="1"/>
        <v>1</v>
      </c>
      <c r="K16">
        <v>12</v>
      </c>
      <c r="L16">
        <v>100</v>
      </c>
      <c r="R16">
        <f t="shared" si="2"/>
        <v>0</v>
      </c>
      <c r="S16" s="52">
        <f t="shared" si="3"/>
        <v>1</v>
      </c>
      <c r="T16" s="52">
        <f t="shared" si="4"/>
        <v>1</v>
      </c>
    </row>
    <row r="17" spans="1:20" x14ac:dyDescent="0.25">
      <c r="A17" t="s">
        <v>278</v>
      </c>
      <c r="B17">
        <v>41</v>
      </c>
      <c r="C17">
        <v>80</v>
      </c>
      <c r="E17">
        <v>15</v>
      </c>
      <c r="G17">
        <v>5</v>
      </c>
      <c r="I17" s="52">
        <f t="shared" si="0"/>
        <v>1.5037593984962405</v>
      </c>
      <c r="J17" s="52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2">
        <f t="shared" si="3"/>
        <v>1.5037593984962405</v>
      </c>
      <c r="T17" s="52">
        <f t="shared" si="4"/>
        <v>0.87406015037593987</v>
      </c>
    </row>
    <row r="18" spans="1:20" x14ac:dyDescent="0.25">
      <c r="A18" t="s">
        <v>753</v>
      </c>
      <c r="B18">
        <v>59</v>
      </c>
      <c r="D18">
        <v>57</v>
      </c>
      <c r="E18">
        <v>41</v>
      </c>
      <c r="G18">
        <v>2</v>
      </c>
      <c r="I18" s="52">
        <f t="shared" si="0"/>
        <v>2.0267531414673687</v>
      </c>
      <c r="J18" s="52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2">
        <f t="shared" si="3"/>
        <v>2.300966405890474</v>
      </c>
      <c r="T18" s="52">
        <f t="shared" si="4"/>
        <v>0.67475839852738151</v>
      </c>
    </row>
    <row r="19" spans="1:20" x14ac:dyDescent="0.25">
      <c r="A19" t="s">
        <v>800</v>
      </c>
      <c r="B19">
        <v>100</v>
      </c>
      <c r="C19">
        <v>66</v>
      </c>
      <c r="G19">
        <v>8</v>
      </c>
      <c r="H19">
        <v>26</v>
      </c>
      <c r="I19" s="52">
        <f t="shared" si="0"/>
        <v>1.9623233908948192</v>
      </c>
      <c r="J19" s="52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2">
        <f t="shared" si="3"/>
        <v>1.9623233908948192</v>
      </c>
      <c r="T19" s="52">
        <f t="shared" si="4"/>
        <v>0.7594191522762952</v>
      </c>
    </row>
    <row r="20" spans="1:20" x14ac:dyDescent="0.25">
      <c r="A20" t="s">
        <v>754</v>
      </c>
      <c r="B20">
        <v>39</v>
      </c>
      <c r="C20">
        <v>21</v>
      </c>
      <c r="F20">
        <v>26</v>
      </c>
      <c r="G20">
        <v>32</v>
      </c>
      <c r="H20">
        <v>21</v>
      </c>
      <c r="I20" s="52">
        <f t="shared" si="0"/>
        <v>3.872966692486445</v>
      </c>
      <c r="J20" s="52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2">
        <f t="shared" si="3"/>
        <v>3.2509752925877766</v>
      </c>
      <c r="T20" s="52">
        <f t="shared" si="4"/>
        <v>0.43725617685305584</v>
      </c>
    </row>
    <row r="21" spans="1:20" x14ac:dyDescent="0.25">
      <c r="A21" t="s">
        <v>201</v>
      </c>
      <c r="B21">
        <v>111</v>
      </c>
      <c r="D21">
        <v>4</v>
      </c>
      <c r="E21">
        <v>56</v>
      </c>
      <c r="G21">
        <v>39</v>
      </c>
      <c r="H21">
        <v>1</v>
      </c>
      <c r="I21" s="52">
        <f t="shared" si="0"/>
        <v>2.1394950791613176</v>
      </c>
      <c r="J21" s="52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2">
        <f t="shared" si="3"/>
        <v>2.7100271002710028</v>
      </c>
      <c r="T21" s="52">
        <f t="shared" si="4"/>
        <v>0.5724932249322493</v>
      </c>
    </row>
    <row r="22" spans="1:20" x14ac:dyDescent="0.25">
      <c r="A22" t="s">
        <v>756</v>
      </c>
      <c r="B22">
        <v>18</v>
      </c>
      <c r="E22">
        <v>72</v>
      </c>
      <c r="G22">
        <v>22</v>
      </c>
      <c r="H22">
        <v>6</v>
      </c>
      <c r="I22" s="52">
        <f t="shared" si="0"/>
        <v>1.7531556802244039</v>
      </c>
      <c r="J22" s="52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2">
        <f t="shared" si="3"/>
        <v>3.0864197530864197</v>
      </c>
      <c r="T22" s="52">
        <f t="shared" si="4"/>
        <v>0.47839506172839508</v>
      </c>
    </row>
    <row r="23" spans="1:20" x14ac:dyDescent="0.25">
      <c r="A23" t="s">
        <v>758</v>
      </c>
      <c r="B23">
        <v>56</v>
      </c>
      <c r="E23">
        <v>100</v>
      </c>
      <c r="I23" s="52">
        <f t="shared" si="0"/>
        <v>1</v>
      </c>
      <c r="J23" s="52">
        <f t="shared" si="1"/>
        <v>1</v>
      </c>
      <c r="K23">
        <v>56</v>
      </c>
      <c r="O23">
        <v>100</v>
      </c>
      <c r="R23">
        <f t="shared" si="2"/>
        <v>0</v>
      </c>
      <c r="S23" s="52">
        <f t="shared" si="3"/>
        <v>1</v>
      </c>
      <c r="T23" s="52">
        <f t="shared" si="4"/>
        <v>1</v>
      </c>
    </row>
    <row r="24" spans="1:20" x14ac:dyDescent="0.25">
      <c r="A24" t="s">
        <v>284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2">
        <f t="shared" si="0"/>
        <v>2.3912003825920611</v>
      </c>
      <c r="J24" s="52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2">
        <f t="shared" si="3"/>
        <v>1.6396130513198888</v>
      </c>
      <c r="T24" s="52">
        <f t="shared" si="4"/>
        <v>0.84009673717002786</v>
      </c>
    </row>
    <row r="25" spans="1:20" x14ac:dyDescent="0.25">
      <c r="A25" t="s">
        <v>801</v>
      </c>
      <c r="B25">
        <v>38</v>
      </c>
      <c r="D25">
        <v>66</v>
      </c>
      <c r="G25">
        <v>13</v>
      </c>
      <c r="H25">
        <v>21</v>
      </c>
      <c r="I25" s="52">
        <f t="shared" si="0"/>
        <v>2.0136931131695528</v>
      </c>
      <c r="J25" s="52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2">
        <f t="shared" si="3"/>
        <v>2.0136931131695528</v>
      </c>
      <c r="T25" s="52">
        <f t="shared" si="4"/>
        <v>0.7465767217076118</v>
      </c>
    </row>
    <row r="26" spans="1:20" x14ac:dyDescent="0.25">
      <c r="A26" t="s">
        <v>290</v>
      </c>
      <c r="B26">
        <v>161</v>
      </c>
      <c r="D26">
        <v>21</v>
      </c>
      <c r="E26">
        <v>79</v>
      </c>
      <c r="I26" s="52">
        <f t="shared" si="0"/>
        <v>1.4965579167913796</v>
      </c>
      <c r="J26" s="52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2">
        <f t="shared" si="3"/>
        <v>1.4188422247446082</v>
      </c>
      <c r="T26" s="52">
        <f t="shared" si="4"/>
        <v>0.8952894438138479</v>
      </c>
    </row>
    <row r="27" spans="1:20" x14ac:dyDescent="0.25">
      <c r="A27" t="s">
        <v>134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2">
        <f t="shared" si="0"/>
        <v>1.6191709844559585</v>
      </c>
      <c r="J27" s="52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2">
        <f t="shared" si="3"/>
        <v>1.6186468112657821</v>
      </c>
      <c r="T27" s="52">
        <f t="shared" si="4"/>
        <v>0.84533829718355447</v>
      </c>
    </row>
    <row r="28" spans="1:20" x14ac:dyDescent="0.25">
      <c r="A28" t="s">
        <v>292</v>
      </c>
      <c r="B28">
        <v>71</v>
      </c>
      <c r="C28">
        <v>3</v>
      </c>
      <c r="E28">
        <v>55</v>
      </c>
      <c r="G28">
        <v>3</v>
      </c>
      <c r="H28">
        <v>39</v>
      </c>
      <c r="I28" s="52">
        <f t="shared" si="0"/>
        <v>2.1910604732690619</v>
      </c>
      <c r="J28" s="52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2">
        <f t="shared" si="3"/>
        <v>2.6695141484249865</v>
      </c>
      <c r="T28" s="52">
        <f t="shared" si="4"/>
        <v>0.58262146289375338</v>
      </c>
    </row>
    <row r="29" spans="1:20" x14ac:dyDescent="0.25">
      <c r="A29" t="s">
        <v>802</v>
      </c>
      <c r="B29">
        <v>53</v>
      </c>
      <c r="E29">
        <v>100</v>
      </c>
      <c r="I29" s="52">
        <f t="shared" si="0"/>
        <v>1</v>
      </c>
      <c r="J29" s="52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2">
        <f t="shared" si="3"/>
        <v>1.2000480019200765</v>
      </c>
      <c r="T29" s="52">
        <f t="shared" si="4"/>
        <v>0.94998799951998092</v>
      </c>
    </row>
    <row r="30" spans="1:20" x14ac:dyDescent="0.25">
      <c r="A30" t="s">
        <v>803</v>
      </c>
      <c r="B30">
        <v>265</v>
      </c>
      <c r="E30">
        <v>45</v>
      </c>
      <c r="F30">
        <v>45</v>
      </c>
      <c r="G30">
        <v>10</v>
      </c>
      <c r="I30" s="52">
        <f t="shared" si="0"/>
        <v>2.4096385542168672</v>
      </c>
      <c r="J30" s="52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2">
        <f t="shared" si="3"/>
        <v>1.3422818791946312</v>
      </c>
      <c r="T30" s="52">
        <f t="shared" si="4"/>
        <v>0.91442953020134221</v>
      </c>
    </row>
    <row r="31" spans="1:20" x14ac:dyDescent="0.25">
      <c r="A31" t="s">
        <v>804</v>
      </c>
      <c r="B31" s="32">
        <v>19</v>
      </c>
      <c r="E31">
        <v>100</v>
      </c>
      <c r="I31" s="52">
        <f t="shared" si="0"/>
        <v>1</v>
      </c>
      <c r="J31" s="52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2">
        <f t="shared" si="3"/>
        <v>1.4965579167913796</v>
      </c>
      <c r="T31" s="52">
        <f t="shared" si="4"/>
        <v>0.87586052080215504</v>
      </c>
    </row>
    <row r="32" spans="1:20" x14ac:dyDescent="0.25">
      <c r="A32" t="s">
        <v>151</v>
      </c>
      <c r="B32">
        <v>78</v>
      </c>
      <c r="D32">
        <v>18</v>
      </c>
      <c r="E32">
        <v>76</v>
      </c>
      <c r="F32">
        <v>6</v>
      </c>
      <c r="I32" s="52">
        <f t="shared" si="0"/>
        <v>1.6297262059973923</v>
      </c>
      <c r="J32" s="52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2">
        <f t="shared" si="3"/>
        <v>2.9112081513828238</v>
      </c>
      <c r="T32" s="52">
        <f t="shared" si="4"/>
        <v>0.52219796215429404</v>
      </c>
    </row>
    <row r="33" spans="1:20" x14ac:dyDescent="0.25">
      <c r="A33" t="s">
        <v>761</v>
      </c>
      <c r="B33" s="53">
        <f>SUM(B2:B32)</f>
        <v>3094</v>
      </c>
      <c r="J33" t="s">
        <v>762</v>
      </c>
      <c r="K33" s="53">
        <f>SUM(K2:K32)</f>
        <v>3148</v>
      </c>
      <c r="T33" t="s">
        <v>762</v>
      </c>
    </row>
    <row r="34" spans="1:20" x14ac:dyDescent="0.25">
      <c r="J34" s="54">
        <f>AVERAGE(J2:J32)</f>
        <v>0.82862723288381257</v>
      </c>
      <c r="T34" s="54">
        <f>AVERAGE(T2:T32)</f>
        <v>0.7832125550387562</v>
      </c>
    </row>
    <row r="36" spans="1:20" x14ac:dyDescent="0.25">
      <c r="A36" t="s">
        <v>805</v>
      </c>
    </row>
    <row r="38" spans="1:20" x14ac:dyDescent="0.25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25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25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25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25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25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25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25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25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25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25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25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25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25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25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25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25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25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25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25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25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25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25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25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25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25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25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25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25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25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25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25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25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25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25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25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25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25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25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25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25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25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25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25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25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25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25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25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25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25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25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25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25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25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25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25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25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25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25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25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25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25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25">
      <c r="B102" t="s">
        <v>761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3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3">
        <f>SUM(L102:R102)</f>
        <v>3089.3</v>
      </c>
    </row>
    <row r="103" spans="2:19" x14ac:dyDescent="0.25">
      <c r="B103" s="53" t="s">
        <v>765</v>
      </c>
      <c r="C103" s="32">
        <f t="shared" ref="C103:H103" si="23">C102/$B$33</f>
        <v>0.11163219133807369</v>
      </c>
      <c r="D103" s="32">
        <f t="shared" si="23"/>
        <v>0.13696186166774402</v>
      </c>
      <c r="E103" s="32">
        <f t="shared" si="23"/>
        <v>0.5028829993535876</v>
      </c>
      <c r="F103" s="32">
        <f t="shared" si="23"/>
        <v>7.2999353587588883E-2</v>
      </c>
      <c r="G103" s="32">
        <f t="shared" si="23"/>
        <v>7.5798319327731081E-2</v>
      </c>
      <c r="H103" s="32">
        <f t="shared" si="23"/>
        <v>9.9725274725274732E-2</v>
      </c>
      <c r="I103" s="55">
        <f>SUM(C103:H103)</f>
        <v>1</v>
      </c>
      <c r="L103" s="32">
        <f>L102/$B$33</f>
        <v>0.40188106011635427</v>
      </c>
      <c r="M103" s="32"/>
      <c r="N103" s="32"/>
      <c r="O103" s="32">
        <f>O102/$B$33</f>
        <v>0.24605688429217848</v>
      </c>
      <c r="P103" s="32">
        <f>P102/$B$33</f>
        <v>0.10397220426632191</v>
      </c>
      <c r="Q103" s="32">
        <f>Q102/$B$33</f>
        <v>3.1376858435681963E-2</v>
      </c>
      <c r="R103" s="32">
        <f>R102/$B$33</f>
        <v>0.21519392372333551</v>
      </c>
      <c r="S103" s="55">
        <f>SUM(L103:R103)</f>
        <v>0.99848093083387202</v>
      </c>
    </row>
    <row r="105" spans="2:19" x14ac:dyDescent="0.25">
      <c r="B105" t="s">
        <v>766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5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5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A25" sqref="A25"/>
    </sheetView>
  </sheetViews>
  <sheetFormatPr defaultColWidth="8.85546875" defaultRowHeight="15" x14ac:dyDescent="0.25"/>
  <cols>
    <col min="1" max="1" width="26" customWidth="1"/>
    <col min="2" max="3" width="10.28515625" customWidth="1"/>
    <col min="4" max="4" width="14.140625" customWidth="1"/>
    <col min="5" max="8" width="10.28515625" customWidth="1"/>
    <col min="9" max="9" width="16.140625" customWidth="1"/>
    <col min="10" max="10" width="10.28515625" customWidth="1"/>
    <col min="12" max="12" width="12.85546875" customWidth="1"/>
    <col min="13" max="13" width="13.85546875" customWidth="1"/>
    <col min="16" max="16" width="11.85546875" customWidth="1"/>
    <col min="19" max="19" width="13.7109375" customWidth="1"/>
  </cols>
  <sheetData>
    <row r="1" spans="1:19" x14ac:dyDescent="0.25">
      <c r="A1" t="s">
        <v>488</v>
      </c>
      <c r="B1" t="s">
        <v>785</v>
      </c>
      <c r="C1" t="s">
        <v>170</v>
      </c>
      <c r="D1" t="s">
        <v>806</v>
      </c>
      <c r="E1" t="s">
        <v>64</v>
      </c>
      <c r="F1" t="s">
        <v>171</v>
      </c>
      <c r="G1" t="s">
        <v>66</v>
      </c>
      <c r="H1" t="s">
        <v>71</v>
      </c>
      <c r="I1" t="s">
        <v>72</v>
      </c>
      <c r="J1" t="s">
        <v>786</v>
      </c>
      <c r="K1" s="32" t="s">
        <v>175</v>
      </c>
      <c r="L1" t="s">
        <v>770</v>
      </c>
      <c r="M1" t="s">
        <v>807</v>
      </c>
      <c r="N1" s="32" t="s">
        <v>305</v>
      </c>
      <c r="O1" s="32" t="s">
        <v>73</v>
      </c>
      <c r="P1" s="32" t="s">
        <v>808</v>
      </c>
      <c r="Q1" s="32" t="s">
        <v>173</v>
      </c>
      <c r="R1" t="s">
        <v>71</v>
      </c>
      <c r="S1" t="s">
        <v>89</v>
      </c>
    </row>
    <row r="2" spans="1:19" x14ac:dyDescent="0.25">
      <c r="A2" t="s">
        <v>809</v>
      </c>
      <c r="B2">
        <v>53</v>
      </c>
      <c r="D2">
        <v>99</v>
      </c>
      <c r="F2">
        <v>1</v>
      </c>
      <c r="H2" s="52">
        <f t="shared" ref="H2:H22" si="0">1/(C38*C38+D38*D38+E38*E38+F38*F38+G38*G38)</f>
        <v>1.0201999591920017</v>
      </c>
      <c r="I2" s="52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2">
        <f t="shared" ref="R2:R22" si="3">1/(K38*K38+N38*N38+O38*O38+P38*P38+Q38*Q38)</f>
        <v>2.0399836801305589</v>
      </c>
      <c r="S2" s="52">
        <f t="shared" ref="S2:S22" si="4">1-(R2-1)/(5-1)</f>
        <v>0.74000407996736028</v>
      </c>
    </row>
    <row r="3" spans="1:19" x14ac:dyDescent="0.25">
      <c r="A3" t="s">
        <v>790</v>
      </c>
      <c r="B3">
        <v>60</v>
      </c>
      <c r="D3">
        <v>83</v>
      </c>
      <c r="E3">
        <v>7</v>
      </c>
      <c r="F3">
        <v>3</v>
      </c>
      <c r="G3">
        <v>7</v>
      </c>
      <c r="H3" s="52">
        <f t="shared" si="0"/>
        <v>1.4293882218410519</v>
      </c>
      <c r="I3" s="52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2">
        <f t="shared" si="3"/>
        <v>1.1759172154280337</v>
      </c>
      <c r="S3" s="52">
        <f t="shared" si="4"/>
        <v>0.95602069614299157</v>
      </c>
    </row>
    <row r="4" spans="1:19" x14ac:dyDescent="0.25">
      <c r="A4" t="s">
        <v>296</v>
      </c>
      <c r="B4">
        <v>93</v>
      </c>
      <c r="D4">
        <v>84</v>
      </c>
      <c r="E4">
        <v>4</v>
      </c>
      <c r="F4">
        <v>4</v>
      </c>
      <c r="G4">
        <v>8</v>
      </c>
      <c r="H4" s="52">
        <f t="shared" si="0"/>
        <v>1.3982102908277405</v>
      </c>
      <c r="I4" s="52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2">
        <f t="shared" si="3"/>
        <v>2.7886224205242609</v>
      </c>
      <c r="S4" s="52">
        <f t="shared" si="4"/>
        <v>0.55284439486893477</v>
      </c>
    </row>
    <row r="5" spans="1:19" x14ac:dyDescent="0.25">
      <c r="A5" t="s">
        <v>810</v>
      </c>
      <c r="B5">
        <v>133</v>
      </c>
      <c r="D5">
        <v>54</v>
      </c>
      <c r="E5">
        <v>13</v>
      </c>
      <c r="F5">
        <v>33</v>
      </c>
      <c r="H5" s="52">
        <f t="shared" si="0"/>
        <v>2.395783421178725</v>
      </c>
      <c r="I5" s="52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2">
        <f t="shared" si="3"/>
        <v>1.3171759747102214</v>
      </c>
      <c r="S5" s="52">
        <f t="shared" si="4"/>
        <v>0.92070600632244459</v>
      </c>
    </row>
    <row r="6" spans="1:19" x14ac:dyDescent="0.25">
      <c r="A6" t="s">
        <v>273</v>
      </c>
      <c r="B6">
        <v>117</v>
      </c>
      <c r="D6">
        <v>65</v>
      </c>
      <c r="E6">
        <v>17</v>
      </c>
      <c r="F6">
        <v>9</v>
      </c>
      <c r="G6">
        <v>9</v>
      </c>
      <c r="H6" s="52">
        <f t="shared" si="0"/>
        <v>2.1385799828913599</v>
      </c>
      <c r="I6" s="52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2">
        <f t="shared" si="3"/>
        <v>1.7439832577607257</v>
      </c>
      <c r="S6" s="52">
        <f t="shared" si="4"/>
        <v>0.81400418555981857</v>
      </c>
    </row>
    <row r="7" spans="1:19" x14ac:dyDescent="0.25">
      <c r="A7" t="s">
        <v>286</v>
      </c>
      <c r="B7">
        <v>128</v>
      </c>
      <c r="D7">
        <v>100</v>
      </c>
      <c r="H7" s="52">
        <f t="shared" si="0"/>
        <v>1</v>
      </c>
      <c r="I7" s="52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2">
        <f t="shared" si="3"/>
        <v>1.0201999591920017</v>
      </c>
      <c r="S7" s="52">
        <f t="shared" si="4"/>
        <v>0.99495001020199958</v>
      </c>
    </row>
    <row r="8" spans="1:19" x14ac:dyDescent="0.25">
      <c r="A8" t="s">
        <v>811</v>
      </c>
      <c r="B8" s="32">
        <v>24</v>
      </c>
      <c r="D8">
        <v>100</v>
      </c>
      <c r="H8" s="52">
        <f t="shared" si="0"/>
        <v>1</v>
      </c>
      <c r="I8" s="52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2">
        <f t="shared" si="3"/>
        <v>1.3931457230426301</v>
      </c>
      <c r="S8" s="52">
        <f t="shared" si="4"/>
        <v>0.90171356923934254</v>
      </c>
    </row>
    <row r="9" spans="1:19" x14ac:dyDescent="0.25">
      <c r="A9" t="s">
        <v>743</v>
      </c>
      <c r="B9">
        <v>16</v>
      </c>
      <c r="D9">
        <v>87</v>
      </c>
      <c r="F9">
        <v>13</v>
      </c>
      <c r="H9" s="52">
        <f t="shared" si="0"/>
        <v>1.2923235978288963</v>
      </c>
      <c r="I9" s="52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2">
        <f t="shared" si="3"/>
        <v>1.4484356894553878</v>
      </c>
      <c r="S9" s="52">
        <f t="shared" si="4"/>
        <v>0.88789107763615305</v>
      </c>
    </row>
    <row r="10" spans="1:19" x14ac:dyDescent="0.25">
      <c r="A10" t="s">
        <v>794</v>
      </c>
      <c r="B10">
        <v>43</v>
      </c>
      <c r="D10">
        <v>100</v>
      </c>
      <c r="H10" s="52">
        <f t="shared" si="0"/>
        <v>1</v>
      </c>
      <c r="I10" s="52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2">
        <f t="shared" si="3"/>
        <v>1.4318442153493698</v>
      </c>
      <c r="S10" s="52">
        <f t="shared" si="4"/>
        <v>0.89203894616265755</v>
      </c>
    </row>
    <row r="11" spans="1:19" x14ac:dyDescent="0.25">
      <c r="A11" t="s">
        <v>812</v>
      </c>
      <c r="B11">
        <v>259</v>
      </c>
      <c r="D11">
        <v>94</v>
      </c>
      <c r="E11">
        <v>3</v>
      </c>
      <c r="F11">
        <v>2</v>
      </c>
      <c r="G11">
        <v>1</v>
      </c>
      <c r="H11" s="52">
        <f t="shared" si="0"/>
        <v>1.1299435028248586</v>
      </c>
      <c r="I11" s="52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2">
        <f t="shared" si="3"/>
        <v>1.4257199885942398</v>
      </c>
      <c r="S11" s="52">
        <f t="shared" si="4"/>
        <v>0.89357000285144006</v>
      </c>
    </row>
    <row r="12" spans="1:19" x14ac:dyDescent="0.25">
      <c r="A12" t="s">
        <v>796</v>
      </c>
      <c r="B12">
        <v>85</v>
      </c>
      <c r="D12">
        <v>58</v>
      </c>
      <c r="E12">
        <v>16</v>
      </c>
      <c r="F12">
        <v>20</v>
      </c>
      <c r="G12">
        <v>6</v>
      </c>
      <c r="H12" s="52">
        <f t="shared" si="0"/>
        <v>2.4654832347140037</v>
      </c>
      <c r="I12" s="52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2">
        <f t="shared" si="3"/>
        <v>1.2528188423953897</v>
      </c>
      <c r="S12" s="52">
        <f t="shared" si="4"/>
        <v>0.93679528940115264</v>
      </c>
    </row>
    <row r="13" spans="1:19" x14ac:dyDescent="0.25">
      <c r="A13" t="s">
        <v>799</v>
      </c>
      <c r="B13">
        <v>160</v>
      </c>
      <c r="D13">
        <v>92</v>
      </c>
      <c r="F13">
        <v>7</v>
      </c>
      <c r="G13">
        <v>1</v>
      </c>
      <c r="H13" s="52">
        <f t="shared" si="0"/>
        <v>1.1745360582569884</v>
      </c>
      <c r="I13" s="52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2">
        <f t="shared" si="3"/>
        <v>1.7844396859386153</v>
      </c>
      <c r="S13" s="52">
        <f t="shared" si="4"/>
        <v>0.80389007851534622</v>
      </c>
    </row>
    <row r="14" spans="1:19" x14ac:dyDescent="0.25">
      <c r="A14" t="s">
        <v>278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2">
        <f t="shared" si="0"/>
        <v>1.905487804878049</v>
      </c>
      <c r="I14" s="52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2">
        <f t="shared" si="3"/>
        <v>1.3873473917869039</v>
      </c>
      <c r="S14" s="52">
        <f t="shared" si="4"/>
        <v>0.90316315205327402</v>
      </c>
    </row>
    <row r="15" spans="1:19" x14ac:dyDescent="0.25">
      <c r="A15" t="s">
        <v>813</v>
      </c>
      <c r="B15">
        <v>74</v>
      </c>
      <c r="D15">
        <v>99</v>
      </c>
      <c r="F15">
        <v>1</v>
      </c>
      <c r="H15" s="52">
        <f t="shared" si="0"/>
        <v>1.0201999591920017</v>
      </c>
      <c r="I15" s="52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2">
        <f t="shared" si="3"/>
        <v>1.9936204146730461</v>
      </c>
      <c r="S15" s="52">
        <f t="shared" si="4"/>
        <v>0.75159489633173848</v>
      </c>
    </row>
    <row r="16" spans="1:19" x14ac:dyDescent="0.25">
      <c r="A16" t="s">
        <v>814</v>
      </c>
      <c r="B16" s="32">
        <v>16</v>
      </c>
      <c r="D16">
        <v>100</v>
      </c>
      <c r="H16" s="52">
        <f t="shared" si="0"/>
        <v>1</v>
      </c>
      <c r="I16" s="52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2">
        <f t="shared" si="3"/>
        <v>2</v>
      </c>
      <c r="S16" s="52">
        <f t="shared" si="4"/>
        <v>0.75</v>
      </c>
    </row>
    <row r="17" spans="1:19" x14ac:dyDescent="0.25">
      <c r="A17" t="s">
        <v>756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2">
        <f t="shared" si="0"/>
        <v>2.3156044062943359</v>
      </c>
      <c r="I17" s="52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2">
        <f t="shared" si="3"/>
        <v>1.4281903438298751</v>
      </c>
      <c r="S17" s="52">
        <f t="shared" si="4"/>
        <v>0.89295241404253123</v>
      </c>
    </row>
    <row r="18" spans="1:19" x14ac:dyDescent="0.25">
      <c r="A18" t="s">
        <v>282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2">
        <f t="shared" si="0"/>
        <v>1.6051364365971108</v>
      </c>
      <c r="I18" s="52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2">
        <f t="shared" si="3"/>
        <v>1.5878056525881228</v>
      </c>
      <c r="S18" s="52">
        <f t="shared" si="4"/>
        <v>0.85304858685296936</v>
      </c>
    </row>
    <row r="19" spans="1:19" x14ac:dyDescent="0.25">
      <c r="A19" t="s">
        <v>290</v>
      </c>
      <c r="B19">
        <v>69</v>
      </c>
      <c r="D19">
        <v>100</v>
      </c>
      <c r="H19" s="52">
        <f t="shared" si="0"/>
        <v>1</v>
      </c>
      <c r="I19" s="52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2">
        <f t="shared" si="3"/>
        <v>2.95159386068477</v>
      </c>
      <c r="S19" s="52">
        <f t="shared" si="4"/>
        <v>0.51210153482880749</v>
      </c>
    </row>
    <row r="20" spans="1:19" x14ac:dyDescent="0.25">
      <c r="A20" t="s">
        <v>134</v>
      </c>
      <c r="B20">
        <v>12</v>
      </c>
      <c r="E20">
        <v>8</v>
      </c>
      <c r="F20">
        <v>8</v>
      </c>
      <c r="G20">
        <v>84</v>
      </c>
      <c r="H20" s="52">
        <f t="shared" si="0"/>
        <v>1.3919821826280625</v>
      </c>
      <c r="I20" s="52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2">
        <f t="shared" si="3"/>
        <v>1.3676148796498908</v>
      </c>
      <c r="S20" s="52">
        <f t="shared" si="4"/>
        <v>0.9080962800875273</v>
      </c>
    </row>
    <row r="21" spans="1:19" x14ac:dyDescent="0.25">
      <c r="A21" t="s">
        <v>292</v>
      </c>
      <c r="B21">
        <v>44</v>
      </c>
      <c r="D21">
        <v>82</v>
      </c>
      <c r="G21">
        <v>18</v>
      </c>
      <c r="H21" s="52">
        <f t="shared" si="0"/>
        <v>1.4188422247446082</v>
      </c>
      <c r="I21" s="52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2">
        <f t="shared" si="3"/>
        <v>1.4188422247446082</v>
      </c>
      <c r="S21" s="52">
        <f t="shared" si="4"/>
        <v>0.8952894438138479</v>
      </c>
    </row>
    <row r="22" spans="1:19" x14ac:dyDescent="0.25">
      <c r="A22" t="s">
        <v>815</v>
      </c>
      <c r="B22">
        <v>934</v>
      </c>
      <c r="D22">
        <v>100</v>
      </c>
      <c r="H22" s="52">
        <f t="shared" si="0"/>
        <v>1</v>
      </c>
      <c r="I22" s="52">
        <f t="shared" si="1"/>
        <v>1</v>
      </c>
      <c r="J22">
        <v>934</v>
      </c>
      <c r="K22">
        <v>100</v>
      </c>
      <c r="Q22">
        <f t="shared" si="2"/>
        <v>0</v>
      </c>
      <c r="R22" s="52">
        <f t="shared" si="3"/>
        <v>1</v>
      </c>
      <c r="S22" s="52">
        <f t="shared" si="4"/>
        <v>1</v>
      </c>
    </row>
    <row r="23" spans="1:19" x14ac:dyDescent="0.25">
      <c r="B23" s="53">
        <f>SUM(B2:B22)</f>
        <v>2572</v>
      </c>
      <c r="I23" t="s">
        <v>762</v>
      </c>
      <c r="S23" t="s">
        <v>762</v>
      </c>
    </row>
    <row r="24" spans="1:19" x14ac:dyDescent="0.25">
      <c r="I24" s="54">
        <f>AVERAGE(I2:I22)</f>
        <v>0.89164641328702621</v>
      </c>
      <c r="S24" s="54">
        <f>AVERAGE(S2:S22)</f>
        <v>0.84574641166096853</v>
      </c>
    </row>
    <row r="25" spans="1:19" x14ac:dyDescent="0.25">
      <c r="A25" t="s">
        <v>816</v>
      </c>
    </row>
    <row r="27" spans="1:19" x14ac:dyDescent="0.25">
      <c r="A27" s="56" t="s">
        <v>756</v>
      </c>
      <c r="B27" t="s">
        <v>817</v>
      </c>
      <c r="C27">
        <v>0</v>
      </c>
      <c r="D27">
        <v>41</v>
      </c>
      <c r="E27">
        <v>9</v>
      </c>
      <c r="F27">
        <v>50</v>
      </c>
      <c r="J27" t="s">
        <v>817</v>
      </c>
      <c r="K27">
        <v>0</v>
      </c>
      <c r="L27">
        <v>6</v>
      </c>
      <c r="M27">
        <v>0</v>
      </c>
      <c r="N27">
        <v>94</v>
      </c>
    </row>
    <row r="28" spans="1:19" x14ac:dyDescent="0.25">
      <c r="A28" s="56" t="s">
        <v>756</v>
      </c>
      <c r="B28" t="s">
        <v>818</v>
      </c>
      <c r="C28">
        <v>5</v>
      </c>
      <c r="D28">
        <v>58</v>
      </c>
      <c r="E28">
        <v>3</v>
      </c>
      <c r="F28">
        <v>34</v>
      </c>
      <c r="J28" t="s">
        <v>818</v>
      </c>
      <c r="K28">
        <v>13</v>
      </c>
      <c r="L28">
        <v>8</v>
      </c>
      <c r="M28">
        <v>2</v>
      </c>
      <c r="N28">
        <v>77</v>
      </c>
    </row>
    <row r="30" spans="1:19" x14ac:dyDescent="0.25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25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25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25">
      <c r="B34" t="s">
        <v>819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25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25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25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25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25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25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25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25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25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25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25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25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25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25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25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25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25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25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25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25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25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25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25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25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25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25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25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25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25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25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25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25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25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25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25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25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25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25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25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25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25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25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25">
      <c r="B82" t="s">
        <v>761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3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3">
        <f>SUM(K82:Q82)</f>
        <v>2572</v>
      </c>
    </row>
    <row r="83" spans="2:18" x14ac:dyDescent="0.25">
      <c r="B83" s="53" t="s">
        <v>765</v>
      </c>
      <c r="C83" s="32">
        <f>C82/$B$23</f>
        <v>4.7317262830482119E-2</v>
      </c>
      <c r="D83" s="32">
        <f>D82/$B$23</f>
        <v>0.84202177293934688</v>
      </c>
      <c r="E83" s="32">
        <f>E82/$B$23</f>
        <v>3.1621306376360805E-2</v>
      </c>
      <c r="F83" s="32">
        <f>F82/$B$23</f>
        <v>5.8192068429237943E-2</v>
      </c>
      <c r="G83" s="32">
        <f>G82/$B$23</f>
        <v>2.0847589424572318E-2</v>
      </c>
      <c r="H83" s="53">
        <f>SUM(C83:G83)</f>
        <v>1</v>
      </c>
      <c r="K83" s="32">
        <f>K82/$B$23</f>
        <v>0.6380870917573872</v>
      </c>
      <c r="N83" s="32">
        <f>N82/$B$23</f>
        <v>0.2493584758942457</v>
      </c>
      <c r="O83" s="32">
        <f>O82/$B$23</f>
        <v>2.061430793157076E-2</v>
      </c>
      <c r="P83" s="32">
        <f>P82/$B$23</f>
        <v>3.2888802488335929E-2</v>
      </c>
      <c r="Q83" s="32">
        <f>Q82/$B$23</f>
        <v>5.905132192846034E-2</v>
      </c>
      <c r="R83" s="53">
        <f>SUM(K83:Q83)</f>
        <v>0.99999999999999978</v>
      </c>
    </row>
    <row r="85" spans="2:18" x14ac:dyDescent="0.25">
      <c r="B85" t="s">
        <v>766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3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3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C56" zoomScaleNormal="100" workbookViewId="0">
      <selection activeCell="V61" sqref="V61:V87"/>
    </sheetView>
  </sheetViews>
  <sheetFormatPr defaultColWidth="8.7109375" defaultRowHeight="15" x14ac:dyDescent="0.25"/>
  <cols>
    <col min="1" max="1" width="20.5703125" customWidth="1"/>
    <col min="2" max="3" width="28" customWidth="1"/>
    <col min="5" max="5" width="16.85546875" customWidth="1"/>
    <col min="6" max="6" width="16.42578125" customWidth="1"/>
    <col min="7" max="7" width="12" customWidth="1"/>
    <col min="8" max="8" width="12.85546875" customWidth="1"/>
    <col min="9" max="9" width="11.7109375" customWidth="1"/>
    <col min="10" max="10" width="14.7109375" customWidth="1"/>
    <col min="11" max="12" width="11.140625" customWidth="1"/>
    <col min="14" max="14" width="10.7109375" customWidth="1"/>
    <col min="16" max="16" width="12.42578125" customWidth="1"/>
    <col min="17" max="17" width="13" customWidth="1"/>
    <col min="21" max="21" width="13" customWidth="1"/>
    <col min="24" max="24" width="13.28515625" customWidth="1"/>
    <col min="25" max="25" width="15.5703125" customWidth="1"/>
    <col min="26" max="26" width="15.42578125" customWidth="1"/>
    <col min="27" max="27" width="16.140625" customWidth="1"/>
    <col min="28" max="28" width="14.7109375" customWidth="1"/>
    <col min="31" max="31" width="13" customWidth="1"/>
  </cols>
  <sheetData>
    <row r="1" spans="1:36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70</v>
      </c>
      <c r="AG1" t="s">
        <v>71</v>
      </c>
      <c r="AH1" t="s">
        <v>89</v>
      </c>
      <c r="AJ1" t="s">
        <v>90</v>
      </c>
    </row>
    <row r="2" spans="1:36" x14ac:dyDescent="0.25">
      <c r="A2" s="4" t="s">
        <v>91</v>
      </c>
      <c r="B2" t="s">
        <v>92</v>
      </c>
      <c r="C2" t="s">
        <v>93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25">
      <c r="A3" s="5" t="s">
        <v>94</v>
      </c>
      <c r="B3" t="s">
        <v>94</v>
      </c>
      <c r="C3" t="s">
        <v>95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25">
      <c r="A4" t="s">
        <v>96</v>
      </c>
      <c r="B4" t="s">
        <v>96</v>
      </c>
      <c r="C4" t="s">
        <v>97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25">
      <c r="A5" t="s">
        <v>98</v>
      </c>
      <c r="B5" t="s">
        <v>98</v>
      </c>
      <c r="C5" t="s">
        <v>99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25">
      <c r="A6" t="s">
        <v>100</v>
      </c>
      <c r="B6" t="s">
        <v>101</v>
      </c>
      <c r="C6" t="s">
        <v>102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25">
      <c r="A7" s="6" t="s">
        <v>103</v>
      </c>
      <c r="B7" t="s">
        <v>103</v>
      </c>
      <c r="C7" t="s">
        <v>104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25">
      <c r="A8" t="s">
        <v>105</v>
      </c>
      <c r="B8" t="s">
        <v>105</v>
      </c>
      <c r="C8" t="s">
        <v>106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25">
      <c r="A9" s="6" t="s">
        <v>107</v>
      </c>
      <c r="B9" t="s">
        <v>108</v>
      </c>
      <c r="C9" t="s">
        <v>109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25">
      <c r="A10" t="s">
        <v>110</v>
      </c>
      <c r="B10" t="s">
        <v>110</v>
      </c>
      <c r="C10" t="s">
        <v>111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25">
      <c r="A11" t="s">
        <v>112</v>
      </c>
      <c r="B11" t="s">
        <v>112</v>
      </c>
      <c r="C11" t="s">
        <v>113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25">
      <c r="A12" t="s">
        <v>114</v>
      </c>
      <c r="B12" t="s">
        <v>114</v>
      </c>
      <c r="C12" t="s">
        <v>115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25">
      <c r="A13" s="5" t="s">
        <v>116</v>
      </c>
      <c r="B13" t="s">
        <v>116</v>
      </c>
      <c r="C13" t="s">
        <v>117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25">
      <c r="A14" t="s">
        <v>118</v>
      </c>
      <c r="B14" t="s">
        <v>119</v>
      </c>
      <c r="C14" t="s">
        <v>120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25">
      <c r="A15" t="s">
        <v>121</v>
      </c>
      <c r="B15" t="s">
        <v>121</v>
      </c>
      <c r="C15" t="s">
        <v>122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25">
      <c r="A16" t="s">
        <v>123</v>
      </c>
      <c r="B16" t="s">
        <v>124</v>
      </c>
      <c r="C16" t="s">
        <v>125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25">
      <c r="A17" t="s">
        <v>126</v>
      </c>
      <c r="B17" t="s">
        <v>126</v>
      </c>
      <c r="C17" t="s">
        <v>127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25">
      <c r="A18" t="s">
        <v>128</v>
      </c>
      <c r="B18" t="s">
        <v>128</v>
      </c>
      <c r="C18" t="s">
        <v>129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25">
      <c r="A19" t="s">
        <v>130</v>
      </c>
      <c r="B19" t="s">
        <v>130</v>
      </c>
      <c r="C19" t="s">
        <v>131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25">
      <c r="A20" t="s">
        <v>132</v>
      </c>
      <c r="B20" t="s">
        <v>132</v>
      </c>
      <c r="C20" t="s">
        <v>133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25">
      <c r="A21" t="s">
        <v>134</v>
      </c>
      <c r="B21" t="s">
        <v>135</v>
      </c>
      <c r="C21" t="s">
        <v>136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25">
      <c r="A22" t="s">
        <v>137</v>
      </c>
      <c r="B22" t="s">
        <v>137</v>
      </c>
      <c r="C22" t="s">
        <v>138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25">
      <c r="A23" t="s">
        <v>139</v>
      </c>
      <c r="B23" t="s">
        <v>139</v>
      </c>
      <c r="C23" t="s">
        <v>140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25">
      <c r="A24" t="s">
        <v>141</v>
      </c>
      <c r="B24" t="s">
        <v>142</v>
      </c>
      <c r="C24" t="s">
        <v>143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25">
      <c r="A25" t="s">
        <v>144</v>
      </c>
      <c r="B25" t="s">
        <v>145</v>
      </c>
      <c r="C25" t="s">
        <v>146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25">
      <c r="A26" t="s">
        <v>147</v>
      </c>
      <c r="B26" t="s">
        <v>147</v>
      </c>
      <c r="C26" t="s">
        <v>148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25">
      <c r="A27" t="s">
        <v>149</v>
      </c>
      <c r="B27" t="s">
        <v>149</v>
      </c>
      <c r="C27" t="s">
        <v>150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25">
      <c r="A28" t="s">
        <v>151</v>
      </c>
      <c r="B28" t="s">
        <v>151</v>
      </c>
      <c r="C28" t="s">
        <v>152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25">
      <c r="C29" t="s">
        <v>153</v>
      </c>
      <c r="D29">
        <f>SUM(D2:D28)</f>
        <v>3109</v>
      </c>
      <c r="N29" t="s">
        <v>154</v>
      </c>
      <c r="O29">
        <f>AVERAGE(O2:O28)</f>
        <v>0.95618295988264412</v>
      </c>
      <c r="AG29" t="s">
        <v>154</v>
      </c>
      <c r="AH29">
        <f>AVERAGE(AH2:AH28)</f>
        <v>0.92431101189544052</v>
      </c>
    </row>
    <row r="30" spans="1:34" x14ac:dyDescent="0.25">
      <c r="B30" t="s">
        <v>59</v>
      </c>
      <c r="C30" t="s">
        <v>60</v>
      </c>
      <c r="E30" t="s">
        <v>62</v>
      </c>
      <c r="F30" t="s">
        <v>63</v>
      </c>
      <c r="G30" t="s">
        <v>64</v>
      </c>
      <c r="H30" t="s">
        <v>65</v>
      </c>
      <c r="I30" t="s">
        <v>66</v>
      </c>
      <c r="J30" t="s">
        <v>67</v>
      </c>
      <c r="K30" t="s">
        <v>68</v>
      </c>
      <c r="L30" t="s">
        <v>69</v>
      </c>
      <c r="P30" t="s">
        <v>73</v>
      </c>
      <c r="Q30" t="s">
        <v>74</v>
      </c>
      <c r="R30" t="s">
        <v>75</v>
      </c>
      <c r="S30" t="s">
        <v>76</v>
      </c>
      <c r="T30" t="s">
        <v>77</v>
      </c>
      <c r="U30" t="s">
        <v>78</v>
      </c>
      <c r="V30" t="s">
        <v>79</v>
      </c>
      <c r="W30" t="s">
        <v>80</v>
      </c>
      <c r="X30" t="s">
        <v>81</v>
      </c>
      <c r="Y30" t="s">
        <v>82</v>
      </c>
      <c r="Z30" t="s">
        <v>83</v>
      </c>
      <c r="AA30" t="s">
        <v>84</v>
      </c>
      <c r="AB30" t="s">
        <v>85</v>
      </c>
      <c r="AC30" t="s">
        <v>86</v>
      </c>
      <c r="AD30" t="s">
        <v>87</v>
      </c>
      <c r="AE30" t="s">
        <v>88</v>
      </c>
    </row>
    <row r="31" spans="1:34" x14ac:dyDescent="0.25">
      <c r="B31" t="s">
        <v>92</v>
      </c>
      <c r="C31" t="s">
        <v>93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25">
      <c r="B32" t="s">
        <v>94</v>
      </c>
      <c r="C32" t="s">
        <v>95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25">
      <c r="B33" t="s">
        <v>96</v>
      </c>
      <c r="C33" t="s">
        <v>97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25">
      <c r="B34" t="s">
        <v>98</v>
      </c>
      <c r="C34" t="s">
        <v>99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25">
      <c r="B35" t="s">
        <v>101</v>
      </c>
      <c r="C35" t="s">
        <v>102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25">
      <c r="B36" t="s">
        <v>103</v>
      </c>
      <c r="C36" t="s">
        <v>104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25">
      <c r="B37" t="s">
        <v>105</v>
      </c>
      <c r="C37" t="s">
        <v>106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25">
      <c r="B38" t="s">
        <v>108</v>
      </c>
      <c r="C38" t="s">
        <v>109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25">
      <c r="B39" t="s">
        <v>110</v>
      </c>
      <c r="C39" t="s">
        <v>111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25">
      <c r="B40" t="s">
        <v>112</v>
      </c>
      <c r="C40" t="s">
        <v>113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25">
      <c r="B41" t="s">
        <v>114</v>
      </c>
      <c r="C41" t="s">
        <v>115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25">
      <c r="B42" t="s">
        <v>116</v>
      </c>
      <c r="C42" t="s">
        <v>117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25">
      <c r="B43" t="s">
        <v>119</v>
      </c>
      <c r="C43" t="s">
        <v>120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25">
      <c r="B44" t="s">
        <v>121</v>
      </c>
      <c r="C44" t="s">
        <v>122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25">
      <c r="B45" t="s">
        <v>124</v>
      </c>
      <c r="C45" t="s">
        <v>125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25">
      <c r="B46" t="s">
        <v>126</v>
      </c>
      <c r="C46" t="s">
        <v>127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25">
      <c r="B47" t="s">
        <v>128</v>
      </c>
      <c r="C47" t="s">
        <v>129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25">
      <c r="B48" t="s">
        <v>130</v>
      </c>
      <c r="C48" t="s">
        <v>131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25">
      <c r="B49" t="s">
        <v>132</v>
      </c>
      <c r="C49" t="s">
        <v>133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25">
      <c r="B50" t="s">
        <v>135</v>
      </c>
      <c r="C50" t="s">
        <v>136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25">
      <c r="B51" t="s">
        <v>137</v>
      </c>
      <c r="C51" t="s">
        <v>138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25">
      <c r="B52" t="s">
        <v>139</v>
      </c>
      <c r="C52" t="s">
        <v>140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25">
      <c r="B53" t="s">
        <v>142</v>
      </c>
      <c r="C53" t="s">
        <v>143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25">
      <c r="B54" t="s">
        <v>145</v>
      </c>
      <c r="C54" t="s">
        <v>146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25">
      <c r="B55" t="s">
        <v>147</v>
      </c>
      <c r="C55" t="s">
        <v>148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25">
      <c r="B56" t="s">
        <v>149</v>
      </c>
      <c r="C56" t="s">
        <v>150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25">
      <c r="B57" t="s">
        <v>151</v>
      </c>
      <c r="C57" t="s">
        <v>152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25">
      <c r="E58" s="7" t="s">
        <v>155</v>
      </c>
      <c r="F58" t="s">
        <v>156</v>
      </c>
      <c r="G58" t="s">
        <v>157</v>
      </c>
      <c r="H58" t="s">
        <v>158</v>
      </c>
      <c r="I58" s="8" t="s">
        <v>159</v>
      </c>
      <c r="J58" s="9" t="s">
        <v>160</v>
      </c>
      <c r="K58" t="s">
        <v>161</v>
      </c>
      <c r="L58" t="s">
        <v>156</v>
      </c>
      <c r="P58" t="s">
        <v>162</v>
      </c>
      <c r="Q58" s="89" t="s">
        <v>164</v>
      </c>
      <c r="R58" t="s">
        <v>163</v>
      </c>
      <c r="S58" t="s">
        <v>163</v>
      </c>
      <c r="T58" t="s">
        <v>164</v>
      </c>
      <c r="U58" t="s">
        <v>165</v>
      </c>
      <c r="V58" t="s">
        <v>163</v>
      </c>
      <c r="W58" t="s">
        <v>164</v>
      </c>
      <c r="X58" t="s">
        <v>165</v>
      </c>
      <c r="Y58" t="s">
        <v>163</v>
      </c>
      <c r="Z58" t="s">
        <v>164</v>
      </c>
      <c r="AA58" t="s">
        <v>165</v>
      </c>
      <c r="AB58" t="s">
        <v>166</v>
      </c>
      <c r="AC58" t="s">
        <v>164</v>
      </c>
      <c r="AD58" t="s">
        <v>167</v>
      </c>
      <c r="AE58" t="s">
        <v>165</v>
      </c>
    </row>
    <row r="60" spans="1:31" x14ac:dyDescent="0.25">
      <c r="A60" t="s">
        <v>58</v>
      </c>
      <c r="B60" t="s">
        <v>59</v>
      </c>
      <c r="C60" t="s">
        <v>60</v>
      </c>
      <c r="E60" s="10" t="s">
        <v>168</v>
      </c>
      <c r="F60" s="11" t="s">
        <v>169</v>
      </c>
      <c r="G60" s="11" t="s">
        <v>64</v>
      </c>
      <c r="H60" s="11" t="s">
        <v>170</v>
      </c>
      <c r="I60" s="11" t="s">
        <v>68</v>
      </c>
      <c r="J60" s="12" t="s">
        <v>171</v>
      </c>
      <c r="K60" s="13" t="s">
        <v>172</v>
      </c>
      <c r="P60" s="14" t="s">
        <v>73</v>
      </c>
      <c r="Q60" s="15" t="s">
        <v>173</v>
      </c>
      <c r="R60" s="15" t="s">
        <v>174</v>
      </c>
      <c r="S60" s="15" t="s">
        <v>175</v>
      </c>
      <c r="T60" s="15" t="s">
        <v>176</v>
      </c>
      <c r="U60" s="16" t="s">
        <v>177</v>
      </c>
      <c r="V60" s="13" t="s">
        <v>178</v>
      </c>
    </row>
    <row r="61" spans="1:31" x14ac:dyDescent="0.25">
      <c r="A61" s="4" t="s">
        <v>91</v>
      </c>
      <c r="B61" t="s">
        <v>92</v>
      </c>
      <c r="C61" t="s">
        <v>93</v>
      </c>
      <c r="E61" s="17">
        <v>0</v>
      </c>
      <c r="F61" s="18">
        <f t="shared" ref="F61:F87" si="41">SUM(E31+F31+L31)</f>
        <v>21</v>
      </c>
      <c r="G61" s="18">
        <v>0</v>
      </c>
      <c r="H61" s="18">
        <v>0</v>
      </c>
      <c r="I61" s="18">
        <v>0</v>
      </c>
      <c r="J61" s="19">
        <v>0</v>
      </c>
      <c r="K61">
        <f t="shared" ref="K61:K87" si="42">SUM(E61:J61)</f>
        <v>21</v>
      </c>
      <c r="P61" s="20">
        <v>0</v>
      </c>
      <c r="Q61" s="18">
        <f t="shared" ref="Q61:Q87" si="43">SUM(R31+S31+V31+Y31)</f>
        <v>0</v>
      </c>
      <c r="R61" s="18">
        <v>0</v>
      </c>
      <c r="S61" s="18">
        <v>0</v>
      </c>
      <c r="T61" s="18">
        <f>SUM(Q31+T31+W31+Z31+AC31)</f>
        <v>1.05</v>
      </c>
      <c r="U61" s="21">
        <f t="shared" ref="U61:U87" si="44">SUM(U31+X31+AA31+AE31)</f>
        <v>19.950000000000003</v>
      </c>
      <c r="V61" s="18">
        <f>SUM(P61:U61)</f>
        <v>21.000000000000004</v>
      </c>
    </row>
    <row r="62" spans="1:31" x14ac:dyDescent="0.25">
      <c r="A62" s="5" t="s">
        <v>94</v>
      </c>
      <c r="B62" t="s">
        <v>94</v>
      </c>
      <c r="C62" t="s">
        <v>95</v>
      </c>
      <c r="E62" s="17">
        <v>0</v>
      </c>
      <c r="F62" s="18">
        <f t="shared" si="41"/>
        <v>400</v>
      </c>
      <c r="G62" s="18">
        <v>0</v>
      </c>
      <c r="H62" s="18">
        <v>0</v>
      </c>
      <c r="I62" s="18">
        <v>0</v>
      </c>
      <c r="J62" s="19">
        <v>0</v>
      </c>
      <c r="K62">
        <f t="shared" si="42"/>
        <v>400</v>
      </c>
      <c r="P62" s="20">
        <v>0</v>
      </c>
      <c r="Q62" s="18">
        <f t="shared" si="43"/>
        <v>0</v>
      </c>
      <c r="R62" s="18">
        <v>0</v>
      </c>
      <c r="S62" s="18">
        <v>0</v>
      </c>
      <c r="T62" s="18">
        <f t="shared" ref="T62:T87" si="45">SUM(Q32+T32+W32+Z32+AC32)</f>
        <v>20</v>
      </c>
      <c r="U62" s="21">
        <f t="shared" si="44"/>
        <v>380</v>
      </c>
      <c r="V62" s="18">
        <f t="shared" ref="V62:V87" si="46">SUM(P62:U62)</f>
        <v>400</v>
      </c>
    </row>
    <row r="63" spans="1:31" x14ac:dyDescent="0.25">
      <c r="A63" t="s">
        <v>96</v>
      </c>
      <c r="B63" t="s">
        <v>96</v>
      </c>
      <c r="C63" t="s">
        <v>97</v>
      </c>
      <c r="E63" s="17">
        <v>0.88</v>
      </c>
      <c r="F63" s="18">
        <f t="shared" si="41"/>
        <v>0</v>
      </c>
      <c r="G63" s="18">
        <v>0</v>
      </c>
      <c r="H63" s="18">
        <v>0</v>
      </c>
      <c r="I63" s="18">
        <v>0</v>
      </c>
      <c r="J63" s="19">
        <v>87.12</v>
      </c>
      <c r="K63">
        <f t="shared" si="42"/>
        <v>88</v>
      </c>
      <c r="P63" s="20">
        <v>0.88</v>
      </c>
      <c r="Q63" s="18">
        <f t="shared" si="43"/>
        <v>81.84</v>
      </c>
      <c r="R63" s="18">
        <v>0</v>
      </c>
      <c r="S63" s="18">
        <v>0</v>
      </c>
      <c r="T63" s="18">
        <f t="shared" si="45"/>
        <v>5.2799999999999994</v>
      </c>
      <c r="U63" s="21">
        <f t="shared" si="44"/>
        <v>0</v>
      </c>
      <c r="V63" s="18">
        <f t="shared" si="46"/>
        <v>88</v>
      </c>
    </row>
    <row r="64" spans="1:31" x14ac:dyDescent="0.25">
      <c r="A64" t="s">
        <v>98</v>
      </c>
      <c r="B64" t="s">
        <v>98</v>
      </c>
      <c r="C64" t="s">
        <v>99</v>
      </c>
      <c r="E64" s="17">
        <v>0</v>
      </c>
      <c r="F64" s="18">
        <f t="shared" si="41"/>
        <v>93</v>
      </c>
      <c r="G64" s="18">
        <v>0</v>
      </c>
      <c r="H64" s="18">
        <v>0</v>
      </c>
      <c r="I64" s="18">
        <v>0</v>
      </c>
      <c r="J64" s="19">
        <v>0</v>
      </c>
      <c r="K64">
        <f t="shared" si="42"/>
        <v>93</v>
      </c>
      <c r="P64" s="20">
        <v>0</v>
      </c>
      <c r="Q64" s="18">
        <f t="shared" si="43"/>
        <v>0</v>
      </c>
      <c r="R64" s="18">
        <v>0</v>
      </c>
      <c r="S64" s="18">
        <v>0</v>
      </c>
      <c r="T64" s="18">
        <f t="shared" si="45"/>
        <v>0</v>
      </c>
      <c r="U64" s="21">
        <f t="shared" si="44"/>
        <v>93</v>
      </c>
      <c r="V64" s="18">
        <f t="shared" si="46"/>
        <v>93</v>
      </c>
    </row>
    <row r="65" spans="1:22" x14ac:dyDescent="0.25">
      <c r="A65" t="s">
        <v>100</v>
      </c>
      <c r="B65" t="s">
        <v>101</v>
      </c>
      <c r="C65" t="s">
        <v>102</v>
      </c>
      <c r="E65" s="17">
        <v>1.5</v>
      </c>
      <c r="F65" s="18">
        <f t="shared" si="41"/>
        <v>28.5</v>
      </c>
      <c r="G65" s="18">
        <v>0</v>
      </c>
      <c r="H65" s="18">
        <v>0</v>
      </c>
      <c r="I65" s="18">
        <v>0</v>
      </c>
      <c r="J65" s="19">
        <v>0</v>
      </c>
      <c r="K65">
        <f t="shared" si="42"/>
        <v>30</v>
      </c>
      <c r="P65" s="20">
        <v>1.5</v>
      </c>
      <c r="Q65" s="18">
        <f t="shared" si="43"/>
        <v>0</v>
      </c>
      <c r="R65" s="18">
        <v>0</v>
      </c>
      <c r="S65" s="18">
        <v>0</v>
      </c>
      <c r="T65" s="18">
        <f t="shared" si="45"/>
        <v>28.5</v>
      </c>
      <c r="U65" s="21">
        <f t="shared" si="44"/>
        <v>0</v>
      </c>
      <c r="V65" s="18">
        <f t="shared" si="46"/>
        <v>30</v>
      </c>
    </row>
    <row r="66" spans="1:22" x14ac:dyDescent="0.25">
      <c r="A66" s="6" t="s">
        <v>103</v>
      </c>
      <c r="B66" t="s">
        <v>103</v>
      </c>
      <c r="C66" t="s">
        <v>104</v>
      </c>
      <c r="E66" s="17">
        <v>5.6</v>
      </c>
      <c r="F66" s="18">
        <f t="shared" si="41"/>
        <v>134.4</v>
      </c>
      <c r="G66" s="18">
        <v>0</v>
      </c>
      <c r="H66" s="18">
        <v>0</v>
      </c>
      <c r="I66" s="18">
        <v>0</v>
      </c>
      <c r="J66" s="19">
        <v>0</v>
      </c>
      <c r="K66">
        <f t="shared" si="42"/>
        <v>140</v>
      </c>
      <c r="P66" s="20">
        <v>5.6</v>
      </c>
      <c r="Q66" s="18">
        <f t="shared" si="43"/>
        <v>44.8</v>
      </c>
      <c r="R66" s="18">
        <v>0</v>
      </c>
      <c r="S66" s="18">
        <v>14</v>
      </c>
      <c r="T66" s="18">
        <f t="shared" si="45"/>
        <v>56.000000000000007</v>
      </c>
      <c r="U66" s="21">
        <f t="shared" si="44"/>
        <v>19.600000000000001</v>
      </c>
      <c r="V66" s="18">
        <f t="shared" si="46"/>
        <v>140</v>
      </c>
    </row>
    <row r="67" spans="1:22" x14ac:dyDescent="0.25">
      <c r="A67" t="s">
        <v>105</v>
      </c>
      <c r="B67" t="s">
        <v>105</v>
      </c>
      <c r="C67" t="s">
        <v>106</v>
      </c>
      <c r="E67" s="17">
        <v>0</v>
      </c>
      <c r="F67" s="18">
        <f t="shared" si="41"/>
        <v>41</v>
      </c>
      <c r="G67" s="18">
        <v>0</v>
      </c>
      <c r="H67" s="18">
        <v>0</v>
      </c>
      <c r="I67" s="18">
        <v>0</v>
      </c>
      <c r="J67" s="19">
        <v>0</v>
      </c>
      <c r="K67">
        <f t="shared" si="42"/>
        <v>41</v>
      </c>
      <c r="P67" s="20">
        <v>0</v>
      </c>
      <c r="Q67" s="18">
        <f t="shared" si="43"/>
        <v>0</v>
      </c>
      <c r="R67" s="18">
        <v>0</v>
      </c>
      <c r="S67" s="18">
        <v>0</v>
      </c>
      <c r="T67" s="18">
        <f t="shared" si="45"/>
        <v>4.1000000000000005</v>
      </c>
      <c r="U67" s="21">
        <f t="shared" si="44"/>
        <v>36.9</v>
      </c>
      <c r="V67" s="18">
        <f t="shared" si="46"/>
        <v>41</v>
      </c>
    </row>
    <row r="68" spans="1:22" x14ac:dyDescent="0.25">
      <c r="A68" s="6" t="s">
        <v>107</v>
      </c>
      <c r="B68" t="s">
        <v>108</v>
      </c>
      <c r="C68" t="s">
        <v>109</v>
      </c>
      <c r="E68" s="17">
        <v>0</v>
      </c>
      <c r="F68" s="18">
        <f t="shared" si="41"/>
        <v>21</v>
      </c>
      <c r="G68" s="18">
        <v>0</v>
      </c>
      <c r="H68" s="18">
        <v>0</v>
      </c>
      <c r="I68" s="18">
        <v>0</v>
      </c>
      <c r="J68" s="19">
        <v>0</v>
      </c>
      <c r="K68">
        <f t="shared" si="42"/>
        <v>21</v>
      </c>
      <c r="P68" s="20">
        <v>0</v>
      </c>
      <c r="Q68" s="18">
        <f t="shared" si="43"/>
        <v>0</v>
      </c>
      <c r="R68" s="18">
        <v>0</v>
      </c>
      <c r="S68" s="18">
        <v>0</v>
      </c>
      <c r="T68" s="18">
        <f t="shared" si="45"/>
        <v>0</v>
      </c>
      <c r="U68" s="21">
        <f t="shared" si="44"/>
        <v>21</v>
      </c>
      <c r="V68" s="18">
        <f t="shared" si="46"/>
        <v>21</v>
      </c>
    </row>
    <row r="69" spans="1:22" x14ac:dyDescent="0.25">
      <c r="A69" t="s">
        <v>110</v>
      </c>
      <c r="B69" t="s">
        <v>110</v>
      </c>
      <c r="C69" t="s">
        <v>111</v>
      </c>
      <c r="E69" s="17">
        <v>0.88</v>
      </c>
      <c r="F69" s="18">
        <f t="shared" si="41"/>
        <v>35.64</v>
      </c>
      <c r="G69" s="18">
        <v>7.48</v>
      </c>
      <c r="H69" s="18">
        <v>0</v>
      </c>
      <c r="I69" s="18">
        <v>0</v>
      </c>
      <c r="J69" s="19">
        <v>0</v>
      </c>
      <c r="K69">
        <f t="shared" si="42"/>
        <v>44</v>
      </c>
      <c r="P69" s="20">
        <v>0.88</v>
      </c>
      <c r="Q69" s="18">
        <f t="shared" si="43"/>
        <v>2.2000000000000002</v>
      </c>
      <c r="R69" s="18">
        <v>0</v>
      </c>
      <c r="S69" s="18">
        <v>0</v>
      </c>
      <c r="T69" s="18">
        <f t="shared" si="45"/>
        <v>18.919999999999998</v>
      </c>
      <c r="U69" s="21">
        <f t="shared" si="44"/>
        <v>21.999999999999996</v>
      </c>
      <c r="V69" s="18">
        <f t="shared" si="46"/>
        <v>44</v>
      </c>
    </row>
    <row r="70" spans="1:22" x14ac:dyDescent="0.25">
      <c r="A70" t="s">
        <v>112</v>
      </c>
      <c r="B70" t="s">
        <v>112</v>
      </c>
      <c r="C70" t="s">
        <v>113</v>
      </c>
      <c r="E70" s="17">
        <v>0</v>
      </c>
      <c r="F70" s="18">
        <f t="shared" si="41"/>
        <v>21</v>
      </c>
      <c r="G70" s="18">
        <v>0</v>
      </c>
      <c r="H70" s="18">
        <v>0</v>
      </c>
      <c r="I70" s="18">
        <v>0</v>
      </c>
      <c r="J70" s="19">
        <v>0</v>
      </c>
      <c r="K70">
        <f t="shared" si="42"/>
        <v>21</v>
      </c>
      <c r="P70" s="20">
        <v>0</v>
      </c>
      <c r="Q70" s="18">
        <f t="shared" si="43"/>
        <v>0</v>
      </c>
      <c r="R70" s="18">
        <v>0</v>
      </c>
      <c r="S70" s="18">
        <v>0</v>
      </c>
      <c r="T70" s="18">
        <f t="shared" si="45"/>
        <v>0</v>
      </c>
      <c r="U70" s="21">
        <f t="shared" si="44"/>
        <v>21</v>
      </c>
      <c r="V70" s="18">
        <f t="shared" si="46"/>
        <v>21</v>
      </c>
    </row>
    <row r="71" spans="1:22" x14ac:dyDescent="0.25">
      <c r="A71" t="s">
        <v>114</v>
      </c>
      <c r="B71" t="s">
        <v>114</v>
      </c>
      <c r="C71" t="s">
        <v>115</v>
      </c>
      <c r="E71" s="17">
        <v>0.8</v>
      </c>
      <c r="F71" s="18">
        <f t="shared" si="41"/>
        <v>78.400000000000006</v>
      </c>
      <c r="G71" s="18">
        <v>0.8</v>
      </c>
      <c r="H71" s="18">
        <v>0</v>
      </c>
      <c r="I71" s="18">
        <v>0</v>
      </c>
      <c r="J71" s="19">
        <v>0</v>
      </c>
      <c r="K71">
        <f t="shared" si="42"/>
        <v>80</v>
      </c>
      <c r="P71" s="20">
        <v>0.8</v>
      </c>
      <c r="Q71" s="18">
        <f t="shared" si="43"/>
        <v>2.4</v>
      </c>
      <c r="R71" s="18">
        <v>0</v>
      </c>
      <c r="S71" s="18">
        <v>0</v>
      </c>
      <c r="T71" s="18">
        <f t="shared" si="45"/>
        <v>75.2</v>
      </c>
      <c r="U71" s="21">
        <f t="shared" si="44"/>
        <v>1.6</v>
      </c>
      <c r="V71" s="18">
        <f t="shared" si="46"/>
        <v>80</v>
      </c>
    </row>
    <row r="72" spans="1:22" x14ac:dyDescent="0.25">
      <c r="A72" s="5" t="s">
        <v>116</v>
      </c>
      <c r="B72" t="s">
        <v>116</v>
      </c>
      <c r="C72" t="s">
        <v>117</v>
      </c>
      <c r="E72" s="17">
        <v>0</v>
      </c>
      <c r="F72" s="18">
        <f t="shared" si="41"/>
        <v>72.999999999999986</v>
      </c>
      <c r="G72" s="18">
        <v>0</v>
      </c>
      <c r="H72" s="18">
        <v>0</v>
      </c>
      <c r="I72" s="18">
        <v>0</v>
      </c>
      <c r="J72" s="19">
        <v>0</v>
      </c>
      <c r="K72">
        <f t="shared" si="42"/>
        <v>72.999999999999986</v>
      </c>
      <c r="P72" s="20">
        <v>0</v>
      </c>
      <c r="Q72" s="18">
        <f t="shared" si="43"/>
        <v>8.76</v>
      </c>
      <c r="R72" s="18">
        <v>0</v>
      </c>
      <c r="S72" s="18">
        <v>0</v>
      </c>
      <c r="T72" s="18">
        <f t="shared" si="45"/>
        <v>35.769999999999996</v>
      </c>
      <c r="U72" s="21">
        <f t="shared" si="44"/>
        <v>28.47</v>
      </c>
      <c r="V72" s="18">
        <f t="shared" si="46"/>
        <v>73</v>
      </c>
    </row>
    <row r="73" spans="1:22" x14ac:dyDescent="0.25">
      <c r="A73" t="s">
        <v>118</v>
      </c>
      <c r="B73" t="s">
        <v>119</v>
      </c>
      <c r="C73" t="s">
        <v>120</v>
      </c>
      <c r="E73" s="17">
        <v>0</v>
      </c>
      <c r="F73" s="18">
        <f t="shared" si="41"/>
        <v>32.25</v>
      </c>
      <c r="G73" s="18">
        <v>0</v>
      </c>
      <c r="H73" s="18">
        <v>0</v>
      </c>
      <c r="I73" s="18">
        <v>10.75</v>
      </c>
      <c r="J73" s="19">
        <v>0</v>
      </c>
      <c r="K73">
        <f t="shared" si="42"/>
        <v>43</v>
      </c>
      <c r="P73" s="20">
        <v>0</v>
      </c>
      <c r="Q73" s="18">
        <f t="shared" si="43"/>
        <v>20.64</v>
      </c>
      <c r="R73" s="18">
        <v>0</v>
      </c>
      <c r="S73" s="18">
        <v>0</v>
      </c>
      <c r="T73" s="18">
        <f t="shared" si="45"/>
        <v>5.16</v>
      </c>
      <c r="U73" s="21">
        <f t="shared" si="44"/>
        <v>17.200000000000003</v>
      </c>
      <c r="V73" s="18">
        <f t="shared" si="46"/>
        <v>43</v>
      </c>
    </row>
    <row r="74" spans="1:22" x14ac:dyDescent="0.25">
      <c r="A74" t="s">
        <v>121</v>
      </c>
      <c r="B74" t="s">
        <v>121</v>
      </c>
      <c r="C74" t="s">
        <v>122</v>
      </c>
      <c r="E74" s="17">
        <v>3</v>
      </c>
      <c r="F74" s="18">
        <f t="shared" si="41"/>
        <v>45</v>
      </c>
      <c r="G74" s="18">
        <v>0.75</v>
      </c>
      <c r="H74" s="18">
        <v>26.25</v>
      </c>
      <c r="I74" s="18">
        <v>0</v>
      </c>
      <c r="J74" s="19">
        <v>0</v>
      </c>
      <c r="K74">
        <f t="shared" si="42"/>
        <v>75</v>
      </c>
      <c r="P74" s="20">
        <v>3</v>
      </c>
      <c r="Q74" s="18">
        <f t="shared" si="43"/>
        <v>0</v>
      </c>
      <c r="R74" s="18">
        <v>0</v>
      </c>
      <c r="S74" s="18">
        <v>0</v>
      </c>
      <c r="T74" s="18">
        <f t="shared" si="45"/>
        <v>71.25</v>
      </c>
      <c r="U74" s="21">
        <f t="shared" si="44"/>
        <v>0.75</v>
      </c>
      <c r="V74" s="18">
        <f t="shared" si="46"/>
        <v>75</v>
      </c>
    </row>
    <row r="75" spans="1:22" x14ac:dyDescent="0.25">
      <c r="A75" t="s">
        <v>123</v>
      </c>
      <c r="B75" t="s">
        <v>124</v>
      </c>
      <c r="C75" t="s">
        <v>125</v>
      </c>
      <c r="E75" s="17">
        <v>0</v>
      </c>
      <c r="F75" s="18">
        <f t="shared" si="41"/>
        <v>201.6</v>
      </c>
      <c r="G75" s="18">
        <v>0</v>
      </c>
      <c r="H75" s="18">
        <v>0</v>
      </c>
      <c r="I75" s="18">
        <v>0</v>
      </c>
      <c r="J75" s="19">
        <v>8.4</v>
      </c>
      <c r="K75">
        <f t="shared" si="42"/>
        <v>210</v>
      </c>
      <c r="P75" s="20">
        <v>0</v>
      </c>
      <c r="Q75" s="18">
        <f t="shared" si="43"/>
        <v>4.2</v>
      </c>
      <c r="R75" s="18">
        <v>37.799999999999997</v>
      </c>
      <c r="S75" s="18">
        <v>0</v>
      </c>
      <c r="T75" s="18">
        <f t="shared" si="45"/>
        <v>105</v>
      </c>
      <c r="U75" s="21">
        <f t="shared" si="44"/>
        <v>63</v>
      </c>
      <c r="V75" s="18">
        <f t="shared" si="46"/>
        <v>210</v>
      </c>
    </row>
    <row r="76" spans="1:22" x14ac:dyDescent="0.25">
      <c r="A76" t="s">
        <v>126</v>
      </c>
      <c r="B76" t="s">
        <v>126</v>
      </c>
      <c r="C76" t="s">
        <v>127</v>
      </c>
      <c r="E76" s="17">
        <v>0</v>
      </c>
      <c r="F76" s="18">
        <f t="shared" si="41"/>
        <v>122.83999999999999</v>
      </c>
      <c r="G76" s="18">
        <v>25.16</v>
      </c>
      <c r="H76" s="18">
        <v>0</v>
      </c>
      <c r="I76" s="18">
        <v>0</v>
      </c>
      <c r="J76" s="19">
        <v>0</v>
      </c>
      <c r="K76">
        <f t="shared" si="42"/>
        <v>148</v>
      </c>
      <c r="P76" s="20">
        <v>0</v>
      </c>
      <c r="Q76" s="18">
        <f t="shared" si="43"/>
        <v>1.48</v>
      </c>
      <c r="R76" s="18">
        <v>38.479999999999997</v>
      </c>
      <c r="S76" s="18">
        <v>0</v>
      </c>
      <c r="T76" s="18">
        <f t="shared" si="45"/>
        <v>103.6</v>
      </c>
      <c r="U76" s="21">
        <f t="shared" si="44"/>
        <v>4.4399999999999995</v>
      </c>
      <c r="V76" s="18">
        <f t="shared" si="46"/>
        <v>148</v>
      </c>
    </row>
    <row r="77" spans="1:22" x14ac:dyDescent="0.25">
      <c r="A77" t="s">
        <v>128</v>
      </c>
      <c r="B77" t="s">
        <v>128</v>
      </c>
      <c r="C77" t="s">
        <v>129</v>
      </c>
      <c r="E77" s="17">
        <v>0</v>
      </c>
      <c r="F77" s="18">
        <f t="shared" si="41"/>
        <v>64</v>
      </c>
      <c r="G77" s="18">
        <v>0</v>
      </c>
      <c r="H77" s="18">
        <v>0</v>
      </c>
      <c r="I77" s="18">
        <v>0</v>
      </c>
      <c r="J77" s="19">
        <v>0</v>
      </c>
      <c r="K77">
        <f t="shared" si="42"/>
        <v>64</v>
      </c>
      <c r="P77" s="20">
        <v>0</v>
      </c>
      <c r="Q77" s="18">
        <f t="shared" si="43"/>
        <v>0</v>
      </c>
      <c r="R77" s="18">
        <v>0</v>
      </c>
      <c r="S77" s="18">
        <v>57.6</v>
      </c>
      <c r="T77" s="18">
        <f t="shared" si="45"/>
        <v>1.28</v>
      </c>
      <c r="U77" s="21">
        <f t="shared" si="44"/>
        <v>5.12</v>
      </c>
      <c r="V77" s="18">
        <f t="shared" si="46"/>
        <v>64</v>
      </c>
    </row>
    <row r="78" spans="1:22" x14ac:dyDescent="0.25">
      <c r="A78" t="s">
        <v>130</v>
      </c>
      <c r="B78" t="s">
        <v>130</v>
      </c>
      <c r="C78" t="s">
        <v>131</v>
      </c>
      <c r="E78" s="17">
        <v>1.33</v>
      </c>
      <c r="F78" s="18">
        <f t="shared" si="41"/>
        <v>118.36999999999999</v>
      </c>
      <c r="G78" s="18">
        <v>3.99</v>
      </c>
      <c r="H78" s="18">
        <v>9.31</v>
      </c>
      <c r="I78" s="18">
        <v>0</v>
      </c>
      <c r="J78" s="19">
        <v>0</v>
      </c>
      <c r="K78">
        <f t="shared" si="42"/>
        <v>132.99999999999997</v>
      </c>
      <c r="P78" s="20">
        <v>1.33</v>
      </c>
      <c r="Q78" s="18">
        <f t="shared" si="43"/>
        <v>11.97</v>
      </c>
      <c r="R78" s="18">
        <v>1.33</v>
      </c>
      <c r="S78" s="18">
        <v>0</v>
      </c>
      <c r="T78" s="18">
        <f t="shared" si="45"/>
        <v>114.38</v>
      </c>
      <c r="U78" s="21">
        <f t="shared" si="44"/>
        <v>3.99</v>
      </c>
      <c r="V78" s="18">
        <f t="shared" si="46"/>
        <v>133</v>
      </c>
    </row>
    <row r="79" spans="1:22" x14ac:dyDescent="0.25">
      <c r="A79" t="s">
        <v>132</v>
      </c>
      <c r="B79" t="s">
        <v>132</v>
      </c>
      <c r="C79" t="s">
        <v>133</v>
      </c>
      <c r="E79" s="17">
        <v>0</v>
      </c>
      <c r="F79" s="18">
        <f t="shared" si="41"/>
        <v>63</v>
      </c>
      <c r="G79" s="18">
        <v>0</v>
      </c>
      <c r="H79" s="18">
        <v>0</v>
      </c>
      <c r="I79" s="18">
        <v>0</v>
      </c>
      <c r="J79" s="19">
        <v>0</v>
      </c>
      <c r="K79">
        <f t="shared" si="42"/>
        <v>63</v>
      </c>
      <c r="P79" s="20">
        <v>0</v>
      </c>
      <c r="Q79" s="18">
        <f t="shared" si="43"/>
        <v>0</v>
      </c>
      <c r="R79" s="18">
        <v>0</v>
      </c>
      <c r="S79" s="18">
        <v>63</v>
      </c>
      <c r="T79" s="18">
        <f t="shared" si="45"/>
        <v>0</v>
      </c>
      <c r="U79" s="21">
        <f t="shared" si="44"/>
        <v>0</v>
      </c>
      <c r="V79" s="18">
        <f t="shared" si="46"/>
        <v>63</v>
      </c>
    </row>
    <row r="80" spans="1:22" x14ac:dyDescent="0.25">
      <c r="A80" t="s">
        <v>134</v>
      </c>
      <c r="B80" t="s">
        <v>135</v>
      </c>
      <c r="C80" t="s">
        <v>136</v>
      </c>
      <c r="E80" s="17">
        <v>17.82</v>
      </c>
      <c r="F80" s="18">
        <f t="shared" si="41"/>
        <v>59.94</v>
      </c>
      <c r="G80" s="18">
        <v>0</v>
      </c>
      <c r="H80" s="18">
        <v>0</v>
      </c>
      <c r="I80" s="18">
        <v>0</v>
      </c>
      <c r="J80" s="19">
        <v>3.24</v>
      </c>
      <c r="K80">
        <f t="shared" si="42"/>
        <v>80.999999999999986</v>
      </c>
      <c r="P80" s="20">
        <v>17.82</v>
      </c>
      <c r="Q80" s="18">
        <f t="shared" si="43"/>
        <v>3.24</v>
      </c>
      <c r="R80" s="18">
        <v>0</v>
      </c>
      <c r="S80" s="18">
        <v>0</v>
      </c>
      <c r="T80" s="18">
        <f t="shared" si="45"/>
        <v>59.94</v>
      </c>
      <c r="U80" s="21">
        <f t="shared" si="44"/>
        <v>0</v>
      </c>
      <c r="V80" s="18">
        <f t="shared" si="46"/>
        <v>81</v>
      </c>
    </row>
    <row r="81" spans="1:22" x14ac:dyDescent="0.25">
      <c r="A81" t="s">
        <v>137</v>
      </c>
      <c r="B81" t="s">
        <v>137</v>
      </c>
      <c r="C81" t="s">
        <v>138</v>
      </c>
      <c r="E81" s="17">
        <v>7.76</v>
      </c>
      <c r="F81" s="18">
        <f t="shared" si="41"/>
        <v>178.48</v>
      </c>
      <c r="G81" s="18">
        <v>7.76</v>
      </c>
      <c r="H81" s="18">
        <v>0</v>
      </c>
      <c r="I81" s="18">
        <v>0</v>
      </c>
      <c r="J81" s="19">
        <v>0</v>
      </c>
      <c r="K81">
        <f t="shared" si="42"/>
        <v>193.99999999999997</v>
      </c>
      <c r="P81" s="20">
        <v>7.76</v>
      </c>
      <c r="Q81" s="18">
        <f t="shared" si="43"/>
        <v>9.6999999999999993</v>
      </c>
      <c r="R81" s="18">
        <v>0</v>
      </c>
      <c r="S81" s="18">
        <v>31.04</v>
      </c>
      <c r="T81" s="18">
        <f t="shared" si="45"/>
        <v>137.73999999999998</v>
      </c>
      <c r="U81" s="21">
        <f t="shared" si="44"/>
        <v>7.76</v>
      </c>
      <c r="V81" s="18">
        <f t="shared" si="46"/>
        <v>193.99999999999997</v>
      </c>
    </row>
    <row r="82" spans="1:22" x14ac:dyDescent="0.25">
      <c r="A82" t="s">
        <v>139</v>
      </c>
      <c r="B82" t="s">
        <v>139</v>
      </c>
      <c r="C82" t="s">
        <v>140</v>
      </c>
      <c r="E82" s="17">
        <v>0</v>
      </c>
      <c r="F82" s="18">
        <f t="shared" si="41"/>
        <v>151</v>
      </c>
      <c r="G82" s="18">
        <v>0</v>
      </c>
      <c r="H82" s="18">
        <v>0</v>
      </c>
      <c r="I82" s="18">
        <v>0</v>
      </c>
      <c r="J82" s="19">
        <v>0</v>
      </c>
      <c r="K82">
        <f t="shared" si="42"/>
        <v>151</v>
      </c>
      <c r="P82" s="20">
        <v>0</v>
      </c>
      <c r="Q82" s="18">
        <f t="shared" si="43"/>
        <v>34.730000000000004</v>
      </c>
      <c r="R82" s="18">
        <v>0</v>
      </c>
      <c r="S82" s="18">
        <v>1.51</v>
      </c>
      <c r="T82" s="18">
        <f t="shared" si="45"/>
        <v>83.05</v>
      </c>
      <c r="U82" s="21">
        <f t="shared" si="44"/>
        <v>31.71</v>
      </c>
      <c r="V82" s="18">
        <f t="shared" si="46"/>
        <v>151</v>
      </c>
    </row>
    <row r="83" spans="1:22" x14ac:dyDescent="0.25">
      <c r="A83" t="s">
        <v>141</v>
      </c>
      <c r="B83" t="s">
        <v>142</v>
      </c>
      <c r="C83" t="s">
        <v>143</v>
      </c>
      <c r="E83" s="17">
        <v>0</v>
      </c>
      <c r="F83" s="18">
        <f t="shared" si="41"/>
        <v>480</v>
      </c>
      <c r="G83" s="18">
        <v>0</v>
      </c>
      <c r="H83" s="18">
        <v>0</v>
      </c>
      <c r="I83" s="18">
        <v>0</v>
      </c>
      <c r="J83" s="19">
        <v>0</v>
      </c>
      <c r="K83">
        <f t="shared" si="42"/>
        <v>480</v>
      </c>
      <c r="P83" s="20">
        <v>0</v>
      </c>
      <c r="Q83" s="18">
        <f t="shared" si="43"/>
        <v>0</v>
      </c>
      <c r="R83" s="18">
        <v>0</v>
      </c>
      <c r="S83" s="18">
        <v>0</v>
      </c>
      <c r="T83" s="18">
        <f t="shared" si="45"/>
        <v>33.6</v>
      </c>
      <c r="U83" s="21">
        <f t="shared" si="44"/>
        <v>446.40000000000003</v>
      </c>
      <c r="V83" s="18">
        <f t="shared" si="46"/>
        <v>480.00000000000006</v>
      </c>
    </row>
    <row r="84" spans="1:22" x14ac:dyDescent="0.25">
      <c r="A84" t="s">
        <v>144</v>
      </c>
      <c r="B84" t="s">
        <v>145</v>
      </c>
      <c r="C84" t="s">
        <v>146</v>
      </c>
      <c r="E84" s="17">
        <v>4.08</v>
      </c>
      <c r="F84" s="18">
        <f t="shared" si="41"/>
        <v>195.84</v>
      </c>
      <c r="G84" s="18">
        <v>0</v>
      </c>
      <c r="H84" s="18">
        <v>4.08</v>
      </c>
      <c r="I84" s="18">
        <v>0</v>
      </c>
      <c r="J84" s="19">
        <v>0</v>
      </c>
      <c r="K84">
        <f t="shared" si="42"/>
        <v>204.00000000000003</v>
      </c>
      <c r="P84" s="20">
        <v>4.08</v>
      </c>
      <c r="Q84" s="18">
        <f t="shared" si="43"/>
        <v>20.400000000000002</v>
      </c>
      <c r="R84" s="18">
        <v>0</v>
      </c>
      <c r="S84" s="18">
        <v>0</v>
      </c>
      <c r="T84" s="18">
        <f t="shared" si="45"/>
        <v>171.36000000000004</v>
      </c>
      <c r="U84" s="21">
        <f t="shared" si="44"/>
        <v>8.16</v>
      </c>
      <c r="V84" s="18">
        <f t="shared" si="46"/>
        <v>204.00000000000003</v>
      </c>
    </row>
    <row r="85" spans="1:22" x14ac:dyDescent="0.25">
      <c r="A85" t="s">
        <v>147</v>
      </c>
      <c r="B85" t="s">
        <v>147</v>
      </c>
      <c r="C85" t="s">
        <v>148</v>
      </c>
      <c r="E85" s="17">
        <v>2.67</v>
      </c>
      <c r="F85" s="18">
        <f t="shared" si="41"/>
        <v>30.26</v>
      </c>
      <c r="G85" s="18">
        <v>0</v>
      </c>
      <c r="H85" s="18">
        <v>56.07</v>
      </c>
      <c r="I85" s="18">
        <v>0</v>
      </c>
      <c r="J85" s="19">
        <v>0</v>
      </c>
      <c r="K85">
        <f t="shared" si="42"/>
        <v>89</v>
      </c>
      <c r="P85" s="20">
        <v>2.67</v>
      </c>
      <c r="Q85" s="18">
        <f t="shared" si="43"/>
        <v>6.2299999999999995</v>
      </c>
      <c r="R85" s="18">
        <v>0</v>
      </c>
      <c r="S85" s="18">
        <v>10.68</v>
      </c>
      <c r="T85" s="18">
        <f t="shared" si="45"/>
        <v>68.53</v>
      </c>
      <c r="U85" s="21">
        <f t="shared" si="44"/>
        <v>0.89</v>
      </c>
      <c r="V85" s="18">
        <f t="shared" si="46"/>
        <v>89</v>
      </c>
    </row>
    <row r="86" spans="1:22" x14ac:dyDescent="0.25">
      <c r="A86" t="s">
        <v>149</v>
      </c>
      <c r="B86" t="s">
        <v>149</v>
      </c>
      <c r="C86" t="s">
        <v>150</v>
      </c>
      <c r="E86" s="17">
        <v>2.25</v>
      </c>
      <c r="F86" s="18">
        <f t="shared" si="41"/>
        <v>57.75</v>
      </c>
      <c r="G86" s="18">
        <v>0</v>
      </c>
      <c r="H86" s="18">
        <v>0</v>
      </c>
      <c r="I86" s="18">
        <v>15</v>
      </c>
      <c r="J86" s="19">
        <v>0</v>
      </c>
      <c r="K86">
        <f t="shared" si="42"/>
        <v>75</v>
      </c>
      <c r="P86" s="20">
        <v>2.25</v>
      </c>
      <c r="Q86" s="18">
        <f t="shared" si="43"/>
        <v>6</v>
      </c>
      <c r="R86" s="18">
        <v>12</v>
      </c>
      <c r="S86" s="18">
        <v>0</v>
      </c>
      <c r="T86" s="18">
        <f t="shared" si="45"/>
        <v>21.75</v>
      </c>
      <c r="U86" s="21">
        <f t="shared" si="44"/>
        <v>33</v>
      </c>
      <c r="V86" s="18">
        <f t="shared" si="46"/>
        <v>75</v>
      </c>
    </row>
    <row r="87" spans="1:22" x14ac:dyDescent="0.25">
      <c r="A87" t="s">
        <v>151</v>
      </c>
      <c r="B87" t="s">
        <v>151</v>
      </c>
      <c r="C87" t="s">
        <v>152</v>
      </c>
      <c r="E87" s="22">
        <v>0</v>
      </c>
      <c r="F87" s="23">
        <f t="shared" si="41"/>
        <v>47</v>
      </c>
      <c r="G87" s="23">
        <v>0</v>
      </c>
      <c r="H87" s="23">
        <v>0</v>
      </c>
      <c r="I87" s="23">
        <v>0</v>
      </c>
      <c r="J87" s="24">
        <v>0</v>
      </c>
      <c r="K87">
        <f t="shared" si="42"/>
        <v>47</v>
      </c>
      <c r="P87" s="25">
        <v>0</v>
      </c>
      <c r="Q87" s="26">
        <f t="shared" si="43"/>
        <v>0</v>
      </c>
      <c r="R87" s="26">
        <v>0</v>
      </c>
      <c r="S87" s="26">
        <v>0</v>
      </c>
      <c r="T87" s="18">
        <f t="shared" si="45"/>
        <v>41.36</v>
      </c>
      <c r="U87" s="27">
        <f t="shared" si="44"/>
        <v>5.64</v>
      </c>
      <c r="V87" s="18">
        <f t="shared" si="46"/>
        <v>47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2578125" defaultRowHeight="15" x14ac:dyDescent="0.25"/>
  <cols>
    <col min="1" max="1" width="27.85546875" customWidth="1"/>
    <col min="2" max="2" width="29.28515625" customWidth="1"/>
    <col min="4" max="4" width="9.7109375" customWidth="1"/>
    <col min="5" max="5" width="12.85546875" customWidth="1"/>
    <col min="6" max="6" width="14.42578125" customWidth="1"/>
    <col min="7" max="7" width="9.28515625" customWidth="1"/>
    <col min="8" max="8" width="12.42578125" customWidth="1"/>
    <col min="9" max="9" width="9.140625" customWidth="1"/>
    <col min="10" max="10" width="11.85546875" customWidth="1"/>
    <col min="11" max="11" width="13.5703125" customWidth="1"/>
    <col min="12" max="12" width="13" customWidth="1"/>
    <col min="13" max="13" width="12.5703125" customWidth="1"/>
    <col min="14" max="14" width="9.42578125" customWidth="1"/>
    <col min="15" max="15" width="7.140625" customWidth="1"/>
    <col min="16" max="16" width="9.28515625" customWidth="1"/>
    <col min="17" max="17" width="7" customWidth="1"/>
    <col min="18" max="18" width="9.85546875" customWidth="1"/>
    <col min="19" max="19" width="13.140625" customWidth="1"/>
    <col min="20" max="20" width="16" customWidth="1"/>
    <col min="21" max="21" width="9.28515625" customWidth="1"/>
    <col min="22" max="22" width="12.42578125" customWidth="1"/>
    <col min="23" max="23" width="13.7109375" customWidth="1"/>
  </cols>
  <sheetData>
    <row r="1" spans="1:23" x14ac:dyDescent="0.25">
      <c r="B1" t="s">
        <v>820</v>
      </c>
      <c r="C1" s="32" t="s">
        <v>821</v>
      </c>
      <c r="D1" s="32" t="s">
        <v>822</v>
      </c>
      <c r="E1" s="32" t="s">
        <v>823</v>
      </c>
      <c r="F1" s="32" t="s">
        <v>824</v>
      </c>
      <c r="G1" s="32" t="s">
        <v>825</v>
      </c>
      <c r="H1" s="32" t="s">
        <v>826</v>
      </c>
      <c r="I1" s="32" t="s">
        <v>827</v>
      </c>
      <c r="J1" s="32" t="s">
        <v>828</v>
      </c>
      <c r="K1" s="31" t="s">
        <v>829</v>
      </c>
      <c r="L1" s="31" t="s">
        <v>830</v>
      </c>
      <c r="M1" s="31" t="s">
        <v>831</v>
      </c>
      <c r="N1" s="31" t="s">
        <v>832</v>
      </c>
      <c r="O1" s="31" t="s">
        <v>833</v>
      </c>
      <c r="P1" s="31" t="s">
        <v>834</v>
      </c>
      <c r="Q1" s="31" t="s">
        <v>835</v>
      </c>
      <c r="R1" s="31" t="s">
        <v>836</v>
      </c>
      <c r="S1" s="32" t="s">
        <v>72</v>
      </c>
      <c r="T1" s="31" t="s">
        <v>89</v>
      </c>
      <c r="V1" s="2" t="s">
        <v>181</v>
      </c>
    </row>
    <row r="2" spans="1:23" x14ac:dyDescent="0.25">
      <c r="A2" t="s">
        <v>736</v>
      </c>
      <c r="B2" t="s">
        <v>736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25">
      <c r="A3" t="s">
        <v>837</v>
      </c>
      <c r="B3" t="s">
        <v>837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25">
      <c r="A4" t="s">
        <v>737</v>
      </c>
      <c r="B4" t="s">
        <v>737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25">
      <c r="A5" t="s">
        <v>738</v>
      </c>
      <c r="B5" t="s">
        <v>738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25">
      <c r="A6" t="s">
        <v>197</v>
      </c>
      <c r="B6" t="s">
        <v>197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25">
      <c r="A7" t="s">
        <v>739</v>
      </c>
      <c r="B7" t="s">
        <v>739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25">
      <c r="A8" t="s">
        <v>743</v>
      </c>
      <c r="B8" t="s">
        <v>743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25">
      <c r="A9" t="s">
        <v>838</v>
      </c>
      <c r="B9" t="s">
        <v>838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25">
      <c r="A10" t="s">
        <v>839</v>
      </c>
      <c r="B10" t="s">
        <v>839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25">
      <c r="A11" t="s">
        <v>745</v>
      </c>
      <c r="B11" t="s">
        <v>745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25">
      <c r="A12" t="s">
        <v>110</v>
      </c>
      <c r="B12" t="s">
        <v>110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25">
      <c r="A13" t="s">
        <v>840</v>
      </c>
      <c r="B13" t="s">
        <v>840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25">
      <c r="A14" t="s">
        <v>747</v>
      </c>
      <c r="B14" t="s">
        <v>747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25">
      <c r="A15" t="s">
        <v>751</v>
      </c>
      <c r="B15" t="s">
        <v>751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25">
      <c r="A16" t="s">
        <v>841</v>
      </c>
      <c r="B16" t="s">
        <v>841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25">
      <c r="A17" t="s">
        <v>842</v>
      </c>
      <c r="B17" t="s">
        <v>842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25">
      <c r="A18" t="s">
        <v>843</v>
      </c>
      <c r="B18" t="s">
        <v>843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25">
      <c r="A19" t="s">
        <v>844</v>
      </c>
      <c r="B19" t="s">
        <v>844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25">
      <c r="A20" t="s">
        <v>337</v>
      </c>
      <c r="B20" t="s">
        <v>337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25">
      <c r="A21" t="s">
        <v>845</v>
      </c>
      <c r="B21" t="s">
        <v>845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25">
      <c r="A22" t="s">
        <v>195</v>
      </c>
      <c r="B22" t="s">
        <v>195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25">
      <c r="A23" t="s">
        <v>846</v>
      </c>
      <c r="B23" t="s">
        <v>846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25">
      <c r="A24" t="s">
        <v>752</v>
      </c>
      <c r="B24" t="s">
        <v>752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25">
      <c r="A25" t="s">
        <v>753</v>
      </c>
      <c r="B25" t="s">
        <v>753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25">
      <c r="A26" t="s">
        <v>504</v>
      </c>
      <c r="B26" t="s">
        <v>504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25">
      <c r="A27" t="s">
        <v>126</v>
      </c>
      <c r="B27" t="s">
        <v>126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25">
      <c r="A28" t="s">
        <v>755</v>
      </c>
      <c r="B28" t="s">
        <v>755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25">
      <c r="A29" t="s">
        <v>198</v>
      </c>
      <c r="B29" t="s">
        <v>198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25">
      <c r="A30" t="s">
        <v>201</v>
      </c>
      <c r="B30" t="s">
        <v>201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25">
      <c r="A31" t="s">
        <v>756</v>
      </c>
      <c r="B31" t="s">
        <v>756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25">
      <c r="A32" t="s">
        <v>757</v>
      </c>
      <c r="B32" t="s">
        <v>757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25">
      <c r="A33" t="s">
        <v>758</v>
      </c>
      <c r="B33" t="s">
        <v>758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25">
      <c r="A34" t="s">
        <v>282</v>
      </c>
      <c r="B34" t="s">
        <v>282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25">
      <c r="A35" t="s">
        <v>847</v>
      </c>
      <c r="B35" t="s">
        <v>847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25">
      <c r="A36" t="s">
        <v>759</v>
      </c>
      <c r="B36" t="s">
        <v>759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25">
      <c r="A37" t="s">
        <v>801</v>
      </c>
      <c r="B37" t="s">
        <v>801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25">
      <c r="A38" t="s">
        <v>135</v>
      </c>
      <c r="B38" t="s">
        <v>135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25">
      <c r="A39" t="s">
        <v>782</v>
      </c>
      <c r="B39" t="s">
        <v>782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25">
      <c r="A40" t="s">
        <v>803</v>
      </c>
      <c r="B40" t="s">
        <v>803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25">
      <c r="A41" t="s">
        <v>848</v>
      </c>
      <c r="B41" t="s">
        <v>848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25">
      <c r="A42" t="s">
        <v>151</v>
      </c>
      <c r="B42" t="s">
        <v>151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25">
      <c r="S43" t="s">
        <v>849</v>
      </c>
    </row>
    <row r="44" spans="1:23" x14ac:dyDescent="0.25">
      <c r="S44" s="53">
        <f>AVERAGE(S2:S42)</f>
        <v>0.80465121927833305</v>
      </c>
      <c r="T44" s="53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2578125" defaultRowHeight="15" x14ac:dyDescent="0.25"/>
  <cols>
    <col min="1" max="1" width="23.85546875" customWidth="1"/>
    <col min="2" max="2" width="21.85546875" customWidth="1"/>
    <col min="3" max="3" width="20.28515625" customWidth="1"/>
    <col min="4" max="4" width="20" customWidth="1"/>
    <col min="5" max="5" width="21.42578125" customWidth="1"/>
    <col min="6" max="6" width="19.42578125" customWidth="1"/>
    <col min="7" max="7" width="20.7109375" customWidth="1"/>
    <col min="8" max="8" width="20.140625" customWidth="1"/>
    <col min="9" max="9" width="21.28515625" customWidth="1"/>
    <col min="10" max="10" width="4.85546875" customWidth="1"/>
    <col min="11" max="11" width="24.7109375" customWidth="1"/>
    <col min="12" max="12" width="12.42578125" customWidth="1"/>
    <col min="13" max="13" width="13.7109375" customWidth="1"/>
    <col min="14" max="14" width="23.85546875" customWidth="1"/>
    <col min="15" max="15" width="15.140625" customWidth="1"/>
    <col min="16" max="16" width="16.28515625" customWidth="1"/>
    <col min="17" max="17" width="23.85546875" customWidth="1"/>
    <col min="18" max="18" width="15.140625" customWidth="1"/>
    <col min="19" max="19" width="16.28515625" customWidth="1"/>
  </cols>
  <sheetData>
    <row r="1" spans="1:19" x14ac:dyDescent="0.25">
      <c r="A1" t="s">
        <v>488</v>
      </c>
      <c r="B1" t="s">
        <v>850</v>
      </c>
      <c r="C1" t="s">
        <v>851</v>
      </c>
      <c r="D1" t="s">
        <v>852</v>
      </c>
      <c r="E1" t="s">
        <v>853</v>
      </c>
      <c r="F1" t="s">
        <v>854</v>
      </c>
      <c r="G1" t="s">
        <v>855</v>
      </c>
      <c r="H1" t="s">
        <v>856</v>
      </c>
      <c r="I1" t="s">
        <v>857</v>
      </c>
      <c r="K1" t="s">
        <v>858</v>
      </c>
      <c r="L1" t="s">
        <v>72</v>
      </c>
      <c r="M1" t="s">
        <v>89</v>
      </c>
      <c r="N1" t="s">
        <v>859</v>
      </c>
      <c r="O1" t="s">
        <v>72</v>
      </c>
      <c r="P1" t="s">
        <v>89</v>
      </c>
      <c r="Q1" t="s">
        <v>860</v>
      </c>
      <c r="R1" t="s">
        <v>72</v>
      </c>
      <c r="S1" t="s">
        <v>89</v>
      </c>
    </row>
    <row r="2" spans="1:19" x14ac:dyDescent="0.25">
      <c r="A2" t="s">
        <v>736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1" t="s">
        <v>296</v>
      </c>
      <c r="N2" t="s">
        <v>296</v>
      </c>
      <c r="Q2" t="s">
        <v>296</v>
      </c>
    </row>
    <row r="3" spans="1:19" x14ac:dyDescent="0.25">
      <c r="A3" t="s">
        <v>837</v>
      </c>
      <c r="B3" s="32">
        <v>0.72667493611107004</v>
      </c>
      <c r="C3" s="32">
        <v>0.986003233056027</v>
      </c>
      <c r="K3" t="s">
        <v>789</v>
      </c>
      <c r="L3">
        <v>0.52341001353179994</v>
      </c>
      <c r="M3">
        <v>0.512536873156342</v>
      </c>
      <c r="N3" t="s">
        <v>736</v>
      </c>
      <c r="Q3" t="s">
        <v>736</v>
      </c>
    </row>
    <row r="4" spans="1:19" x14ac:dyDescent="0.25">
      <c r="A4" t="s">
        <v>737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861</v>
      </c>
      <c r="L4">
        <v>0.79967974379503604</v>
      </c>
      <c r="M4">
        <v>0.81331877729257596</v>
      </c>
      <c r="N4" t="s">
        <v>737</v>
      </c>
      <c r="Q4" t="s">
        <v>737</v>
      </c>
    </row>
    <row r="5" spans="1:19" x14ac:dyDescent="0.25">
      <c r="A5" t="s">
        <v>738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791</v>
      </c>
      <c r="L5">
        <v>0.94358974358974401</v>
      </c>
      <c r="M5">
        <v>0.71397941680960597</v>
      </c>
      <c r="N5" t="s">
        <v>738</v>
      </c>
      <c r="Q5" t="s">
        <v>738</v>
      </c>
    </row>
    <row r="6" spans="1:19" x14ac:dyDescent="0.25">
      <c r="A6" t="s">
        <v>197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792</v>
      </c>
      <c r="L6">
        <v>1</v>
      </c>
      <c r="M6">
        <v>1</v>
      </c>
      <c r="N6" t="s">
        <v>197</v>
      </c>
      <c r="Q6" t="s">
        <v>862</v>
      </c>
    </row>
    <row r="7" spans="1:19" x14ac:dyDescent="0.25">
      <c r="A7" t="s">
        <v>739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1" t="s">
        <v>740</v>
      </c>
      <c r="N7" t="s">
        <v>739</v>
      </c>
      <c r="Q7" t="s">
        <v>739</v>
      </c>
    </row>
    <row r="8" spans="1:19" x14ac:dyDescent="0.25">
      <c r="A8" t="s">
        <v>743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793</v>
      </c>
      <c r="L8">
        <v>0.89549330085261902</v>
      </c>
      <c r="M8">
        <v>0.81461163357715105</v>
      </c>
      <c r="N8" t="s">
        <v>740</v>
      </c>
      <c r="Q8" t="s">
        <v>740</v>
      </c>
    </row>
    <row r="9" spans="1:19" x14ac:dyDescent="0.25">
      <c r="A9" t="s">
        <v>838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743</v>
      </c>
      <c r="N9" t="s">
        <v>741</v>
      </c>
      <c r="O9">
        <v>0.89373345342394706</v>
      </c>
      <c r="P9">
        <v>0.87248014410873698</v>
      </c>
      <c r="Q9" t="s">
        <v>772</v>
      </c>
      <c r="R9">
        <v>0.92019126491176195</v>
      </c>
      <c r="S9">
        <v>0.98980016652789304</v>
      </c>
    </row>
    <row r="10" spans="1:19" x14ac:dyDescent="0.25">
      <c r="A10" t="s">
        <v>839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794</v>
      </c>
      <c r="N10" t="s">
        <v>742</v>
      </c>
      <c r="Q10" t="s">
        <v>742</v>
      </c>
    </row>
    <row r="11" spans="1:19" x14ac:dyDescent="0.25">
      <c r="A11" t="s">
        <v>745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795</v>
      </c>
      <c r="L11">
        <v>0.98764068804417104</v>
      </c>
      <c r="M11">
        <v>0.97920277296360503</v>
      </c>
      <c r="N11" t="s">
        <v>206</v>
      </c>
      <c r="O11">
        <v>0.96957565121827904</v>
      </c>
      <c r="P11">
        <v>0.70810882600333502</v>
      </c>
      <c r="Q11" t="s">
        <v>743</v>
      </c>
    </row>
    <row r="12" spans="1:19" x14ac:dyDescent="0.25">
      <c r="A12" t="s">
        <v>110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796</v>
      </c>
      <c r="L12">
        <v>0.40571882446385998</v>
      </c>
      <c r="M12">
        <v>0.70343244425010898</v>
      </c>
      <c r="N12" t="s">
        <v>743</v>
      </c>
      <c r="Q12" t="s">
        <v>744</v>
      </c>
    </row>
    <row r="13" spans="1:19" x14ac:dyDescent="0.25">
      <c r="A13" t="s">
        <v>840</v>
      </c>
      <c r="B13" s="32">
        <v>0.81611170784103104</v>
      </c>
      <c r="C13" s="32">
        <v>0.74562548968399101</v>
      </c>
      <c r="K13" t="s">
        <v>797</v>
      </c>
      <c r="L13">
        <v>0.58800489596083205</v>
      </c>
      <c r="M13">
        <v>0.59640522875817004</v>
      </c>
      <c r="N13" s="31" t="s">
        <v>744</v>
      </c>
      <c r="Q13" t="s">
        <v>294</v>
      </c>
    </row>
    <row r="14" spans="1:19" x14ac:dyDescent="0.25">
      <c r="A14" t="s">
        <v>747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337</v>
      </c>
      <c r="N14" s="31" t="s">
        <v>294</v>
      </c>
      <c r="Q14" t="s">
        <v>747</v>
      </c>
    </row>
    <row r="15" spans="1:19" x14ac:dyDescent="0.25">
      <c r="A15" t="s">
        <v>751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798</v>
      </c>
      <c r="L15">
        <v>0.92137085539147401</v>
      </c>
      <c r="M15">
        <v>0.824974498469908</v>
      </c>
      <c r="N15" t="s">
        <v>745</v>
      </c>
      <c r="Q15" t="s">
        <v>863</v>
      </c>
    </row>
    <row r="16" spans="1:19" x14ac:dyDescent="0.25">
      <c r="A16" t="s">
        <v>841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799</v>
      </c>
      <c r="L16">
        <v>1</v>
      </c>
      <c r="M16">
        <v>1</v>
      </c>
      <c r="N16" t="s">
        <v>110</v>
      </c>
      <c r="Q16" t="s">
        <v>750</v>
      </c>
    </row>
    <row r="17" spans="1:19" x14ac:dyDescent="0.25">
      <c r="A17" t="s">
        <v>842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278</v>
      </c>
      <c r="L17">
        <v>0.89924812030075196</v>
      </c>
      <c r="M17">
        <v>0.87406015037593998</v>
      </c>
      <c r="N17" t="s">
        <v>746</v>
      </c>
      <c r="O17">
        <v>0.99561035287549104</v>
      </c>
      <c r="P17">
        <v>0.95047160865963298</v>
      </c>
      <c r="Q17" t="s">
        <v>288</v>
      </c>
    </row>
    <row r="18" spans="1:19" x14ac:dyDescent="0.25">
      <c r="A18" t="s">
        <v>843</v>
      </c>
      <c r="B18" s="32">
        <v>0.67962184873949605</v>
      </c>
      <c r="C18" s="32">
        <v>0.91500904159132002</v>
      </c>
      <c r="K18" t="s">
        <v>753</v>
      </c>
      <c r="N18" t="s">
        <v>747</v>
      </c>
      <c r="Q18" t="s">
        <v>773</v>
      </c>
    </row>
    <row r="19" spans="1:19" x14ac:dyDescent="0.25">
      <c r="A19" t="s">
        <v>844</v>
      </c>
      <c r="B19" s="32">
        <v>0.80332323126763505</v>
      </c>
      <c r="C19" s="32">
        <v>0.99489958559132896</v>
      </c>
      <c r="K19" t="s">
        <v>800</v>
      </c>
      <c r="L19">
        <v>0.80753532182103605</v>
      </c>
      <c r="M19">
        <v>0.75941915227629497</v>
      </c>
      <c r="N19" s="31" t="s">
        <v>748</v>
      </c>
      <c r="Q19" t="s">
        <v>774</v>
      </c>
    </row>
    <row r="20" spans="1:19" x14ac:dyDescent="0.25">
      <c r="A20" t="s">
        <v>337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754</v>
      </c>
      <c r="N20" t="s">
        <v>749</v>
      </c>
      <c r="O20">
        <v>0.779618835295666</v>
      </c>
      <c r="P20">
        <v>0.96171328150597202</v>
      </c>
      <c r="Q20" t="s">
        <v>752</v>
      </c>
    </row>
    <row r="21" spans="1:19" x14ac:dyDescent="0.25">
      <c r="A21" t="s">
        <v>845</v>
      </c>
      <c r="B21" s="32">
        <v>0.852287153982069</v>
      </c>
      <c r="C21" s="32">
        <v>0.85529059751564096</v>
      </c>
      <c r="K21" t="s">
        <v>201</v>
      </c>
      <c r="N21" t="s">
        <v>750</v>
      </c>
      <c r="Q21" t="s">
        <v>753</v>
      </c>
    </row>
    <row r="22" spans="1:19" x14ac:dyDescent="0.25">
      <c r="A22" t="s">
        <v>195</v>
      </c>
      <c r="B22" s="32">
        <v>0.77282582510238496</v>
      </c>
      <c r="C22" s="32">
        <v>0.832491412406547</v>
      </c>
      <c r="K22" t="s">
        <v>756</v>
      </c>
      <c r="N22" t="s">
        <v>751</v>
      </c>
      <c r="Q22" t="s">
        <v>775</v>
      </c>
      <c r="R22">
        <v>1</v>
      </c>
      <c r="S22">
        <v>1</v>
      </c>
    </row>
    <row r="23" spans="1:19" x14ac:dyDescent="0.25">
      <c r="A23" t="s">
        <v>846</v>
      </c>
      <c r="B23" s="32">
        <v>0.77333965949089101</v>
      </c>
      <c r="C23" s="32">
        <v>0.86741567488875904</v>
      </c>
      <c r="K23" t="s">
        <v>758</v>
      </c>
      <c r="N23" s="31" t="s">
        <v>288</v>
      </c>
      <c r="Q23" t="s">
        <v>776</v>
      </c>
      <c r="R23">
        <v>0.84228623329440799</v>
      </c>
      <c r="S23">
        <v>0.73304383788254801</v>
      </c>
    </row>
    <row r="24" spans="1:19" x14ac:dyDescent="0.25">
      <c r="A24" t="s">
        <v>752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864</v>
      </c>
      <c r="N24" t="s">
        <v>752</v>
      </c>
      <c r="Q24" t="s">
        <v>777</v>
      </c>
      <c r="R24">
        <v>0.82666938664490697</v>
      </c>
      <c r="S24">
        <v>0.72720618987871199</v>
      </c>
    </row>
    <row r="25" spans="1:19" x14ac:dyDescent="0.25">
      <c r="A25" t="s">
        <v>753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801</v>
      </c>
      <c r="N25" t="s">
        <v>753</v>
      </c>
      <c r="Q25" t="s">
        <v>778</v>
      </c>
    </row>
    <row r="26" spans="1:19" x14ac:dyDescent="0.25">
      <c r="A26" t="s">
        <v>504</v>
      </c>
      <c r="B26" s="32">
        <v>0.70388033817472395</v>
      </c>
      <c r="C26" s="32">
        <v>0.74273858921161795</v>
      </c>
      <c r="K26" t="s">
        <v>290</v>
      </c>
      <c r="L26">
        <v>0.90068841664172405</v>
      </c>
      <c r="M26">
        <v>0.89528944381384801</v>
      </c>
      <c r="N26" s="31" t="s">
        <v>865</v>
      </c>
      <c r="Q26" t="s">
        <v>201</v>
      </c>
    </row>
    <row r="27" spans="1:19" x14ac:dyDescent="0.25">
      <c r="A27" t="s">
        <v>126</v>
      </c>
      <c r="B27" s="32">
        <v>0.79856630824372798</v>
      </c>
      <c r="C27" s="32">
        <v>0.83907111231589404</v>
      </c>
      <c r="K27" t="s">
        <v>134</v>
      </c>
      <c r="N27" t="s">
        <v>755</v>
      </c>
      <c r="Q27" t="s">
        <v>756</v>
      </c>
    </row>
    <row r="28" spans="1:19" x14ac:dyDescent="0.25">
      <c r="A28" t="s">
        <v>755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292</v>
      </c>
      <c r="N28" t="s">
        <v>201</v>
      </c>
      <c r="Q28" t="s">
        <v>757</v>
      </c>
    </row>
    <row r="29" spans="1:19" x14ac:dyDescent="0.25">
      <c r="A29" t="s">
        <v>198</v>
      </c>
      <c r="B29" s="32">
        <v>0.70748299319727903</v>
      </c>
      <c r="C29" s="32">
        <v>0.80699708454810504</v>
      </c>
      <c r="K29" t="s">
        <v>802</v>
      </c>
      <c r="N29" t="s">
        <v>756</v>
      </c>
      <c r="Q29" t="s">
        <v>758</v>
      </c>
    </row>
    <row r="30" spans="1:19" x14ac:dyDescent="0.25">
      <c r="A30" t="s">
        <v>201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803</v>
      </c>
      <c r="N30" t="s">
        <v>757</v>
      </c>
      <c r="Q30" s="2" t="s">
        <v>864</v>
      </c>
    </row>
    <row r="31" spans="1:19" x14ac:dyDescent="0.25">
      <c r="A31" t="s">
        <v>756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804</v>
      </c>
      <c r="L31">
        <v>1</v>
      </c>
      <c r="M31">
        <v>0.87586052080215504</v>
      </c>
      <c r="N31" t="s">
        <v>758</v>
      </c>
      <c r="Q31" t="s">
        <v>779</v>
      </c>
      <c r="R31">
        <v>0.68497109826589597</v>
      </c>
      <c r="S31">
        <v>0.70817078456870397</v>
      </c>
    </row>
    <row r="32" spans="1:19" x14ac:dyDescent="0.25">
      <c r="A32" t="s">
        <v>757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151</v>
      </c>
      <c r="N32" s="2" t="s">
        <v>864</v>
      </c>
      <c r="Q32" t="s">
        <v>780</v>
      </c>
      <c r="R32">
        <v>0.77744044838860304</v>
      </c>
      <c r="S32">
        <v>0.37770411723656699</v>
      </c>
    </row>
    <row r="33" spans="1:19" x14ac:dyDescent="0.25">
      <c r="A33" t="s">
        <v>758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759</v>
      </c>
      <c r="Q33" t="s">
        <v>781</v>
      </c>
      <c r="R33">
        <v>0.97035728307813096</v>
      </c>
      <c r="S33">
        <v>0.90190754664438899</v>
      </c>
    </row>
    <row r="34" spans="1:19" x14ac:dyDescent="0.25">
      <c r="A34" t="s">
        <v>282</v>
      </c>
      <c r="B34" s="32">
        <v>0.58525345622119795</v>
      </c>
      <c r="C34" s="32">
        <v>0.67567567567567599</v>
      </c>
      <c r="N34" t="s">
        <v>134</v>
      </c>
      <c r="Q34" t="s">
        <v>211</v>
      </c>
      <c r="R34">
        <v>0.84956874682902095</v>
      </c>
      <c r="S34">
        <v>0.72412705090450102</v>
      </c>
    </row>
    <row r="35" spans="1:19" x14ac:dyDescent="0.25">
      <c r="A35" t="s">
        <v>847</v>
      </c>
      <c r="B35" s="32">
        <v>0.85149313962873296</v>
      </c>
      <c r="C35" s="32">
        <v>0.88341451728818998</v>
      </c>
      <c r="N35" s="31" t="s">
        <v>292</v>
      </c>
      <c r="Q35" t="s">
        <v>134</v>
      </c>
    </row>
    <row r="36" spans="1:19" x14ac:dyDescent="0.25">
      <c r="A36" t="s">
        <v>759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760</v>
      </c>
      <c r="O36">
        <v>0.96282448617501604</v>
      </c>
      <c r="P36">
        <v>0.75925196243063697</v>
      </c>
      <c r="Q36" t="s">
        <v>137</v>
      </c>
      <c r="R36">
        <v>0.74685138539042795</v>
      </c>
      <c r="S36">
        <v>0.61451448906964901</v>
      </c>
    </row>
    <row r="37" spans="1:19" x14ac:dyDescent="0.25">
      <c r="A37" t="s">
        <v>801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151</v>
      </c>
      <c r="Q37" t="s">
        <v>782</v>
      </c>
    </row>
    <row r="38" spans="1:19" x14ac:dyDescent="0.25">
      <c r="A38" t="s">
        <v>135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783</v>
      </c>
      <c r="R38">
        <v>0.90236811502272996</v>
      </c>
      <c r="S38">
        <v>0.98980016652789304</v>
      </c>
    </row>
    <row r="39" spans="1:19" x14ac:dyDescent="0.25">
      <c r="A39" t="s">
        <v>782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151</v>
      </c>
    </row>
    <row r="40" spans="1:19" x14ac:dyDescent="0.25">
      <c r="A40" t="s">
        <v>803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25">
      <c r="A41" t="s">
        <v>848</v>
      </c>
      <c r="B41" s="32">
        <v>0.95485510930350803</v>
      </c>
      <c r="C41" s="32">
        <v>0.92652392652392601</v>
      </c>
    </row>
    <row r="42" spans="1:19" x14ac:dyDescent="0.25">
      <c r="A42" t="s">
        <v>151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25">
      <c r="A43" s="31" t="s">
        <v>296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25">
      <c r="A44" s="31" t="s">
        <v>740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25">
      <c r="A45" s="31" t="s">
        <v>744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25">
      <c r="A46" s="31" t="s">
        <v>294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25">
      <c r="A47" s="31" t="s">
        <v>748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25">
      <c r="A48" s="31" t="s">
        <v>288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25">
      <c r="A49" s="2" t="s">
        <v>864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25">
      <c r="A50" s="31" t="s">
        <v>292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25">
      <c r="A51" s="31" t="s">
        <v>754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2578125" defaultRowHeight="15" x14ac:dyDescent="0.25"/>
  <cols>
    <col min="1" max="1" width="30" customWidth="1"/>
    <col min="2" max="2" width="13.28515625" customWidth="1"/>
    <col min="3" max="3" width="14.28515625" customWidth="1"/>
  </cols>
  <sheetData>
    <row r="1" spans="1:4" x14ac:dyDescent="0.25">
      <c r="A1" t="s">
        <v>488</v>
      </c>
      <c r="B1" t="s">
        <v>72</v>
      </c>
      <c r="C1" t="s">
        <v>89</v>
      </c>
      <c r="D1" t="s">
        <v>866</v>
      </c>
    </row>
    <row r="2" spans="1:4" x14ac:dyDescent="0.25">
      <c r="A2" t="s">
        <v>736</v>
      </c>
      <c r="B2" s="52">
        <v>0.76154002026342504</v>
      </c>
      <c r="C2" s="52">
        <v>0.980775524969423</v>
      </c>
      <c r="D2" t="s">
        <v>867</v>
      </c>
    </row>
    <row r="3" spans="1:4" x14ac:dyDescent="0.25">
      <c r="A3" t="s">
        <v>837</v>
      </c>
      <c r="B3" s="57"/>
      <c r="C3" s="57"/>
      <c r="D3" t="s">
        <v>867</v>
      </c>
    </row>
    <row r="4" spans="1:4" x14ac:dyDescent="0.25">
      <c r="A4" t="s">
        <v>737</v>
      </c>
      <c r="B4" s="52">
        <v>0.72700330941635505</v>
      </c>
      <c r="C4" s="52">
        <v>0.92346330117903797</v>
      </c>
      <c r="D4" t="s">
        <v>867</v>
      </c>
    </row>
    <row r="5" spans="1:4" x14ac:dyDescent="0.25">
      <c r="A5" t="s">
        <v>738</v>
      </c>
      <c r="B5" s="52">
        <v>0.74769585253456206</v>
      </c>
      <c r="C5" s="52">
        <v>0.92624836483377704</v>
      </c>
      <c r="D5" t="s">
        <v>867</v>
      </c>
    </row>
    <row r="6" spans="1:4" x14ac:dyDescent="0.25">
      <c r="A6" t="s">
        <v>197</v>
      </c>
      <c r="B6" s="52">
        <v>0.95192662634523095</v>
      </c>
      <c r="C6" s="52">
        <v>0.95345135984000196</v>
      </c>
      <c r="D6" t="s">
        <v>867</v>
      </c>
    </row>
    <row r="7" spans="1:4" x14ac:dyDescent="0.25">
      <c r="A7" t="s">
        <v>739</v>
      </c>
      <c r="B7" s="52">
        <v>0.81420118343195302</v>
      </c>
      <c r="C7" s="52">
        <v>0.78234530506274302</v>
      </c>
      <c r="D7" t="s">
        <v>867</v>
      </c>
    </row>
    <row r="8" spans="1:4" x14ac:dyDescent="0.25">
      <c r="A8" t="s">
        <v>743</v>
      </c>
      <c r="B8" s="52">
        <v>0.75739509286860796</v>
      </c>
      <c r="C8" s="52">
        <v>0.81524069382186704</v>
      </c>
      <c r="D8" t="s">
        <v>867</v>
      </c>
    </row>
    <row r="9" spans="1:4" x14ac:dyDescent="0.25">
      <c r="A9" t="s">
        <v>838</v>
      </c>
      <c r="B9" s="52">
        <v>0.86456165990423595</v>
      </c>
      <c r="C9" s="52">
        <v>0.99346360699059599</v>
      </c>
      <c r="D9" t="s">
        <v>867</v>
      </c>
    </row>
    <row r="10" spans="1:4" x14ac:dyDescent="0.25">
      <c r="A10" t="s">
        <v>839</v>
      </c>
      <c r="B10" s="52">
        <v>0.83959899749373401</v>
      </c>
      <c r="C10" s="52">
        <v>1</v>
      </c>
      <c r="D10" t="s">
        <v>867</v>
      </c>
    </row>
    <row r="11" spans="1:4" x14ac:dyDescent="0.25">
      <c r="A11" t="s">
        <v>745</v>
      </c>
      <c r="B11" s="52">
        <v>0.95736034497031197</v>
      </c>
      <c r="C11" s="52">
        <v>1</v>
      </c>
      <c r="D11" t="s">
        <v>867</v>
      </c>
    </row>
    <row r="12" spans="1:4" x14ac:dyDescent="0.25">
      <c r="A12" t="s">
        <v>110</v>
      </c>
      <c r="B12" s="52">
        <v>0.77889447236180898</v>
      </c>
      <c r="C12" s="52">
        <v>0.845612663670119</v>
      </c>
      <c r="D12" t="s">
        <v>867</v>
      </c>
    </row>
    <row r="13" spans="1:4" x14ac:dyDescent="0.25">
      <c r="A13" t="s">
        <v>840</v>
      </c>
      <c r="B13" s="57"/>
      <c r="C13" s="57"/>
      <c r="D13" t="s">
        <v>867</v>
      </c>
    </row>
    <row r="14" spans="1:4" x14ac:dyDescent="0.25">
      <c r="A14" t="s">
        <v>747</v>
      </c>
      <c r="B14" s="52">
        <v>0.53571428571428603</v>
      </c>
      <c r="C14" s="52">
        <v>0.65714285714285703</v>
      </c>
      <c r="D14" t="s">
        <v>867</v>
      </c>
    </row>
    <row r="15" spans="1:4" x14ac:dyDescent="0.25">
      <c r="A15" t="s">
        <v>751</v>
      </c>
      <c r="B15" s="52">
        <v>0.892573262076653</v>
      </c>
      <c r="C15" s="52">
        <v>0.93561465404953104</v>
      </c>
      <c r="D15" t="s">
        <v>867</v>
      </c>
    </row>
    <row r="16" spans="1:4" x14ac:dyDescent="0.25">
      <c r="A16" t="s">
        <v>841</v>
      </c>
      <c r="B16" s="52">
        <v>0.72413858465924397</v>
      </c>
      <c r="C16" s="52">
        <v>0.82913666510445505</v>
      </c>
      <c r="D16" t="s">
        <v>867</v>
      </c>
    </row>
    <row r="17" spans="1:4" x14ac:dyDescent="0.25">
      <c r="A17" t="s">
        <v>842</v>
      </c>
      <c r="B17" s="52">
        <v>0.732059542323928</v>
      </c>
      <c r="C17" s="52">
        <v>0.72819017716976897</v>
      </c>
      <c r="D17" t="s">
        <v>867</v>
      </c>
    </row>
    <row r="18" spans="1:4" x14ac:dyDescent="0.25">
      <c r="A18" t="s">
        <v>843</v>
      </c>
      <c r="B18" s="57"/>
      <c r="C18" s="57"/>
      <c r="D18" t="s">
        <v>867</v>
      </c>
    </row>
    <row r="19" spans="1:4" x14ac:dyDescent="0.25">
      <c r="A19" t="s">
        <v>844</v>
      </c>
      <c r="B19" s="57"/>
      <c r="C19" s="57"/>
      <c r="D19" t="s">
        <v>867</v>
      </c>
    </row>
    <row r="20" spans="1:4" x14ac:dyDescent="0.25">
      <c r="A20" t="s">
        <v>337</v>
      </c>
      <c r="B20" s="52">
        <v>0.92948903699410801</v>
      </c>
      <c r="C20" s="52">
        <v>0.94793964528368502</v>
      </c>
      <c r="D20" t="s">
        <v>867</v>
      </c>
    </row>
    <row r="21" spans="1:4" x14ac:dyDescent="0.25">
      <c r="A21" t="s">
        <v>845</v>
      </c>
      <c r="B21" s="57"/>
      <c r="C21" s="57"/>
      <c r="D21" t="s">
        <v>867</v>
      </c>
    </row>
    <row r="22" spans="1:4" x14ac:dyDescent="0.25">
      <c r="A22" t="s">
        <v>195</v>
      </c>
      <c r="B22" s="57"/>
      <c r="C22" s="57"/>
      <c r="D22" t="s">
        <v>867</v>
      </c>
    </row>
    <row r="23" spans="1:4" x14ac:dyDescent="0.25">
      <c r="A23" t="s">
        <v>846</v>
      </c>
      <c r="B23" s="57"/>
      <c r="C23" s="57"/>
      <c r="D23" t="s">
        <v>867</v>
      </c>
    </row>
    <row r="24" spans="1:4" x14ac:dyDescent="0.25">
      <c r="A24" t="s">
        <v>752</v>
      </c>
      <c r="B24" s="52">
        <v>0.81010719754977001</v>
      </c>
      <c r="C24" s="52">
        <v>0.96776792908944398</v>
      </c>
      <c r="D24" t="s">
        <v>867</v>
      </c>
    </row>
    <row r="25" spans="1:4" x14ac:dyDescent="0.25">
      <c r="A25" t="s">
        <v>753</v>
      </c>
      <c r="B25" s="52">
        <v>0.74205703519739696</v>
      </c>
      <c r="C25" s="52">
        <v>0.71781465287958801</v>
      </c>
      <c r="D25" t="s">
        <v>867</v>
      </c>
    </row>
    <row r="26" spans="1:4" x14ac:dyDescent="0.25">
      <c r="A26" t="s">
        <v>504</v>
      </c>
      <c r="B26" s="57"/>
      <c r="C26" s="57"/>
      <c r="D26" t="s">
        <v>867</v>
      </c>
    </row>
    <row r="27" spans="1:4" x14ac:dyDescent="0.25">
      <c r="A27" t="s">
        <v>126</v>
      </c>
      <c r="B27" s="57"/>
      <c r="C27" s="57"/>
      <c r="D27" t="s">
        <v>867</v>
      </c>
    </row>
    <row r="28" spans="1:4" x14ac:dyDescent="0.25">
      <c r="A28" t="s">
        <v>755</v>
      </c>
      <c r="B28" s="52">
        <v>0.884908195253023</v>
      </c>
      <c r="C28" s="52">
        <v>0.894925630111435</v>
      </c>
      <c r="D28" t="s">
        <v>867</v>
      </c>
    </row>
    <row r="29" spans="1:4" x14ac:dyDescent="0.25">
      <c r="A29" t="s">
        <v>198</v>
      </c>
      <c r="B29" s="57"/>
      <c r="C29" s="57"/>
      <c r="D29" t="s">
        <v>867</v>
      </c>
    </row>
    <row r="30" spans="1:4" x14ac:dyDescent="0.25">
      <c r="A30" t="s">
        <v>201</v>
      </c>
      <c r="B30" s="52">
        <v>0.88371919898756801</v>
      </c>
      <c r="C30" s="52">
        <v>0.92291653503506699</v>
      </c>
      <c r="D30" t="s">
        <v>867</v>
      </c>
    </row>
    <row r="31" spans="1:4" x14ac:dyDescent="0.25">
      <c r="A31" t="s">
        <v>756</v>
      </c>
      <c r="B31" s="52">
        <v>0.86881446014446095</v>
      </c>
      <c r="C31" s="52">
        <v>0.91954209396613396</v>
      </c>
      <c r="D31" t="s">
        <v>867</v>
      </c>
    </row>
    <row r="32" spans="1:4" x14ac:dyDescent="0.25">
      <c r="A32" t="s">
        <v>757</v>
      </c>
      <c r="B32" s="52">
        <v>0.86900594154480204</v>
      </c>
      <c r="C32" s="52">
        <v>0.99753712884425505</v>
      </c>
      <c r="D32" t="s">
        <v>867</v>
      </c>
    </row>
    <row r="33" spans="1:4" x14ac:dyDescent="0.25">
      <c r="A33" t="s">
        <v>758</v>
      </c>
      <c r="B33" s="52">
        <v>0.85777636997149198</v>
      </c>
      <c r="C33" s="52">
        <v>0.95706028075970295</v>
      </c>
      <c r="D33" t="s">
        <v>867</v>
      </c>
    </row>
    <row r="34" spans="1:4" x14ac:dyDescent="0.25">
      <c r="A34" t="s">
        <v>282</v>
      </c>
      <c r="B34" s="57"/>
      <c r="C34" s="57"/>
      <c r="D34" t="s">
        <v>867</v>
      </c>
    </row>
    <row r="35" spans="1:4" x14ac:dyDescent="0.25">
      <c r="A35" t="s">
        <v>847</v>
      </c>
      <c r="B35" s="57"/>
      <c r="C35" s="57"/>
      <c r="D35" t="s">
        <v>867</v>
      </c>
    </row>
    <row r="36" spans="1:4" x14ac:dyDescent="0.25">
      <c r="A36" t="s">
        <v>759</v>
      </c>
      <c r="B36" s="52">
        <v>0.82522676630128999</v>
      </c>
      <c r="C36" s="52">
        <v>0.62044200940287997</v>
      </c>
      <c r="D36" t="s">
        <v>867</v>
      </c>
    </row>
    <row r="37" spans="1:4" x14ac:dyDescent="0.25">
      <c r="A37" t="s">
        <v>801</v>
      </c>
      <c r="B37" s="52">
        <v>0.95378311013476402</v>
      </c>
      <c r="C37" s="52">
        <v>0.95336684146540596</v>
      </c>
      <c r="D37" t="s">
        <v>867</v>
      </c>
    </row>
    <row r="38" spans="1:4" x14ac:dyDescent="0.25">
      <c r="A38" t="s">
        <v>135</v>
      </c>
      <c r="B38" s="52">
        <v>0.87880836728763001</v>
      </c>
      <c r="C38" s="52">
        <v>0.87380418557710304</v>
      </c>
      <c r="D38" t="s">
        <v>867</v>
      </c>
    </row>
    <row r="39" spans="1:4" x14ac:dyDescent="0.25">
      <c r="A39" t="s">
        <v>782</v>
      </c>
      <c r="B39" s="52">
        <v>0.91669454667112704</v>
      </c>
      <c r="C39" s="52">
        <v>0.72206660441954595</v>
      </c>
      <c r="D39" t="s">
        <v>867</v>
      </c>
    </row>
    <row r="40" spans="1:4" x14ac:dyDescent="0.25">
      <c r="A40" t="s">
        <v>803</v>
      </c>
      <c r="B40" s="52">
        <v>0.726485635576545</v>
      </c>
      <c r="C40" s="52">
        <v>0.98223774100501005</v>
      </c>
      <c r="D40" t="s">
        <v>867</v>
      </c>
    </row>
    <row r="41" spans="1:4" x14ac:dyDescent="0.25">
      <c r="A41" t="s">
        <v>848</v>
      </c>
      <c r="B41" s="57"/>
      <c r="C41" s="57"/>
      <c r="D41" t="s">
        <v>867</v>
      </c>
    </row>
    <row r="42" spans="1:4" x14ac:dyDescent="0.25">
      <c r="A42" t="s">
        <v>151</v>
      </c>
      <c r="B42" s="52">
        <v>0.73344518712959705</v>
      </c>
      <c r="C42" s="52">
        <v>0.883679098213215</v>
      </c>
      <c r="D42" t="s">
        <v>867</v>
      </c>
    </row>
    <row r="43" spans="1:4" x14ac:dyDescent="0.25">
      <c r="A43" s="31" t="s">
        <v>296</v>
      </c>
      <c r="D43" t="s">
        <v>867</v>
      </c>
    </row>
    <row r="44" spans="1:4" x14ac:dyDescent="0.25">
      <c r="A44" s="31" t="s">
        <v>740</v>
      </c>
      <c r="D44" t="s">
        <v>867</v>
      </c>
    </row>
    <row r="45" spans="1:4" x14ac:dyDescent="0.25">
      <c r="A45" s="31" t="s">
        <v>744</v>
      </c>
      <c r="D45" t="s">
        <v>867</v>
      </c>
    </row>
    <row r="46" spans="1:4" x14ac:dyDescent="0.25">
      <c r="A46" s="31" t="s">
        <v>294</v>
      </c>
      <c r="D46" t="s">
        <v>867</v>
      </c>
    </row>
    <row r="47" spans="1:4" x14ac:dyDescent="0.25">
      <c r="A47" s="31" t="s">
        <v>748</v>
      </c>
      <c r="D47" t="s">
        <v>867</v>
      </c>
    </row>
    <row r="48" spans="1:4" x14ac:dyDescent="0.25">
      <c r="A48" s="31" t="s">
        <v>288</v>
      </c>
      <c r="D48" t="s">
        <v>867</v>
      </c>
    </row>
    <row r="49" spans="1:4" x14ac:dyDescent="0.25">
      <c r="A49" s="2" t="s">
        <v>284</v>
      </c>
      <c r="D49" t="s">
        <v>867</v>
      </c>
    </row>
    <row r="50" spans="1:4" x14ac:dyDescent="0.25">
      <c r="A50" s="31" t="s">
        <v>292</v>
      </c>
      <c r="D50" t="s">
        <v>867</v>
      </c>
    </row>
    <row r="51" spans="1:4" x14ac:dyDescent="0.25">
      <c r="A51" s="31" t="s">
        <v>754</v>
      </c>
      <c r="D51" t="s">
        <v>867</v>
      </c>
    </row>
    <row r="52" spans="1:4" x14ac:dyDescent="0.25">
      <c r="A52" t="s">
        <v>736</v>
      </c>
      <c r="B52" s="52">
        <v>0.87234039422060905</v>
      </c>
      <c r="C52" s="52">
        <v>0.95565774491645905</v>
      </c>
      <c r="D52" t="s">
        <v>868</v>
      </c>
    </row>
    <row r="53" spans="1:4" x14ac:dyDescent="0.25">
      <c r="A53" t="s">
        <v>837</v>
      </c>
      <c r="D53" t="s">
        <v>868</v>
      </c>
    </row>
    <row r="54" spans="1:4" x14ac:dyDescent="0.25">
      <c r="A54" t="s">
        <v>737</v>
      </c>
      <c r="B54" s="52">
        <v>0.90933277955080805</v>
      </c>
      <c r="C54" s="52">
        <v>0.87821913598620205</v>
      </c>
      <c r="D54" t="s">
        <v>868</v>
      </c>
    </row>
    <row r="55" spans="1:4" x14ac:dyDescent="0.25">
      <c r="A55" t="s">
        <v>738</v>
      </c>
      <c r="B55" s="52">
        <v>0.86437011980012202</v>
      </c>
      <c r="C55" s="52">
        <v>0.75625667001692898</v>
      </c>
      <c r="D55" t="s">
        <v>868</v>
      </c>
    </row>
    <row r="56" spans="1:4" x14ac:dyDescent="0.25">
      <c r="A56" t="s">
        <v>197</v>
      </c>
      <c r="B56" s="52">
        <v>0.82246908073085501</v>
      </c>
      <c r="C56" s="52">
        <v>0.77974276054372904</v>
      </c>
      <c r="D56" t="s">
        <v>868</v>
      </c>
    </row>
    <row r="57" spans="1:4" x14ac:dyDescent="0.25">
      <c r="A57" t="s">
        <v>739</v>
      </c>
      <c r="B57" s="52">
        <v>0.74717788924992901</v>
      </c>
      <c r="C57" s="52">
        <v>0.64626254907498204</v>
      </c>
      <c r="D57" t="s">
        <v>868</v>
      </c>
    </row>
    <row r="58" spans="1:4" x14ac:dyDescent="0.25">
      <c r="A58" t="s">
        <v>743</v>
      </c>
      <c r="B58" s="52">
        <v>0.928119210751429</v>
      </c>
      <c r="C58" s="52">
        <v>0.76166112898559601</v>
      </c>
      <c r="D58" t="s">
        <v>868</v>
      </c>
    </row>
    <row r="59" spans="1:4" x14ac:dyDescent="0.25">
      <c r="A59" t="s">
        <v>838</v>
      </c>
      <c r="B59" s="52">
        <v>0.89025940821205996</v>
      </c>
      <c r="C59" s="52">
        <v>0.99636159257452905</v>
      </c>
      <c r="D59" t="s">
        <v>868</v>
      </c>
    </row>
    <row r="60" spans="1:4" x14ac:dyDescent="0.25">
      <c r="A60" t="s">
        <v>839</v>
      </c>
      <c r="B60" s="52">
        <v>0.93575540771077403</v>
      </c>
      <c r="C60" s="52">
        <v>0.93806149792151805</v>
      </c>
      <c r="D60" t="s">
        <v>868</v>
      </c>
    </row>
    <row r="61" spans="1:4" x14ac:dyDescent="0.25">
      <c r="A61" t="s">
        <v>745</v>
      </c>
      <c r="B61" s="52">
        <v>0.89245320684414897</v>
      </c>
      <c r="C61" s="52">
        <v>0.96067336940783399</v>
      </c>
      <c r="D61" t="s">
        <v>868</v>
      </c>
    </row>
    <row r="62" spans="1:4" x14ac:dyDescent="0.25">
      <c r="A62" t="s">
        <v>110</v>
      </c>
      <c r="B62" s="52">
        <v>0.93791683937278603</v>
      </c>
      <c r="C62" s="52">
        <v>0.78899661744216198</v>
      </c>
      <c r="D62" t="s">
        <v>868</v>
      </c>
    </row>
    <row r="63" spans="1:4" x14ac:dyDescent="0.25">
      <c r="A63" t="s">
        <v>840</v>
      </c>
      <c r="D63" t="s">
        <v>868</v>
      </c>
    </row>
    <row r="64" spans="1:4" x14ac:dyDescent="0.25">
      <c r="A64" t="s">
        <v>747</v>
      </c>
      <c r="B64" s="52">
        <v>0.82494264162239594</v>
      </c>
      <c r="C64" s="52">
        <v>0.60674647904035295</v>
      </c>
      <c r="D64" t="s">
        <v>868</v>
      </c>
    </row>
    <row r="65" spans="1:4" x14ac:dyDescent="0.25">
      <c r="A65" t="s">
        <v>751</v>
      </c>
      <c r="B65" s="52">
        <v>0.80550276543199195</v>
      </c>
      <c r="C65" s="52">
        <v>0.71643515999951701</v>
      </c>
      <c r="D65" t="s">
        <v>868</v>
      </c>
    </row>
    <row r="66" spans="1:4" x14ac:dyDescent="0.25">
      <c r="A66" t="s">
        <v>841</v>
      </c>
      <c r="D66" t="s">
        <v>868</v>
      </c>
    </row>
    <row r="67" spans="1:4" x14ac:dyDescent="0.25">
      <c r="A67" t="s">
        <v>842</v>
      </c>
      <c r="D67" t="s">
        <v>868</v>
      </c>
    </row>
    <row r="68" spans="1:4" x14ac:dyDescent="0.25">
      <c r="A68" t="s">
        <v>843</v>
      </c>
      <c r="D68" t="s">
        <v>868</v>
      </c>
    </row>
    <row r="69" spans="1:4" x14ac:dyDescent="0.25">
      <c r="A69" t="s">
        <v>844</v>
      </c>
      <c r="D69" t="s">
        <v>868</v>
      </c>
    </row>
    <row r="70" spans="1:4" x14ac:dyDescent="0.25">
      <c r="A70" t="s">
        <v>337</v>
      </c>
      <c r="D70" t="s">
        <v>868</v>
      </c>
    </row>
    <row r="71" spans="1:4" x14ac:dyDescent="0.25">
      <c r="A71" t="s">
        <v>845</v>
      </c>
      <c r="D71" t="s">
        <v>868</v>
      </c>
    </row>
    <row r="72" spans="1:4" x14ac:dyDescent="0.25">
      <c r="A72" t="s">
        <v>195</v>
      </c>
      <c r="D72" t="s">
        <v>868</v>
      </c>
    </row>
    <row r="73" spans="1:4" x14ac:dyDescent="0.25">
      <c r="A73" t="s">
        <v>846</v>
      </c>
      <c r="D73" t="s">
        <v>868</v>
      </c>
    </row>
    <row r="74" spans="1:4" x14ac:dyDescent="0.25">
      <c r="A74" t="s">
        <v>752</v>
      </c>
      <c r="B74" s="52">
        <v>0.96188476348918905</v>
      </c>
      <c r="C74" s="52">
        <v>0.95362600920945995</v>
      </c>
      <c r="D74" t="s">
        <v>868</v>
      </c>
    </row>
    <row r="75" spans="1:4" x14ac:dyDescent="0.25">
      <c r="A75" t="s">
        <v>753</v>
      </c>
      <c r="B75" s="52">
        <v>0.93223064003848499</v>
      </c>
      <c r="C75" s="52">
        <v>0.88766641523813095</v>
      </c>
      <c r="D75" t="s">
        <v>868</v>
      </c>
    </row>
    <row r="76" spans="1:4" x14ac:dyDescent="0.25">
      <c r="A76" t="s">
        <v>504</v>
      </c>
      <c r="D76" t="s">
        <v>868</v>
      </c>
    </row>
    <row r="77" spans="1:4" x14ac:dyDescent="0.25">
      <c r="A77" t="s">
        <v>126</v>
      </c>
      <c r="D77" t="s">
        <v>868</v>
      </c>
    </row>
    <row r="78" spans="1:4" x14ac:dyDescent="0.25">
      <c r="A78" t="s">
        <v>755</v>
      </c>
      <c r="B78" s="52">
        <v>0.97031102733270502</v>
      </c>
      <c r="C78" s="52">
        <v>0.95417895771878103</v>
      </c>
      <c r="D78" t="s">
        <v>868</v>
      </c>
    </row>
    <row r="79" spans="1:4" x14ac:dyDescent="0.25">
      <c r="A79" t="s">
        <v>198</v>
      </c>
      <c r="D79" t="s">
        <v>868</v>
      </c>
    </row>
    <row r="80" spans="1:4" x14ac:dyDescent="0.25">
      <c r="A80" t="s">
        <v>201</v>
      </c>
      <c r="B80" s="52">
        <v>0.82740783864307299</v>
      </c>
      <c r="C80" s="52">
        <v>0.91871672946315697</v>
      </c>
      <c r="D80" t="s">
        <v>868</v>
      </c>
    </row>
    <row r="81" spans="1:4" x14ac:dyDescent="0.25">
      <c r="A81" t="s">
        <v>756</v>
      </c>
      <c r="B81" s="52">
        <v>0.89659537324662997</v>
      </c>
      <c r="C81" s="52">
        <v>0.91801715301658204</v>
      </c>
      <c r="D81" t="s">
        <v>868</v>
      </c>
    </row>
    <row r="82" spans="1:4" x14ac:dyDescent="0.25">
      <c r="A82" t="s">
        <v>757</v>
      </c>
      <c r="B82" s="52">
        <v>0.90531608001300501</v>
      </c>
      <c r="C82" s="52">
        <v>0.98111504374415903</v>
      </c>
      <c r="D82" t="s">
        <v>868</v>
      </c>
    </row>
    <row r="83" spans="1:4" x14ac:dyDescent="0.25">
      <c r="A83" t="s">
        <v>758</v>
      </c>
      <c r="B83" s="52">
        <v>0.91720226673332395</v>
      </c>
      <c r="C83" s="52">
        <v>0.96873399205601296</v>
      </c>
      <c r="D83" t="s">
        <v>868</v>
      </c>
    </row>
    <row r="84" spans="1:4" x14ac:dyDescent="0.25">
      <c r="A84" t="s">
        <v>282</v>
      </c>
      <c r="D84" t="s">
        <v>868</v>
      </c>
    </row>
    <row r="85" spans="1:4" x14ac:dyDescent="0.25">
      <c r="A85" t="s">
        <v>847</v>
      </c>
      <c r="D85" t="s">
        <v>868</v>
      </c>
    </row>
    <row r="86" spans="1:4" x14ac:dyDescent="0.25">
      <c r="A86" t="s">
        <v>759</v>
      </c>
      <c r="B86" s="52">
        <v>0.72827206768812602</v>
      </c>
      <c r="C86" s="52">
        <v>0.71223081237958197</v>
      </c>
      <c r="D86" t="s">
        <v>868</v>
      </c>
    </row>
    <row r="87" spans="1:4" x14ac:dyDescent="0.25">
      <c r="A87" t="s">
        <v>801</v>
      </c>
      <c r="D87" t="s">
        <v>868</v>
      </c>
    </row>
    <row r="88" spans="1:4" x14ac:dyDescent="0.25">
      <c r="A88" t="s">
        <v>135</v>
      </c>
      <c r="B88" s="52">
        <v>0.90496192195964498</v>
      </c>
      <c r="C88" s="52">
        <v>0.88551580125856599</v>
      </c>
      <c r="D88" t="s">
        <v>868</v>
      </c>
    </row>
    <row r="89" spans="1:4" x14ac:dyDescent="0.25">
      <c r="A89" t="s">
        <v>782</v>
      </c>
      <c r="D89" t="s">
        <v>868</v>
      </c>
    </row>
    <row r="90" spans="1:4" x14ac:dyDescent="0.25">
      <c r="A90" t="s">
        <v>803</v>
      </c>
      <c r="D90" t="s">
        <v>868</v>
      </c>
    </row>
    <row r="91" spans="1:4" x14ac:dyDescent="0.25">
      <c r="A91" t="s">
        <v>848</v>
      </c>
      <c r="D91" t="s">
        <v>868</v>
      </c>
    </row>
    <row r="92" spans="1:4" x14ac:dyDescent="0.25">
      <c r="A92" t="s">
        <v>151</v>
      </c>
      <c r="B92" s="52">
        <v>0.98721167864349302</v>
      </c>
      <c r="C92" s="52">
        <v>0.84104312866809094</v>
      </c>
      <c r="D92" t="s">
        <v>868</v>
      </c>
    </row>
    <row r="93" spans="1:4" x14ac:dyDescent="0.25">
      <c r="A93" s="31" t="s">
        <v>296</v>
      </c>
      <c r="B93" s="52">
        <v>0.99561035287549104</v>
      </c>
      <c r="C93" s="52">
        <v>0.82867449792150605</v>
      </c>
      <c r="D93" t="s">
        <v>868</v>
      </c>
    </row>
    <row r="94" spans="1:4" x14ac:dyDescent="0.25">
      <c r="A94" s="31" t="s">
        <v>740</v>
      </c>
      <c r="B94" s="52">
        <v>0.83561362667281103</v>
      </c>
      <c r="C94" s="52">
        <v>0.81196618673351195</v>
      </c>
      <c r="D94" t="s">
        <v>868</v>
      </c>
    </row>
    <row r="95" spans="1:4" x14ac:dyDescent="0.25">
      <c r="A95" s="31" t="s">
        <v>744</v>
      </c>
      <c r="B95" s="52">
        <v>0.92527820020759399</v>
      </c>
      <c r="C95" s="52">
        <v>0.95333521620785</v>
      </c>
      <c r="D95" t="s">
        <v>868</v>
      </c>
    </row>
    <row r="96" spans="1:4" x14ac:dyDescent="0.25">
      <c r="A96" s="31" t="s">
        <v>294</v>
      </c>
      <c r="B96" s="52">
        <v>0.80519179133935104</v>
      </c>
      <c r="C96" s="52">
        <v>0.80920860835277497</v>
      </c>
      <c r="D96" t="s">
        <v>868</v>
      </c>
    </row>
    <row r="97" spans="1:4" x14ac:dyDescent="0.25">
      <c r="A97" s="31" t="s">
        <v>748</v>
      </c>
      <c r="B97" s="52">
        <v>0.82839730683466495</v>
      </c>
      <c r="C97" s="52">
        <v>0.84201588017555595</v>
      </c>
      <c r="D97" t="s">
        <v>868</v>
      </c>
    </row>
    <row r="98" spans="1:4" x14ac:dyDescent="0.25">
      <c r="A98" s="31" t="s">
        <v>288</v>
      </c>
      <c r="B98" s="52">
        <v>0.91439254156594596</v>
      </c>
      <c r="C98" s="52">
        <v>0.81789402290725299</v>
      </c>
      <c r="D98" t="s">
        <v>868</v>
      </c>
    </row>
    <row r="99" spans="1:4" x14ac:dyDescent="0.25">
      <c r="A99" s="2" t="s">
        <v>284</v>
      </c>
      <c r="B99" s="52">
        <v>0.69531628553274905</v>
      </c>
      <c r="C99" s="52">
        <v>0.53029286293104005</v>
      </c>
      <c r="D99" t="s">
        <v>868</v>
      </c>
    </row>
    <row r="100" spans="1:4" x14ac:dyDescent="0.25">
      <c r="A100" s="31" t="s">
        <v>292</v>
      </c>
      <c r="B100" s="52">
        <v>0.80143310345532903</v>
      </c>
      <c r="C100" s="52">
        <v>0.78661201677528403</v>
      </c>
      <c r="D100" t="s">
        <v>868</v>
      </c>
    </row>
    <row r="101" spans="1:4" x14ac:dyDescent="0.25">
      <c r="A101" s="31" t="s">
        <v>754</v>
      </c>
      <c r="B101" s="52">
        <v>0.61063477712573799</v>
      </c>
      <c r="C101" s="52">
        <v>0.53785577836708598</v>
      </c>
      <c r="D101" t="s">
        <v>868</v>
      </c>
    </row>
    <row r="102" spans="1:4" x14ac:dyDescent="0.25">
      <c r="A102" t="s">
        <v>736</v>
      </c>
      <c r="B102" s="52">
        <v>0.79297458893871497</v>
      </c>
      <c r="C102" s="52">
        <v>0.88694452512343902</v>
      </c>
      <c r="D102" t="s">
        <v>869</v>
      </c>
    </row>
    <row r="103" spans="1:4" x14ac:dyDescent="0.25">
      <c r="A103" t="s">
        <v>837</v>
      </c>
      <c r="D103" t="s">
        <v>869</v>
      </c>
    </row>
    <row r="104" spans="1:4" x14ac:dyDescent="0.25">
      <c r="A104" t="s">
        <v>737</v>
      </c>
      <c r="B104" s="52">
        <v>0.87950838502182405</v>
      </c>
      <c r="C104" s="52">
        <v>0.73218724109362099</v>
      </c>
      <c r="D104" t="s">
        <v>869</v>
      </c>
    </row>
    <row r="105" spans="1:4" x14ac:dyDescent="0.25">
      <c r="A105" t="s">
        <v>738</v>
      </c>
      <c r="B105" s="52">
        <v>0.96591182847506596</v>
      </c>
      <c r="C105" s="52">
        <v>0.66121055110692395</v>
      </c>
      <c r="D105" t="s">
        <v>869</v>
      </c>
    </row>
    <row r="106" spans="1:4" x14ac:dyDescent="0.25">
      <c r="A106" t="s">
        <v>197</v>
      </c>
      <c r="B106" s="52">
        <v>0.93079535805264701</v>
      </c>
      <c r="C106" s="52">
        <v>0.894077448747153</v>
      </c>
      <c r="D106" t="s">
        <v>869</v>
      </c>
    </row>
    <row r="107" spans="1:4" x14ac:dyDescent="0.25">
      <c r="A107" t="s">
        <v>739</v>
      </c>
      <c r="B107" s="52">
        <v>0.82777551850345699</v>
      </c>
      <c r="C107" s="52">
        <v>0.73538493207081101</v>
      </c>
      <c r="D107" t="s">
        <v>869</v>
      </c>
    </row>
    <row r="108" spans="1:4" x14ac:dyDescent="0.25">
      <c r="A108" t="s">
        <v>743</v>
      </c>
      <c r="B108" s="52">
        <v>0.791797870745239</v>
      </c>
      <c r="C108" s="52">
        <v>0.63026772434308398</v>
      </c>
      <c r="D108" t="s">
        <v>869</v>
      </c>
    </row>
    <row r="109" spans="1:4" x14ac:dyDescent="0.25">
      <c r="A109" t="s">
        <v>838</v>
      </c>
      <c r="B109" s="52">
        <v>0.95478430375455603</v>
      </c>
      <c r="C109" s="52">
        <v>0.98443807095814695</v>
      </c>
      <c r="D109" t="s">
        <v>869</v>
      </c>
    </row>
    <row r="110" spans="1:4" x14ac:dyDescent="0.25">
      <c r="A110" t="s">
        <v>839</v>
      </c>
      <c r="B110" s="52">
        <v>0.83239737932878699</v>
      </c>
      <c r="C110" s="52">
        <v>0.98974599208827796</v>
      </c>
      <c r="D110" t="s">
        <v>869</v>
      </c>
    </row>
    <row r="111" spans="1:4" x14ac:dyDescent="0.25">
      <c r="A111" t="s">
        <v>745</v>
      </c>
      <c r="B111" s="52">
        <v>0.99663334013466598</v>
      </c>
      <c r="C111" s="52">
        <v>1</v>
      </c>
      <c r="D111" t="s">
        <v>869</v>
      </c>
    </row>
    <row r="112" spans="1:4" x14ac:dyDescent="0.25">
      <c r="A112" t="s">
        <v>110</v>
      </c>
      <c r="D112" t="s">
        <v>869</v>
      </c>
    </row>
    <row r="113" spans="1:4" x14ac:dyDescent="0.25">
      <c r="A113" t="s">
        <v>840</v>
      </c>
      <c r="D113" t="s">
        <v>869</v>
      </c>
    </row>
    <row r="114" spans="1:4" x14ac:dyDescent="0.25">
      <c r="A114" t="s">
        <v>747</v>
      </c>
      <c r="B114" s="52">
        <v>0.88205828779599305</v>
      </c>
      <c r="C114" s="52">
        <v>0.84177008491182204</v>
      </c>
      <c r="D114" t="s">
        <v>869</v>
      </c>
    </row>
    <row r="115" spans="1:4" x14ac:dyDescent="0.25">
      <c r="A115" t="s">
        <v>751</v>
      </c>
      <c r="D115" t="s">
        <v>869</v>
      </c>
    </row>
    <row r="116" spans="1:4" x14ac:dyDescent="0.25">
      <c r="A116" t="s">
        <v>841</v>
      </c>
      <c r="B116" s="52">
        <v>0.87365213314580403</v>
      </c>
      <c r="C116" s="52">
        <v>0.73791478902089302</v>
      </c>
      <c r="D116" t="s">
        <v>869</v>
      </c>
    </row>
    <row r="117" spans="1:4" x14ac:dyDescent="0.25">
      <c r="A117" t="s">
        <v>842</v>
      </c>
      <c r="B117" s="52">
        <v>0.81871955462769697</v>
      </c>
      <c r="C117" s="52">
        <v>0.85317460317460303</v>
      </c>
      <c r="D117" t="s">
        <v>869</v>
      </c>
    </row>
    <row r="118" spans="1:4" x14ac:dyDescent="0.25">
      <c r="A118" t="s">
        <v>843</v>
      </c>
      <c r="D118" t="s">
        <v>869</v>
      </c>
    </row>
    <row r="119" spans="1:4" x14ac:dyDescent="0.25">
      <c r="A119" t="s">
        <v>844</v>
      </c>
      <c r="D119" t="s">
        <v>869</v>
      </c>
    </row>
    <row r="120" spans="1:4" x14ac:dyDescent="0.25">
      <c r="A120" t="s">
        <v>337</v>
      </c>
      <c r="D120" t="s">
        <v>869</v>
      </c>
    </row>
    <row r="121" spans="1:4" x14ac:dyDescent="0.25">
      <c r="A121" t="s">
        <v>845</v>
      </c>
      <c r="D121" t="s">
        <v>869</v>
      </c>
    </row>
    <row r="122" spans="1:4" x14ac:dyDescent="0.25">
      <c r="A122" t="s">
        <v>195</v>
      </c>
      <c r="D122" t="s">
        <v>869</v>
      </c>
    </row>
    <row r="123" spans="1:4" x14ac:dyDescent="0.25">
      <c r="A123" t="s">
        <v>846</v>
      </c>
      <c r="D123" t="s">
        <v>869</v>
      </c>
    </row>
    <row r="124" spans="1:4" x14ac:dyDescent="0.25">
      <c r="A124" t="s">
        <v>752</v>
      </c>
      <c r="B124" s="52">
        <v>0.93019296254256501</v>
      </c>
      <c r="C124" s="52">
        <v>0.71921443736730395</v>
      </c>
      <c r="D124" t="s">
        <v>869</v>
      </c>
    </row>
    <row r="125" spans="1:4" x14ac:dyDescent="0.25">
      <c r="A125" t="s">
        <v>753</v>
      </c>
      <c r="B125" s="52">
        <v>0.96296748961134204</v>
      </c>
      <c r="C125" s="52">
        <v>0.85355217253409499</v>
      </c>
      <c r="D125" t="s">
        <v>869</v>
      </c>
    </row>
    <row r="126" spans="1:4" x14ac:dyDescent="0.25">
      <c r="A126" t="s">
        <v>504</v>
      </c>
      <c r="D126" t="s">
        <v>869</v>
      </c>
    </row>
    <row r="127" spans="1:4" x14ac:dyDescent="0.25">
      <c r="A127" t="s">
        <v>126</v>
      </c>
      <c r="D127" t="s">
        <v>869</v>
      </c>
    </row>
    <row r="128" spans="1:4" x14ac:dyDescent="0.25">
      <c r="A128" t="s">
        <v>755</v>
      </c>
      <c r="D128" t="s">
        <v>869</v>
      </c>
    </row>
    <row r="129" spans="1:4" x14ac:dyDescent="0.25">
      <c r="A129" t="s">
        <v>198</v>
      </c>
      <c r="D129" t="s">
        <v>869</v>
      </c>
    </row>
    <row r="130" spans="1:4" x14ac:dyDescent="0.25">
      <c r="A130" t="s">
        <v>201</v>
      </c>
      <c r="B130" s="52">
        <v>0.85802469135802495</v>
      </c>
      <c r="C130" s="52">
        <v>0.75337703615415197</v>
      </c>
      <c r="D130" t="s">
        <v>869</v>
      </c>
    </row>
    <row r="131" spans="1:4" x14ac:dyDescent="0.25">
      <c r="A131" t="s">
        <v>756</v>
      </c>
      <c r="B131" s="52">
        <v>0.78299570288520604</v>
      </c>
      <c r="C131" s="52">
        <v>0.66941477008824901</v>
      </c>
      <c r="D131" t="s">
        <v>869</v>
      </c>
    </row>
    <row r="132" spans="1:4" x14ac:dyDescent="0.25">
      <c r="A132" t="s">
        <v>757</v>
      </c>
      <c r="B132" s="52">
        <v>0.93835616438356195</v>
      </c>
      <c r="C132" s="52">
        <v>0.94512195121951204</v>
      </c>
      <c r="D132" t="s">
        <v>869</v>
      </c>
    </row>
    <row r="133" spans="1:4" x14ac:dyDescent="0.25">
      <c r="A133" t="s">
        <v>758</v>
      </c>
      <c r="B133" s="52">
        <v>0.94337263308324404</v>
      </c>
      <c r="C133" s="52">
        <v>0.95602069614299201</v>
      </c>
      <c r="D133" t="s">
        <v>869</v>
      </c>
    </row>
    <row r="134" spans="1:4" x14ac:dyDescent="0.25">
      <c r="A134" t="s">
        <v>282</v>
      </c>
      <c r="D134" t="s">
        <v>869</v>
      </c>
    </row>
    <row r="135" spans="1:4" x14ac:dyDescent="0.25">
      <c r="A135" t="s">
        <v>847</v>
      </c>
      <c r="D135" t="s">
        <v>869</v>
      </c>
    </row>
    <row r="136" spans="1:4" x14ac:dyDescent="0.25">
      <c r="A136" t="s">
        <v>759</v>
      </c>
      <c r="D136" t="s">
        <v>869</v>
      </c>
    </row>
    <row r="137" spans="1:4" x14ac:dyDescent="0.25">
      <c r="A137" t="s">
        <v>801</v>
      </c>
      <c r="D137" t="s">
        <v>869</v>
      </c>
    </row>
    <row r="138" spans="1:4" x14ac:dyDescent="0.25">
      <c r="A138" t="s">
        <v>135</v>
      </c>
      <c r="B138" s="52">
        <v>0.90287010657380995</v>
      </c>
      <c r="C138" s="52">
        <v>0.85392902408111504</v>
      </c>
      <c r="D138" t="s">
        <v>869</v>
      </c>
    </row>
    <row r="139" spans="1:4" x14ac:dyDescent="0.25">
      <c r="A139" t="s">
        <v>782</v>
      </c>
      <c r="B139" s="52">
        <v>0.98962538063876504</v>
      </c>
      <c r="C139" s="52">
        <v>0.887365825355381</v>
      </c>
      <c r="D139" t="s">
        <v>869</v>
      </c>
    </row>
    <row r="140" spans="1:4" x14ac:dyDescent="0.25">
      <c r="A140" t="s">
        <v>803</v>
      </c>
      <c r="D140" t="s">
        <v>869</v>
      </c>
    </row>
    <row r="141" spans="1:4" x14ac:dyDescent="0.25">
      <c r="A141" t="s">
        <v>848</v>
      </c>
      <c r="D141" t="s">
        <v>869</v>
      </c>
    </row>
    <row r="142" spans="1:4" x14ac:dyDescent="0.25">
      <c r="A142" t="s">
        <v>151</v>
      </c>
      <c r="B142" s="52">
        <v>0.9</v>
      </c>
      <c r="C142" s="52">
        <v>0.46185372005044101</v>
      </c>
      <c r="D142" t="s">
        <v>869</v>
      </c>
    </row>
    <row r="143" spans="1:4" x14ac:dyDescent="0.25">
      <c r="A143" s="31" t="s">
        <v>296</v>
      </c>
      <c r="B143" s="52">
        <v>0.99316399472551897</v>
      </c>
      <c r="C143" s="52">
        <v>0.96158283341024497</v>
      </c>
      <c r="D143" t="s">
        <v>869</v>
      </c>
    </row>
    <row r="144" spans="1:4" x14ac:dyDescent="0.25">
      <c r="A144" s="31" t="s">
        <v>740</v>
      </c>
      <c r="B144" s="52">
        <v>0.842790516906335</v>
      </c>
      <c r="C144" s="52">
        <v>0.75495049504950495</v>
      </c>
      <c r="D144" t="s">
        <v>869</v>
      </c>
    </row>
    <row r="145" spans="1:4" x14ac:dyDescent="0.25">
      <c r="A145" s="31" t="s">
        <v>744</v>
      </c>
      <c r="B145" s="52">
        <v>0.87457646921369303</v>
      </c>
      <c r="C145" s="52">
        <v>0.66451990632318503</v>
      </c>
      <c r="D145" t="s">
        <v>869</v>
      </c>
    </row>
    <row r="146" spans="1:4" x14ac:dyDescent="0.25">
      <c r="A146" s="31" t="s">
        <v>294</v>
      </c>
      <c r="B146" s="52">
        <v>0.87931034482758597</v>
      </c>
      <c r="C146" s="52">
        <v>1</v>
      </c>
      <c r="D146" t="s">
        <v>869</v>
      </c>
    </row>
    <row r="147" spans="1:4" x14ac:dyDescent="0.25">
      <c r="A147" s="31" t="s">
        <v>748</v>
      </c>
      <c r="B147" s="52">
        <v>0.96256837292840203</v>
      </c>
      <c r="C147" s="52">
        <v>0.97920277296360503</v>
      </c>
      <c r="D147" t="s">
        <v>869</v>
      </c>
    </row>
    <row r="148" spans="1:4" x14ac:dyDescent="0.25">
      <c r="A148" s="31" t="s">
        <v>288</v>
      </c>
      <c r="B148" s="52">
        <v>0.97049591964846205</v>
      </c>
      <c r="C148" s="52">
        <v>0.90874965874965896</v>
      </c>
      <c r="D148" t="s">
        <v>869</v>
      </c>
    </row>
    <row r="149" spans="1:4" x14ac:dyDescent="0.25">
      <c r="A149" s="2" t="s">
        <v>284</v>
      </c>
      <c r="B149" s="52">
        <v>0.83558469076943498</v>
      </c>
      <c r="C149" s="52">
        <v>0.75573349149861602</v>
      </c>
      <c r="D149" t="s">
        <v>869</v>
      </c>
    </row>
    <row r="150" spans="1:4" x14ac:dyDescent="0.25">
      <c r="A150" s="31" t="s">
        <v>292</v>
      </c>
      <c r="D150" t="s">
        <v>869</v>
      </c>
    </row>
    <row r="151" spans="1:4" x14ac:dyDescent="0.25">
      <c r="A151" s="31" t="s">
        <v>754</v>
      </c>
      <c r="D151" t="s">
        <v>869</v>
      </c>
    </row>
    <row r="152" spans="1:4" x14ac:dyDescent="0.25">
      <c r="A152" t="s">
        <v>736</v>
      </c>
      <c r="D152" t="s">
        <v>870</v>
      </c>
    </row>
    <row r="153" spans="1:4" x14ac:dyDescent="0.25">
      <c r="A153" t="s">
        <v>837</v>
      </c>
      <c r="D153" t="s">
        <v>870</v>
      </c>
    </row>
    <row r="154" spans="1:4" x14ac:dyDescent="0.25">
      <c r="A154" t="s">
        <v>737</v>
      </c>
      <c r="D154" t="s">
        <v>870</v>
      </c>
    </row>
    <row r="155" spans="1:4" x14ac:dyDescent="0.25">
      <c r="A155" t="s">
        <v>738</v>
      </c>
      <c r="D155" t="s">
        <v>870</v>
      </c>
    </row>
    <row r="156" spans="1:4" x14ac:dyDescent="0.25">
      <c r="A156" t="s">
        <v>197</v>
      </c>
      <c r="D156" t="s">
        <v>870</v>
      </c>
    </row>
    <row r="157" spans="1:4" x14ac:dyDescent="0.25">
      <c r="A157" t="s">
        <v>739</v>
      </c>
      <c r="D157" t="s">
        <v>870</v>
      </c>
    </row>
    <row r="158" spans="1:4" x14ac:dyDescent="0.25">
      <c r="A158" t="s">
        <v>743</v>
      </c>
      <c r="B158" s="52">
        <v>0.90938680616099998</v>
      </c>
      <c r="C158" s="52">
        <v>0.61772888214466404</v>
      </c>
      <c r="D158" t="s">
        <v>870</v>
      </c>
    </row>
    <row r="159" spans="1:4" x14ac:dyDescent="0.25">
      <c r="A159" t="s">
        <v>838</v>
      </c>
      <c r="D159" t="s">
        <v>870</v>
      </c>
    </row>
    <row r="160" spans="1:4" x14ac:dyDescent="0.25">
      <c r="A160" t="s">
        <v>839</v>
      </c>
      <c r="D160" t="s">
        <v>870</v>
      </c>
    </row>
    <row r="161" spans="1:4" x14ac:dyDescent="0.25">
      <c r="A161" t="s">
        <v>745</v>
      </c>
      <c r="B161" s="52">
        <v>0.80143483459545595</v>
      </c>
      <c r="C161" s="52">
        <v>1</v>
      </c>
      <c r="D161" t="s">
        <v>870</v>
      </c>
    </row>
    <row r="162" spans="1:4" x14ac:dyDescent="0.25">
      <c r="A162" t="s">
        <v>110</v>
      </c>
      <c r="D162" t="s">
        <v>870</v>
      </c>
    </row>
    <row r="163" spans="1:4" x14ac:dyDescent="0.25">
      <c r="A163" t="s">
        <v>840</v>
      </c>
      <c r="D163" t="s">
        <v>870</v>
      </c>
    </row>
    <row r="164" spans="1:4" x14ac:dyDescent="0.25">
      <c r="A164" t="s">
        <v>747</v>
      </c>
      <c r="D164" t="s">
        <v>870</v>
      </c>
    </row>
    <row r="165" spans="1:4" x14ac:dyDescent="0.25">
      <c r="A165" t="s">
        <v>751</v>
      </c>
      <c r="D165" t="s">
        <v>870</v>
      </c>
    </row>
    <row r="166" spans="1:4" x14ac:dyDescent="0.25">
      <c r="A166" t="s">
        <v>841</v>
      </c>
      <c r="D166" t="s">
        <v>870</v>
      </c>
    </row>
    <row r="167" spans="1:4" x14ac:dyDescent="0.25">
      <c r="A167" t="s">
        <v>842</v>
      </c>
      <c r="D167" t="s">
        <v>870</v>
      </c>
    </row>
    <row r="168" spans="1:4" x14ac:dyDescent="0.25">
      <c r="A168" t="s">
        <v>843</v>
      </c>
      <c r="D168" t="s">
        <v>870</v>
      </c>
    </row>
    <row r="169" spans="1:4" x14ac:dyDescent="0.25">
      <c r="A169" t="s">
        <v>844</v>
      </c>
      <c r="D169" t="s">
        <v>870</v>
      </c>
    </row>
    <row r="170" spans="1:4" x14ac:dyDescent="0.25">
      <c r="A170" t="s">
        <v>337</v>
      </c>
      <c r="B170" s="52">
        <v>0.80722702278083303</v>
      </c>
      <c r="C170" s="52">
        <v>0.88789107763615305</v>
      </c>
      <c r="D170" t="s">
        <v>870</v>
      </c>
    </row>
    <row r="171" spans="1:4" x14ac:dyDescent="0.25">
      <c r="A171" t="s">
        <v>845</v>
      </c>
      <c r="D171" t="s">
        <v>870</v>
      </c>
    </row>
    <row r="172" spans="1:4" x14ac:dyDescent="0.25">
      <c r="A172" t="s">
        <v>195</v>
      </c>
      <c r="D172" t="s">
        <v>870</v>
      </c>
    </row>
    <row r="173" spans="1:4" x14ac:dyDescent="0.25">
      <c r="A173" t="s">
        <v>846</v>
      </c>
      <c r="D173" t="s">
        <v>870</v>
      </c>
    </row>
    <row r="174" spans="1:4" x14ac:dyDescent="0.25">
      <c r="A174" t="s">
        <v>752</v>
      </c>
      <c r="D174" t="s">
        <v>870</v>
      </c>
    </row>
    <row r="175" spans="1:4" x14ac:dyDescent="0.25">
      <c r="A175" t="s">
        <v>753</v>
      </c>
      <c r="B175" s="52">
        <v>0.79464937170652605</v>
      </c>
      <c r="C175" s="52">
        <v>0.67475839852738195</v>
      </c>
      <c r="D175" t="s">
        <v>870</v>
      </c>
    </row>
    <row r="176" spans="1:4" x14ac:dyDescent="0.25">
      <c r="A176" t="s">
        <v>504</v>
      </c>
      <c r="D176" t="s">
        <v>870</v>
      </c>
    </row>
    <row r="177" spans="1:4" x14ac:dyDescent="0.25">
      <c r="A177" t="s">
        <v>126</v>
      </c>
      <c r="D177" t="s">
        <v>870</v>
      </c>
    </row>
    <row r="178" spans="1:4" x14ac:dyDescent="0.25">
      <c r="A178" t="s">
        <v>755</v>
      </c>
      <c r="D178" t="s">
        <v>870</v>
      </c>
    </row>
    <row r="179" spans="1:4" x14ac:dyDescent="0.25">
      <c r="A179" t="s">
        <v>198</v>
      </c>
      <c r="D179" t="s">
        <v>870</v>
      </c>
    </row>
    <row r="180" spans="1:4" x14ac:dyDescent="0.25">
      <c r="A180" t="s">
        <v>201</v>
      </c>
      <c r="B180" s="52">
        <v>0.77210098416773598</v>
      </c>
      <c r="C180" s="52">
        <v>0.57249322493224897</v>
      </c>
      <c r="D180" t="s">
        <v>870</v>
      </c>
    </row>
    <row r="181" spans="1:4" x14ac:dyDescent="0.25">
      <c r="A181" t="s">
        <v>756</v>
      </c>
      <c r="B181" s="52">
        <v>0.84936886395511901</v>
      </c>
      <c r="C181" s="52">
        <v>0.47839506172839502</v>
      </c>
      <c r="D181" t="s">
        <v>870</v>
      </c>
    </row>
    <row r="182" spans="1:4" x14ac:dyDescent="0.25">
      <c r="A182" t="s">
        <v>757</v>
      </c>
      <c r="D182" t="s">
        <v>870</v>
      </c>
    </row>
    <row r="183" spans="1:4" x14ac:dyDescent="0.25">
      <c r="A183" t="s">
        <v>758</v>
      </c>
      <c r="B183" s="52">
        <v>1</v>
      </c>
      <c r="C183" s="52">
        <v>1</v>
      </c>
      <c r="D183" t="s">
        <v>870</v>
      </c>
    </row>
    <row r="184" spans="1:4" x14ac:dyDescent="0.25">
      <c r="A184" t="s">
        <v>282</v>
      </c>
      <c r="D184" t="s">
        <v>870</v>
      </c>
    </row>
    <row r="185" spans="1:4" x14ac:dyDescent="0.25">
      <c r="A185" t="s">
        <v>847</v>
      </c>
      <c r="D185" t="s">
        <v>870</v>
      </c>
    </row>
    <row r="186" spans="1:4" x14ac:dyDescent="0.25">
      <c r="A186" t="s">
        <v>759</v>
      </c>
      <c r="D186" t="s">
        <v>870</v>
      </c>
    </row>
    <row r="187" spans="1:4" x14ac:dyDescent="0.25">
      <c r="A187" t="s">
        <v>801</v>
      </c>
      <c r="B187" s="52">
        <v>0.79726137736609004</v>
      </c>
      <c r="C187" s="52">
        <v>0.74657672170761202</v>
      </c>
      <c r="D187" t="s">
        <v>870</v>
      </c>
    </row>
    <row r="188" spans="1:4" x14ac:dyDescent="0.25">
      <c r="A188" t="s">
        <v>135</v>
      </c>
      <c r="B188" s="52">
        <v>0.87616580310880798</v>
      </c>
      <c r="C188" s="52">
        <v>0.84533829718355502</v>
      </c>
      <c r="D188" t="s">
        <v>870</v>
      </c>
    </row>
    <row r="189" spans="1:4" x14ac:dyDescent="0.25">
      <c r="A189" t="s">
        <v>782</v>
      </c>
      <c r="B189" s="52">
        <v>1</v>
      </c>
      <c r="C189" s="52">
        <v>0.94998799951998103</v>
      </c>
      <c r="D189" t="s">
        <v>870</v>
      </c>
    </row>
    <row r="190" spans="1:4" x14ac:dyDescent="0.25">
      <c r="A190" t="s">
        <v>803</v>
      </c>
      <c r="B190" s="52">
        <v>0.71807228915662702</v>
      </c>
      <c r="C190" s="52">
        <v>0.91442953020134199</v>
      </c>
      <c r="D190" t="s">
        <v>870</v>
      </c>
    </row>
    <row r="191" spans="1:4" x14ac:dyDescent="0.25">
      <c r="A191" t="s">
        <v>848</v>
      </c>
      <c r="D191" t="s">
        <v>870</v>
      </c>
    </row>
    <row r="192" spans="1:4" x14ac:dyDescent="0.25">
      <c r="A192" t="s">
        <v>151</v>
      </c>
      <c r="B192" s="52">
        <v>0.87405475880052197</v>
      </c>
      <c r="C192" s="52">
        <v>0.52219796215429404</v>
      </c>
      <c r="D192" t="s">
        <v>870</v>
      </c>
    </row>
    <row r="193" spans="1:4" x14ac:dyDescent="0.25">
      <c r="A193" s="31" t="s">
        <v>296</v>
      </c>
      <c r="B193" s="52">
        <v>0.95130564536185003</v>
      </c>
      <c r="C193" s="52">
        <v>0.90287420161066401</v>
      </c>
      <c r="D193" t="s">
        <v>870</v>
      </c>
    </row>
    <row r="194" spans="1:4" x14ac:dyDescent="0.25">
      <c r="A194" s="31" t="s">
        <v>740</v>
      </c>
      <c r="B194" s="52">
        <v>0.95508204751408299</v>
      </c>
      <c r="C194" s="52">
        <v>0.94385255939260404</v>
      </c>
      <c r="D194" t="s">
        <v>870</v>
      </c>
    </row>
    <row r="195" spans="1:4" x14ac:dyDescent="0.25">
      <c r="A195" s="31" t="s">
        <v>744</v>
      </c>
      <c r="D195" t="s">
        <v>870</v>
      </c>
    </row>
    <row r="196" spans="1:4" x14ac:dyDescent="0.25">
      <c r="A196" s="31" t="s">
        <v>294</v>
      </c>
      <c r="D196" t="s">
        <v>870</v>
      </c>
    </row>
    <row r="197" spans="1:4" x14ac:dyDescent="0.25">
      <c r="A197" s="31" t="s">
        <v>748</v>
      </c>
      <c r="D197" t="s">
        <v>870</v>
      </c>
    </row>
    <row r="198" spans="1:4" x14ac:dyDescent="0.25">
      <c r="A198" s="31" t="s">
        <v>288</v>
      </c>
      <c r="D198" t="s">
        <v>870</v>
      </c>
    </row>
    <row r="199" spans="1:4" x14ac:dyDescent="0.25">
      <c r="A199" s="2" t="s">
        <v>284</v>
      </c>
      <c r="B199" s="52">
        <v>0.72175992348158802</v>
      </c>
      <c r="C199" s="52">
        <v>0.84009673717002797</v>
      </c>
      <c r="D199" t="s">
        <v>870</v>
      </c>
    </row>
    <row r="200" spans="1:4" x14ac:dyDescent="0.25">
      <c r="A200" s="31" t="s">
        <v>292</v>
      </c>
      <c r="B200" s="52">
        <v>0.76178790534618801</v>
      </c>
      <c r="C200" s="52">
        <v>0.58262146289375305</v>
      </c>
      <c r="D200" t="s">
        <v>870</v>
      </c>
    </row>
    <row r="201" spans="1:4" x14ac:dyDescent="0.25">
      <c r="A201" s="31" t="s">
        <v>754</v>
      </c>
      <c r="B201" s="52">
        <v>0.425406661502711</v>
      </c>
      <c r="C201" s="52">
        <v>0.43725617685305601</v>
      </c>
      <c r="D201" t="s">
        <v>870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2578125" defaultRowHeight="15" x14ac:dyDescent="0.25"/>
  <cols>
    <col min="1" max="1" width="27.42578125" customWidth="1"/>
    <col min="2" max="2" width="16.28515625" customWidth="1"/>
    <col min="3" max="3" width="16.140625" customWidth="1"/>
  </cols>
  <sheetData>
    <row r="1" spans="1:4" x14ac:dyDescent="0.25">
      <c r="A1" t="s">
        <v>871</v>
      </c>
      <c r="B1" s="32" t="s">
        <v>72</v>
      </c>
      <c r="C1" s="31" t="s">
        <v>89</v>
      </c>
      <c r="D1" t="s">
        <v>872</v>
      </c>
    </row>
    <row r="2" spans="1:4" x14ac:dyDescent="0.25">
      <c r="A2" t="s">
        <v>736</v>
      </c>
      <c r="B2">
        <v>0.76154002026342504</v>
      </c>
      <c r="C2">
        <v>0.980775524969423</v>
      </c>
      <c r="D2" t="s">
        <v>867</v>
      </c>
    </row>
    <row r="3" spans="1:4" x14ac:dyDescent="0.25">
      <c r="A3" t="s">
        <v>837</v>
      </c>
      <c r="B3">
        <v>0.72667493611107004</v>
      </c>
      <c r="C3">
        <v>0.986003233056027</v>
      </c>
      <c r="D3" t="s">
        <v>867</v>
      </c>
    </row>
    <row r="4" spans="1:4" x14ac:dyDescent="0.25">
      <c r="A4" t="s">
        <v>737</v>
      </c>
      <c r="B4">
        <v>0.72700330941635505</v>
      </c>
      <c r="C4">
        <v>0.92346330117903797</v>
      </c>
      <c r="D4" t="s">
        <v>867</v>
      </c>
    </row>
    <row r="5" spans="1:4" x14ac:dyDescent="0.25">
      <c r="A5" t="s">
        <v>738</v>
      </c>
      <c r="B5">
        <v>0.74769585253456206</v>
      </c>
      <c r="C5">
        <v>0.92624836483377704</v>
      </c>
      <c r="D5" t="s">
        <v>867</v>
      </c>
    </row>
    <row r="6" spans="1:4" x14ac:dyDescent="0.25">
      <c r="A6" t="s">
        <v>197</v>
      </c>
      <c r="B6">
        <v>0.95192662634523095</v>
      </c>
      <c r="C6">
        <v>0.95345135984000196</v>
      </c>
      <c r="D6" t="s">
        <v>867</v>
      </c>
    </row>
    <row r="7" spans="1:4" x14ac:dyDescent="0.25">
      <c r="A7" t="s">
        <v>739</v>
      </c>
      <c r="B7">
        <v>0.81420118343195302</v>
      </c>
      <c r="C7">
        <v>0.78234530506274302</v>
      </c>
      <c r="D7" t="s">
        <v>867</v>
      </c>
    </row>
    <row r="8" spans="1:4" x14ac:dyDescent="0.25">
      <c r="A8" t="s">
        <v>743</v>
      </c>
      <c r="B8">
        <v>0.75739509286860796</v>
      </c>
      <c r="C8">
        <v>0.81524069382186704</v>
      </c>
      <c r="D8" t="s">
        <v>867</v>
      </c>
    </row>
    <row r="9" spans="1:4" x14ac:dyDescent="0.25">
      <c r="A9" t="s">
        <v>838</v>
      </c>
      <c r="B9">
        <v>0.86456165990423595</v>
      </c>
      <c r="C9">
        <v>0.99346360699059599</v>
      </c>
      <c r="D9" t="s">
        <v>867</v>
      </c>
    </row>
    <row r="10" spans="1:4" x14ac:dyDescent="0.25">
      <c r="A10" t="s">
        <v>839</v>
      </c>
      <c r="B10">
        <v>0.83959899749373401</v>
      </c>
      <c r="C10">
        <v>1</v>
      </c>
      <c r="D10" t="s">
        <v>867</v>
      </c>
    </row>
    <row r="11" spans="1:4" x14ac:dyDescent="0.25">
      <c r="A11" t="s">
        <v>745</v>
      </c>
      <c r="B11">
        <v>0.95736034497031197</v>
      </c>
      <c r="C11">
        <v>1</v>
      </c>
      <c r="D11" t="s">
        <v>867</v>
      </c>
    </row>
    <row r="12" spans="1:4" x14ac:dyDescent="0.25">
      <c r="A12" t="s">
        <v>110</v>
      </c>
      <c r="B12">
        <v>0.77889447236180898</v>
      </c>
      <c r="C12">
        <v>0.845612663670119</v>
      </c>
      <c r="D12" t="s">
        <v>867</v>
      </c>
    </row>
    <row r="13" spans="1:4" x14ac:dyDescent="0.25">
      <c r="A13" t="s">
        <v>840</v>
      </c>
      <c r="B13">
        <v>0.81611170784103104</v>
      </c>
      <c r="C13">
        <v>0.74562548968399101</v>
      </c>
      <c r="D13" t="s">
        <v>867</v>
      </c>
    </row>
    <row r="14" spans="1:4" x14ac:dyDescent="0.25">
      <c r="A14" t="s">
        <v>747</v>
      </c>
      <c r="B14">
        <v>0.53571428571428603</v>
      </c>
      <c r="C14">
        <v>0.65714285714285703</v>
      </c>
      <c r="D14" t="s">
        <v>867</v>
      </c>
    </row>
    <row r="15" spans="1:4" x14ac:dyDescent="0.25">
      <c r="A15" t="s">
        <v>751</v>
      </c>
      <c r="B15">
        <v>0.892573262076653</v>
      </c>
      <c r="C15">
        <v>0.93561465404953104</v>
      </c>
      <c r="D15" t="s">
        <v>867</v>
      </c>
    </row>
    <row r="16" spans="1:4" x14ac:dyDescent="0.25">
      <c r="A16" t="s">
        <v>841</v>
      </c>
      <c r="B16">
        <v>0.72413858465924397</v>
      </c>
      <c r="C16">
        <v>0.82913666510445505</v>
      </c>
      <c r="D16" t="s">
        <v>867</v>
      </c>
    </row>
    <row r="17" spans="1:4" x14ac:dyDescent="0.25">
      <c r="A17" t="s">
        <v>842</v>
      </c>
      <c r="B17">
        <v>0.732059542323928</v>
      </c>
      <c r="C17">
        <v>0.72819017716976897</v>
      </c>
      <c r="D17" t="s">
        <v>867</v>
      </c>
    </row>
    <row r="18" spans="1:4" x14ac:dyDescent="0.25">
      <c r="A18" t="s">
        <v>843</v>
      </c>
      <c r="B18">
        <v>0.67962184873949605</v>
      </c>
      <c r="C18">
        <v>0.91500904159132002</v>
      </c>
      <c r="D18" t="s">
        <v>867</v>
      </c>
    </row>
    <row r="19" spans="1:4" x14ac:dyDescent="0.25">
      <c r="A19" t="s">
        <v>844</v>
      </c>
      <c r="B19">
        <v>0.80332323126763505</v>
      </c>
      <c r="C19">
        <v>0.99489958559132896</v>
      </c>
      <c r="D19" t="s">
        <v>867</v>
      </c>
    </row>
    <row r="20" spans="1:4" x14ac:dyDescent="0.25">
      <c r="A20" t="s">
        <v>337</v>
      </c>
      <c r="B20">
        <v>0.92948903699410801</v>
      </c>
      <c r="C20">
        <v>0.94793964528368502</v>
      </c>
      <c r="D20" t="s">
        <v>867</v>
      </c>
    </row>
    <row r="21" spans="1:4" x14ac:dyDescent="0.25">
      <c r="A21" t="s">
        <v>845</v>
      </c>
      <c r="B21">
        <v>0.852287153982069</v>
      </c>
      <c r="C21">
        <v>0.85529059751564096</v>
      </c>
      <c r="D21" t="s">
        <v>867</v>
      </c>
    </row>
    <row r="22" spans="1:4" x14ac:dyDescent="0.25">
      <c r="A22" t="s">
        <v>195</v>
      </c>
      <c r="B22">
        <v>0.77282582510238496</v>
      </c>
      <c r="C22">
        <v>0.832491412406547</v>
      </c>
      <c r="D22" t="s">
        <v>867</v>
      </c>
    </row>
    <row r="23" spans="1:4" x14ac:dyDescent="0.25">
      <c r="A23" t="s">
        <v>846</v>
      </c>
      <c r="B23">
        <v>0.77333965949089101</v>
      </c>
      <c r="C23">
        <v>0.86741567488875904</v>
      </c>
      <c r="D23" t="s">
        <v>867</v>
      </c>
    </row>
    <row r="24" spans="1:4" x14ac:dyDescent="0.25">
      <c r="A24" t="s">
        <v>752</v>
      </c>
      <c r="B24">
        <v>0.81010719754977001</v>
      </c>
      <c r="C24">
        <v>0.96776792908944398</v>
      </c>
      <c r="D24" t="s">
        <v>867</v>
      </c>
    </row>
    <row r="25" spans="1:4" x14ac:dyDescent="0.25">
      <c r="A25" t="s">
        <v>753</v>
      </c>
      <c r="B25">
        <v>0.74205703519739696</v>
      </c>
      <c r="C25">
        <v>0.71781465287958801</v>
      </c>
      <c r="D25" t="s">
        <v>867</v>
      </c>
    </row>
    <row r="26" spans="1:4" x14ac:dyDescent="0.25">
      <c r="A26" t="s">
        <v>504</v>
      </c>
      <c r="B26">
        <v>0.70388033817472395</v>
      </c>
      <c r="C26">
        <v>0.74273858921161795</v>
      </c>
      <c r="D26" t="s">
        <v>867</v>
      </c>
    </row>
    <row r="27" spans="1:4" x14ac:dyDescent="0.25">
      <c r="A27" t="s">
        <v>126</v>
      </c>
      <c r="B27">
        <v>0.79856630824372798</v>
      </c>
      <c r="C27">
        <v>0.83907111231589404</v>
      </c>
      <c r="D27" t="s">
        <v>867</v>
      </c>
    </row>
    <row r="28" spans="1:4" x14ac:dyDescent="0.25">
      <c r="A28" t="s">
        <v>755</v>
      </c>
      <c r="B28">
        <v>0.884908195253023</v>
      </c>
      <c r="C28">
        <v>0.894925630111435</v>
      </c>
      <c r="D28" t="s">
        <v>867</v>
      </c>
    </row>
    <row r="29" spans="1:4" x14ac:dyDescent="0.25">
      <c r="A29" t="s">
        <v>198</v>
      </c>
      <c r="B29">
        <v>0.70748299319727903</v>
      </c>
      <c r="C29">
        <v>0.80699708454810504</v>
      </c>
      <c r="D29" t="s">
        <v>867</v>
      </c>
    </row>
    <row r="30" spans="1:4" x14ac:dyDescent="0.25">
      <c r="A30" t="s">
        <v>201</v>
      </c>
      <c r="B30">
        <v>0.88371919898756801</v>
      </c>
      <c r="C30">
        <v>0.92291653503506699</v>
      </c>
      <c r="D30" t="s">
        <v>867</v>
      </c>
    </row>
    <row r="31" spans="1:4" x14ac:dyDescent="0.25">
      <c r="A31" t="s">
        <v>756</v>
      </c>
      <c r="B31">
        <v>0.86881446014446095</v>
      </c>
      <c r="C31">
        <v>0.91954209396613396</v>
      </c>
      <c r="D31" t="s">
        <v>867</v>
      </c>
    </row>
    <row r="32" spans="1:4" x14ac:dyDescent="0.25">
      <c r="A32" t="s">
        <v>757</v>
      </c>
      <c r="B32">
        <v>0.86900594154480204</v>
      </c>
      <c r="C32">
        <v>0.99753712884425505</v>
      </c>
      <c r="D32" t="s">
        <v>867</v>
      </c>
    </row>
    <row r="33" spans="1:4" x14ac:dyDescent="0.25">
      <c r="A33" t="s">
        <v>758</v>
      </c>
      <c r="B33">
        <v>0.85777636997149198</v>
      </c>
      <c r="C33">
        <v>0.95706028075970295</v>
      </c>
      <c r="D33" t="s">
        <v>867</v>
      </c>
    </row>
    <row r="34" spans="1:4" x14ac:dyDescent="0.25">
      <c r="A34" t="s">
        <v>282</v>
      </c>
      <c r="B34">
        <v>0.58525345622119795</v>
      </c>
      <c r="C34">
        <v>0.67567567567567599</v>
      </c>
      <c r="D34" t="s">
        <v>867</v>
      </c>
    </row>
    <row r="35" spans="1:4" x14ac:dyDescent="0.25">
      <c r="A35" t="s">
        <v>847</v>
      </c>
      <c r="B35">
        <v>0.85149313962873296</v>
      </c>
      <c r="C35">
        <v>0.88341451728818998</v>
      </c>
      <c r="D35" t="s">
        <v>867</v>
      </c>
    </row>
    <row r="36" spans="1:4" x14ac:dyDescent="0.25">
      <c r="A36" t="s">
        <v>759</v>
      </c>
      <c r="B36">
        <v>0.82522676630128999</v>
      </c>
      <c r="C36">
        <v>0.62044200940287997</v>
      </c>
      <c r="D36" t="s">
        <v>867</v>
      </c>
    </row>
    <row r="37" spans="1:4" x14ac:dyDescent="0.25">
      <c r="A37" t="s">
        <v>801</v>
      </c>
      <c r="B37">
        <v>0.95378311013476402</v>
      </c>
      <c r="C37">
        <v>0.95336684146540596</v>
      </c>
      <c r="D37" t="s">
        <v>867</v>
      </c>
    </row>
    <row r="38" spans="1:4" x14ac:dyDescent="0.25">
      <c r="A38" t="s">
        <v>135</v>
      </c>
      <c r="B38">
        <v>0.87880836728763001</v>
      </c>
      <c r="C38">
        <v>0.87380418557710304</v>
      </c>
      <c r="D38" t="s">
        <v>867</v>
      </c>
    </row>
    <row r="39" spans="1:4" x14ac:dyDescent="0.25">
      <c r="A39" t="s">
        <v>782</v>
      </c>
      <c r="B39">
        <v>0.91669454667112704</v>
      </c>
      <c r="C39">
        <v>0.72206660441954595</v>
      </c>
      <c r="D39" t="s">
        <v>867</v>
      </c>
    </row>
    <row r="40" spans="1:4" x14ac:dyDescent="0.25">
      <c r="A40" t="s">
        <v>803</v>
      </c>
      <c r="B40">
        <v>0.726485635576545</v>
      </c>
      <c r="C40">
        <v>0.98223774100501005</v>
      </c>
      <c r="D40" t="s">
        <v>867</v>
      </c>
    </row>
    <row r="41" spans="1:4" x14ac:dyDescent="0.25">
      <c r="A41" t="s">
        <v>848</v>
      </c>
      <c r="B41">
        <v>0.95485510930350803</v>
      </c>
      <c r="C41">
        <v>0.92652392652392601</v>
      </c>
      <c r="D41" t="s">
        <v>867</v>
      </c>
    </row>
    <row r="42" spans="1:4" x14ac:dyDescent="0.25">
      <c r="A42" t="s">
        <v>151</v>
      </c>
      <c r="B42">
        <v>0.73344518712959705</v>
      </c>
      <c r="C42">
        <v>0.883679098213215</v>
      </c>
      <c r="D42" t="s">
        <v>867</v>
      </c>
    </row>
    <row r="43" spans="1:4" x14ac:dyDescent="0.25">
      <c r="A43" t="s">
        <v>296</v>
      </c>
      <c r="B43">
        <v>0.99561035287549104</v>
      </c>
      <c r="C43">
        <v>0.82867449792150605</v>
      </c>
      <c r="D43" t="s">
        <v>868</v>
      </c>
    </row>
    <row r="44" spans="1:4" x14ac:dyDescent="0.25">
      <c r="A44" t="s">
        <v>736</v>
      </c>
      <c r="B44">
        <v>0.87234039422060905</v>
      </c>
      <c r="C44">
        <v>0.95565774491645905</v>
      </c>
      <c r="D44" t="s">
        <v>868</v>
      </c>
    </row>
    <row r="45" spans="1:4" x14ac:dyDescent="0.25">
      <c r="A45" t="s">
        <v>737</v>
      </c>
      <c r="B45">
        <v>0.90933277955080805</v>
      </c>
      <c r="C45">
        <v>0.87821913598620205</v>
      </c>
      <c r="D45" t="s">
        <v>868</v>
      </c>
    </row>
    <row r="46" spans="1:4" x14ac:dyDescent="0.25">
      <c r="A46" t="s">
        <v>738</v>
      </c>
      <c r="B46">
        <v>0.86437011980012202</v>
      </c>
      <c r="C46">
        <v>0.75625667001692898</v>
      </c>
      <c r="D46" t="s">
        <v>868</v>
      </c>
    </row>
    <row r="47" spans="1:4" x14ac:dyDescent="0.25">
      <c r="A47" t="s">
        <v>197</v>
      </c>
      <c r="B47">
        <v>0.82246908073085501</v>
      </c>
      <c r="C47">
        <v>0.77974276054372904</v>
      </c>
      <c r="D47" t="s">
        <v>868</v>
      </c>
    </row>
    <row r="48" spans="1:4" x14ac:dyDescent="0.25">
      <c r="A48" t="s">
        <v>739</v>
      </c>
      <c r="B48">
        <v>0.74717788924992901</v>
      </c>
      <c r="C48">
        <v>0.64626254907498204</v>
      </c>
      <c r="D48" t="s">
        <v>868</v>
      </c>
    </row>
    <row r="49" spans="1:4" x14ac:dyDescent="0.25">
      <c r="A49" t="s">
        <v>740</v>
      </c>
      <c r="B49">
        <v>0.83561362667281103</v>
      </c>
      <c r="C49">
        <v>0.81196618673351195</v>
      </c>
      <c r="D49" t="s">
        <v>868</v>
      </c>
    </row>
    <row r="50" spans="1:4" x14ac:dyDescent="0.25">
      <c r="A50" t="s">
        <v>741</v>
      </c>
      <c r="B50">
        <v>0.89373345342394706</v>
      </c>
      <c r="C50">
        <v>0.87248014410873698</v>
      </c>
      <c r="D50" t="s">
        <v>868</v>
      </c>
    </row>
    <row r="51" spans="1:4" x14ac:dyDescent="0.25">
      <c r="A51" t="s">
        <v>742</v>
      </c>
      <c r="B51">
        <v>0.89025940821205996</v>
      </c>
      <c r="C51">
        <v>0.99636159257452905</v>
      </c>
      <c r="D51" t="s">
        <v>868</v>
      </c>
    </row>
    <row r="52" spans="1:4" x14ac:dyDescent="0.25">
      <c r="A52" t="s">
        <v>206</v>
      </c>
      <c r="B52">
        <v>0.96957565121827904</v>
      </c>
      <c r="C52">
        <v>0.70810882600333502</v>
      </c>
      <c r="D52" t="s">
        <v>868</v>
      </c>
    </row>
    <row r="53" spans="1:4" x14ac:dyDescent="0.25">
      <c r="A53" t="s">
        <v>743</v>
      </c>
      <c r="B53">
        <v>0.928119210751429</v>
      </c>
      <c r="C53">
        <v>0.76166112898559601</v>
      </c>
      <c r="D53" t="s">
        <v>868</v>
      </c>
    </row>
    <row r="54" spans="1:4" x14ac:dyDescent="0.25">
      <c r="A54" t="s">
        <v>744</v>
      </c>
      <c r="B54">
        <v>0.92527820020759399</v>
      </c>
      <c r="C54">
        <v>0.95333521620785</v>
      </c>
      <c r="D54" t="s">
        <v>868</v>
      </c>
    </row>
    <row r="55" spans="1:4" x14ac:dyDescent="0.25">
      <c r="A55" t="s">
        <v>294</v>
      </c>
      <c r="B55">
        <v>0.80519179133935104</v>
      </c>
      <c r="C55">
        <v>0.80920860835277497</v>
      </c>
      <c r="D55" t="s">
        <v>868</v>
      </c>
    </row>
    <row r="56" spans="1:4" x14ac:dyDescent="0.25">
      <c r="A56" t="s">
        <v>745</v>
      </c>
      <c r="B56">
        <v>0.89245320684414897</v>
      </c>
      <c r="C56">
        <v>0.96067336940783399</v>
      </c>
      <c r="D56" t="s">
        <v>868</v>
      </c>
    </row>
    <row r="57" spans="1:4" x14ac:dyDescent="0.25">
      <c r="A57" t="s">
        <v>110</v>
      </c>
      <c r="B57">
        <v>0.93791683937278603</v>
      </c>
      <c r="C57">
        <v>0.78899661744216198</v>
      </c>
      <c r="D57" t="s">
        <v>868</v>
      </c>
    </row>
    <row r="58" spans="1:4" x14ac:dyDescent="0.25">
      <c r="A58" t="s">
        <v>746</v>
      </c>
      <c r="B58">
        <v>0.99561035287549104</v>
      </c>
      <c r="C58">
        <v>0.95047160865963298</v>
      </c>
      <c r="D58" t="s">
        <v>868</v>
      </c>
    </row>
    <row r="59" spans="1:4" x14ac:dyDescent="0.25">
      <c r="A59" t="s">
        <v>747</v>
      </c>
      <c r="B59">
        <v>0.82494264162239594</v>
      </c>
      <c r="C59">
        <v>0.60674647904035295</v>
      </c>
      <c r="D59" t="s">
        <v>868</v>
      </c>
    </row>
    <row r="60" spans="1:4" x14ac:dyDescent="0.25">
      <c r="A60" t="s">
        <v>748</v>
      </c>
      <c r="B60">
        <v>0.82839730683466495</v>
      </c>
      <c r="C60">
        <v>0.84201588017555595</v>
      </c>
      <c r="D60" t="s">
        <v>868</v>
      </c>
    </row>
    <row r="61" spans="1:4" x14ac:dyDescent="0.25">
      <c r="A61" t="s">
        <v>749</v>
      </c>
      <c r="B61">
        <v>0.779618835295666</v>
      </c>
      <c r="C61">
        <v>0.96171328150597202</v>
      </c>
      <c r="D61" t="s">
        <v>868</v>
      </c>
    </row>
    <row r="62" spans="1:4" x14ac:dyDescent="0.25">
      <c r="A62" t="s">
        <v>750</v>
      </c>
      <c r="B62">
        <v>0.93575540771077403</v>
      </c>
      <c r="C62">
        <v>0.93806149792151805</v>
      </c>
      <c r="D62" t="s">
        <v>868</v>
      </c>
    </row>
    <row r="63" spans="1:4" x14ac:dyDescent="0.25">
      <c r="A63" t="s">
        <v>751</v>
      </c>
      <c r="B63">
        <v>0.80550276543199195</v>
      </c>
      <c r="C63">
        <v>0.71643515999951701</v>
      </c>
      <c r="D63" t="s">
        <v>868</v>
      </c>
    </row>
    <row r="64" spans="1:4" x14ac:dyDescent="0.25">
      <c r="A64" t="s">
        <v>288</v>
      </c>
      <c r="B64">
        <v>0.91439254156594596</v>
      </c>
      <c r="C64">
        <v>0.81789402290725299</v>
      </c>
      <c r="D64" t="s">
        <v>868</v>
      </c>
    </row>
    <row r="65" spans="1:4" x14ac:dyDescent="0.25">
      <c r="A65" t="s">
        <v>752</v>
      </c>
      <c r="B65">
        <v>0.96188476348918905</v>
      </c>
      <c r="C65">
        <v>0.95362600920945995</v>
      </c>
      <c r="D65" t="s">
        <v>868</v>
      </c>
    </row>
    <row r="66" spans="1:4" x14ac:dyDescent="0.25">
      <c r="A66" t="s">
        <v>753</v>
      </c>
      <c r="B66">
        <v>0.93223064003848499</v>
      </c>
      <c r="C66">
        <v>0.88766641523813095</v>
      </c>
      <c r="D66" t="s">
        <v>868</v>
      </c>
    </row>
    <row r="67" spans="1:4" x14ac:dyDescent="0.25">
      <c r="A67" t="s">
        <v>865</v>
      </c>
      <c r="B67">
        <v>0.61063477712573799</v>
      </c>
      <c r="C67">
        <v>0.53785577836708598</v>
      </c>
      <c r="D67" t="s">
        <v>868</v>
      </c>
    </row>
    <row r="68" spans="1:4" x14ac:dyDescent="0.25">
      <c r="A68" t="s">
        <v>755</v>
      </c>
      <c r="B68">
        <v>0.97031102733270502</v>
      </c>
      <c r="C68">
        <v>0.95417895771878103</v>
      </c>
      <c r="D68" t="s">
        <v>868</v>
      </c>
    </row>
    <row r="69" spans="1:4" x14ac:dyDescent="0.25">
      <c r="A69" t="s">
        <v>201</v>
      </c>
      <c r="B69">
        <v>0.82740783864307299</v>
      </c>
      <c r="C69">
        <v>0.91871672946315697</v>
      </c>
      <c r="D69" t="s">
        <v>868</v>
      </c>
    </row>
    <row r="70" spans="1:4" x14ac:dyDescent="0.25">
      <c r="A70" t="s">
        <v>756</v>
      </c>
      <c r="B70">
        <v>0.89659537324662997</v>
      </c>
      <c r="C70">
        <v>0.91801715301658204</v>
      </c>
      <c r="D70" t="s">
        <v>868</v>
      </c>
    </row>
    <row r="71" spans="1:4" x14ac:dyDescent="0.25">
      <c r="A71" t="s">
        <v>757</v>
      </c>
      <c r="B71">
        <v>0.90531608001300501</v>
      </c>
      <c r="C71">
        <v>0.98111504374415903</v>
      </c>
      <c r="D71" t="s">
        <v>868</v>
      </c>
    </row>
    <row r="72" spans="1:4" x14ac:dyDescent="0.25">
      <c r="A72" t="s">
        <v>758</v>
      </c>
      <c r="B72">
        <v>0.91720226673332395</v>
      </c>
      <c r="C72">
        <v>0.96873399205601296</v>
      </c>
      <c r="D72" t="s">
        <v>868</v>
      </c>
    </row>
    <row r="73" spans="1:4" x14ac:dyDescent="0.25">
      <c r="A73" t="s">
        <v>284</v>
      </c>
      <c r="B73">
        <v>0.69531628553274905</v>
      </c>
      <c r="C73">
        <v>0.53029286293104005</v>
      </c>
      <c r="D73" t="s">
        <v>868</v>
      </c>
    </row>
    <row r="74" spans="1:4" x14ac:dyDescent="0.25">
      <c r="A74" t="s">
        <v>759</v>
      </c>
      <c r="B74">
        <v>0.72827206768812602</v>
      </c>
      <c r="C74">
        <v>0.71223081237958197</v>
      </c>
      <c r="D74" t="s">
        <v>868</v>
      </c>
    </row>
    <row r="75" spans="1:4" x14ac:dyDescent="0.25">
      <c r="A75" t="s">
        <v>134</v>
      </c>
      <c r="B75">
        <v>0.90496192195964498</v>
      </c>
      <c r="C75">
        <v>0.88551580125856599</v>
      </c>
      <c r="D75" t="s">
        <v>868</v>
      </c>
    </row>
    <row r="76" spans="1:4" x14ac:dyDescent="0.25">
      <c r="A76" t="s">
        <v>292</v>
      </c>
      <c r="B76">
        <v>0.80143310345532903</v>
      </c>
      <c r="C76">
        <v>0.78661201677528403</v>
      </c>
      <c r="D76" t="s">
        <v>868</v>
      </c>
    </row>
    <row r="77" spans="1:4" x14ac:dyDescent="0.25">
      <c r="A77" t="s">
        <v>760</v>
      </c>
      <c r="B77">
        <v>0.96282448617501604</v>
      </c>
      <c r="C77">
        <v>0.75925196243063697</v>
      </c>
      <c r="D77" t="s">
        <v>868</v>
      </c>
    </row>
    <row r="78" spans="1:4" x14ac:dyDescent="0.25">
      <c r="A78" t="s">
        <v>151</v>
      </c>
      <c r="B78">
        <v>0.98721167864349302</v>
      </c>
      <c r="C78">
        <v>0.84104312866809094</v>
      </c>
      <c r="D78" t="s">
        <v>868</v>
      </c>
    </row>
    <row r="79" spans="1:4" x14ac:dyDescent="0.25">
      <c r="A79" t="s">
        <v>296</v>
      </c>
      <c r="B79">
        <v>0.99316399472551897</v>
      </c>
      <c r="C79">
        <v>0.96158283341024497</v>
      </c>
      <c r="D79" t="s">
        <v>869</v>
      </c>
    </row>
    <row r="80" spans="1:4" x14ac:dyDescent="0.25">
      <c r="A80" t="s">
        <v>736</v>
      </c>
      <c r="B80">
        <v>0.79297458893871497</v>
      </c>
      <c r="C80">
        <v>0.88694452512343902</v>
      </c>
      <c r="D80" t="s">
        <v>869</v>
      </c>
    </row>
    <row r="81" spans="1:4" x14ac:dyDescent="0.25">
      <c r="A81" t="s">
        <v>737</v>
      </c>
      <c r="B81">
        <v>0.87950838502182405</v>
      </c>
      <c r="C81">
        <v>0.73218724109362099</v>
      </c>
      <c r="D81" t="s">
        <v>869</v>
      </c>
    </row>
    <row r="82" spans="1:4" x14ac:dyDescent="0.25">
      <c r="A82" t="s">
        <v>738</v>
      </c>
      <c r="B82">
        <v>0.96591182847506596</v>
      </c>
      <c r="C82">
        <v>0.66121055110692395</v>
      </c>
      <c r="D82" t="s">
        <v>869</v>
      </c>
    </row>
    <row r="83" spans="1:4" x14ac:dyDescent="0.25">
      <c r="A83" t="s">
        <v>862</v>
      </c>
      <c r="B83">
        <v>0.93079535805264701</v>
      </c>
      <c r="C83">
        <v>0.894077448747153</v>
      </c>
      <c r="D83" t="s">
        <v>869</v>
      </c>
    </row>
    <row r="84" spans="1:4" x14ac:dyDescent="0.25">
      <c r="A84" t="s">
        <v>739</v>
      </c>
      <c r="B84">
        <v>0.82777551850345699</v>
      </c>
      <c r="C84">
        <v>0.73538493207081101</v>
      </c>
      <c r="D84" t="s">
        <v>869</v>
      </c>
    </row>
    <row r="85" spans="1:4" x14ac:dyDescent="0.25">
      <c r="A85" t="s">
        <v>740</v>
      </c>
      <c r="B85">
        <v>0.842790516906335</v>
      </c>
      <c r="C85">
        <v>0.75495049504950495</v>
      </c>
      <c r="D85" t="s">
        <v>869</v>
      </c>
    </row>
    <row r="86" spans="1:4" x14ac:dyDescent="0.25">
      <c r="A86" t="s">
        <v>772</v>
      </c>
      <c r="B86">
        <v>0.92019126491176195</v>
      </c>
      <c r="C86">
        <v>0.98980016652789304</v>
      </c>
      <c r="D86" t="s">
        <v>869</v>
      </c>
    </row>
    <row r="87" spans="1:4" x14ac:dyDescent="0.25">
      <c r="A87" t="s">
        <v>742</v>
      </c>
      <c r="B87">
        <v>0.95478430375455603</v>
      </c>
      <c r="C87">
        <v>0.98443807095814695</v>
      </c>
      <c r="D87" t="s">
        <v>869</v>
      </c>
    </row>
    <row r="88" spans="1:4" x14ac:dyDescent="0.25">
      <c r="A88" t="s">
        <v>743</v>
      </c>
      <c r="B88">
        <v>0.791797870745239</v>
      </c>
      <c r="C88">
        <v>0.63026772434308398</v>
      </c>
      <c r="D88" t="s">
        <v>869</v>
      </c>
    </row>
    <row r="89" spans="1:4" x14ac:dyDescent="0.25">
      <c r="A89" t="s">
        <v>744</v>
      </c>
      <c r="B89">
        <v>0.87457646921369303</v>
      </c>
      <c r="C89">
        <v>0.66451990632318503</v>
      </c>
      <c r="D89" t="s">
        <v>869</v>
      </c>
    </row>
    <row r="90" spans="1:4" x14ac:dyDescent="0.25">
      <c r="A90" t="s">
        <v>294</v>
      </c>
      <c r="B90">
        <v>0.87931034482758597</v>
      </c>
      <c r="C90">
        <v>1</v>
      </c>
      <c r="D90" t="s">
        <v>869</v>
      </c>
    </row>
    <row r="91" spans="1:4" x14ac:dyDescent="0.25">
      <c r="A91" t="s">
        <v>747</v>
      </c>
      <c r="B91">
        <v>0.88205828779599305</v>
      </c>
      <c r="C91">
        <v>0.84177008491182204</v>
      </c>
      <c r="D91" t="s">
        <v>869</v>
      </c>
    </row>
    <row r="92" spans="1:4" x14ac:dyDescent="0.25">
      <c r="A92" t="s">
        <v>863</v>
      </c>
      <c r="B92">
        <v>0.96256837292840203</v>
      </c>
      <c r="C92">
        <v>0.97920277296360503</v>
      </c>
      <c r="D92" t="s">
        <v>869</v>
      </c>
    </row>
    <row r="93" spans="1:4" x14ac:dyDescent="0.25">
      <c r="A93" t="s">
        <v>750</v>
      </c>
      <c r="B93">
        <v>0.83239737932878699</v>
      </c>
      <c r="C93">
        <v>0.98974599208827796</v>
      </c>
      <c r="D93" t="s">
        <v>869</v>
      </c>
    </row>
    <row r="94" spans="1:4" x14ac:dyDescent="0.25">
      <c r="A94" t="s">
        <v>288</v>
      </c>
      <c r="B94">
        <v>0.97049591964846205</v>
      </c>
      <c r="C94">
        <v>0.90874965874965896</v>
      </c>
      <c r="D94" t="s">
        <v>869</v>
      </c>
    </row>
    <row r="95" spans="1:4" x14ac:dyDescent="0.25">
      <c r="A95" t="s">
        <v>773</v>
      </c>
      <c r="B95">
        <v>0.87365213314580403</v>
      </c>
      <c r="C95">
        <v>0.73791478902089302</v>
      </c>
      <c r="D95" t="s">
        <v>869</v>
      </c>
    </row>
    <row r="96" spans="1:4" x14ac:dyDescent="0.25">
      <c r="A96" t="s">
        <v>774</v>
      </c>
      <c r="B96">
        <v>0.81871955462769697</v>
      </c>
      <c r="C96">
        <v>0.85317460317460303</v>
      </c>
      <c r="D96" t="s">
        <v>869</v>
      </c>
    </row>
    <row r="97" spans="1:4" x14ac:dyDescent="0.25">
      <c r="A97" t="s">
        <v>752</v>
      </c>
      <c r="B97">
        <v>0.93019296254256501</v>
      </c>
      <c r="C97">
        <v>0.71921443736730395</v>
      </c>
      <c r="D97" t="s">
        <v>869</v>
      </c>
    </row>
    <row r="98" spans="1:4" x14ac:dyDescent="0.25">
      <c r="A98" t="s">
        <v>753</v>
      </c>
      <c r="B98">
        <v>0.96296748961134204</v>
      </c>
      <c r="C98">
        <v>0.85355217253409499</v>
      </c>
      <c r="D98" t="s">
        <v>869</v>
      </c>
    </row>
    <row r="99" spans="1:4" x14ac:dyDescent="0.25">
      <c r="A99" t="s">
        <v>775</v>
      </c>
      <c r="B99">
        <v>1</v>
      </c>
      <c r="C99">
        <v>1</v>
      </c>
      <c r="D99" t="s">
        <v>869</v>
      </c>
    </row>
    <row r="100" spans="1:4" x14ac:dyDescent="0.25">
      <c r="A100" t="s">
        <v>776</v>
      </c>
      <c r="B100">
        <v>0.84228623329440799</v>
      </c>
      <c r="C100">
        <v>0.73304383788254801</v>
      </c>
      <c r="D100" t="s">
        <v>869</v>
      </c>
    </row>
    <row r="101" spans="1:4" x14ac:dyDescent="0.25">
      <c r="A101" t="s">
        <v>777</v>
      </c>
      <c r="B101">
        <v>0.82666938664490697</v>
      </c>
      <c r="C101">
        <v>0.72720618987871199</v>
      </c>
      <c r="D101" t="s">
        <v>869</v>
      </c>
    </row>
    <row r="102" spans="1:4" x14ac:dyDescent="0.25">
      <c r="A102" t="s">
        <v>778</v>
      </c>
      <c r="B102">
        <v>0.99663334013466598</v>
      </c>
      <c r="C102">
        <v>1</v>
      </c>
      <c r="D102" t="s">
        <v>869</v>
      </c>
    </row>
    <row r="103" spans="1:4" x14ac:dyDescent="0.25">
      <c r="A103" t="s">
        <v>201</v>
      </c>
      <c r="B103">
        <v>0.85802469135802495</v>
      </c>
      <c r="C103">
        <v>0.75337703615415197</v>
      </c>
      <c r="D103" t="s">
        <v>869</v>
      </c>
    </row>
    <row r="104" spans="1:4" x14ac:dyDescent="0.25">
      <c r="A104" t="s">
        <v>756</v>
      </c>
      <c r="B104">
        <v>0.78299570288520604</v>
      </c>
      <c r="C104">
        <v>0.66941477008824901</v>
      </c>
      <c r="D104" t="s">
        <v>869</v>
      </c>
    </row>
    <row r="105" spans="1:4" x14ac:dyDescent="0.25">
      <c r="A105" t="s">
        <v>757</v>
      </c>
      <c r="B105">
        <v>0.93835616438356195</v>
      </c>
      <c r="C105">
        <v>0.94512195121951204</v>
      </c>
      <c r="D105" t="s">
        <v>869</v>
      </c>
    </row>
    <row r="106" spans="1:4" x14ac:dyDescent="0.25">
      <c r="A106" t="s">
        <v>758</v>
      </c>
      <c r="B106">
        <v>0.94337263308324404</v>
      </c>
      <c r="C106">
        <v>0.95602069614299201</v>
      </c>
      <c r="D106" t="s">
        <v>869</v>
      </c>
    </row>
    <row r="107" spans="1:4" x14ac:dyDescent="0.25">
      <c r="A107" t="s">
        <v>284</v>
      </c>
      <c r="B107">
        <v>0.83558469076943498</v>
      </c>
      <c r="C107">
        <v>0.75573349149861602</v>
      </c>
      <c r="D107" t="s">
        <v>869</v>
      </c>
    </row>
    <row r="108" spans="1:4" x14ac:dyDescent="0.25">
      <c r="A108" t="s">
        <v>779</v>
      </c>
      <c r="B108">
        <v>0.68497109826589597</v>
      </c>
      <c r="C108">
        <v>0.70817078456870397</v>
      </c>
      <c r="D108" t="s">
        <v>869</v>
      </c>
    </row>
    <row r="109" spans="1:4" x14ac:dyDescent="0.25">
      <c r="A109" t="s">
        <v>780</v>
      </c>
      <c r="B109">
        <v>0.77744044838860304</v>
      </c>
      <c r="C109">
        <v>0.37770411723656699</v>
      </c>
      <c r="D109" t="s">
        <v>869</v>
      </c>
    </row>
    <row r="110" spans="1:4" x14ac:dyDescent="0.25">
      <c r="A110" t="s">
        <v>781</v>
      </c>
      <c r="B110">
        <v>0.97035728307813096</v>
      </c>
      <c r="C110">
        <v>0.90190754664438899</v>
      </c>
      <c r="D110" t="s">
        <v>869</v>
      </c>
    </row>
    <row r="111" spans="1:4" x14ac:dyDescent="0.25">
      <c r="A111" t="s">
        <v>211</v>
      </c>
      <c r="B111">
        <v>0.84956874682902095</v>
      </c>
      <c r="C111">
        <v>0.72412705090450202</v>
      </c>
      <c r="D111" t="s">
        <v>869</v>
      </c>
    </row>
    <row r="112" spans="1:4" x14ac:dyDescent="0.25">
      <c r="A112" t="s">
        <v>134</v>
      </c>
      <c r="B112">
        <v>0.90287010657380995</v>
      </c>
      <c r="C112">
        <v>0.85392902408111504</v>
      </c>
      <c r="D112" t="s">
        <v>869</v>
      </c>
    </row>
    <row r="113" spans="1:4" x14ac:dyDescent="0.25">
      <c r="A113" t="s">
        <v>137</v>
      </c>
      <c r="B113">
        <v>0.74685138539042795</v>
      </c>
      <c r="C113">
        <v>0.61451448906964901</v>
      </c>
      <c r="D113" t="s">
        <v>869</v>
      </c>
    </row>
    <row r="114" spans="1:4" x14ac:dyDescent="0.25">
      <c r="A114" t="s">
        <v>782</v>
      </c>
      <c r="B114">
        <v>0.98962538063876504</v>
      </c>
      <c r="C114">
        <v>0.887365825355381</v>
      </c>
      <c r="D114" t="s">
        <v>869</v>
      </c>
    </row>
    <row r="115" spans="1:4" x14ac:dyDescent="0.25">
      <c r="A115" t="s">
        <v>783</v>
      </c>
      <c r="B115">
        <v>0.90236811502272996</v>
      </c>
      <c r="C115">
        <v>0.98980016652789304</v>
      </c>
      <c r="D115" t="s">
        <v>869</v>
      </c>
    </row>
    <row r="116" spans="1:4" x14ac:dyDescent="0.25">
      <c r="A116" t="s">
        <v>151</v>
      </c>
      <c r="B116">
        <v>0.9</v>
      </c>
      <c r="C116">
        <v>0.46185372005044101</v>
      </c>
      <c r="D116" t="s">
        <v>869</v>
      </c>
    </row>
    <row r="117" spans="1:4" x14ac:dyDescent="0.25">
      <c r="A117" t="s">
        <v>296</v>
      </c>
      <c r="B117">
        <v>0.95130564536185003</v>
      </c>
      <c r="C117">
        <v>0.90287420161066401</v>
      </c>
      <c r="D117" t="s">
        <v>870</v>
      </c>
    </row>
    <row r="118" spans="1:4" x14ac:dyDescent="0.25">
      <c r="A118" t="s">
        <v>789</v>
      </c>
      <c r="B118">
        <v>0.52341001353179994</v>
      </c>
      <c r="C118">
        <v>0.512536873156342</v>
      </c>
      <c r="D118" t="s">
        <v>870</v>
      </c>
    </row>
    <row r="119" spans="1:4" x14ac:dyDescent="0.25">
      <c r="A119" t="s">
        <v>861</v>
      </c>
      <c r="B119">
        <v>0.79967974379503604</v>
      </c>
      <c r="C119">
        <v>0.81331877729257596</v>
      </c>
      <c r="D119" t="s">
        <v>870</v>
      </c>
    </row>
    <row r="120" spans="1:4" x14ac:dyDescent="0.25">
      <c r="A120" t="s">
        <v>791</v>
      </c>
      <c r="B120">
        <v>0.94358974358974401</v>
      </c>
      <c r="C120">
        <v>0.71397941680960597</v>
      </c>
      <c r="D120" t="s">
        <v>870</v>
      </c>
    </row>
    <row r="121" spans="1:4" x14ac:dyDescent="0.25">
      <c r="A121" t="s">
        <v>792</v>
      </c>
      <c r="B121">
        <v>1</v>
      </c>
      <c r="C121">
        <v>1</v>
      </c>
      <c r="D121" t="s">
        <v>870</v>
      </c>
    </row>
    <row r="122" spans="1:4" x14ac:dyDescent="0.25">
      <c r="A122" t="s">
        <v>740</v>
      </c>
      <c r="B122">
        <v>0.95508204751408299</v>
      </c>
      <c r="C122">
        <v>0.94385255939260404</v>
      </c>
      <c r="D122" t="s">
        <v>870</v>
      </c>
    </row>
    <row r="123" spans="1:4" x14ac:dyDescent="0.25">
      <c r="A123" t="s">
        <v>793</v>
      </c>
      <c r="B123">
        <v>0.89549330085261902</v>
      </c>
      <c r="C123">
        <v>0.81461163357715105</v>
      </c>
      <c r="D123" t="s">
        <v>870</v>
      </c>
    </row>
    <row r="124" spans="1:4" x14ac:dyDescent="0.25">
      <c r="A124" t="s">
        <v>743</v>
      </c>
      <c r="B124">
        <v>0.90938680616099998</v>
      </c>
      <c r="C124">
        <v>0.61772888214466404</v>
      </c>
      <c r="D124" t="s">
        <v>870</v>
      </c>
    </row>
    <row r="125" spans="1:4" x14ac:dyDescent="0.25">
      <c r="A125" t="s">
        <v>794</v>
      </c>
      <c r="B125">
        <v>0.80143483459545595</v>
      </c>
      <c r="C125">
        <v>1</v>
      </c>
      <c r="D125" t="s">
        <v>870</v>
      </c>
    </row>
    <row r="126" spans="1:4" x14ac:dyDescent="0.25">
      <c r="A126" t="s">
        <v>795</v>
      </c>
      <c r="B126">
        <v>0.98764068804417104</v>
      </c>
      <c r="C126">
        <v>0.97920277296360503</v>
      </c>
      <c r="D126" t="s">
        <v>870</v>
      </c>
    </row>
    <row r="127" spans="1:4" x14ac:dyDescent="0.25">
      <c r="A127" t="s">
        <v>796</v>
      </c>
      <c r="B127">
        <v>0.40571882446385998</v>
      </c>
      <c r="C127">
        <v>0.70343244425010898</v>
      </c>
      <c r="D127" t="s">
        <v>870</v>
      </c>
    </row>
    <row r="128" spans="1:4" x14ac:dyDescent="0.25">
      <c r="A128" t="s">
        <v>797</v>
      </c>
      <c r="B128">
        <v>0.58800489596083305</v>
      </c>
      <c r="C128">
        <v>0.59640522875817004</v>
      </c>
      <c r="D128" t="s">
        <v>870</v>
      </c>
    </row>
    <row r="129" spans="1:4" x14ac:dyDescent="0.25">
      <c r="A129" t="s">
        <v>337</v>
      </c>
      <c r="B129">
        <v>0.80722702278083303</v>
      </c>
      <c r="C129">
        <v>0.88789107763615305</v>
      </c>
      <c r="D129" t="s">
        <v>870</v>
      </c>
    </row>
    <row r="130" spans="1:4" x14ac:dyDescent="0.25">
      <c r="A130" t="s">
        <v>798</v>
      </c>
      <c r="B130">
        <v>0.92137085539147401</v>
      </c>
      <c r="C130">
        <v>0.824974498469908</v>
      </c>
      <c r="D130" t="s">
        <v>870</v>
      </c>
    </row>
    <row r="131" spans="1:4" x14ac:dyDescent="0.25">
      <c r="A131" t="s">
        <v>799</v>
      </c>
      <c r="B131">
        <v>1</v>
      </c>
      <c r="C131">
        <v>1</v>
      </c>
      <c r="D131" t="s">
        <v>870</v>
      </c>
    </row>
    <row r="132" spans="1:4" x14ac:dyDescent="0.25">
      <c r="A132" t="s">
        <v>278</v>
      </c>
      <c r="B132">
        <v>0.89924812030075196</v>
      </c>
      <c r="C132">
        <v>0.87406015037593998</v>
      </c>
      <c r="D132" t="s">
        <v>870</v>
      </c>
    </row>
    <row r="133" spans="1:4" x14ac:dyDescent="0.25">
      <c r="A133" t="s">
        <v>753</v>
      </c>
      <c r="B133">
        <v>0.79464937170652605</v>
      </c>
      <c r="C133">
        <v>0.67475839852738195</v>
      </c>
      <c r="D133" t="s">
        <v>870</v>
      </c>
    </row>
    <row r="134" spans="1:4" x14ac:dyDescent="0.25">
      <c r="A134" t="s">
        <v>800</v>
      </c>
      <c r="B134">
        <v>0.80753532182103605</v>
      </c>
      <c r="C134">
        <v>0.75941915227629497</v>
      </c>
      <c r="D134" t="s">
        <v>870</v>
      </c>
    </row>
    <row r="135" spans="1:4" x14ac:dyDescent="0.25">
      <c r="A135" t="s">
        <v>754</v>
      </c>
      <c r="B135">
        <v>0.425406661502711</v>
      </c>
      <c r="C135">
        <v>0.43725617685305601</v>
      </c>
      <c r="D135" t="s">
        <v>870</v>
      </c>
    </row>
    <row r="136" spans="1:4" x14ac:dyDescent="0.25">
      <c r="A136" t="s">
        <v>201</v>
      </c>
      <c r="B136">
        <v>0.77210098416773598</v>
      </c>
      <c r="C136">
        <v>0.57249322493224897</v>
      </c>
      <c r="D136" t="s">
        <v>870</v>
      </c>
    </row>
    <row r="137" spans="1:4" x14ac:dyDescent="0.25">
      <c r="A137" t="s">
        <v>756</v>
      </c>
      <c r="B137">
        <v>0.84936886395511901</v>
      </c>
      <c r="C137">
        <v>0.47839506172839502</v>
      </c>
      <c r="D137" t="s">
        <v>870</v>
      </c>
    </row>
    <row r="138" spans="1:4" x14ac:dyDescent="0.25">
      <c r="A138" t="s">
        <v>758</v>
      </c>
      <c r="B138">
        <v>1</v>
      </c>
      <c r="C138">
        <v>1</v>
      </c>
      <c r="D138" t="s">
        <v>870</v>
      </c>
    </row>
    <row r="139" spans="1:4" x14ac:dyDescent="0.25">
      <c r="A139" t="s">
        <v>284</v>
      </c>
      <c r="B139">
        <v>0.72175992348158802</v>
      </c>
      <c r="C139">
        <v>0.84009673717002797</v>
      </c>
      <c r="D139" t="s">
        <v>870</v>
      </c>
    </row>
    <row r="140" spans="1:4" x14ac:dyDescent="0.25">
      <c r="A140" t="s">
        <v>801</v>
      </c>
      <c r="B140">
        <v>0.79726137736609004</v>
      </c>
      <c r="C140">
        <v>0.74657672170761202</v>
      </c>
      <c r="D140" t="s">
        <v>870</v>
      </c>
    </row>
    <row r="141" spans="1:4" x14ac:dyDescent="0.25">
      <c r="A141" t="s">
        <v>290</v>
      </c>
      <c r="B141">
        <v>0.90068841664172405</v>
      </c>
      <c r="C141">
        <v>0.89528944381384801</v>
      </c>
      <c r="D141" t="s">
        <v>870</v>
      </c>
    </row>
    <row r="142" spans="1:4" x14ac:dyDescent="0.25">
      <c r="A142" t="s">
        <v>134</v>
      </c>
      <c r="B142">
        <v>0.87616580310880798</v>
      </c>
      <c r="C142">
        <v>0.84533829718355502</v>
      </c>
      <c r="D142" t="s">
        <v>870</v>
      </c>
    </row>
    <row r="143" spans="1:4" x14ac:dyDescent="0.25">
      <c r="A143" t="s">
        <v>292</v>
      </c>
      <c r="B143">
        <v>0.76178790534618801</v>
      </c>
      <c r="C143">
        <v>0.58262146289375305</v>
      </c>
      <c r="D143" t="s">
        <v>870</v>
      </c>
    </row>
    <row r="144" spans="1:4" x14ac:dyDescent="0.25">
      <c r="A144" t="s">
        <v>802</v>
      </c>
      <c r="B144">
        <v>1</v>
      </c>
      <c r="C144">
        <v>0.94998799951998103</v>
      </c>
      <c r="D144" t="s">
        <v>870</v>
      </c>
    </row>
    <row r="145" spans="1:4" x14ac:dyDescent="0.25">
      <c r="A145" t="s">
        <v>803</v>
      </c>
      <c r="B145">
        <v>0.71807228915662702</v>
      </c>
      <c r="C145">
        <v>0.91442953020134199</v>
      </c>
      <c r="D145" t="s">
        <v>870</v>
      </c>
    </row>
    <row r="146" spans="1:4" x14ac:dyDescent="0.25">
      <c r="A146" t="s">
        <v>804</v>
      </c>
      <c r="B146">
        <v>1</v>
      </c>
      <c r="C146">
        <v>0.87586052080215504</v>
      </c>
      <c r="D146" t="s">
        <v>870</v>
      </c>
    </row>
    <row r="147" spans="1:4" x14ac:dyDescent="0.25">
      <c r="A147" t="s">
        <v>151</v>
      </c>
      <c r="B147">
        <v>0.87405475880052197</v>
      </c>
      <c r="C147">
        <v>0.52219796215429404</v>
      </c>
      <c r="D147" t="s">
        <v>870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2578125" defaultRowHeight="15" x14ac:dyDescent="0.25"/>
  <cols>
    <col min="2" max="2" width="4.85546875" customWidth="1"/>
    <col min="3" max="3" width="11.85546875" customWidth="1"/>
    <col min="4" max="4" width="13.7109375" customWidth="1"/>
    <col min="5" max="5" width="14.28515625" customWidth="1"/>
    <col min="6" max="6" width="14.140625" customWidth="1"/>
    <col min="7" max="7" width="13.7109375" customWidth="1"/>
    <col min="8" max="8" width="14.28515625" customWidth="1"/>
    <col min="9" max="9" width="14.140625" customWidth="1"/>
    <col min="10" max="10" width="13" customWidth="1"/>
    <col min="11" max="11" width="14.140625" customWidth="1"/>
  </cols>
  <sheetData>
    <row r="2" spans="2:13" x14ac:dyDescent="0.25">
      <c r="D2" t="s">
        <v>873</v>
      </c>
      <c r="F2" t="s">
        <v>874</v>
      </c>
      <c r="H2" t="s">
        <v>875</v>
      </c>
      <c r="J2" t="s">
        <v>876</v>
      </c>
    </row>
    <row r="3" spans="2:13" x14ac:dyDescent="0.25">
      <c r="D3" t="s">
        <v>877</v>
      </c>
      <c r="E3" t="s">
        <v>878</v>
      </c>
      <c r="F3" t="s">
        <v>877</v>
      </c>
      <c r="G3" t="s">
        <v>878</v>
      </c>
      <c r="H3" t="s">
        <v>877</v>
      </c>
      <c r="I3" t="s">
        <v>878</v>
      </c>
      <c r="J3" t="s">
        <v>877</v>
      </c>
      <c r="K3" t="s">
        <v>878</v>
      </c>
    </row>
    <row r="4" spans="2:13" x14ac:dyDescent="0.25">
      <c r="B4" t="s">
        <v>6</v>
      </c>
    </row>
    <row r="5" spans="2:13" x14ac:dyDescent="0.25">
      <c r="C5" t="s">
        <v>68</v>
      </c>
      <c r="D5" s="57">
        <v>0.236640772692818</v>
      </c>
      <c r="E5" s="57">
        <v>0.247224425059477</v>
      </c>
      <c r="F5" s="57">
        <v>0.125444444444444</v>
      </c>
      <c r="G5" s="57">
        <v>0.11626408746846099</v>
      </c>
      <c r="H5" s="57">
        <v>0.22263157894736799</v>
      </c>
      <c r="I5" s="57">
        <v>0.12375447007505801</v>
      </c>
      <c r="J5" s="57">
        <v>0.16225806451612901</v>
      </c>
      <c r="K5" s="57">
        <v>0.13696186166774399</v>
      </c>
      <c r="M5" t="s">
        <v>879</v>
      </c>
    </row>
    <row r="6" spans="2:13" x14ac:dyDescent="0.25">
      <c r="C6" t="s">
        <v>221</v>
      </c>
      <c r="D6" s="58">
        <v>0.41747045704983299</v>
      </c>
      <c r="E6" s="58">
        <v>0.41950832672482202</v>
      </c>
      <c r="F6" s="58">
        <v>0.53211111111111098</v>
      </c>
      <c r="G6" s="58">
        <v>0.59258242220353197</v>
      </c>
      <c r="H6" s="58">
        <v>0.44605263157894698</v>
      </c>
      <c r="I6" s="58">
        <v>0.55599638464259105</v>
      </c>
      <c r="J6" s="58">
        <v>0.47516129032258098</v>
      </c>
      <c r="K6" s="58">
        <v>0.50288299935358804</v>
      </c>
    </row>
    <row r="7" spans="2:13" x14ac:dyDescent="0.25">
      <c r="C7" t="s">
        <v>768</v>
      </c>
      <c r="D7" s="52">
        <v>0.11207198178606601</v>
      </c>
      <c r="E7" s="52">
        <v>0.114789849325932</v>
      </c>
      <c r="F7" s="52"/>
      <c r="G7" s="52"/>
      <c r="H7" s="52">
        <v>1.02631578947368E-2</v>
      </c>
      <c r="I7" s="52">
        <v>2.7605218689825899E-2</v>
      </c>
      <c r="J7" s="52"/>
      <c r="K7" s="52"/>
    </row>
    <row r="8" spans="2:13" x14ac:dyDescent="0.25">
      <c r="C8" t="s">
        <v>261</v>
      </c>
      <c r="D8" s="57">
        <v>0.13176598322279201</v>
      </c>
      <c r="E8" s="57">
        <v>0.12034099920697899</v>
      </c>
      <c r="F8" s="57">
        <v>0.15666666666666701</v>
      </c>
      <c r="G8" s="57">
        <v>0.14714486963835199</v>
      </c>
      <c r="H8" s="57">
        <v>0.14289473684210499</v>
      </c>
      <c r="I8" s="52">
        <v>0.10954061382481201</v>
      </c>
      <c r="J8" s="52">
        <v>7.7741935483870997E-2</v>
      </c>
      <c r="K8" s="52">
        <v>7.5798319327731095E-2</v>
      </c>
    </row>
    <row r="9" spans="2:13" x14ac:dyDescent="0.25">
      <c r="C9" t="s">
        <v>880</v>
      </c>
      <c r="D9" s="52">
        <v>3.8166341677239798E-2</v>
      </c>
      <c r="E9" s="52">
        <v>4.2624900872323603E-2</v>
      </c>
      <c r="F9" s="52">
        <v>1.6861111111111101E-2</v>
      </c>
      <c r="G9" s="52">
        <v>1.3171783010933601E-2</v>
      </c>
      <c r="H9" s="52">
        <v>1.1052631578947401E-2</v>
      </c>
      <c r="I9" s="52">
        <v>1.5581011514127399E-2</v>
      </c>
      <c r="J9" s="52">
        <v>5.0967741935483903E-2</v>
      </c>
      <c r="K9" s="52">
        <v>7.2999353587588897E-2</v>
      </c>
    </row>
    <row r="10" spans="2:13" x14ac:dyDescent="0.25">
      <c r="C10" t="s">
        <v>881</v>
      </c>
      <c r="D10" s="52">
        <v>3.6078356611463601E-2</v>
      </c>
      <c r="E10" s="52">
        <v>4.1435368754956403E-2</v>
      </c>
      <c r="F10" s="52">
        <v>0.1105</v>
      </c>
      <c r="G10" s="52">
        <v>7.3520185029436497E-2</v>
      </c>
      <c r="H10" s="52">
        <v>0.105</v>
      </c>
      <c r="I10" s="57">
        <v>0.122578692969702</v>
      </c>
      <c r="J10" s="52">
        <v>9.8709677419354797E-2</v>
      </c>
      <c r="K10" s="52">
        <v>9.9725274725274704E-2</v>
      </c>
    </row>
    <row r="11" spans="2:13" x14ac:dyDescent="0.25">
      <c r="C11" t="s">
        <v>170</v>
      </c>
      <c r="D11" s="52">
        <v>1.4913313365538401E-2</v>
      </c>
      <c r="E11" s="52">
        <v>4.5598731165741504E-3</v>
      </c>
      <c r="F11" s="52">
        <v>3.7999999999999999E-2</v>
      </c>
      <c r="G11" s="52">
        <v>3.07363330529857E-2</v>
      </c>
      <c r="H11" s="52">
        <v>6.2105263157894698E-2</v>
      </c>
      <c r="I11" s="52">
        <v>4.4943608283884197E-2</v>
      </c>
      <c r="J11" s="57">
        <v>0.13516129032258101</v>
      </c>
      <c r="K11" s="57">
        <v>0.111632191338074</v>
      </c>
    </row>
    <row r="12" spans="2:13" x14ac:dyDescent="0.25">
      <c r="C12" t="s">
        <v>882</v>
      </c>
      <c r="D12" s="52">
        <v>1.28927935942489E-2</v>
      </c>
      <c r="E12" s="52">
        <v>9.5162569389373505E-3</v>
      </c>
      <c r="F12" s="52">
        <v>2.1166666666666702E-2</v>
      </c>
      <c r="G12" s="52">
        <v>2.7324747687132001E-2</v>
      </c>
    </row>
    <row r="13" spans="2:13" x14ac:dyDescent="0.25">
      <c r="B13" t="s">
        <v>7</v>
      </c>
      <c r="D13" s="52"/>
      <c r="E13" s="52"/>
    </row>
    <row r="14" spans="2:13" x14ac:dyDescent="0.25">
      <c r="C14" t="s">
        <v>176</v>
      </c>
      <c r="D14" s="58">
        <v>0.50354111308082705</v>
      </c>
      <c r="E14" s="58">
        <v>0.51348136399682798</v>
      </c>
      <c r="F14" s="58">
        <v>0.51394444444444498</v>
      </c>
      <c r="G14" s="58">
        <v>0.53395142977291898</v>
      </c>
      <c r="H14" s="57">
        <v>0.27710526315789502</v>
      </c>
      <c r="I14" s="58">
        <v>0.37908987306951702</v>
      </c>
      <c r="J14" s="57">
        <v>0.21806451612903199</v>
      </c>
      <c r="K14" s="57">
        <v>0.24605688429217801</v>
      </c>
    </row>
    <row r="15" spans="2:13" x14ac:dyDescent="0.25">
      <c r="C15" t="s">
        <v>174</v>
      </c>
      <c r="D15" s="57">
        <v>0.20288984147883399</v>
      </c>
      <c r="E15" s="57">
        <v>0.22065820777160999</v>
      </c>
      <c r="F15" s="52">
        <v>9.4055555555555601E-2</v>
      </c>
      <c r="G15" s="57">
        <v>7.6115958788898194E-2</v>
      </c>
      <c r="H15" s="52">
        <v>7.21052631578947E-2</v>
      </c>
      <c r="I15" s="52">
        <v>3.1330608716155103E-2</v>
      </c>
      <c r="J15" s="52">
        <v>9.3548387096774197E-2</v>
      </c>
      <c r="K15" s="52">
        <v>3.1376858435681998E-2</v>
      </c>
    </row>
    <row r="16" spans="2:13" x14ac:dyDescent="0.25">
      <c r="C16" t="s">
        <v>173</v>
      </c>
      <c r="D16" s="57">
        <v>0.14991896867424501</v>
      </c>
      <c r="E16" s="57">
        <v>0.17446471054718499</v>
      </c>
      <c r="F16" s="57">
        <v>0.187055555555556</v>
      </c>
      <c r="G16" s="57">
        <v>0.243847245584525</v>
      </c>
      <c r="H16" s="57">
        <v>0.25657894736842102</v>
      </c>
      <c r="I16" s="57">
        <v>0.27526781152984597</v>
      </c>
      <c r="J16" s="57">
        <v>0.16677419354838699</v>
      </c>
      <c r="K16" s="57">
        <v>0.21519392372333601</v>
      </c>
    </row>
    <row r="17" spans="2:13" x14ac:dyDescent="0.25">
      <c r="C17" t="s">
        <v>175</v>
      </c>
      <c r="D17" s="52">
        <v>7.7927412819993297E-2</v>
      </c>
      <c r="E17" s="52">
        <v>2.7557494052339399E-2</v>
      </c>
      <c r="F17" s="52">
        <v>7.4027777777777803E-2</v>
      </c>
      <c r="G17" s="52">
        <v>6.6569386038688005E-2</v>
      </c>
      <c r="H17" s="58">
        <v>0.28736842105263199</v>
      </c>
      <c r="I17" s="57">
        <v>0.190320666483279</v>
      </c>
      <c r="J17" s="58">
        <v>0.413225806451613</v>
      </c>
      <c r="K17" s="58">
        <v>0.40188106011635399</v>
      </c>
    </row>
    <row r="18" spans="2:13" x14ac:dyDescent="0.25">
      <c r="C18" t="s">
        <v>73</v>
      </c>
      <c r="D18" s="52">
        <v>3.6599293899396201E-2</v>
      </c>
      <c r="E18" s="52">
        <v>4.1831879460745403E-2</v>
      </c>
      <c r="F18" s="57">
        <v>0.110527777777778</v>
      </c>
      <c r="G18" s="52">
        <v>7.2874158957106805E-2</v>
      </c>
      <c r="H18" s="52">
        <v>0.106842105263158</v>
      </c>
      <c r="I18" s="52">
        <v>0.123991040201203</v>
      </c>
      <c r="J18" s="52">
        <v>0.10741935483871</v>
      </c>
      <c r="K18" s="52">
        <v>0.103972204266322</v>
      </c>
    </row>
    <row r="19" spans="2:13" x14ac:dyDescent="0.25">
      <c r="C19" t="s">
        <v>883</v>
      </c>
      <c r="D19" s="52">
        <v>3.3330392857746699E-3</v>
      </c>
      <c r="E19" s="52">
        <v>3.3703409992069801E-3</v>
      </c>
      <c r="F19" s="52"/>
      <c r="G19" s="52"/>
      <c r="H19" s="52"/>
      <c r="I19" s="52"/>
    </row>
    <row r="20" spans="2:13" x14ac:dyDescent="0.25">
      <c r="C20" t="s">
        <v>508</v>
      </c>
      <c r="D20" s="52">
        <v>1.49845333197644E-2</v>
      </c>
      <c r="E20" s="52">
        <v>1.24900872323553E-2</v>
      </c>
      <c r="F20" s="52">
        <v>2.0500000000000001E-2</v>
      </c>
      <c r="G20" s="52">
        <v>6.5645500420521401E-3</v>
      </c>
      <c r="H20" s="52"/>
      <c r="I20" s="52"/>
    </row>
    <row r="21" spans="2:13" x14ac:dyDescent="0.25">
      <c r="C21" t="s">
        <v>177</v>
      </c>
      <c r="D21" s="52">
        <v>1.08057974411642E-2</v>
      </c>
      <c r="E21" s="52">
        <v>6.14591593973037E-3</v>
      </c>
      <c r="F21" s="52"/>
      <c r="G21" s="52"/>
      <c r="H21" s="52"/>
      <c r="I21" s="52"/>
      <c r="J21" s="52"/>
      <c r="K21" s="52"/>
    </row>
    <row r="23" spans="2:13" x14ac:dyDescent="0.25">
      <c r="D23" s="52"/>
      <c r="E23" s="52"/>
      <c r="F23" s="52"/>
      <c r="G23" s="52"/>
      <c r="H23" s="52"/>
    </row>
    <row r="25" spans="2:13" x14ac:dyDescent="0.25">
      <c r="B25" s="59"/>
      <c r="C25" s="59"/>
      <c r="D25" s="92" t="s">
        <v>873</v>
      </c>
      <c r="E25" s="92"/>
      <c r="F25" s="92" t="s">
        <v>874</v>
      </c>
      <c r="G25" s="92"/>
      <c r="H25" s="92" t="s">
        <v>875</v>
      </c>
      <c r="I25" s="92"/>
      <c r="J25" s="92" t="s">
        <v>876</v>
      </c>
      <c r="K25" s="92"/>
    </row>
    <row r="26" spans="2:13" x14ac:dyDescent="0.25">
      <c r="B26" s="60"/>
      <c r="C26" s="60"/>
      <c r="D26" s="60" t="s">
        <v>877</v>
      </c>
      <c r="E26" s="60" t="s">
        <v>878</v>
      </c>
      <c r="F26" s="60" t="s">
        <v>877</v>
      </c>
      <c r="G26" s="60" t="s">
        <v>878</v>
      </c>
      <c r="H26" s="60" t="s">
        <v>877</v>
      </c>
      <c r="I26" s="60" t="s">
        <v>878</v>
      </c>
      <c r="J26" s="60" t="s">
        <v>877</v>
      </c>
      <c r="K26" s="60" t="s">
        <v>878</v>
      </c>
    </row>
    <row r="27" spans="2:13" x14ac:dyDescent="0.25">
      <c r="B27" t="s">
        <v>6</v>
      </c>
    </row>
    <row r="28" spans="2:13" x14ac:dyDescent="0.25">
      <c r="C28" t="s">
        <v>68</v>
      </c>
      <c r="D28" s="52">
        <v>0.236640772692818</v>
      </c>
      <c r="E28" s="52">
        <v>0.247224425059477</v>
      </c>
      <c r="F28" s="52">
        <v>0.125444444444444</v>
      </c>
      <c r="G28" s="52">
        <v>0.11626408746846099</v>
      </c>
      <c r="H28" s="52">
        <v>0.22263157894736799</v>
      </c>
      <c r="I28" s="52">
        <v>0.12375447007505801</v>
      </c>
      <c r="J28" s="52">
        <v>0.16225806451612901</v>
      </c>
      <c r="K28" s="52">
        <v>0.13696186166774399</v>
      </c>
      <c r="M28" t="s">
        <v>879</v>
      </c>
    </row>
    <row r="29" spans="2:13" x14ac:dyDescent="0.25">
      <c r="C29" t="s">
        <v>221</v>
      </c>
      <c r="D29" s="52">
        <v>0.41747045704983299</v>
      </c>
      <c r="E29" s="52">
        <v>0.41950832672482202</v>
      </c>
      <c r="F29" s="52">
        <v>0.53211111111111098</v>
      </c>
      <c r="G29" s="52">
        <v>0.59258242220353197</v>
      </c>
      <c r="H29" s="52">
        <v>0.44605263157894698</v>
      </c>
      <c r="I29" s="52">
        <v>0.55599638464259105</v>
      </c>
      <c r="J29" s="52">
        <v>0.47516129032258098</v>
      </c>
      <c r="K29" s="52">
        <v>0.50288299935358804</v>
      </c>
    </row>
    <row r="30" spans="2:13" x14ac:dyDescent="0.25">
      <c r="C30" t="s">
        <v>768</v>
      </c>
      <c r="D30" s="52">
        <v>0.11207198178606601</v>
      </c>
      <c r="E30" s="52">
        <v>0.114789849325932</v>
      </c>
      <c r="F30" s="52"/>
      <c r="G30" s="52"/>
      <c r="H30" s="52">
        <v>1.02631578947368E-2</v>
      </c>
      <c r="I30" s="52">
        <v>2.7605218689825899E-2</v>
      </c>
      <c r="J30" s="52"/>
      <c r="K30" s="52"/>
    </row>
    <row r="31" spans="2:13" x14ac:dyDescent="0.25">
      <c r="C31" t="s">
        <v>261</v>
      </c>
      <c r="D31" s="52">
        <v>0.13176598322279201</v>
      </c>
      <c r="E31" s="52">
        <v>0.12034099920697899</v>
      </c>
      <c r="F31" s="52">
        <v>0.15666666666666701</v>
      </c>
      <c r="G31" s="52">
        <v>0.14714486963835199</v>
      </c>
      <c r="H31" s="52">
        <v>0.14289473684210499</v>
      </c>
      <c r="I31" s="52">
        <v>0.10954061382481201</v>
      </c>
      <c r="J31" s="52">
        <v>7.7741935483870997E-2</v>
      </c>
      <c r="K31" s="52">
        <v>7.5798319327731095E-2</v>
      </c>
    </row>
    <row r="32" spans="2:13" x14ac:dyDescent="0.25">
      <c r="C32" t="s">
        <v>880</v>
      </c>
      <c r="D32" s="52">
        <v>3.8166341677239798E-2</v>
      </c>
      <c r="E32" s="52">
        <v>4.2624900872323603E-2</v>
      </c>
      <c r="F32" s="52">
        <v>1.6861111111111101E-2</v>
      </c>
      <c r="G32" s="52">
        <v>1.3171783010933601E-2</v>
      </c>
      <c r="H32" s="52">
        <v>1.1052631578947401E-2</v>
      </c>
      <c r="I32" s="52">
        <v>1.5581011514127399E-2</v>
      </c>
      <c r="J32" s="52">
        <v>5.0967741935483903E-2</v>
      </c>
      <c r="K32" s="52">
        <v>7.2999353587588897E-2</v>
      </c>
    </row>
    <row r="33" spans="2:11" x14ac:dyDescent="0.25">
      <c r="C33" t="s">
        <v>881</v>
      </c>
      <c r="D33" s="52">
        <v>3.6078356611463601E-2</v>
      </c>
      <c r="E33" s="52">
        <v>4.1435368754956403E-2</v>
      </c>
      <c r="F33" s="52">
        <v>0.1105</v>
      </c>
      <c r="G33" s="52">
        <v>7.3520185029436497E-2</v>
      </c>
      <c r="H33" s="52">
        <v>0.105</v>
      </c>
      <c r="I33" s="52">
        <v>0.122578692969702</v>
      </c>
      <c r="J33" s="52">
        <v>9.8709677419354797E-2</v>
      </c>
      <c r="K33" s="52">
        <v>9.9725274725274704E-2</v>
      </c>
    </row>
    <row r="34" spans="2:11" x14ac:dyDescent="0.25">
      <c r="C34" t="s">
        <v>170</v>
      </c>
      <c r="D34" s="52">
        <v>1.4913313365538401E-2</v>
      </c>
      <c r="E34" s="52">
        <v>4.5598731165741504E-3</v>
      </c>
      <c r="F34" s="52">
        <v>3.7999999999999999E-2</v>
      </c>
      <c r="G34" s="52">
        <v>3.07363330529857E-2</v>
      </c>
      <c r="H34" s="52">
        <v>6.2105263157894698E-2</v>
      </c>
      <c r="I34" s="52">
        <v>4.4943608283884197E-2</v>
      </c>
      <c r="J34" s="52">
        <v>0.13516129032258101</v>
      </c>
      <c r="K34" s="52">
        <v>0.111632191338074</v>
      </c>
    </row>
    <row r="35" spans="2:11" x14ac:dyDescent="0.25">
      <c r="C35" s="60" t="s">
        <v>882</v>
      </c>
      <c r="D35" s="61">
        <v>1.28927935942489E-2</v>
      </c>
      <c r="E35" s="61">
        <v>9.5162569389373505E-3</v>
      </c>
      <c r="F35" s="61">
        <v>2.1166666666666702E-2</v>
      </c>
      <c r="G35" s="61">
        <v>2.7324747687132001E-2</v>
      </c>
      <c r="H35" s="60"/>
      <c r="I35" s="60"/>
      <c r="J35" s="61"/>
      <c r="K35" s="61"/>
    </row>
    <row r="36" spans="2:11" x14ac:dyDescent="0.25">
      <c r="B36" t="s">
        <v>7</v>
      </c>
      <c r="D36" s="52"/>
      <c r="E36" s="52"/>
    </row>
    <row r="37" spans="2:11" x14ac:dyDescent="0.25">
      <c r="C37" t="s">
        <v>176</v>
      </c>
      <c r="D37" s="52">
        <v>0.50354111308082705</v>
      </c>
      <c r="E37" s="52">
        <v>0.51348136399682798</v>
      </c>
      <c r="F37" s="52">
        <v>0.51394444444444498</v>
      </c>
      <c r="G37" s="52">
        <v>0.53395142977291898</v>
      </c>
      <c r="H37" s="52">
        <v>0.27710526315789502</v>
      </c>
      <c r="I37" s="52">
        <v>0.37908987306951702</v>
      </c>
      <c r="J37" s="52">
        <v>0.21806451612903199</v>
      </c>
      <c r="K37" s="52">
        <v>0.24605688429217801</v>
      </c>
    </row>
    <row r="38" spans="2:11" x14ac:dyDescent="0.25">
      <c r="C38" t="s">
        <v>174</v>
      </c>
      <c r="D38" s="52">
        <v>0.20288984147883399</v>
      </c>
      <c r="E38" s="52">
        <v>0.22065820777160999</v>
      </c>
      <c r="F38" s="52">
        <v>9.4055555555555601E-2</v>
      </c>
      <c r="G38" s="52">
        <v>7.6115958788898194E-2</v>
      </c>
      <c r="H38" s="52">
        <v>7.21052631578947E-2</v>
      </c>
      <c r="I38" s="52">
        <v>3.1330608716155103E-2</v>
      </c>
      <c r="J38" s="52">
        <v>9.3548387096774197E-2</v>
      </c>
      <c r="K38" s="52">
        <v>3.1376858435681998E-2</v>
      </c>
    </row>
    <row r="39" spans="2:11" x14ac:dyDescent="0.25">
      <c r="C39" t="s">
        <v>173</v>
      </c>
      <c r="D39" s="52">
        <v>0.14991896867424501</v>
      </c>
      <c r="E39" s="52">
        <v>0.17446471054718499</v>
      </c>
      <c r="F39" s="52">
        <v>0.187055555555556</v>
      </c>
      <c r="G39" s="52">
        <v>0.243847245584525</v>
      </c>
      <c r="H39" s="52">
        <v>0.25657894736842102</v>
      </c>
      <c r="I39" s="52">
        <v>0.27526781152984597</v>
      </c>
      <c r="J39" s="52">
        <v>0.16677419354838699</v>
      </c>
      <c r="K39" s="52">
        <v>0.21519392372333601</v>
      </c>
    </row>
    <row r="40" spans="2:11" x14ac:dyDescent="0.25">
      <c r="C40" t="s">
        <v>175</v>
      </c>
      <c r="D40" s="52">
        <v>7.7927412819993297E-2</v>
      </c>
      <c r="E40" s="52">
        <v>2.7557494052339399E-2</v>
      </c>
      <c r="F40" s="52">
        <v>7.4027777777777803E-2</v>
      </c>
      <c r="G40" s="52">
        <v>6.6569386038688005E-2</v>
      </c>
      <c r="H40" s="52">
        <v>0.28736842105263199</v>
      </c>
      <c r="I40" s="52">
        <v>0.190320666483279</v>
      </c>
      <c r="J40" s="52">
        <v>0.413225806451613</v>
      </c>
      <c r="K40" s="52">
        <v>0.40188106011635399</v>
      </c>
    </row>
    <row r="41" spans="2:11" x14ac:dyDescent="0.25">
      <c r="C41" t="s">
        <v>73</v>
      </c>
      <c r="D41" s="52">
        <v>3.6599293899396201E-2</v>
      </c>
      <c r="E41" s="52">
        <v>4.1831879460745403E-2</v>
      </c>
      <c r="F41" s="52">
        <v>0.110527777777778</v>
      </c>
      <c r="G41" s="52">
        <v>7.2874158957106805E-2</v>
      </c>
      <c r="H41" s="52">
        <v>0.106842105263158</v>
      </c>
      <c r="I41" s="52">
        <v>0.123991040201203</v>
      </c>
      <c r="J41" s="52">
        <v>0.10741935483871</v>
      </c>
      <c r="K41" s="52">
        <v>0.103972204266322</v>
      </c>
    </row>
    <row r="42" spans="2:11" x14ac:dyDescent="0.25">
      <c r="C42" t="s">
        <v>883</v>
      </c>
      <c r="D42" s="52">
        <v>3.3330392857746699E-3</v>
      </c>
      <c r="E42" s="52">
        <v>3.3703409992069801E-3</v>
      </c>
      <c r="F42" s="52"/>
      <c r="G42" s="52"/>
      <c r="H42" s="52"/>
      <c r="I42" s="52"/>
    </row>
    <row r="43" spans="2:11" x14ac:dyDescent="0.25">
      <c r="C43" t="s">
        <v>508</v>
      </c>
      <c r="D43" s="52">
        <v>1.49845333197644E-2</v>
      </c>
      <c r="E43" s="52">
        <v>1.24900872323553E-2</v>
      </c>
      <c r="F43" s="52">
        <v>2.0500000000000001E-2</v>
      </c>
      <c r="G43" s="52">
        <v>6.5645500420521401E-3</v>
      </c>
      <c r="H43" s="52"/>
      <c r="I43" s="52"/>
    </row>
    <row r="44" spans="2:11" x14ac:dyDescent="0.25">
      <c r="B44" s="60"/>
      <c r="C44" s="60" t="s">
        <v>177</v>
      </c>
      <c r="D44" s="61">
        <v>1.08057974411642E-2</v>
      </c>
      <c r="E44" s="61">
        <v>6.14591593973037E-3</v>
      </c>
      <c r="F44" s="61"/>
      <c r="G44" s="61"/>
      <c r="H44" s="61"/>
      <c r="I44" s="61"/>
      <c r="J44" s="60"/>
      <c r="K44" s="60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43" zoomScaleNormal="100" workbookViewId="0">
      <selection activeCell="A78" sqref="A78"/>
    </sheetView>
  </sheetViews>
  <sheetFormatPr defaultColWidth="8.7109375" defaultRowHeight="15" x14ac:dyDescent="0.25"/>
  <cols>
    <col min="1" max="1" width="24.140625" customWidth="1"/>
    <col min="2" max="2" width="26" customWidth="1"/>
    <col min="4" max="4" width="13.140625" customWidth="1"/>
    <col min="5" max="5" width="16.42578125" customWidth="1"/>
    <col min="8" max="8" width="15.28515625" customWidth="1"/>
    <col min="9" max="9" width="12.140625" customWidth="1"/>
    <col min="10" max="10" width="13.7109375" customWidth="1"/>
    <col min="11" max="11" width="8.140625" customWidth="1"/>
    <col min="12" max="12" width="11.5703125" customWidth="1"/>
    <col min="13" max="13" width="11.28515625" customWidth="1"/>
    <col min="14" max="14" width="10.5703125" customWidth="1"/>
    <col min="17" max="17" width="12.140625" customWidth="1"/>
    <col min="20" max="20" width="9.7109375" customWidth="1"/>
    <col min="26" max="26" width="10.5703125" customWidth="1"/>
    <col min="28" max="28" width="10.28515625" customWidth="1"/>
    <col min="29" max="29" width="9.140625" customWidth="1"/>
  </cols>
  <sheetData>
    <row r="1" spans="1:30" x14ac:dyDescent="0.25">
      <c r="A1" t="s">
        <v>179</v>
      </c>
      <c r="B1" t="s">
        <v>180</v>
      </c>
      <c r="C1" t="s">
        <v>181</v>
      </c>
      <c r="D1" s="28" t="s">
        <v>73</v>
      </c>
      <c r="E1" t="s">
        <v>182</v>
      </c>
      <c r="F1" t="s">
        <v>183</v>
      </c>
      <c r="G1" t="s">
        <v>76</v>
      </c>
      <c r="H1" t="s">
        <v>74</v>
      </c>
      <c r="I1" t="s">
        <v>184</v>
      </c>
      <c r="J1" t="s">
        <v>185</v>
      </c>
      <c r="K1" t="s">
        <v>186</v>
      </c>
      <c r="L1" t="s">
        <v>81</v>
      </c>
      <c r="M1" t="s">
        <v>187</v>
      </c>
      <c r="N1" t="s">
        <v>83</v>
      </c>
      <c r="O1" t="s">
        <v>188</v>
      </c>
      <c r="P1" t="s">
        <v>85</v>
      </c>
      <c r="Q1" t="s">
        <v>87</v>
      </c>
      <c r="R1" t="s">
        <v>189</v>
      </c>
      <c r="S1" t="s">
        <v>190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191</v>
      </c>
      <c r="AB1" t="s">
        <v>68</v>
      </c>
      <c r="AC1" t="s">
        <v>69</v>
      </c>
      <c r="AD1" t="s">
        <v>190</v>
      </c>
    </row>
    <row r="2" spans="1:30" x14ac:dyDescent="0.25">
      <c r="A2" t="s">
        <v>192</v>
      </c>
      <c r="B2" t="s">
        <v>192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29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29">
        <f t="shared" ref="AD2:AD24" si="1">SUM(V2:AC2)</f>
        <v>100</v>
      </c>
    </row>
    <row r="3" spans="1:30" x14ac:dyDescent="0.25">
      <c r="A3" t="s">
        <v>193</v>
      </c>
      <c r="B3" t="s">
        <v>193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29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9">
        <f t="shared" si="1"/>
        <v>100</v>
      </c>
    </row>
    <row r="4" spans="1:30" x14ac:dyDescent="0.25">
      <c r="A4" t="s">
        <v>194</v>
      </c>
      <c r="B4" t="s">
        <v>194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29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9">
        <f t="shared" si="1"/>
        <v>100</v>
      </c>
    </row>
    <row r="5" spans="1:30" x14ac:dyDescent="0.25">
      <c r="A5" t="s">
        <v>105</v>
      </c>
      <c r="B5" t="s">
        <v>105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29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9">
        <f t="shared" si="1"/>
        <v>100</v>
      </c>
    </row>
    <row r="6" spans="1:30" x14ac:dyDescent="0.25">
      <c r="A6" t="s">
        <v>195</v>
      </c>
      <c r="B6" t="s">
        <v>195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29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9">
        <f t="shared" si="1"/>
        <v>100</v>
      </c>
    </row>
    <row r="7" spans="1:30" x14ac:dyDescent="0.25">
      <c r="A7" t="s">
        <v>196</v>
      </c>
      <c r="B7" t="s">
        <v>196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29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29">
        <f t="shared" si="1"/>
        <v>100</v>
      </c>
    </row>
    <row r="8" spans="1:30" x14ac:dyDescent="0.25">
      <c r="A8" t="s">
        <v>197</v>
      </c>
      <c r="B8" t="s">
        <v>197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29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29">
        <f t="shared" si="1"/>
        <v>100</v>
      </c>
    </row>
    <row r="9" spans="1:30" x14ac:dyDescent="0.25">
      <c r="A9" t="s">
        <v>198</v>
      </c>
      <c r="B9" t="s">
        <v>199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29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29">
        <f t="shared" si="1"/>
        <v>100</v>
      </c>
    </row>
    <row r="10" spans="1:30" x14ac:dyDescent="0.25">
      <c r="A10" t="s">
        <v>118</v>
      </c>
      <c r="B10" t="s">
        <v>118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29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29">
        <f t="shared" si="1"/>
        <v>100</v>
      </c>
    </row>
    <row r="11" spans="1:30" x14ac:dyDescent="0.25">
      <c r="A11" t="s">
        <v>147</v>
      </c>
      <c r="B11" t="s">
        <v>200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29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29">
        <f t="shared" si="1"/>
        <v>100</v>
      </c>
    </row>
    <row r="12" spans="1:30" x14ac:dyDescent="0.25">
      <c r="A12" t="s">
        <v>201</v>
      </c>
      <c r="B12" t="s">
        <v>201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29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29">
        <f t="shared" si="1"/>
        <v>100</v>
      </c>
    </row>
    <row r="13" spans="1:30" x14ac:dyDescent="0.25">
      <c r="A13" t="s">
        <v>202</v>
      </c>
      <c r="B13" t="s">
        <v>202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29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29">
        <f t="shared" si="1"/>
        <v>100</v>
      </c>
    </row>
    <row r="14" spans="1:30" x14ac:dyDescent="0.25">
      <c r="A14" t="s">
        <v>137</v>
      </c>
      <c r="B14" t="s">
        <v>137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29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29">
        <f t="shared" si="1"/>
        <v>100</v>
      </c>
    </row>
    <row r="15" spans="1:30" x14ac:dyDescent="0.25">
      <c r="A15" t="s">
        <v>203</v>
      </c>
      <c r="B15" t="s">
        <v>203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29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29">
        <f t="shared" si="1"/>
        <v>100</v>
      </c>
    </row>
    <row r="16" spans="1:30" x14ac:dyDescent="0.25">
      <c r="A16" t="s">
        <v>139</v>
      </c>
      <c r="B16" t="s">
        <v>204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29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29">
        <f t="shared" si="1"/>
        <v>100</v>
      </c>
    </row>
    <row r="17" spans="1:30" x14ac:dyDescent="0.25">
      <c r="A17" t="s">
        <v>205</v>
      </c>
      <c r="B17" t="s">
        <v>205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29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25">
      <c r="A18" t="s">
        <v>206</v>
      </c>
      <c r="B18" t="s">
        <v>207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9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29">
        <f t="shared" si="1"/>
        <v>100</v>
      </c>
    </row>
    <row r="19" spans="1:30" x14ac:dyDescent="0.25">
      <c r="A19" t="s">
        <v>208</v>
      </c>
      <c r="B19" t="s">
        <v>208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29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29">
        <f t="shared" si="1"/>
        <v>100</v>
      </c>
    </row>
    <row r="20" spans="1:30" x14ac:dyDescent="0.25">
      <c r="A20" t="s">
        <v>209</v>
      </c>
      <c r="B20" t="s">
        <v>210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29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29">
        <f t="shared" si="1"/>
        <v>100</v>
      </c>
    </row>
    <row r="21" spans="1:30" x14ac:dyDescent="0.25">
      <c r="A21" t="s">
        <v>128</v>
      </c>
      <c r="B21" t="s">
        <v>128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29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29">
        <f t="shared" si="1"/>
        <v>100</v>
      </c>
    </row>
    <row r="22" spans="1:30" x14ac:dyDescent="0.25">
      <c r="A22" t="s">
        <v>211</v>
      </c>
      <c r="B22" t="s">
        <v>211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29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9">
        <f t="shared" si="1"/>
        <v>100</v>
      </c>
    </row>
    <row r="23" spans="1:30" x14ac:dyDescent="0.25">
      <c r="A23" t="s">
        <v>212</v>
      </c>
      <c r="B23" t="s">
        <v>213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29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9">
        <f t="shared" si="1"/>
        <v>100</v>
      </c>
    </row>
    <row r="24" spans="1:30" x14ac:dyDescent="0.25">
      <c r="A24" t="s">
        <v>214</v>
      </c>
      <c r="B24" t="s">
        <v>214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29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29">
        <f t="shared" si="1"/>
        <v>100</v>
      </c>
    </row>
    <row r="25" spans="1:30" x14ac:dyDescent="0.25">
      <c r="C25">
        <f>SUM(C2:C24)</f>
        <v>2380</v>
      </c>
    </row>
    <row r="27" spans="1:30" x14ac:dyDescent="0.25">
      <c r="A27" t="s">
        <v>179</v>
      </c>
      <c r="B27" t="s">
        <v>215</v>
      </c>
      <c r="C27" t="s">
        <v>61</v>
      </c>
      <c r="D27" s="28" t="s">
        <v>73</v>
      </c>
      <c r="E27" t="s">
        <v>182</v>
      </c>
      <c r="F27" t="s">
        <v>183</v>
      </c>
      <c r="G27" t="s">
        <v>76</v>
      </c>
      <c r="H27" t="s">
        <v>74</v>
      </c>
      <c r="I27" t="s">
        <v>184</v>
      </c>
      <c r="J27" t="s">
        <v>185</v>
      </c>
      <c r="K27" t="s">
        <v>186</v>
      </c>
      <c r="L27" t="s">
        <v>81</v>
      </c>
      <c r="M27" t="s">
        <v>187</v>
      </c>
      <c r="N27" t="s">
        <v>83</v>
      </c>
      <c r="O27" t="s">
        <v>188</v>
      </c>
      <c r="P27" t="s">
        <v>85</v>
      </c>
      <c r="Q27" t="s">
        <v>87</v>
      </c>
      <c r="R27" t="s">
        <v>189</v>
      </c>
      <c r="S27" t="s">
        <v>190</v>
      </c>
      <c r="V27" t="s">
        <v>62</v>
      </c>
      <c r="W27" t="s">
        <v>63</v>
      </c>
      <c r="X27" t="s">
        <v>64</v>
      </c>
      <c r="Y27" t="s">
        <v>65</v>
      </c>
      <c r="Z27" t="s">
        <v>66</v>
      </c>
      <c r="AA27" t="s">
        <v>191</v>
      </c>
      <c r="AB27" t="s">
        <v>68</v>
      </c>
      <c r="AC27" t="s">
        <v>69</v>
      </c>
      <c r="AD27" t="s">
        <v>190</v>
      </c>
    </row>
    <row r="28" spans="1:30" x14ac:dyDescent="0.25">
      <c r="A28" t="s">
        <v>192</v>
      </c>
      <c r="B28" t="s">
        <v>192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29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29">
        <f t="shared" ref="AD28:AD50" si="5">SUM(V28:AC28)</f>
        <v>17</v>
      </c>
    </row>
    <row r="29" spans="1:30" x14ac:dyDescent="0.25">
      <c r="A29" t="s">
        <v>193</v>
      </c>
      <c r="B29" t="s">
        <v>193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29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29">
        <f t="shared" si="5"/>
        <v>10</v>
      </c>
    </row>
    <row r="30" spans="1:30" x14ac:dyDescent="0.25">
      <c r="A30" t="s">
        <v>194</v>
      </c>
      <c r="B30" t="s">
        <v>194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29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29">
        <f t="shared" si="5"/>
        <v>28</v>
      </c>
    </row>
    <row r="31" spans="1:30" x14ac:dyDescent="0.25">
      <c r="A31" t="s">
        <v>105</v>
      </c>
      <c r="B31" t="s">
        <v>105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29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29">
        <f t="shared" si="5"/>
        <v>10</v>
      </c>
    </row>
    <row r="32" spans="1:30" x14ac:dyDescent="0.25">
      <c r="A32" t="s">
        <v>195</v>
      </c>
      <c r="B32" t="s">
        <v>195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29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29">
        <f t="shared" si="5"/>
        <v>10</v>
      </c>
    </row>
    <row r="33" spans="1:30" x14ac:dyDescent="0.25">
      <c r="A33" t="s">
        <v>196</v>
      </c>
      <c r="B33" t="s">
        <v>196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29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29">
        <f t="shared" si="5"/>
        <v>127.00000000000001</v>
      </c>
    </row>
    <row r="34" spans="1:30" x14ac:dyDescent="0.25">
      <c r="A34" t="s">
        <v>197</v>
      </c>
      <c r="B34" t="s">
        <v>197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29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29">
        <f t="shared" si="5"/>
        <v>10</v>
      </c>
    </row>
    <row r="35" spans="1:30" x14ac:dyDescent="0.25">
      <c r="A35" t="s">
        <v>198</v>
      </c>
      <c r="B35" t="s">
        <v>199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29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29">
        <f t="shared" si="5"/>
        <v>33</v>
      </c>
    </row>
    <row r="36" spans="1:30" x14ac:dyDescent="0.25">
      <c r="A36" t="s">
        <v>118</v>
      </c>
      <c r="B36" t="s">
        <v>118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29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29">
        <f t="shared" si="5"/>
        <v>65</v>
      </c>
    </row>
    <row r="37" spans="1:30" x14ac:dyDescent="0.25">
      <c r="A37" t="s">
        <v>147</v>
      </c>
      <c r="B37" t="s">
        <v>200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29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29">
        <f t="shared" si="5"/>
        <v>35</v>
      </c>
    </row>
    <row r="38" spans="1:30" x14ac:dyDescent="0.25">
      <c r="A38" t="s">
        <v>201</v>
      </c>
      <c r="B38" t="s">
        <v>201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29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29">
        <f t="shared" si="5"/>
        <v>67</v>
      </c>
    </row>
    <row r="39" spans="1:30" x14ac:dyDescent="0.25">
      <c r="A39" t="s">
        <v>202</v>
      </c>
      <c r="B39" t="s">
        <v>202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29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29">
        <f t="shared" si="5"/>
        <v>85</v>
      </c>
    </row>
    <row r="40" spans="1:30" x14ac:dyDescent="0.25">
      <c r="A40" t="s">
        <v>137</v>
      </c>
      <c r="B40" t="s">
        <v>137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29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29">
        <f t="shared" si="5"/>
        <v>75</v>
      </c>
    </row>
    <row r="41" spans="1:30" x14ac:dyDescent="0.25">
      <c r="A41" t="s">
        <v>203</v>
      </c>
      <c r="B41" t="s">
        <v>203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29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29">
        <f t="shared" si="5"/>
        <v>517</v>
      </c>
    </row>
    <row r="42" spans="1:30" x14ac:dyDescent="0.25">
      <c r="A42" t="s">
        <v>139</v>
      </c>
      <c r="B42" t="s">
        <v>204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29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29">
        <f t="shared" si="5"/>
        <v>205</v>
      </c>
    </row>
    <row r="43" spans="1:30" x14ac:dyDescent="0.25">
      <c r="A43" t="s">
        <v>205</v>
      </c>
      <c r="B43" t="s">
        <v>205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29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25">
      <c r="A44" t="s">
        <v>206</v>
      </c>
      <c r="B44" t="s">
        <v>207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29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29">
        <f t="shared" si="5"/>
        <v>58</v>
      </c>
    </row>
    <row r="45" spans="1:30" x14ac:dyDescent="0.25">
      <c r="A45" t="s">
        <v>208</v>
      </c>
      <c r="B45" t="s">
        <v>208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29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29">
        <f t="shared" si="5"/>
        <v>13</v>
      </c>
    </row>
    <row r="46" spans="1:30" x14ac:dyDescent="0.25">
      <c r="A46" t="s">
        <v>209</v>
      </c>
      <c r="B46" t="s">
        <v>210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29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29">
        <f t="shared" si="5"/>
        <v>55.000000000000007</v>
      </c>
    </row>
    <row r="47" spans="1:30" x14ac:dyDescent="0.25">
      <c r="A47" t="s">
        <v>128</v>
      </c>
      <c r="B47" t="s">
        <v>128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29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29">
        <f t="shared" si="5"/>
        <v>200</v>
      </c>
    </row>
    <row r="48" spans="1:30" x14ac:dyDescent="0.25">
      <c r="A48" t="s">
        <v>211</v>
      </c>
      <c r="B48" t="s">
        <v>211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29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29">
        <f t="shared" si="5"/>
        <v>51</v>
      </c>
    </row>
    <row r="49" spans="1:30" x14ac:dyDescent="0.25">
      <c r="A49" t="s">
        <v>212</v>
      </c>
      <c r="B49" t="s">
        <v>213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29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29">
        <f t="shared" si="5"/>
        <v>11</v>
      </c>
    </row>
    <row r="50" spans="1:30" x14ac:dyDescent="0.25">
      <c r="A50" t="s">
        <v>214</v>
      </c>
      <c r="B50" t="s">
        <v>214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29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29">
        <f t="shared" si="5"/>
        <v>485.99999999999994</v>
      </c>
    </row>
    <row r="51" spans="1:30" x14ac:dyDescent="0.25">
      <c r="C51">
        <f>SUM(C28:C50)</f>
        <v>2380</v>
      </c>
      <c r="D51" t="s">
        <v>216</v>
      </c>
      <c r="E51" s="9" t="s">
        <v>164</v>
      </c>
      <c r="F51" t="s">
        <v>163</v>
      </c>
      <c r="G51" t="s">
        <v>163</v>
      </c>
      <c r="H51" t="s">
        <v>164</v>
      </c>
      <c r="I51" t="s">
        <v>166</v>
      </c>
      <c r="J51" t="s">
        <v>163</v>
      </c>
      <c r="K51" t="s">
        <v>164</v>
      </c>
      <c r="L51" t="s">
        <v>164</v>
      </c>
      <c r="M51" t="s">
        <v>163</v>
      </c>
      <c r="N51" t="s">
        <v>164</v>
      </c>
      <c r="O51" t="s">
        <v>165</v>
      </c>
      <c r="P51" t="s">
        <v>166</v>
      </c>
      <c r="Q51" t="s">
        <v>217</v>
      </c>
      <c r="R51" t="s">
        <v>165</v>
      </c>
      <c r="S51">
        <f>SUM(S28:S50)</f>
        <v>2380</v>
      </c>
      <c r="V51" t="s">
        <v>156</v>
      </c>
      <c r="W51" t="s">
        <v>156</v>
      </c>
      <c r="X51" t="s">
        <v>157</v>
      </c>
      <c r="Y51" t="s">
        <v>158</v>
      </c>
      <c r="Z51" s="30" t="s">
        <v>159</v>
      </c>
      <c r="AA51" s="9" t="s">
        <v>218</v>
      </c>
      <c r="AB51" t="s">
        <v>161</v>
      </c>
      <c r="AC51" t="s">
        <v>156</v>
      </c>
      <c r="AD51" s="29">
        <f>SUM(AD28:AD50)</f>
        <v>2385.5119999999997</v>
      </c>
    </row>
    <row r="53" spans="1:30" x14ac:dyDescent="0.25">
      <c r="A53" t="s">
        <v>179</v>
      </c>
      <c r="B53" t="s">
        <v>215</v>
      </c>
      <c r="C53" t="s">
        <v>61</v>
      </c>
      <c r="D53" s="31" t="s">
        <v>73</v>
      </c>
      <c r="E53" s="31" t="s">
        <v>173</v>
      </c>
      <c r="F53" s="31" t="s">
        <v>174</v>
      </c>
      <c r="G53" s="31" t="s">
        <v>175</v>
      </c>
      <c r="H53" s="31" t="s">
        <v>176</v>
      </c>
      <c r="I53" s="31" t="s">
        <v>177</v>
      </c>
      <c r="J53" s="13" t="s">
        <v>178</v>
      </c>
      <c r="V53" s="32" t="s">
        <v>168</v>
      </c>
      <c r="W53" s="32" t="s">
        <v>169</v>
      </c>
      <c r="X53" s="32" t="s">
        <v>64</v>
      </c>
      <c r="Y53" s="32" t="s">
        <v>170</v>
      </c>
      <c r="Z53" s="32" t="s">
        <v>68</v>
      </c>
      <c r="AA53" s="32" t="s">
        <v>171</v>
      </c>
      <c r="AB53" s="13" t="s">
        <v>172</v>
      </c>
    </row>
    <row r="54" spans="1:30" x14ac:dyDescent="0.25">
      <c r="A54" t="s">
        <v>192</v>
      </c>
      <c r="B54" t="s">
        <v>192</v>
      </c>
      <c r="C54">
        <v>17</v>
      </c>
      <c r="D54" s="18">
        <v>0</v>
      </c>
      <c r="E54" s="18">
        <f t="shared" ref="E54:E76" si="30">SUM(F28,G28,J28,M28)</f>
        <v>0</v>
      </c>
      <c r="F54" s="18">
        <v>0</v>
      </c>
      <c r="G54" s="18">
        <f t="shared" ref="G54:G76" si="31">SUM(I28,P28)</f>
        <v>0</v>
      </c>
      <c r="H54" s="18">
        <f t="shared" ref="H54:H76" si="32">SUM(E28,K28,L28,N28,H28)</f>
        <v>0</v>
      </c>
      <c r="I54" s="18">
        <f t="shared" ref="I54:I76" si="33">SUM(O28,R28)</f>
        <v>17</v>
      </c>
      <c r="J54" s="33">
        <f t="shared" ref="J54:J76" si="34">SUM(D54:I54)</f>
        <v>17</v>
      </c>
      <c r="V54" s="18">
        <v>0</v>
      </c>
      <c r="W54" s="18">
        <f t="shared" ref="W54:W76" si="35">SUM(V28,W28,AC28)</f>
        <v>17</v>
      </c>
      <c r="X54" s="18">
        <v>0</v>
      </c>
      <c r="Y54" s="18">
        <v>0</v>
      </c>
      <c r="Z54" s="18">
        <v>0</v>
      </c>
      <c r="AA54" s="18">
        <v>0</v>
      </c>
      <c r="AB54" s="34">
        <f t="shared" ref="AB54:AB76" si="36">SUM(V54:AA54)</f>
        <v>17</v>
      </c>
    </row>
    <row r="55" spans="1:30" x14ac:dyDescent="0.25">
      <c r="A55" t="s">
        <v>193</v>
      </c>
      <c r="B55" t="s">
        <v>193</v>
      </c>
      <c r="C55">
        <v>10</v>
      </c>
      <c r="D55" s="18">
        <v>0</v>
      </c>
      <c r="E55" s="18">
        <f t="shared" si="30"/>
        <v>0</v>
      </c>
      <c r="F55" s="18">
        <v>0</v>
      </c>
      <c r="G55" s="18">
        <f t="shared" si="31"/>
        <v>1</v>
      </c>
      <c r="H55" s="18">
        <f t="shared" si="32"/>
        <v>0</v>
      </c>
      <c r="I55" s="18">
        <f t="shared" si="33"/>
        <v>9</v>
      </c>
      <c r="J55" s="33">
        <f t="shared" si="34"/>
        <v>10</v>
      </c>
      <c r="V55" s="18">
        <v>0</v>
      </c>
      <c r="W55" s="18">
        <f t="shared" si="35"/>
        <v>10</v>
      </c>
      <c r="X55" s="18">
        <v>0</v>
      </c>
      <c r="Y55" s="18">
        <v>0</v>
      </c>
      <c r="Z55" s="18">
        <v>0</v>
      </c>
      <c r="AA55" s="18">
        <v>0</v>
      </c>
      <c r="AB55" s="34">
        <f t="shared" si="36"/>
        <v>10</v>
      </c>
    </row>
    <row r="56" spans="1:30" x14ac:dyDescent="0.25">
      <c r="A56" t="s">
        <v>194</v>
      </c>
      <c r="B56" t="s">
        <v>194</v>
      </c>
      <c r="C56">
        <v>28</v>
      </c>
      <c r="D56" s="18">
        <v>0</v>
      </c>
      <c r="E56" s="18">
        <f t="shared" si="30"/>
        <v>0</v>
      </c>
      <c r="F56" s="18">
        <v>0</v>
      </c>
      <c r="G56" s="18">
        <f t="shared" si="31"/>
        <v>0</v>
      </c>
      <c r="H56" s="18">
        <f t="shared" si="32"/>
        <v>0</v>
      </c>
      <c r="I56" s="18">
        <f t="shared" si="33"/>
        <v>28</v>
      </c>
      <c r="J56" s="33">
        <f t="shared" si="34"/>
        <v>28</v>
      </c>
      <c r="V56" s="18">
        <v>0</v>
      </c>
      <c r="W56" s="18">
        <f t="shared" si="35"/>
        <v>28</v>
      </c>
      <c r="X56" s="18">
        <v>0</v>
      </c>
      <c r="Y56" s="18">
        <v>0</v>
      </c>
      <c r="Z56" s="18">
        <v>0</v>
      </c>
      <c r="AA56" s="18">
        <v>0</v>
      </c>
      <c r="AB56" s="34">
        <f t="shared" si="36"/>
        <v>28</v>
      </c>
    </row>
    <row r="57" spans="1:30" x14ac:dyDescent="0.25">
      <c r="A57" t="s">
        <v>105</v>
      </c>
      <c r="B57" t="s">
        <v>105</v>
      </c>
      <c r="C57">
        <v>10</v>
      </c>
      <c r="D57" s="18">
        <v>0</v>
      </c>
      <c r="E57" s="18">
        <f t="shared" si="30"/>
        <v>0</v>
      </c>
      <c r="F57" s="18">
        <v>0</v>
      </c>
      <c r="G57" s="18">
        <f t="shared" si="31"/>
        <v>0</v>
      </c>
      <c r="H57" s="18">
        <f t="shared" si="32"/>
        <v>0</v>
      </c>
      <c r="I57" s="18">
        <f t="shared" si="33"/>
        <v>10</v>
      </c>
      <c r="J57" s="33">
        <f t="shared" si="34"/>
        <v>10</v>
      </c>
      <c r="V57" s="18">
        <v>0</v>
      </c>
      <c r="W57" s="18">
        <f t="shared" si="35"/>
        <v>10</v>
      </c>
      <c r="X57" s="18">
        <v>0</v>
      </c>
      <c r="Y57" s="18">
        <v>0</v>
      </c>
      <c r="Z57" s="18">
        <v>0</v>
      </c>
      <c r="AA57" s="18">
        <v>0</v>
      </c>
      <c r="AB57" s="34">
        <f t="shared" si="36"/>
        <v>10</v>
      </c>
    </row>
    <row r="58" spans="1:30" x14ac:dyDescent="0.25">
      <c r="A58" t="s">
        <v>195</v>
      </c>
      <c r="B58" t="s">
        <v>195</v>
      </c>
      <c r="C58">
        <v>10</v>
      </c>
      <c r="D58" s="18">
        <v>0</v>
      </c>
      <c r="E58" s="18">
        <f t="shared" si="30"/>
        <v>0</v>
      </c>
      <c r="F58" s="18">
        <v>4</v>
      </c>
      <c r="G58" s="18">
        <f t="shared" si="31"/>
        <v>0</v>
      </c>
      <c r="H58" s="18">
        <f t="shared" si="32"/>
        <v>6</v>
      </c>
      <c r="I58" s="18">
        <f t="shared" si="33"/>
        <v>0</v>
      </c>
      <c r="J58" s="33">
        <f t="shared" si="34"/>
        <v>10</v>
      </c>
      <c r="V58" s="18">
        <v>0</v>
      </c>
      <c r="W58" s="18">
        <f t="shared" si="35"/>
        <v>10</v>
      </c>
      <c r="X58" s="18">
        <v>0</v>
      </c>
      <c r="Y58" s="18">
        <v>0</v>
      </c>
      <c r="Z58" s="18">
        <v>0</v>
      </c>
      <c r="AA58" s="18">
        <v>0</v>
      </c>
      <c r="AB58" s="34">
        <f t="shared" si="36"/>
        <v>10</v>
      </c>
    </row>
    <row r="59" spans="1:30" x14ac:dyDescent="0.25">
      <c r="A59" t="s">
        <v>196</v>
      </c>
      <c r="B59" t="s">
        <v>196</v>
      </c>
      <c r="C59">
        <v>127</v>
      </c>
      <c r="D59" s="18">
        <v>2.032</v>
      </c>
      <c r="E59" s="18">
        <f t="shared" si="30"/>
        <v>2.032</v>
      </c>
      <c r="F59" s="18">
        <v>50.927</v>
      </c>
      <c r="G59" s="18">
        <f t="shared" si="31"/>
        <v>2.032</v>
      </c>
      <c r="H59" s="18">
        <f t="shared" si="32"/>
        <v>62.992000000000004</v>
      </c>
      <c r="I59" s="18">
        <f t="shared" si="33"/>
        <v>6.9850000000000003</v>
      </c>
      <c r="J59" s="33">
        <f t="shared" si="34"/>
        <v>127</v>
      </c>
      <c r="V59" s="18">
        <v>1.016</v>
      </c>
      <c r="W59" s="18">
        <f t="shared" si="35"/>
        <v>121.92</v>
      </c>
      <c r="X59" s="18">
        <v>1.016</v>
      </c>
      <c r="Y59" s="18">
        <v>3.048</v>
      </c>
      <c r="Z59" s="18">
        <v>0</v>
      </c>
      <c r="AA59" s="18">
        <v>0</v>
      </c>
      <c r="AB59" s="34">
        <f t="shared" si="36"/>
        <v>127.00000000000001</v>
      </c>
    </row>
    <row r="60" spans="1:30" x14ac:dyDescent="0.25">
      <c r="A60" t="s">
        <v>197</v>
      </c>
      <c r="B60" t="s">
        <v>197</v>
      </c>
      <c r="C60">
        <v>10</v>
      </c>
      <c r="D60" s="18">
        <v>1</v>
      </c>
      <c r="E60" s="18">
        <f t="shared" si="30"/>
        <v>0</v>
      </c>
      <c r="F60" s="18">
        <v>4</v>
      </c>
      <c r="G60" s="18">
        <f t="shared" si="31"/>
        <v>0</v>
      </c>
      <c r="H60" s="18">
        <f t="shared" si="32"/>
        <v>4</v>
      </c>
      <c r="I60" s="18">
        <f t="shared" si="33"/>
        <v>1</v>
      </c>
      <c r="J60" s="33">
        <f t="shared" si="34"/>
        <v>10</v>
      </c>
      <c r="V60" s="18">
        <v>1</v>
      </c>
      <c r="W60" s="18">
        <f t="shared" si="35"/>
        <v>9</v>
      </c>
      <c r="X60" s="18">
        <v>0</v>
      </c>
      <c r="Y60" s="18">
        <v>0</v>
      </c>
      <c r="Z60" s="18">
        <v>0</v>
      </c>
      <c r="AA60" s="18">
        <v>0</v>
      </c>
      <c r="AB60" s="34">
        <f t="shared" si="36"/>
        <v>10</v>
      </c>
    </row>
    <row r="61" spans="1:30" x14ac:dyDescent="0.25">
      <c r="A61" t="s">
        <v>198</v>
      </c>
      <c r="B61" t="s">
        <v>199</v>
      </c>
      <c r="C61">
        <v>33</v>
      </c>
      <c r="D61" s="18">
        <v>0</v>
      </c>
      <c r="E61" s="18">
        <f t="shared" si="30"/>
        <v>0</v>
      </c>
      <c r="F61" s="18">
        <v>0</v>
      </c>
      <c r="G61" s="18">
        <f t="shared" si="31"/>
        <v>0</v>
      </c>
      <c r="H61" s="18">
        <f t="shared" si="32"/>
        <v>0</v>
      </c>
      <c r="I61" s="18">
        <f t="shared" si="33"/>
        <v>33</v>
      </c>
      <c r="J61" s="33">
        <f t="shared" si="34"/>
        <v>33</v>
      </c>
      <c r="V61" s="18">
        <v>0</v>
      </c>
      <c r="W61" s="18">
        <f t="shared" si="35"/>
        <v>28.017000000000003</v>
      </c>
      <c r="X61" s="18">
        <v>0</v>
      </c>
      <c r="Y61" s="18">
        <v>4.9829999999999997</v>
      </c>
      <c r="Z61" s="18">
        <v>36.01</v>
      </c>
      <c r="AA61" s="18">
        <v>0</v>
      </c>
      <c r="AB61" s="34">
        <f t="shared" si="36"/>
        <v>69.009999999999991</v>
      </c>
    </row>
    <row r="62" spans="1:30" x14ac:dyDescent="0.25">
      <c r="A62" t="s">
        <v>118</v>
      </c>
      <c r="B62" t="s">
        <v>118</v>
      </c>
      <c r="C62">
        <v>65</v>
      </c>
      <c r="D62" s="18">
        <v>0</v>
      </c>
      <c r="E62" s="18">
        <f t="shared" si="30"/>
        <v>36.01</v>
      </c>
      <c r="F62" s="18">
        <v>2.0150000000000001</v>
      </c>
      <c r="G62" s="18">
        <f t="shared" si="31"/>
        <v>0.97499999999999998</v>
      </c>
      <c r="H62" s="18">
        <f t="shared" si="32"/>
        <v>5.0049999999999999</v>
      </c>
      <c r="I62" s="18">
        <f t="shared" si="33"/>
        <v>20.994999999999997</v>
      </c>
      <c r="J62" s="33">
        <f t="shared" si="34"/>
        <v>65</v>
      </c>
      <c r="V62" s="18">
        <v>0</v>
      </c>
      <c r="W62" s="18">
        <f t="shared" si="35"/>
        <v>28.990000000000002</v>
      </c>
      <c r="X62" s="18">
        <v>0</v>
      </c>
      <c r="Y62" s="18">
        <v>0</v>
      </c>
      <c r="Z62" s="18">
        <v>0</v>
      </c>
      <c r="AA62" s="18">
        <v>0</v>
      </c>
      <c r="AB62" s="34">
        <f t="shared" si="36"/>
        <v>28.990000000000002</v>
      </c>
    </row>
    <row r="63" spans="1:30" x14ac:dyDescent="0.25">
      <c r="A63" t="s">
        <v>147</v>
      </c>
      <c r="B63" t="s">
        <v>200</v>
      </c>
      <c r="C63">
        <v>35</v>
      </c>
      <c r="D63" s="18">
        <v>7</v>
      </c>
      <c r="E63" s="18">
        <f t="shared" si="30"/>
        <v>9.0299999999999994</v>
      </c>
      <c r="F63" s="18">
        <v>0</v>
      </c>
      <c r="G63" s="18">
        <f t="shared" si="31"/>
        <v>3.01</v>
      </c>
      <c r="H63" s="18">
        <f t="shared" si="32"/>
        <v>15.959999999999999</v>
      </c>
      <c r="I63" s="18">
        <f t="shared" si="33"/>
        <v>0</v>
      </c>
      <c r="J63" s="33">
        <f t="shared" si="34"/>
        <v>35</v>
      </c>
      <c r="V63" s="18">
        <v>7.0350000000000001</v>
      </c>
      <c r="W63" s="18">
        <f t="shared" si="35"/>
        <v>12.984999999999999</v>
      </c>
      <c r="X63" s="18">
        <v>1.9950000000000001</v>
      </c>
      <c r="Y63" s="18">
        <v>12.984999999999999</v>
      </c>
      <c r="Z63" s="18">
        <v>0</v>
      </c>
      <c r="AA63" s="18">
        <v>0</v>
      </c>
      <c r="AB63" s="34">
        <f t="shared" si="36"/>
        <v>35</v>
      </c>
    </row>
    <row r="64" spans="1:30" x14ac:dyDescent="0.25">
      <c r="A64" t="s">
        <v>201</v>
      </c>
      <c r="B64" t="s">
        <v>201</v>
      </c>
      <c r="C64">
        <v>67</v>
      </c>
      <c r="D64" s="18">
        <v>3.0150000000000001</v>
      </c>
      <c r="E64" s="18">
        <f t="shared" si="30"/>
        <v>9.0449999999999982</v>
      </c>
      <c r="F64" s="18">
        <v>0</v>
      </c>
      <c r="G64" s="18">
        <f t="shared" si="31"/>
        <v>0</v>
      </c>
      <c r="H64" s="18">
        <f t="shared" si="32"/>
        <v>53.935000000000002</v>
      </c>
      <c r="I64" s="18">
        <f t="shared" si="33"/>
        <v>1.0049999999999999</v>
      </c>
      <c r="J64" s="33">
        <f t="shared" si="34"/>
        <v>67</v>
      </c>
      <c r="V64" s="18">
        <v>6.03</v>
      </c>
      <c r="W64" s="18">
        <f t="shared" si="35"/>
        <v>52.997</v>
      </c>
      <c r="X64" s="18">
        <v>0</v>
      </c>
      <c r="Y64" s="18">
        <v>7.9729999999999999</v>
      </c>
      <c r="Z64" s="18">
        <v>0</v>
      </c>
      <c r="AA64" s="18">
        <v>0</v>
      </c>
      <c r="AB64" s="34">
        <f t="shared" si="36"/>
        <v>67</v>
      </c>
    </row>
    <row r="65" spans="1:28" x14ac:dyDescent="0.25">
      <c r="A65" t="s">
        <v>202</v>
      </c>
      <c r="B65" t="s">
        <v>202</v>
      </c>
      <c r="C65">
        <v>85</v>
      </c>
      <c r="D65" s="18">
        <v>0</v>
      </c>
      <c r="E65" s="18">
        <f t="shared" si="30"/>
        <v>8.0750000000000011</v>
      </c>
      <c r="F65" s="18">
        <v>0</v>
      </c>
      <c r="G65" s="18">
        <f t="shared" si="31"/>
        <v>2.04</v>
      </c>
      <c r="H65" s="18">
        <f t="shared" si="32"/>
        <v>74.884999999999991</v>
      </c>
      <c r="I65" s="18">
        <f t="shared" si="33"/>
        <v>0</v>
      </c>
      <c r="J65" s="33">
        <f t="shared" si="34"/>
        <v>85</v>
      </c>
      <c r="V65" s="18">
        <v>0</v>
      </c>
      <c r="W65" s="18">
        <f t="shared" si="35"/>
        <v>81.004999999999995</v>
      </c>
      <c r="X65" s="18">
        <v>0</v>
      </c>
      <c r="Y65" s="18">
        <v>3.9950000000000001</v>
      </c>
      <c r="Z65" s="18">
        <v>0</v>
      </c>
      <c r="AA65" s="18">
        <v>0</v>
      </c>
      <c r="AB65" s="34">
        <f t="shared" si="36"/>
        <v>85</v>
      </c>
    </row>
    <row r="66" spans="1:28" x14ac:dyDescent="0.25">
      <c r="A66" t="s">
        <v>137</v>
      </c>
      <c r="B66" t="s">
        <v>137</v>
      </c>
      <c r="C66">
        <v>75</v>
      </c>
      <c r="D66" s="18">
        <v>12.975</v>
      </c>
      <c r="E66" s="18">
        <f t="shared" si="30"/>
        <v>6</v>
      </c>
      <c r="F66" s="18">
        <v>0</v>
      </c>
      <c r="G66" s="18">
        <f t="shared" si="31"/>
        <v>3.9750000000000001</v>
      </c>
      <c r="H66" s="18">
        <f t="shared" si="32"/>
        <v>52.050000000000004</v>
      </c>
      <c r="I66" s="18">
        <f t="shared" si="33"/>
        <v>0</v>
      </c>
      <c r="J66" s="33">
        <f t="shared" si="34"/>
        <v>75</v>
      </c>
      <c r="V66" s="18">
        <v>12.975</v>
      </c>
      <c r="W66" s="18">
        <f t="shared" si="35"/>
        <v>58.05</v>
      </c>
      <c r="X66" s="18">
        <v>0</v>
      </c>
      <c r="Y66" s="18">
        <v>3.9750000000000001</v>
      </c>
      <c r="Z66" s="18">
        <v>0</v>
      </c>
      <c r="AA66" s="18">
        <v>0</v>
      </c>
      <c r="AB66" s="34">
        <f t="shared" si="36"/>
        <v>74.999999999999986</v>
      </c>
    </row>
    <row r="67" spans="1:28" x14ac:dyDescent="0.25">
      <c r="A67" t="s">
        <v>134</v>
      </c>
      <c r="B67" t="s">
        <v>203</v>
      </c>
      <c r="C67">
        <v>517</v>
      </c>
      <c r="D67" s="18">
        <v>387.75</v>
      </c>
      <c r="E67" s="18">
        <f t="shared" si="30"/>
        <v>9.2026000000000003</v>
      </c>
      <c r="F67" s="18">
        <v>2.0680000000000001</v>
      </c>
      <c r="G67" s="18">
        <f t="shared" si="31"/>
        <v>4.9631999999999996</v>
      </c>
      <c r="H67" s="18">
        <f t="shared" si="32"/>
        <v>113.0162</v>
      </c>
      <c r="I67" s="18">
        <f t="shared" si="33"/>
        <v>0</v>
      </c>
      <c r="J67" s="33">
        <f t="shared" si="34"/>
        <v>517</v>
      </c>
      <c r="V67" s="18">
        <v>366.553</v>
      </c>
      <c r="W67" s="18">
        <f t="shared" si="35"/>
        <v>136.488</v>
      </c>
      <c r="X67" s="18">
        <v>1.034</v>
      </c>
      <c r="Y67" s="18">
        <v>12.925000000000001</v>
      </c>
      <c r="Z67" s="18">
        <v>0</v>
      </c>
      <c r="AA67" s="18">
        <v>0</v>
      </c>
      <c r="AB67" s="34">
        <f t="shared" si="36"/>
        <v>517</v>
      </c>
    </row>
    <row r="68" spans="1:28" x14ac:dyDescent="0.25">
      <c r="A68" t="s">
        <v>139</v>
      </c>
      <c r="B68" t="s">
        <v>204</v>
      </c>
      <c r="C68">
        <v>205</v>
      </c>
      <c r="D68" s="18">
        <v>1.0249999999999999</v>
      </c>
      <c r="E68" s="18">
        <f t="shared" si="30"/>
        <v>35.260000000000005</v>
      </c>
      <c r="F68" s="18">
        <v>0</v>
      </c>
      <c r="G68" s="18">
        <f t="shared" si="31"/>
        <v>4.0999999999999996</v>
      </c>
      <c r="H68" s="18">
        <f t="shared" si="32"/>
        <v>164.61500000000001</v>
      </c>
      <c r="I68" s="18">
        <f t="shared" si="33"/>
        <v>0</v>
      </c>
      <c r="J68" s="33">
        <f t="shared" si="34"/>
        <v>205</v>
      </c>
      <c r="V68" s="18">
        <v>0</v>
      </c>
      <c r="W68" s="18">
        <f t="shared" si="35"/>
        <v>198.85</v>
      </c>
      <c r="X68" s="18">
        <v>2.0499999999999998</v>
      </c>
      <c r="Y68" s="18">
        <v>4.0999999999999996</v>
      </c>
      <c r="Z68" s="18">
        <v>0</v>
      </c>
      <c r="AA68" s="18">
        <v>0</v>
      </c>
      <c r="AB68" s="34">
        <f t="shared" si="36"/>
        <v>205</v>
      </c>
    </row>
    <row r="69" spans="1:28" x14ac:dyDescent="0.25">
      <c r="A69" t="s">
        <v>205</v>
      </c>
      <c r="B69" t="s">
        <v>205</v>
      </c>
      <c r="C69">
        <v>212</v>
      </c>
      <c r="D69" s="18">
        <v>0</v>
      </c>
      <c r="E69" s="18">
        <f t="shared" si="30"/>
        <v>3.8160000000000003</v>
      </c>
      <c r="F69" s="18">
        <v>0</v>
      </c>
      <c r="G69" s="18">
        <f t="shared" si="31"/>
        <v>0</v>
      </c>
      <c r="H69" s="18">
        <f t="shared" si="32"/>
        <v>204.15600000000001</v>
      </c>
      <c r="I69" s="18">
        <f t="shared" si="33"/>
        <v>4.0279999999999996</v>
      </c>
      <c r="J69" s="33">
        <f t="shared" si="34"/>
        <v>212</v>
      </c>
      <c r="V69" s="18">
        <v>1.06</v>
      </c>
      <c r="W69" s="18">
        <f t="shared" si="35"/>
        <v>181.04799999999997</v>
      </c>
      <c r="X69" s="18">
        <v>8.48</v>
      </c>
      <c r="Y69" s="18">
        <v>26.923999999999999</v>
      </c>
      <c r="Z69" s="18">
        <v>0</v>
      </c>
      <c r="AA69" s="18">
        <v>0</v>
      </c>
      <c r="AB69" s="9">
        <f t="shared" si="36"/>
        <v>217.51199999999997</v>
      </c>
    </row>
    <row r="70" spans="1:28" x14ac:dyDescent="0.25">
      <c r="A70" t="s">
        <v>206</v>
      </c>
      <c r="B70" t="s">
        <v>207</v>
      </c>
      <c r="C70">
        <v>58</v>
      </c>
      <c r="D70" s="18">
        <v>0</v>
      </c>
      <c r="E70" s="18">
        <f t="shared" si="30"/>
        <v>57.999999999999993</v>
      </c>
      <c r="F70" s="18">
        <v>0</v>
      </c>
      <c r="G70" s="18">
        <f t="shared" si="31"/>
        <v>0</v>
      </c>
      <c r="H70" s="18">
        <f t="shared" si="32"/>
        <v>0</v>
      </c>
      <c r="I70" s="18">
        <f t="shared" si="33"/>
        <v>0</v>
      </c>
      <c r="J70" s="33">
        <f t="shared" si="34"/>
        <v>57.999999999999993</v>
      </c>
      <c r="V70" s="18">
        <v>0</v>
      </c>
      <c r="W70" s="18">
        <f t="shared" si="35"/>
        <v>20.009999999999998</v>
      </c>
      <c r="X70" s="18">
        <v>0</v>
      </c>
      <c r="Y70" s="18">
        <v>0</v>
      </c>
      <c r="Z70" s="18">
        <v>0</v>
      </c>
      <c r="AA70" s="18">
        <v>37.99</v>
      </c>
      <c r="AB70" s="34">
        <f t="shared" si="36"/>
        <v>58</v>
      </c>
    </row>
    <row r="71" spans="1:28" x14ac:dyDescent="0.25">
      <c r="A71" t="s">
        <v>208</v>
      </c>
      <c r="B71" t="s">
        <v>208</v>
      </c>
      <c r="C71">
        <v>13</v>
      </c>
      <c r="D71" s="18">
        <v>0</v>
      </c>
      <c r="E71" s="18">
        <f t="shared" si="30"/>
        <v>0</v>
      </c>
      <c r="F71" s="18">
        <v>0</v>
      </c>
      <c r="G71" s="18">
        <f t="shared" si="31"/>
        <v>10.997999999999999</v>
      </c>
      <c r="H71" s="18">
        <f t="shared" si="32"/>
        <v>0</v>
      </c>
      <c r="I71" s="18">
        <f t="shared" si="33"/>
        <v>2.0019999999999998</v>
      </c>
      <c r="J71" s="33">
        <f t="shared" si="34"/>
        <v>13</v>
      </c>
      <c r="V71" s="18">
        <v>0</v>
      </c>
      <c r="W71" s="18">
        <f t="shared" si="35"/>
        <v>13</v>
      </c>
      <c r="X71" s="18">
        <v>0</v>
      </c>
      <c r="Y71" s="18">
        <v>0</v>
      </c>
      <c r="Z71" s="18">
        <v>0</v>
      </c>
      <c r="AA71" s="18">
        <v>0</v>
      </c>
      <c r="AB71" s="34">
        <f t="shared" si="36"/>
        <v>13</v>
      </c>
    </row>
    <row r="72" spans="1:28" x14ac:dyDescent="0.25">
      <c r="A72" t="s">
        <v>209</v>
      </c>
      <c r="B72" t="s">
        <v>210</v>
      </c>
      <c r="C72">
        <v>55</v>
      </c>
      <c r="D72" s="18">
        <v>0</v>
      </c>
      <c r="E72" s="18">
        <f t="shared" si="30"/>
        <v>1.9800000000000002</v>
      </c>
      <c r="F72" s="18">
        <v>0</v>
      </c>
      <c r="G72" s="18">
        <f t="shared" si="31"/>
        <v>53.02</v>
      </c>
      <c r="H72" s="18">
        <f t="shared" si="32"/>
        <v>0</v>
      </c>
      <c r="I72" s="18">
        <f t="shared" si="33"/>
        <v>0</v>
      </c>
      <c r="J72" s="33">
        <f t="shared" si="34"/>
        <v>55</v>
      </c>
      <c r="V72" s="18">
        <v>0</v>
      </c>
      <c r="W72" s="18">
        <f t="shared" si="35"/>
        <v>1.9800000000000002</v>
      </c>
      <c r="X72" s="18">
        <v>0</v>
      </c>
      <c r="Y72" s="18">
        <v>53.02</v>
      </c>
      <c r="Z72" s="18">
        <v>0</v>
      </c>
      <c r="AA72" s="18">
        <v>0</v>
      </c>
      <c r="AB72" s="34">
        <f t="shared" si="36"/>
        <v>55</v>
      </c>
    </row>
    <row r="73" spans="1:28" x14ac:dyDescent="0.25">
      <c r="A73" t="s">
        <v>128</v>
      </c>
      <c r="B73" t="s">
        <v>128</v>
      </c>
      <c r="C73">
        <v>200</v>
      </c>
      <c r="D73" s="18">
        <v>0</v>
      </c>
      <c r="E73" s="18">
        <f t="shared" si="30"/>
        <v>0</v>
      </c>
      <c r="F73" s="18">
        <v>0</v>
      </c>
      <c r="G73" s="18">
        <f t="shared" si="31"/>
        <v>200</v>
      </c>
      <c r="H73" s="18">
        <f t="shared" si="32"/>
        <v>0</v>
      </c>
      <c r="I73" s="18">
        <f t="shared" si="33"/>
        <v>0</v>
      </c>
      <c r="J73" s="33">
        <f t="shared" si="34"/>
        <v>200</v>
      </c>
      <c r="V73" s="18">
        <v>0</v>
      </c>
      <c r="W73" s="18">
        <f t="shared" si="35"/>
        <v>200</v>
      </c>
      <c r="X73" s="18">
        <v>0</v>
      </c>
      <c r="Y73" s="18">
        <v>0</v>
      </c>
      <c r="Z73" s="18">
        <v>0</v>
      </c>
      <c r="AA73" s="18">
        <v>0</v>
      </c>
      <c r="AB73" s="34">
        <f t="shared" si="36"/>
        <v>200</v>
      </c>
    </row>
    <row r="74" spans="1:28" x14ac:dyDescent="0.25">
      <c r="A74" t="s">
        <v>211</v>
      </c>
      <c r="B74" t="s">
        <v>211</v>
      </c>
      <c r="C74">
        <v>51</v>
      </c>
      <c r="D74" s="18">
        <v>0</v>
      </c>
      <c r="E74" s="18">
        <f t="shared" si="30"/>
        <v>4.9980000000000002</v>
      </c>
      <c r="F74" s="18">
        <v>0</v>
      </c>
      <c r="G74" s="18">
        <f t="shared" si="31"/>
        <v>40.035000000000004</v>
      </c>
      <c r="H74" s="18">
        <f t="shared" si="32"/>
        <v>5.9670000000000005</v>
      </c>
      <c r="I74" s="18">
        <f t="shared" si="33"/>
        <v>0</v>
      </c>
      <c r="J74" s="33">
        <f t="shared" si="34"/>
        <v>51</v>
      </c>
      <c r="V74" s="18">
        <v>0</v>
      </c>
      <c r="W74" s="18">
        <f t="shared" si="35"/>
        <v>51</v>
      </c>
      <c r="X74" s="18">
        <v>0</v>
      </c>
      <c r="Y74" s="18">
        <v>0</v>
      </c>
      <c r="Z74" s="18">
        <v>0</v>
      </c>
      <c r="AA74" s="18">
        <v>0</v>
      </c>
      <c r="AB74" s="34">
        <f t="shared" si="36"/>
        <v>51</v>
      </c>
    </row>
    <row r="75" spans="1:28" x14ac:dyDescent="0.25">
      <c r="A75" t="s">
        <v>212</v>
      </c>
      <c r="B75" t="s">
        <v>213</v>
      </c>
      <c r="C75">
        <v>11</v>
      </c>
      <c r="D75" s="18">
        <v>0</v>
      </c>
      <c r="E75" s="18">
        <f t="shared" si="30"/>
        <v>1.21</v>
      </c>
      <c r="F75" s="18">
        <v>0</v>
      </c>
      <c r="G75" s="18">
        <f t="shared" si="31"/>
        <v>9.7900000000000009</v>
      </c>
      <c r="H75" s="18">
        <f t="shared" si="32"/>
        <v>0</v>
      </c>
      <c r="I75" s="18">
        <f t="shared" si="33"/>
        <v>0</v>
      </c>
      <c r="J75" s="33">
        <f t="shared" si="34"/>
        <v>11</v>
      </c>
      <c r="V75" s="18">
        <v>0</v>
      </c>
      <c r="W75" s="18">
        <f t="shared" si="35"/>
        <v>11</v>
      </c>
      <c r="X75" s="18">
        <v>0</v>
      </c>
      <c r="Y75" s="18">
        <v>0</v>
      </c>
      <c r="Z75" s="18">
        <v>0</v>
      </c>
      <c r="AA75" s="18">
        <v>0</v>
      </c>
      <c r="AB75" s="34">
        <f t="shared" si="36"/>
        <v>11</v>
      </c>
    </row>
    <row r="76" spans="1:28" x14ac:dyDescent="0.25">
      <c r="A76" t="s">
        <v>214</v>
      </c>
      <c r="B76" t="s">
        <v>214</v>
      </c>
      <c r="C76">
        <v>486</v>
      </c>
      <c r="D76" s="18">
        <v>0.97199999999999998</v>
      </c>
      <c r="E76" s="18">
        <f t="shared" si="30"/>
        <v>20.898000000000003</v>
      </c>
      <c r="F76" s="18">
        <v>0</v>
      </c>
      <c r="G76" s="18">
        <f t="shared" si="31"/>
        <v>451.98</v>
      </c>
      <c r="H76" s="18">
        <f t="shared" si="32"/>
        <v>12.15</v>
      </c>
      <c r="I76" s="18">
        <f t="shared" si="33"/>
        <v>0</v>
      </c>
      <c r="J76" s="33">
        <f t="shared" si="34"/>
        <v>486</v>
      </c>
      <c r="V76" s="18">
        <v>0.97199999999999998</v>
      </c>
      <c r="W76" s="18">
        <f t="shared" si="35"/>
        <v>484.05599999999998</v>
      </c>
      <c r="X76" s="18">
        <v>0</v>
      </c>
      <c r="Y76" s="18">
        <v>0.97199999999999998</v>
      </c>
      <c r="Z76" s="18"/>
      <c r="AA76" s="18">
        <v>0</v>
      </c>
      <c r="AB76" s="34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A33" sqref="A33"/>
    </sheetView>
  </sheetViews>
  <sheetFormatPr defaultColWidth="11.5703125" defaultRowHeight="15" x14ac:dyDescent="0.25"/>
  <cols>
    <col min="1" max="1" width="27.42578125" customWidth="1"/>
    <col min="2" max="2" width="26.5703125" customWidth="1"/>
    <col min="3" max="3" width="13.5703125" customWidth="1"/>
    <col min="17" max="17" width="16.28515625" customWidth="1"/>
  </cols>
  <sheetData>
    <row r="1" spans="1:20" x14ac:dyDescent="0.25">
      <c r="A1" t="s">
        <v>179</v>
      </c>
      <c r="B1" t="s">
        <v>219</v>
      </c>
      <c r="C1" t="s">
        <v>61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176</v>
      </c>
      <c r="J1" t="s">
        <v>225</v>
      </c>
      <c r="K1" t="s">
        <v>226</v>
      </c>
      <c r="L1" t="s">
        <v>73</v>
      </c>
      <c r="M1" t="s">
        <v>175</v>
      </c>
      <c r="N1" t="s">
        <v>227</v>
      </c>
      <c r="O1" t="s">
        <v>228</v>
      </c>
      <c r="P1" t="s">
        <v>224</v>
      </c>
    </row>
    <row r="2" spans="1:20" x14ac:dyDescent="0.25">
      <c r="A2" t="s">
        <v>229</v>
      </c>
      <c r="B2" t="s">
        <v>229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29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29">
        <v>374.625</v>
      </c>
    </row>
    <row r="3" spans="1:20" x14ac:dyDescent="0.25">
      <c r="A3" t="s">
        <v>230</v>
      </c>
      <c r="B3" t="s">
        <v>230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29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29">
        <v>177.17699999999999</v>
      </c>
    </row>
    <row r="4" spans="1:20" x14ac:dyDescent="0.25">
      <c r="A4" t="s">
        <v>231</v>
      </c>
      <c r="B4" t="s">
        <v>231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29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29">
        <v>344</v>
      </c>
    </row>
    <row r="5" spans="1:20" x14ac:dyDescent="0.25">
      <c r="A5" t="s">
        <v>232</v>
      </c>
      <c r="B5" t="s">
        <v>232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29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29">
        <v>242.75700000000001</v>
      </c>
    </row>
    <row r="6" spans="1:20" x14ac:dyDescent="0.25">
      <c r="A6" t="s">
        <v>233</v>
      </c>
      <c r="B6" t="s">
        <v>233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29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29">
        <v>404</v>
      </c>
    </row>
    <row r="7" spans="1:20" x14ac:dyDescent="0.25">
      <c r="A7" t="s">
        <v>234</v>
      </c>
      <c r="B7" t="s">
        <v>234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29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29">
        <v>105.788</v>
      </c>
    </row>
    <row r="8" spans="1:20" x14ac:dyDescent="0.25">
      <c r="A8" t="s">
        <v>235</v>
      </c>
      <c r="B8" t="s">
        <v>235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29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29">
        <v>193</v>
      </c>
    </row>
    <row r="9" spans="1:20" x14ac:dyDescent="0.25">
      <c r="A9" t="s">
        <v>236</v>
      </c>
      <c r="B9" t="s">
        <v>237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29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29">
        <v>121</v>
      </c>
    </row>
    <row r="10" spans="1:20" x14ac:dyDescent="0.25">
      <c r="A10" t="s">
        <v>238</v>
      </c>
      <c r="B10" t="s">
        <v>238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29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29">
        <v>169.16900000000001</v>
      </c>
      <c r="T10" t="s">
        <v>239</v>
      </c>
    </row>
    <row r="11" spans="1:20" x14ac:dyDescent="0.25">
      <c r="A11" t="s">
        <v>240</v>
      </c>
      <c r="B11" t="s">
        <v>241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29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29">
        <v>189</v>
      </c>
    </row>
    <row r="12" spans="1:20" x14ac:dyDescent="0.25">
      <c r="A12" t="s">
        <v>242</v>
      </c>
      <c r="B12" t="s">
        <v>242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29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29">
        <v>285</v>
      </c>
    </row>
    <row r="13" spans="1:20" x14ac:dyDescent="0.25">
      <c r="A13" t="s">
        <v>243</v>
      </c>
      <c r="B13" t="s">
        <v>243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29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29">
        <v>113.886</v>
      </c>
    </row>
    <row r="14" spans="1:20" x14ac:dyDescent="0.25">
      <c r="A14" t="s">
        <v>244</v>
      </c>
      <c r="B14" t="s">
        <v>244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29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29">
        <v>571.14</v>
      </c>
    </row>
    <row r="15" spans="1:20" x14ac:dyDescent="0.25">
      <c r="A15" t="s">
        <v>245</v>
      </c>
      <c r="B15" t="s">
        <v>245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29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29">
        <v>451</v>
      </c>
    </row>
    <row r="16" spans="1:20" x14ac:dyDescent="0.25">
      <c r="A16" t="s">
        <v>246</v>
      </c>
      <c r="B16" t="s">
        <v>246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29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29">
        <v>587.58699999999999</v>
      </c>
    </row>
    <row r="17" spans="1:16" x14ac:dyDescent="0.25">
      <c r="A17" t="s">
        <v>247</v>
      </c>
      <c r="B17" t="s">
        <v>247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29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29">
        <v>1717.2809999999999</v>
      </c>
    </row>
    <row r="18" spans="1:16" x14ac:dyDescent="0.25">
      <c r="A18" t="s">
        <v>248</v>
      </c>
      <c r="B18" t="s">
        <v>248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29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29">
        <v>627.37199999999996</v>
      </c>
    </row>
    <row r="19" spans="1:16" x14ac:dyDescent="0.25">
      <c r="A19" t="s">
        <v>249</v>
      </c>
      <c r="B19" t="s">
        <v>249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29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29">
        <v>378</v>
      </c>
    </row>
    <row r="20" spans="1:16" x14ac:dyDescent="0.25">
      <c r="A20" t="s">
        <v>250</v>
      </c>
      <c r="B20" t="s">
        <v>250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29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29">
        <v>206.79300000000001</v>
      </c>
    </row>
    <row r="21" spans="1:16" x14ac:dyDescent="0.25">
      <c r="A21" t="s">
        <v>251</v>
      </c>
      <c r="B21" t="s">
        <v>251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29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29">
        <v>609.60900000000004</v>
      </c>
    </row>
    <row r="22" spans="1:16" x14ac:dyDescent="0.25">
      <c r="A22" t="s">
        <v>252</v>
      </c>
      <c r="B22" t="s">
        <v>252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29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29">
        <v>1221.777</v>
      </c>
    </row>
    <row r="23" spans="1:16" x14ac:dyDescent="0.25">
      <c r="A23" t="s">
        <v>253</v>
      </c>
      <c r="B23" t="s">
        <v>253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29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29">
        <v>193.19300000000001</v>
      </c>
    </row>
    <row r="24" spans="1:16" x14ac:dyDescent="0.25">
      <c r="D24" t="s">
        <v>254</v>
      </c>
      <c r="E24" t="s">
        <v>255</v>
      </c>
      <c r="F24" t="s">
        <v>161</v>
      </c>
      <c r="G24" t="s">
        <v>256</v>
      </c>
      <c r="I24" t="s">
        <v>164</v>
      </c>
      <c r="J24" t="s">
        <v>163</v>
      </c>
      <c r="K24" t="s">
        <v>163</v>
      </c>
      <c r="L24" t="s">
        <v>216</v>
      </c>
      <c r="M24" t="s">
        <v>166</v>
      </c>
      <c r="N24" t="s">
        <v>163</v>
      </c>
      <c r="O24" t="s">
        <v>163</v>
      </c>
    </row>
    <row r="27" spans="1:16" x14ac:dyDescent="0.25">
      <c r="A27" t="s">
        <v>179</v>
      </c>
      <c r="B27" s="31" t="s">
        <v>73</v>
      </c>
      <c r="C27" s="31" t="s">
        <v>173</v>
      </c>
      <c r="D27" s="31" t="s">
        <v>174</v>
      </c>
      <c r="E27" s="31" t="s">
        <v>175</v>
      </c>
      <c r="F27" s="31" t="s">
        <v>176</v>
      </c>
      <c r="G27" s="31" t="s">
        <v>177</v>
      </c>
      <c r="H27" s="35" t="s">
        <v>178</v>
      </c>
      <c r="I27" s="32" t="s">
        <v>168</v>
      </c>
      <c r="J27" s="32" t="s">
        <v>169</v>
      </c>
      <c r="K27" s="32" t="s">
        <v>64</v>
      </c>
      <c r="L27" s="32" t="s">
        <v>170</v>
      </c>
      <c r="M27" s="32" t="s">
        <v>68</v>
      </c>
      <c r="N27" s="32" t="s">
        <v>171</v>
      </c>
      <c r="O27" s="35" t="s">
        <v>172</v>
      </c>
    </row>
    <row r="28" spans="1:16" x14ac:dyDescent="0.25">
      <c r="A28" t="s">
        <v>229</v>
      </c>
      <c r="B28" s="18">
        <v>28.875</v>
      </c>
      <c r="C28" s="18">
        <f t="shared" ref="C28:C49" si="0">SUM(J2+K2+N2+O2)</f>
        <v>21.75</v>
      </c>
      <c r="D28" s="18"/>
      <c r="E28" s="18">
        <v>145.125</v>
      </c>
      <c r="F28" s="18">
        <v>178.875</v>
      </c>
      <c r="H28" s="35">
        <v>375</v>
      </c>
      <c r="I28" s="18">
        <v>28.875</v>
      </c>
      <c r="J28" s="18">
        <v>223.875</v>
      </c>
      <c r="K28" s="18">
        <v>89.625</v>
      </c>
      <c r="L28" s="18"/>
      <c r="M28" s="18">
        <v>32.25</v>
      </c>
      <c r="O28" s="35">
        <v>375</v>
      </c>
    </row>
    <row r="29" spans="1:16" x14ac:dyDescent="0.25">
      <c r="A29" t="s">
        <v>230</v>
      </c>
      <c r="B29" s="18">
        <v>18.053999999999998</v>
      </c>
      <c r="C29" s="18">
        <f t="shared" si="0"/>
        <v>21.062999999999999</v>
      </c>
      <c r="D29" s="18"/>
      <c r="E29" s="18">
        <v>86.022000000000006</v>
      </c>
      <c r="F29" s="18">
        <v>52.037999999999997</v>
      </c>
      <c r="H29" s="35">
        <v>177</v>
      </c>
      <c r="I29" s="18">
        <v>18.053999999999998</v>
      </c>
      <c r="J29" s="18">
        <v>70.977000000000004</v>
      </c>
      <c r="K29" s="18">
        <v>36.993000000000002</v>
      </c>
      <c r="L29" s="18"/>
      <c r="M29" s="18">
        <v>51.152999999999999</v>
      </c>
      <c r="O29" s="35">
        <v>177</v>
      </c>
    </row>
    <row r="30" spans="1:16" x14ac:dyDescent="0.25">
      <c r="A30" t="s">
        <v>231</v>
      </c>
      <c r="B30" s="18">
        <v>14.103999999999999</v>
      </c>
      <c r="C30" s="18">
        <f t="shared" si="0"/>
        <v>30.96</v>
      </c>
      <c r="D30" s="18"/>
      <c r="E30" s="18">
        <v>181.976</v>
      </c>
      <c r="F30" s="18">
        <v>116.96</v>
      </c>
      <c r="H30" s="35">
        <v>344</v>
      </c>
      <c r="I30" s="18">
        <v>14.103999999999999</v>
      </c>
      <c r="J30" s="18">
        <v>134.16</v>
      </c>
      <c r="K30" s="18">
        <v>115.928</v>
      </c>
      <c r="L30" s="18"/>
      <c r="M30" s="18">
        <v>79.808000000000007</v>
      </c>
      <c r="O30" s="35">
        <v>344</v>
      </c>
    </row>
    <row r="31" spans="1:16" x14ac:dyDescent="0.25">
      <c r="A31" t="s">
        <v>232</v>
      </c>
      <c r="B31" s="18">
        <v>16.038</v>
      </c>
      <c r="C31" s="18">
        <f t="shared" si="0"/>
        <v>116.39700000000001</v>
      </c>
      <c r="D31" s="18"/>
      <c r="E31" s="18">
        <v>47.142000000000003</v>
      </c>
      <c r="F31" s="18">
        <v>63.18</v>
      </c>
      <c r="H31" s="35">
        <v>243</v>
      </c>
      <c r="I31" s="18">
        <v>16.038</v>
      </c>
      <c r="J31" s="18">
        <v>134.62200000000001</v>
      </c>
      <c r="K31" s="18">
        <v>18.954000000000001</v>
      </c>
      <c r="L31" s="18"/>
      <c r="M31" s="18">
        <v>73.143000000000001</v>
      </c>
      <c r="O31" s="35">
        <v>243</v>
      </c>
    </row>
    <row r="32" spans="1:16" x14ac:dyDescent="0.25">
      <c r="A32" t="s">
        <v>2439</v>
      </c>
      <c r="B32" s="18">
        <v>6.06</v>
      </c>
      <c r="C32" s="18">
        <f t="shared" si="0"/>
        <v>24.643999999999998</v>
      </c>
      <c r="D32" s="18"/>
      <c r="E32" s="18">
        <v>257.34800000000001</v>
      </c>
      <c r="F32" s="18">
        <v>115.94799999999999</v>
      </c>
      <c r="H32" s="35">
        <v>404</v>
      </c>
      <c r="I32" s="18">
        <v>6.06</v>
      </c>
      <c r="J32" s="18">
        <v>241.99600000000001</v>
      </c>
      <c r="K32" s="18">
        <v>68.680000000000007</v>
      </c>
      <c r="L32" s="18"/>
      <c r="M32" s="18">
        <v>87.263999999999996</v>
      </c>
      <c r="O32" s="35">
        <v>404</v>
      </c>
    </row>
    <row r="33" spans="1:15" x14ac:dyDescent="0.25">
      <c r="A33" t="s">
        <v>234</v>
      </c>
      <c r="B33" s="18">
        <v>0</v>
      </c>
      <c r="C33" s="18">
        <f t="shared" si="0"/>
        <v>7.8440000000000003</v>
      </c>
      <c r="D33" s="18"/>
      <c r="E33" s="18">
        <v>56.921999999999997</v>
      </c>
      <c r="F33" s="18">
        <v>41.021999999999998</v>
      </c>
      <c r="H33" s="35">
        <v>106</v>
      </c>
      <c r="I33" s="18">
        <v>0</v>
      </c>
      <c r="J33" s="18">
        <v>57.875999999999998</v>
      </c>
      <c r="K33" s="18">
        <v>36.994</v>
      </c>
      <c r="L33" s="18"/>
      <c r="M33" s="18">
        <v>10.917999999999999</v>
      </c>
      <c r="O33" s="35">
        <v>106</v>
      </c>
    </row>
    <row r="34" spans="1:15" x14ac:dyDescent="0.25">
      <c r="A34" t="s">
        <v>235</v>
      </c>
      <c r="B34" s="18">
        <v>3.0880000000000001</v>
      </c>
      <c r="C34" s="18">
        <f t="shared" si="0"/>
        <v>12.931000000000001</v>
      </c>
      <c r="D34" s="18"/>
      <c r="E34" s="18">
        <v>159.99700000000001</v>
      </c>
      <c r="F34" s="18">
        <v>16.984000000000002</v>
      </c>
      <c r="H34" s="35">
        <v>193</v>
      </c>
      <c r="I34" s="18">
        <v>3.0880000000000001</v>
      </c>
      <c r="J34" s="18">
        <v>31.073</v>
      </c>
      <c r="K34" s="18">
        <v>11.000999999999999</v>
      </c>
      <c r="L34" s="18"/>
      <c r="M34" s="18">
        <v>147.83799999999999</v>
      </c>
      <c r="O34" s="35">
        <v>193</v>
      </c>
    </row>
    <row r="35" spans="1:15" x14ac:dyDescent="0.25">
      <c r="A35" t="s">
        <v>236</v>
      </c>
      <c r="B35" s="18">
        <v>0</v>
      </c>
      <c r="C35" s="18">
        <f t="shared" si="0"/>
        <v>121</v>
      </c>
      <c r="D35" s="18"/>
      <c r="E35" s="18">
        <v>0</v>
      </c>
      <c r="F35" s="18">
        <v>0</v>
      </c>
      <c r="H35" s="35">
        <v>121</v>
      </c>
      <c r="I35" s="18">
        <v>0</v>
      </c>
      <c r="J35" s="18">
        <v>3.9929999999999999</v>
      </c>
      <c r="K35" s="18">
        <v>0</v>
      </c>
      <c r="L35" s="18"/>
      <c r="M35" s="18">
        <v>117.00700000000001</v>
      </c>
      <c r="O35" s="35">
        <v>121</v>
      </c>
    </row>
    <row r="36" spans="1:15" x14ac:dyDescent="0.25">
      <c r="A36" t="s">
        <v>238</v>
      </c>
      <c r="B36" s="18">
        <v>15.041</v>
      </c>
      <c r="C36" s="18">
        <f t="shared" si="0"/>
        <v>143.143</v>
      </c>
      <c r="D36" s="18"/>
      <c r="E36" s="18">
        <v>0</v>
      </c>
      <c r="F36" s="18">
        <v>10.984999999999999</v>
      </c>
      <c r="H36" s="35">
        <v>169</v>
      </c>
      <c r="I36" s="18">
        <v>15.041</v>
      </c>
      <c r="J36" s="18">
        <v>65.064999999999998</v>
      </c>
      <c r="K36" s="18">
        <v>9.9710000000000001</v>
      </c>
      <c r="L36" s="18"/>
      <c r="M36" s="18">
        <v>79.091999999999999</v>
      </c>
      <c r="O36" s="35">
        <v>169</v>
      </c>
    </row>
    <row r="37" spans="1:15" x14ac:dyDescent="0.25">
      <c r="A37" t="s">
        <v>240</v>
      </c>
      <c r="B37" s="18">
        <v>0</v>
      </c>
      <c r="C37" s="18">
        <f t="shared" si="0"/>
        <v>187.11</v>
      </c>
      <c r="D37" s="18"/>
      <c r="E37" s="18">
        <v>0.94499999999999995</v>
      </c>
      <c r="F37" s="18">
        <v>0.94499999999999995</v>
      </c>
      <c r="H37" s="35">
        <v>189</v>
      </c>
      <c r="I37" s="18">
        <v>0</v>
      </c>
      <c r="J37" s="18">
        <v>54.054000000000002</v>
      </c>
      <c r="K37" s="18">
        <v>0.94499999999999995</v>
      </c>
      <c r="L37" s="18"/>
      <c r="M37" s="18">
        <v>134.001</v>
      </c>
      <c r="O37" s="35">
        <v>189</v>
      </c>
    </row>
    <row r="38" spans="1:15" x14ac:dyDescent="0.25">
      <c r="A38" t="s">
        <v>242</v>
      </c>
      <c r="B38" s="18">
        <v>7.98</v>
      </c>
      <c r="C38" s="18">
        <f t="shared" si="0"/>
        <v>277.02</v>
      </c>
      <c r="D38" s="18"/>
      <c r="E38" s="18">
        <v>0</v>
      </c>
      <c r="F38" s="18">
        <v>0</v>
      </c>
      <c r="H38" s="35">
        <v>285</v>
      </c>
      <c r="I38" s="18">
        <v>7.98</v>
      </c>
      <c r="J38" s="18">
        <v>188.95500000000001</v>
      </c>
      <c r="K38" s="18">
        <v>0</v>
      </c>
      <c r="L38" s="18"/>
      <c r="M38" s="18">
        <v>88.064999999999998</v>
      </c>
      <c r="O38" s="35">
        <v>285</v>
      </c>
    </row>
    <row r="39" spans="1:15" x14ac:dyDescent="0.25">
      <c r="A39" t="s">
        <v>243</v>
      </c>
      <c r="B39" s="18">
        <v>2.964</v>
      </c>
      <c r="C39" s="18">
        <f t="shared" si="0"/>
        <v>74.897999999999996</v>
      </c>
      <c r="D39" s="18"/>
      <c r="E39" s="18">
        <v>0</v>
      </c>
      <c r="F39" s="18">
        <v>36.024000000000001</v>
      </c>
      <c r="H39" s="35">
        <v>114</v>
      </c>
      <c r="I39" s="18">
        <v>2.964</v>
      </c>
      <c r="J39" s="18">
        <v>34.997999999999998</v>
      </c>
      <c r="K39" s="18">
        <v>75.924000000000007</v>
      </c>
      <c r="L39" s="18"/>
      <c r="M39" s="18">
        <v>0</v>
      </c>
      <c r="O39" s="35">
        <v>114</v>
      </c>
    </row>
    <row r="40" spans="1:15" x14ac:dyDescent="0.25">
      <c r="A40" t="s">
        <v>244</v>
      </c>
      <c r="B40" s="18">
        <v>50.16</v>
      </c>
      <c r="C40" s="18">
        <f t="shared" si="0"/>
        <v>82.080000000000013</v>
      </c>
      <c r="D40" s="18"/>
      <c r="E40" s="18">
        <v>0</v>
      </c>
      <c r="F40" s="18">
        <v>438.9</v>
      </c>
      <c r="H40" s="35">
        <v>570</v>
      </c>
      <c r="I40" s="18">
        <v>50.16</v>
      </c>
      <c r="J40" s="18">
        <v>378.48</v>
      </c>
      <c r="K40" s="18">
        <v>142.5</v>
      </c>
      <c r="L40" s="18"/>
      <c r="M40" s="18">
        <v>0</v>
      </c>
      <c r="O40" s="35">
        <v>570</v>
      </c>
    </row>
    <row r="41" spans="1:15" x14ac:dyDescent="0.25">
      <c r="A41" t="s">
        <v>245</v>
      </c>
      <c r="B41" s="18">
        <v>13.079000000000001</v>
      </c>
      <c r="C41" s="18">
        <f t="shared" si="0"/>
        <v>262.48199999999997</v>
      </c>
      <c r="D41" s="18"/>
      <c r="E41" s="18">
        <v>3.157</v>
      </c>
      <c r="F41" s="18">
        <v>172.28200000000001</v>
      </c>
      <c r="H41" s="35">
        <v>451</v>
      </c>
      <c r="I41" s="18">
        <v>13.079000000000001</v>
      </c>
      <c r="J41" s="18">
        <v>391.91899999999998</v>
      </c>
      <c r="K41" s="18">
        <v>45.1</v>
      </c>
      <c r="L41" s="18"/>
      <c r="M41" s="18">
        <v>0.90200000000000002</v>
      </c>
      <c r="O41" s="35">
        <v>451</v>
      </c>
    </row>
    <row r="42" spans="1:15" x14ac:dyDescent="0.25">
      <c r="A42" t="s">
        <v>246</v>
      </c>
      <c r="B42" s="18">
        <v>66.918000000000006</v>
      </c>
      <c r="C42" s="18">
        <f t="shared" si="0"/>
        <v>81.006</v>
      </c>
      <c r="D42" s="18"/>
      <c r="E42" s="18">
        <v>5.87</v>
      </c>
      <c r="F42" s="18">
        <v>433.79300000000001</v>
      </c>
      <c r="H42" s="35">
        <v>587</v>
      </c>
      <c r="I42" s="18">
        <v>66.918000000000006</v>
      </c>
      <c r="J42" s="18">
        <v>309.34899999999999</v>
      </c>
      <c r="K42" s="18">
        <v>210.14599999999999</v>
      </c>
      <c r="L42" s="18"/>
      <c r="M42" s="18">
        <v>1.1739999999999999</v>
      </c>
      <c r="O42" s="35">
        <v>587</v>
      </c>
    </row>
    <row r="43" spans="1:15" x14ac:dyDescent="0.25">
      <c r="A43" t="s">
        <v>247</v>
      </c>
      <c r="B43" s="18">
        <v>120.33</v>
      </c>
      <c r="C43" s="18">
        <f t="shared" si="0"/>
        <v>163.30500000000001</v>
      </c>
      <c r="D43" s="18"/>
      <c r="E43" s="18">
        <v>0</v>
      </c>
      <c r="F43" s="18">
        <v>1433.646</v>
      </c>
      <c r="H43" s="35">
        <v>1719</v>
      </c>
      <c r="I43" s="18">
        <v>120.33</v>
      </c>
      <c r="J43" s="18">
        <v>617.12099999999998</v>
      </c>
      <c r="K43" s="18">
        <v>979.83</v>
      </c>
      <c r="L43" s="18"/>
      <c r="M43" s="18">
        <v>0</v>
      </c>
      <c r="O43" s="35">
        <v>1719</v>
      </c>
    </row>
    <row r="44" spans="1:15" x14ac:dyDescent="0.25">
      <c r="A44" t="s">
        <v>248</v>
      </c>
      <c r="B44" s="18">
        <v>37.052</v>
      </c>
      <c r="C44" s="18">
        <f t="shared" si="0"/>
        <v>65.94</v>
      </c>
      <c r="D44" s="18"/>
      <c r="E44" s="18">
        <v>1.8839999999999999</v>
      </c>
      <c r="F44" s="18">
        <v>522.49599999999998</v>
      </c>
      <c r="H44" s="35">
        <v>628</v>
      </c>
      <c r="I44" s="18">
        <v>37.052</v>
      </c>
      <c r="J44" s="18">
        <v>157.62799999999999</v>
      </c>
      <c r="K44" s="18">
        <v>432.69200000000001</v>
      </c>
      <c r="L44" s="18"/>
      <c r="M44" s="18">
        <v>0</v>
      </c>
      <c r="O44" s="35">
        <v>628</v>
      </c>
    </row>
    <row r="45" spans="1:15" x14ac:dyDescent="0.25">
      <c r="A45" t="s">
        <v>249</v>
      </c>
      <c r="B45" s="18">
        <v>24.948</v>
      </c>
      <c r="C45" s="18">
        <f t="shared" si="0"/>
        <v>61.991999999999997</v>
      </c>
      <c r="D45" s="18"/>
      <c r="E45" s="18">
        <v>4.1580000000000004</v>
      </c>
      <c r="F45" s="18">
        <v>286.90199999999999</v>
      </c>
      <c r="H45" s="35">
        <v>378</v>
      </c>
      <c r="I45" s="18">
        <v>24.948</v>
      </c>
      <c r="J45" s="18">
        <v>210.92400000000001</v>
      </c>
      <c r="K45" s="18">
        <v>142.12799999999999</v>
      </c>
      <c r="L45" s="18"/>
      <c r="M45" s="18">
        <v>0</v>
      </c>
      <c r="O45" s="35">
        <v>378</v>
      </c>
    </row>
    <row r="46" spans="1:15" x14ac:dyDescent="0.25">
      <c r="A46" t="s">
        <v>250</v>
      </c>
      <c r="B46" s="18">
        <v>50.094000000000001</v>
      </c>
      <c r="C46" s="18">
        <f t="shared" si="0"/>
        <v>41.814</v>
      </c>
      <c r="D46" s="18"/>
      <c r="E46" s="18">
        <v>1.0349999999999999</v>
      </c>
      <c r="F46" s="18">
        <v>113.85</v>
      </c>
      <c r="H46" s="35">
        <v>207</v>
      </c>
      <c r="I46" s="18">
        <v>50.094000000000001</v>
      </c>
      <c r="J46" s="18">
        <v>53.82</v>
      </c>
      <c r="K46" s="18">
        <v>102.879</v>
      </c>
      <c r="L46" s="18"/>
      <c r="M46" s="18">
        <v>0</v>
      </c>
      <c r="O46" s="35">
        <v>207</v>
      </c>
    </row>
    <row r="47" spans="1:15" x14ac:dyDescent="0.25">
      <c r="A47" t="s">
        <v>251</v>
      </c>
      <c r="B47" s="18">
        <v>132.15299999999999</v>
      </c>
      <c r="C47" s="18">
        <f t="shared" si="0"/>
        <v>13.398</v>
      </c>
      <c r="D47" s="18"/>
      <c r="E47" s="18">
        <v>0</v>
      </c>
      <c r="F47" s="18">
        <v>464.05799999999999</v>
      </c>
      <c r="H47" s="35">
        <v>609</v>
      </c>
      <c r="I47" s="18">
        <v>132.15299999999999</v>
      </c>
      <c r="J47" s="18">
        <v>18.27</v>
      </c>
      <c r="K47" s="18">
        <v>459.18599999999998</v>
      </c>
      <c r="L47" s="18"/>
      <c r="M47" s="18">
        <v>0</v>
      </c>
      <c r="O47" s="35">
        <v>609</v>
      </c>
    </row>
    <row r="48" spans="1:15" x14ac:dyDescent="0.25">
      <c r="A48" t="s">
        <v>252</v>
      </c>
      <c r="B48" s="18">
        <v>359.56200000000001</v>
      </c>
      <c r="C48" s="18">
        <f t="shared" si="0"/>
        <v>55.035000000000004</v>
      </c>
      <c r="D48" s="18"/>
      <c r="E48" s="18">
        <v>3.669</v>
      </c>
      <c r="F48" s="18">
        <v>803.51099999999997</v>
      </c>
      <c r="H48" s="35">
        <v>1223</v>
      </c>
      <c r="I48" s="18">
        <v>359.56200000000001</v>
      </c>
      <c r="J48" s="18">
        <v>220.14</v>
      </c>
      <c r="K48" s="18">
        <v>642.07500000000005</v>
      </c>
      <c r="L48" s="18"/>
      <c r="M48" s="18">
        <v>0</v>
      </c>
      <c r="O48" s="35">
        <v>1223</v>
      </c>
    </row>
    <row r="49" spans="1:15" x14ac:dyDescent="0.25">
      <c r="A49" t="s">
        <v>253</v>
      </c>
      <c r="B49" s="18">
        <v>21.036999999999999</v>
      </c>
      <c r="C49" s="18">
        <f t="shared" si="0"/>
        <v>20.071999999999999</v>
      </c>
      <c r="D49" s="18"/>
      <c r="E49" s="18">
        <v>0</v>
      </c>
      <c r="F49" s="18">
        <v>152.084</v>
      </c>
      <c r="H49" s="35">
        <v>193</v>
      </c>
      <c r="I49" s="18">
        <v>21.036999999999999</v>
      </c>
      <c r="J49" s="18">
        <v>69.093999999999994</v>
      </c>
      <c r="K49" s="18">
        <v>99.009</v>
      </c>
      <c r="L49" s="18"/>
      <c r="M49" s="18">
        <v>4.0529999999999999</v>
      </c>
      <c r="O49" s="35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7109375" defaultRowHeight="15" x14ac:dyDescent="0.25"/>
  <cols>
    <col min="1" max="1" width="29" customWidth="1"/>
    <col min="2" max="2" width="24.85546875" customWidth="1"/>
    <col min="3" max="3" width="28.85546875" customWidth="1"/>
    <col min="7" max="7" width="8.85546875" customWidth="1"/>
    <col min="9" max="9" width="11.5703125" customWidth="1"/>
    <col min="10" max="10" width="13" customWidth="1"/>
    <col min="11" max="11" width="11.5703125" customWidth="1"/>
  </cols>
  <sheetData>
    <row r="1" spans="1:23" x14ac:dyDescent="0.25">
      <c r="A1" t="s">
        <v>257</v>
      </c>
      <c r="B1" t="s">
        <v>258</v>
      </c>
      <c r="C1" t="s">
        <v>259</v>
      </c>
      <c r="D1" s="35" t="s">
        <v>61</v>
      </c>
      <c r="E1" t="s">
        <v>221</v>
      </c>
      <c r="F1" t="s">
        <v>260</v>
      </c>
      <c r="G1" t="s">
        <v>222</v>
      </c>
      <c r="H1" t="s">
        <v>223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76</v>
      </c>
      <c r="S1" t="s">
        <v>270</v>
      </c>
      <c r="T1" t="s">
        <v>271</v>
      </c>
      <c r="U1" t="s">
        <v>73</v>
      </c>
      <c r="V1" t="s">
        <v>263</v>
      </c>
    </row>
    <row r="2" spans="1:23" x14ac:dyDescent="0.25">
      <c r="A2" t="s">
        <v>206</v>
      </c>
      <c r="B2" t="s">
        <v>206</v>
      </c>
      <c r="C2" t="s">
        <v>272</v>
      </c>
      <c r="D2" s="35">
        <v>644</v>
      </c>
      <c r="E2">
        <v>77</v>
      </c>
      <c r="F2">
        <v>0</v>
      </c>
      <c r="G2" s="18">
        <v>23</v>
      </c>
      <c r="H2" s="18">
        <v>0</v>
      </c>
      <c r="I2">
        <v>0</v>
      </c>
      <c r="J2">
        <v>0</v>
      </c>
      <c r="K2" t="str">
        <f t="shared" ref="K2:K14" si="0">IF(SUM(E2:J2)=100,"PASS","FAIL")</f>
        <v>PASS</v>
      </c>
      <c r="L2" s="36">
        <v>36</v>
      </c>
      <c r="M2" s="36">
        <v>12</v>
      </c>
      <c r="N2" s="36">
        <v>1</v>
      </c>
      <c r="O2" s="36">
        <v>2</v>
      </c>
      <c r="P2" s="36">
        <v>22</v>
      </c>
      <c r="Q2" s="36">
        <v>21</v>
      </c>
      <c r="R2" s="36">
        <v>6</v>
      </c>
      <c r="S2" s="36">
        <v>0</v>
      </c>
      <c r="T2" s="36">
        <v>0</v>
      </c>
      <c r="U2" s="37">
        <v>0</v>
      </c>
      <c r="V2" t="str">
        <f t="shared" ref="V2:V14" si="1">IF(SUM(L2:U2)=100,"PASS","FAIL")</f>
        <v>PASS</v>
      </c>
    </row>
    <row r="3" spans="1:23" x14ac:dyDescent="0.25">
      <c r="A3" t="s">
        <v>273</v>
      </c>
      <c r="B3" t="s">
        <v>273</v>
      </c>
      <c r="C3" t="s">
        <v>274</v>
      </c>
      <c r="D3" s="35">
        <v>116</v>
      </c>
      <c r="E3">
        <v>99</v>
      </c>
      <c r="F3">
        <v>0</v>
      </c>
      <c r="G3" s="18">
        <v>1</v>
      </c>
      <c r="H3" s="18">
        <v>0</v>
      </c>
      <c r="I3">
        <v>0</v>
      </c>
      <c r="J3">
        <v>0</v>
      </c>
      <c r="K3" t="str">
        <f t="shared" si="0"/>
        <v>PASS</v>
      </c>
      <c r="L3" s="38">
        <v>29</v>
      </c>
      <c r="M3" s="38">
        <v>5</v>
      </c>
      <c r="N3" s="38">
        <v>3</v>
      </c>
      <c r="O3" s="38">
        <v>20</v>
      </c>
      <c r="P3" s="38">
        <v>19</v>
      </c>
      <c r="Q3" s="38">
        <v>3</v>
      </c>
      <c r="R3" s="38">
        <v>5</v>
      </c>
      <c r="S3" s="38">
        <v>4</v>
      </c>
      <c r="T3" s="38">
        <v>11</v>
      </c>
      <c r="U3" s="39">
        <v>0</v>
      </c>
      <c r="V3" t="str">
        <f t="shared" si="1"/>
        <v>FAIL</v>
      </c>
      <c r="W3" t="s">
        <v>275</v>
      </c>
    </row>
    <row r="4" spans="1:23" x14ac:dyDescent="0.25">
      <c r="A4" t="s">
        <v>276</v>
      </c>
      <c r="B4" t="s">
        <v>276</v>
      </c>
      <c r="C4" t="s">
        <v>277</v>
      </c>
      <c r="D4" s="35">
        <v>185</v>
      </c>
      <c r="E4">
        <v>100</v>
      </c>
      <c r="F4">
        <v>0</v>
      </c>
      <c r="G4" s="18">
        <v>0</v>
      </c>
      <c r="H4" s="18">
        <v>0</v>
      </c>
      <c r="I4">
        <v>0</v>
      </c>
      <c r="J4">
        <v>0</v>
      </c>
      <c r="K4" t="str">
        <f t="shared" si="0"/>
        <v>PASS</v>
      </c>
      <c r="L4" s="36">
        <v>22</v>
      </c>
      <c r="M4" s="36">
        <v>36</v>
      </c>
      <c r="N4" s="36">
        <v>33</v>
      </c>
      <c r="O4" s="36">
        <v>8</v>
      </c>
      <c r="P4" s="36">
        <v>1</v>
      </c>
      <c r="Q4" s="36">
        <v>0</v>
      </c>
      <c r="R4" s="36">
        <v>0</v>
      </c>
      <c r="S4" s="36">
        <v>0</v>
      </c>
      <c r="T4" s="36">
        <v>0</v>
      </c>
      <c r="U4" s="37">
        <v>0</v>
      </c>
      <c r="V4" t="str">
        <f t="shared" si="1"/>
        <v>PASS</v>
      </c>
    </row>
    <row r="5" spans="1:23" x14ac:dyDescent="0.25">
      <c r="A5" t="s">
        <v>278</v>
      </c>
      <c r="B5" t="s">
        <v>278</v>
      </c>
      <c r="C5" t="s">
        <v>279</v>
      </c>
      <c r="D5" s="35">
        <v>209</v>
      </c>
      <c r="E5">
        <v>3</v>
      </c>
      <c r="F5">
        <v>95</v>
      </c>
      <c r="G5" s="18">
        <v>0</v>
      </c>
      <c r="H5" s="18">
        <v>0</v>
      </c>
      <c r="I5">
        <v>2</v>
      </c>
      <c r="J5">
        <v>0</v>
      </c>
      <c r="K5" t="str">
        <f t="shared" si="0"/>
        <v>PASS</v>
      </c>
      <c r="L5" s="38">
        <v>70</v>
      </c>
      <c r="M5" s="38">
        <v>22</v>
      </c>
      <c r="N5" s="38">
        <v>2</v>
      </c>
      <c r="O5" s="38">
        <v>2</v>
      </c>
      <c r="P5" s="38">
        <v>3</v>
      </c>
      <c r="Q5" s="38">
        <v>1</v>
      </c>
      <c r="R5" s="38">
        <v>0</v>
      </c>
      <c r="S5" s="38">
        <v>0</v>
      </c>
      <c r="T5" s="38">
        <v>0</v>
      </c>
      <c r="U5" s="39">
        <v>0</v>
      </c>
      <c r="V5" t="str">
        <f t="shared" si="1"/>
        <v>PASS</v>
      </c>
    </row>
    <row r="6" spans="1:23" x14ac:dyDescent="0.25">
      <c r="A6" t="s">
        <v>280</v>
      </c>
      <c r="B6" t="s">
        <v>280</v>
      </c>
      <c r="C6" t="s">
        <v>281</v>
      </c>
      <c r="D6" s="35">
        <v>222</v>
      </c>
      <c r="E6">
        <v>2</v>
      </c>
      <c r="F6">
        <v>66</v>
      </c>
      <c r="G6" s="18">
        <v>1</v>
      </c>
      <c r="H6" s="18">
        <v>14</v>
      </c>
      <c r="I6">
        <v>15</v>
      </c>
      <c r="J6">
        <v>2</v>
      </c>
      <c r="K6" t="str">
        <f t="shared" si="0"/>
        <v>PASS</v>
      </c>
      <c r="L6" s="36">
        <v>49</v>
      </c>
      <c r="M6" s="36">
        <v>20</v>
      </c>
      <c r="N6" s="36">
        <v>2</v>
      </c>
      <c r="O6" s="36">
        <v>6</v>
      </c>
      <c r="P6" s="36">
        <v>5</v>
      </c>
      <c r="Q6" s="36">
        <v>3</v>
      </c>
      <c r="R6" s="36">
        <v>1</v>
      </c>
      <c r="S6" s="36">
        <v>2</v>
      </c>
      <c r="T6" s="36">
        <v>0</v>
      </c>
      <c r="U6" s="37">
        <v>12</v>
      </c>
      <c r="V6" t="str">
        <f t="shared" si="1"/>
        <v>PASS</v>
      </c>
    </row>
    <row r="7" spans="1:23" x14ac:dyDescent="0.25">
      <c r="A7" t="s">
        <v>282</v>
      </c>
      <c r="B7" t="s">
        <v>282</v>
      </c>
      <c r="C7" t="s">
        <v>283</v>
      </c>
      <c r="D7" s="35">
        <v>479</v>
      </c>
      <c r="E7">
        <v>3</v>
      </c>
      <c r="F7">
        <v>79</v>
      </c>
      <c r="G7" s="18">
        <v>0</v>
      </c>
      <c r="H7" s="18">
        <v>3</v>
      </c>
      <c r="I7">
        <v>6</v>
      </c>
      <c r="J7">
        <v>9</v>
      </c>
      <c r="K7" t="str">
        <f t="shared" si="0"/>
        <v>PASS</v>
      </c>
      <c r="L7" s="38">
        <v>67</v>
      </c>
      <c r="M7" s="38">
        <v>16</v>
      </c>
      <c r="N7" s="38">
        <v>1</v>
      </c>
      <c r="O7" s="38">
        <v>5</v>
      </c>
      <c r="P7" s="38">
        <v>5</v>
      </c>
      <c r="Q7" s="38">
        <v>3</v>
      </c>
      <c r="R7" s="38">
        <v>0</v>
      </c>
      <c r="S7" s="38">
        <v>0</v>
      </c>
      <c r="T7" s="38">
        <v>0</v>
      </c>
      <c r="U7" s="39">
        <v>3</v>
      </c>
      <c r="V7" t="str">
        <f t="shared" si="1"/>
        <v>PASS</v>
      </c>
    </row>
    <row r="8" spans="1:23" x14ac:dyDescent="0.25">
      <c r="A8" t="s">
        <v>284</v>
      </c>
      <c r="B8" t="s">
        <v>284</v>
      </c>
      <c r="C8" t="s">
        <v>285</v>
      </c>
      <c r="D8" s="35">
        <v>87</v>
      </c>
      <c r="E8">
        <v>2</v>
      </c>
      <c r="F8">
        <v>87</v>
      </c>
      <c r="G8" s="18">
        <v>0</v>
      </c>
      <c r="H8" s="18">
        <v>3</v>
      </c>
      <c r="I8">
        <v>8</v>
      </c>
      <c r="J8">
        <v>0</v>
      </c>
      <c r="K8" t="str">
        <f t="shared" si="0"/>
        <v>PASS</v>
      </c>
      <c r="L8" s="36">
        <v>75</v>
      </c>
      <c r="M8" s="36">
        <v>10</v>
      </c>
      <c r="N8" s="36">
        <v>0</v>
      </c>
      <c r="O8" s="36">
        <v>3</v>
      </c>
      <c r="P8" s="36">
        <v>5</v>
      </c>
      <c r="Q8" s="36">
        <v>2</v>
      </c>
      <c r="R8" s="36">
        <v>2</v>
      </c>
      <c r="S8" s="36">
        <v>0</v>
      </c>
      <c r="T8" s="36">
        <v>0</v>
      </c>
      <c r="U8" s="37">
        <v>3</v>
      </c>
      <c r="V8" t="str">
        <f t="shared" si="1"/>
        <v>PASS</v>
      </c>
    </row>
    <row r="9" spans="1:23" x14ac:dyDescent="0.25">
      <c r="A9" t="s">
        <v>286</v>
      </c>
      <c r="B9" t="s">
        <v>286</v>
      </c>
      <c r="C9" t="s">
        <v>287</v>
      </c>
      <c r="D9" s="35">
        <v>125</v>
      </c>
      <c r="E9">
        <v>100</v>
      </c>
      <c r="F9">
        <v>0</v>
      </c>
      <c r="G9" s="18">
        <v>0</v>
      </c>
      <c r="H9" s="18">
        <v>0</v>
      </c>
      <c r="I9">
        <v>0</v>
      </c>
      <c r="J9">
        <v>0</v>
      </c>
      <c r="K9" t="str">
        <f t="shared" si="0"/>
        <v>PASS</v>
      </c>
      <c r="L9" s="38">
        <v>41</v>
      </c>
      <c r="M9" s="38">
        <v>22</v>
      </c>
      <c r="N9" s="38">
        <v>2</v>
      </c>
      <c r="O9" s="38">
        <v>22</v>
      </c>
      <c r="P9" s="38">
        <v>6</v>
      </c>
      <c r="Q9" s="38">
        <v>2</v>
      </c>
      <c r="R9" s="38">
        <v>2</v>
      </c>
      <c r="S9" s="38">
        <v>3</v>
      </c>
      <c r="T9" s="38">
        <v>0</v>
      </c>
      <c r="U9" s="39">
        <v>0</v>
      </c>
      <c r="V9" t="str">
        <f t="shared" si="1"/>
        <v>PASS</v>
      </c>
    </row>
    <row r="10" spans="1:23" x14ac:dyDescent="0.25">
      <c r="A10" t="s">
        <v>288</v>
      </c>
      <c r="B10" t="s">
        <v>288</v>
      </c>
      <c r="C10" t="s">
        <v>289</v>
      </c>
      <c r="D10" s="35">
        <v>298</v>
      </c>
      <c r="E10">
        <v>99</v>
      </c>
      <c r="F10">
        <v>1</v>
      </c>
      <c r="G10" s="18">
        <v>0</v>
      </c>
      <c r="H10" s="18">
        <v>0</v>
      </c>
      <c r="I10">
        <v>0</v>
      </c>
      <c r="J10">
        <v>0</v>
      </c>
      <c r="K10" t="str">
        <f t="shared" si="0"/>
        <v>PASS</v>
      </c>
      <c r="L10" s="36">
        <v>56</v>
      </c>
      <c r="M10" s="36">
        <v>14</v>
      </c>
      <c r="N10" s="36">
        <v>1</v>
      </c>
      <c r="O10" s="36">
        <v>6</v>
      </c>
      <c r="P10" s="36">
        <v>12</v>
      </c>
      <c r="Q10" s="36">
        <v>0</v>
      </c>
      <c r="R10" s="36">
        <v>0</v>
      </c>
      <c r="S10" s="36">
        <v>1</v>
      </c>
      <c r="T10" s="36">
        <v>10</v>
      </c>
      <c r="U10" s="37">
        <v>0</v>
      </c>
      <c r="V10" t="str">
        <f t="shared" si="1"/>
        <v>PASS</v>
      </c>
    </row>
    <row r="11" spans="1:23" x14ac:dyDescent="0.25">
      <c r="A11" t="s">
        <v>290</v>
      </c>
      <c r="B11" t="s">
        <v>290</v>
      </c>
      <c r="C11" t="s">
        <v>291</v>
      </c>
      <c r="D11" s="35">
        <v>158</v>
      </c>
      <c r="E11">
        <v>54</v>
      </c>
      <c r="F11">
        <v>0</v>
      </c>
      <c r="G11" s="18">
        <v>46</v>
      </c>
      <c r="H11" s="18">
        <v>0</v>
      </c>
      <c r="I11">
        <v>0</v>
      </c>
      <c r="J11">
        <v>0</v>
      </c>
      <c r="K11" t="str">
        <f t="shared" si="0"/>
        <v>PASS</v>
      </c>
      <c r="L11" s="38">
        <v>61</v>
      </c>
      <c r="M11" s="38">
        <v>8</v>
      </c>
      <c r="N11" s="38">
        <v>1</v>
      </c>
      <c r="O11" s="38">
        <v>6</v>
      </c>
      <c r="P11" s="38">
        <v>14</v>
      </c>
      <c r="Q11" s="38">
        <v>6</v>
      </c>
      <c r="R11" s="38">
        <v>4</v>
      </c>
      <c r="S11" s="38">
        <v>0</v>
      </c>
      <c r="T11" s="38">
        <v>0</v>
      </c>
      <c r="U11" s="39">
        <v>0</v>
      </c>
      <c r="V11" t="str">
        <f t="shared" si="1"/>
        <v>PASS</v>
      </c>
    </row>
    <row r="12" spans="1:23" x14ac:dyDescent="0.25">
      <c r="A12" t="s">
        <v>292</v>
      </c>
      <c r="B12" t="s">
        <v>292</v>
      </c>
      <c r="C12" t="s">
        <v>293</v>
      </c>
      <c r="D12" s="35">
        <v>203</v>
      </c>
      <c r="E12">
        <v>47</v>
      </c>
      <c r="F12">
        <v>15</v>
      </c>
      <c r="G12" s="18">
        <v>0</v>
      </c>
      <c r="H12" s="18">
        <v>16</v>
      </c>
      <c r="I12">
        <v>4</v>
      </c>
      <c r="J12">
        <v>18</v>
      </c>
      <c r="K12" t="str">
        <f t="shared" si="0"/>
        <v>PASS</v>
      </c>
      <c r="L12" s="36">
        <v>39</v>
      </c>
      <c r="M12" s="36">
        <v>27</v>
      </c>
      <c r="N12" s="36">
        <v>6</v>
      </c>
      <c r="O12" s="36">
        <v>3</v>
      </c>
      <c r="P12" s="36">
        <v>8</v>
      </c>
      <c r="Q12" s="36">
        <v>1</v>
      </c>
      <c r="R12" s="36">
        <v>0</v>
      </c>
      <c r="S12" s="36">
        <v>0</v>
      </c>
      <c r="T12" s="36">
        <v>0</v>
      </c>
      <c r="U12" s="37">
        <v>16</v>
      </c>
      <c r="V12" t="str">
        <f t="shared" si="1"/>
        <v>PASS</v>
      </c>
    </row>
    <row r="13" spans="1:23" x14ac:dyDescent="0.25">
      <c r="A13" t="s">
        <v>294</v>
      </c>
      <c r="B13" t="s">
        <v>294</v>
      </c>
      <c r="C13" t="s">
        <v>295</v>
      </c>
      <c r="D13" s="35">
        <v>499</v>
      </c>
      <c r="E13">
        <v>3</v>
      </c>
      <c r="F13">
        <v>0</v>
      </c>
      <c r="G13" s="18">
        <v>97</v>
      </c>
      <c r="H13" s="18">
        <v>0</v>
      </c>
      <c r="I13">
        <v>0</v>
      </c>
      <c r="J13">
        <v>0</v>
      </c>
      <c r="K13" t="str">
        <f t="shared" si="0"/>
        <v>PASS</v>
      </c>
      <c r="L13" s="38">
        <v>85</v>
      </c>
      <c r="M13" s="38">
        <v>15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9">
        <v>0</v>
      </c>
      <c r="V13" t="str">
        <f t="shared" si="1"/>
        <v>PASS</v>
      </c>
    </row>
    <row r="14" spans="1:23" x14ac:dyDescent="0.25">
      <c r="A14" t="s">
        <v>296</v>
      </c>
      <c r="B14" t="s">
        <v>296</v>
      </c>
      <c r="C14" t="s">
        <v>297</v>
      </c>
      <c r="D14" s="35">
        <v>208</v>
      </c>
      <c r="E14">
        <v>100</v>
      </c>
      <c r="F14">
        <v>0</v>
      </c>
      <c r="G14" s="18">
        <v>0</v>
      </c>
      <c r="H14" s="18">
        <v>0</v>
      </c>
      <c r="I14">
        <v>0</v>
      </c>
      <c r="J14">
        <v>0</v>
      </c>
      <c r="K14" t="str">
        <f t="shared" si="0"/>
        <v>PASS</v>
      </c>
      <c r="L14" s="36">
        <v>54</v>
      </c>
      <c r="M14" s="36">
        <v>26</v>
      </c>
      <c r="N14" s="36">
        <v>9</v>
      </c>
      <c r="O14" s="36">
        <v>6</v>
      </c>
      <c r="P14" s="36">
        <v>5</v>
      </c>
      <c r="Q14" s="36">
        <v>0</v>
      </c>
      <c r="R14" s="36">
        <v>0</v>
      </c>
      <c r="S14" s="36">
        <v>0</v>
      </c>
      <c r="T14" s="36">
        <v>0</v>
      </c>
      <c r="U14" s="37">
        <v>0</v>
      </c>
      <c r="V14" t="str">
        <f t="shared" si="1"/>
        <v>PASS</v>
      </c>
    </row>
    <row r="15" spans="1:23" x14ac:dyDescent="0.25">
      <c r="A15" t="s">
        <v>298</v>
      </c>
      <c r="E15" t="s">
        <v>255</v>
      </c>
      <c r="F15" t="s">
        <v>299</v>
      </c>
      <c r="G15" t="s">
        <v>300</v>
      </c>
      <c r="H15" t="s">
        <v>256</v>
      </c>
      <c r="I15" t="s">
        <v>301</v>
      </c>
      <c r="J15" s="6" t="s">
        <v>255</v>
      </c>
      <c r="L15" t="s">
        <v>166</v>
      </c>
      <c r="M15" t="s">
        <v>166</v>
      </c>
      <c r="N15" t="s">
        <v>166</v>
      </c>
      <c r="O15" t="s">
        <v>165</v>
      </c>
      <c r="P15" t="s">
        <v>163</v>
      </c>
      <c r="Q15" t="s">
        <v>163</v>
      </c>
      <c r="R15" t="s">
        <v>163</v>
      </c>
      <c r="S15" t="s">
        <v>164</v>
      </c>
      <c r="T15" t="s">
        <v>164</v>
      </c>
      <c r="U15" t="s">
        <v>302</v>
      </c>
    </row>
    <row r="17" spans="1:17" x14ac:dyDescent="0.25">
      <c r="A17" t="s">
        <v>257</v>
      </c>
      <c r="B17" t="s">
        <v>258</v>
      </c>
      <c r="C17" t="s">
        <v>259</v>
      </c>
      <c r="D17" s="31" t="s">
        <v>73</v>
      </c>
      <c r="E17" s="31" t="s">
        <v>173</v>
      </c>
      <c r="F17" s="31" t="s">
        <v>174</v>
      </c>
      <c r="G17" s="31" t="s">
        <v>175</v>
      </c>
      <c r="H17" s="31" t="s">
        <v>176</v>
      </c>
      <c r="I17" s="31" t="s">
        <v>177</v>
      </c>
      <c r="J17" s="35" t="s">
        <v>178</v>
      </c>
      <c r="K17" s="32" t="s">
        <v>168</v>
      </c>
      <c r="L17" s="32" t="s">
        <v>169</v>
      </c>
      <c r="M17" s="32" t="s">
        <v>64</v>
      </c>
      <c r="N17" s="32" t="s">
        <v>170</v>
      </c>
      <c r="O17" s="32" t="s">
        <v>68</v>
      </c>
      <c r="P17" s="32" t="s">
        <v>171</v>
      </c>
      <c r="Q17" s="35" t="s">
        <v>172</v>
      </c>
    </row>
    <row r="18" spans="1:17" x14ac:dyDescent="0.25">
      <c r="A18" t="s">
        <v>206</v>
      </c>
      <c r="B18" t="s">
        <v>206</v>
      </c>
      <c r="C18" t="s">
        <v>272</v>
      </c>
      <c r="D18" s="18">
        <f t="shared" ref="D18:D30" si="2">(U2/100)*D2</f>
        <v>0</v>
      </c>
      <c r="E18" s="18">
        <f t="shared" ref="E18:E30" si="3">((P2+Q2+R2)/100)*D2</f>
        <v>315.56</v>
      </c>
      <c r="F18" s="18">
        <v>0</v>
      </c>
      <c r="G18" s="18">
        <f t="shared" ref="G18:G30" si="4">((L2+M2+N2)/100)*D2</f>
        <v>315.56</v>
      </c>
      <c r="H18" s="18">
        <f t="shared" ref="H18:H30" si="5">((S2+T2)/100)*D2</f>
        <v>0</v>
      </c>
      <c r="I18" s="18">
        <f t="shared" ref="I18:I30" si="6">(O2/100)*D2</f>
        <v>12.88</v>
      </c>
      <c r="J18" s="35">
        <f t="shared" ref="J18:J30" si="7">SUM(D18:I18)</f>
        <v>644</v>
      </c>
      <c r="K18" s="18">
        <f t="shared" ref="K18:K30" si="8">(H2/100)*D2</f>
        <v>0</v>
      </c>
      <c r="L18" s="18">
        <f t="shared" ref="L18:L30" si="9">((E2+J2)/100)*D2</f>
        <v>495.88</v>
      </c>
      <c r="M18" s="18">
        <v>0</v>
      </c>
      <c r="N18" s="18">
        <f t="shared" ref="N18:N30" si="10">(F2/100)*D2</f>
        <v>0</v>
      </c>
      <c r="O18" s="18">
        <f t="shared" ref="O18:O30" si="11">(G2/100)*D2</f>
        <v>148.12</v>
      </c>
      <c r="P18" s="18">
        <f t="shared" ref="P18:P30" si="12">(I2/100)*D2</f>
        <v>0</v>
      </c>
      <c r="Q18" s="35">
        <f t="shared" ref="Q18:Q30" si="13">SUM(K18:P18)</f>
        <v>644</v>
      </c>
    </row>
    <row r="19" spans="1:17" x14ac:dyDescent="0.25">
      <c r="A19" t="s">
        <v>273</v>
      </c>
      <c r="B19" t="s">
        <v>273</v>
      </c>
      <c r="C19" t="s">
        <v>274</v>
      </c>
      <c r="D19" s="18">
        <f t="shared" si="2"/>
        <v>0</v>
      </c>
      <c r="E19" s="18">
        <f t="shared" si="3"/>
        <v>31.32</v>
      </c>
      <c r="F19" s="18">
        <v>0</v>
      </c>
      <c r="G19" s="18">
        <f t="shared" si="4"/>
        <v>42.92</v>
      </c>
      <c r="H19" s="18">
        <f t="shared" si="5"/>
        <v>17.399999999999999</v>
      </c>
      <c r="I19" s="18">
        <f t="shared" si="6"/>
        <v>23.200000000000003</v>
      </c>
      <c r="J19" s="35">
        <f t="shared" si="7"/>
        <v>114.84000000000002</v>
      </c>
      <c r="K19" s="18">
        <f t="shared" si="8"/>
        <v>0</v>
      </c>
      <c r="L19" s="18">
        <f t="shared" si="9"/>
        <v>114.84</v>
      </c>
      <c r="M19" s="18">
        <v>0</v>
      </c>
      <c r="N19" s="18">
        <f t="shared" si="10"/>
        <v>0</v>
      </c>
      <c r="O19" s="18">
        <f t="shared" si="11"/>
        <v>1.1599999999999999</v>
      </c>
      <c r="P19" s="18">
        <f t="shared" si="12"/>
        <v>0</v>
      </c>
      <c r="Q19" s="35">
        <f t="shared" si="13"/>
        <v>116</v>
      </c>
    </row>
    <row r="20" spans="1:17" x14ac:dyDescent="0.25">
      <c r="A20" t="s">
        <v>276</v>
      </c>
      <c r="B20" t="s">
        <v>276</v>
      </c>
      <c r="C20" t="s">
        <v>277</v>
      </c>
      <c r="D20" s="18">
        <f t="shared" si="2"/>
        <v>0</v>
      </c>
      <c r="E20" s="18">
        <f t="shared" si="3"/>
        <v>1.85</v>
      </c>
      <c r="F20" s="18">
        <v>0</v>
      </c>
      <c r="G20" s="18">
        <f t="shared" si="4"/>
        <v>168.35</v>
      </c>
      <c r="H20" s="18">
        <f t="shared" si="5"/>
        <v>0</v>
      </c>
      <c r="I20" s="18">
        <f t="shared" si="6"/>
        <v>14.8</v>
      </c>
      <c r="J20" s="35">
        <f t="shared" si="7"/>
        <v>185</v>
      </c>
      <c r="K20" s="18">
        <f t="shared" si="8"/>
        <v>0</v>
      </c>
      <c r="L20" s="18">
        <f t="shared" si="9"/>
        <v>185</v>
      </c>
      <c r="M20" s="18">
        <v>0</v>
      </c>
      <c r="N20" s="18">
        <f t="shared" si="10"/>
        <v>0</v>
      </c>
      <c r="O20" s="18">
        <f t="shared" si="11"/>
        <v>0</v>
      </c>
      <c r="P20" s="18">
        <f t="shared" si="12"/>
        <v>0</v>
      </c>
      <c r="Q20" s="35">
        <f t="shared" si="13"/>
        <v>185</v>
      </c>
    </row>
    <row r="21" spans="1:17" x14ac:dyDescent="0.25">
      <c r="A21" t="s">
        <v>278</v>
      </c>
      <c r="B21" t="s">
        <v>278</v>
      </c>
      <c r="C21" t="s">
        <v>279</v>
      </c>
      <c r="D21" s="18">
        <f t="shared" si="2"/>
        <v>0</v>
      </c>
      <c r="E21" s="18">
        <f t="shared" si="3"/>
        <v>8.36</v>
      </c>
      <c r="F21" s="18">
        <v>0</v>
      </c>
      <c r="G21" s="18">
        <f t="shared" si="4"/>
        <v>196.45999999999998</v>
      </c>
      <c r="H21" s="18">
        <f t="shared" si="5"/>
        <v>0</v>
      </c>
      <c r="I21" s="18">
        <f t="shared" si="6"/>
        <v>4.18</v>
      </c>
      <c r="J21" s="35">
        <f t="shared" si="7"/>
        <v>209</v>
      </c>
      <c r="K21" s="18">
        <f t="shared" si="8"/>
        <v>0</v>
      </c>
      <c r="L21" s="18">
        <f t="shared" si="9"/>
        <v>6.27</v>
      </c>
      <c r="M21" s="18">
        <v>0</v>
      </c>
      <c r="N21" s="18">
        <f t="shared" si="10"/>
        <v>198.54999999999998</v>
      </c>
      <c r="O21" s="18">
        <f t="shared" si="11"/>
        <v>0</v>
      </c>
      <c r="P21" s="18">
        <f t="shared" si="12"/>
        <v>4.18</v>
      </c>
      <c r="Q21" s="35">
        <f t="shared" si="13"/>
        <v>209</v>
      </c>
    </row>
    <row r="22" spans="1:17" x14ac:dyDescent="0.25">
      <c r="A22" t="s">
        <v>280</v>
      </c>
      <c r="B22" t="s">
        <v>280</v>
      </c>
      <c r="C22" t="s">
        <v>281</v>
      </c>
      <c r="D22" s="18">
        <f t="shared" si="2"/>
        <v>26.64</v>
      </c>
      <c r="E22" s="18">
        <f t="shared" si="3"/>
        <v>19.98</v>
      </c>
      <c r="F22" s="18">
        <v>0</v>
      </c>
      <c r="G22" s="18">
        <f t="shared" si="4"/>
        <v>157.62</v>
      </c>
      <c r="H22" s="18">
        <f t="shared" si="5"/>
        <v>4.4400000000000004</v>
      </c>
      <c r="I22" s="18">
        <f t="shared" si="6"/>
        <v>13.32</v>
      </c>
      <c r="J22" s="35">
        <f t="shared" si="7"/>
        <v>222</v>
      </c>
      <c r="K22" s="18">
        <f t="shared" si="8"/>
        <v>31.080000000000002</v>
      </c>
      <c r="L22" s="18">
        <f t="shared" si="9"/>
        <v>8.8800000000000008</v>
      </c>
      <c r="M22" s="18">
        <v>0</v>
      </c>
      <c r="N22" s="18">
        <f t="shared" si="10"/>
        <v>146.52000000000001</v>
      </c>
      <c r="O22" s="18">
        <f t="shared" si="11"/>
        <v>2.2200000000000002</v>
      </c>
      <c r="P22" s="18">
        <f t="shared" si="12"/>
        <v>33.299999999999997</v>
      </c>
      <c r="Q22" s="35">
        <f t="shared" si="13"/>
        <v>222</v>
      </c>
    </row>
    <row r="23" spans="1:17" x14ac:dyDescent="0.25">
      <c r="A23" t="s">
        <v>282</v>
      </c>
      <c r="B23" t="s">
        <v>282</v>
      </c>
      <c r="C23" t="s">
        <v>283</v>
      </c>
      <c r="D23" s="18">
        <f t="shared" si="2"/>
        <v>14.37</v>
      </c>
      <c r="E23" s="18">
        <f t="shared" si="3"/>
        <v>38.32</v>
      </c>
      <c r="F23" s="18">
        <v>0</v>
      </c>
      <c r="G23" s="18">
        <f t="shared" si="4"/>
        <v>402.35999999999996</v>
      </c>
      <c r="H23" s="18">
        <f t="shared" si="5"/>
        <v>0</v>
      </c>
      <c r="I23" s="18">
        <f t="shared" si="6"/>
        <v>23.950000000000003</v>
      </c>
      <c r="J23" s="35">
        <f t="shared" si="7"/>
        <v>478.99999999999994</v>
      </c>
      <c r="K23" s="18">
        <f t="shared" si="8"/>
        <v>14.37</v>
      </c>
      <c r="L23" s="18">
        <f t="shared" si="9"/>
        <v>57.48</v>
      </c>
      <c r="M23" s="18">
        <v>0</v>
      </c>
      <c r="N23" s="18">
        <f t="shared" si="10"/>
        <v>378.41</v>
      </c>
      <c r="O23" s="18">
        <f t="shared" si="11"/>
        <v>0</v>
      </c>
      <c r="P23" s="18">
        <f t="shared" si="12"/>
        <v>28.74</v>
      </c>
      <c r="Q23" s="35">
        <f t="shared" si="13"/>
        <v>479</v>
      </c>
    </row>
    <row r="24" spans="1:17" x14ac:dyDescent="0.25">
      <c r="A24" t="s">
        <v>284</v>
      </c>
      <c r="B24" t="s">
        <v>284</v>
      </c>
      <c r="C24" t="s">
        <v>285</v>
      </c>
      <c r="D24" s="18">
        <f t="shared" si="2"/>
        <v>2.61</v>
      </c>
      <c r="E24" s="18">
        <f t="shared" si="3"/>
        <v>7.83</v>
      </c>
      <c r="F24" s="18">
        <v>0</v>
      </c>
      <c r="G24" s="18">
        <f t="shared" si="4"/>
        <v>73.95</v>
      </c>
      <c r="H24" s="18">
        <f t="shared" si="5"/>
        <v>0</v>
      </c>
      <c r="I24" s="18">
        <f t="shared" si="6"/>
        <v>2.61</v>
      </c>
      <c r="J24" s="35">
        <f t="shared" si="7"/>
        <v>87</v>
      </c>
      <c r="K24" s="18">
        <f t="shared" si="8"/>
        <v>2.61</v>
      </c>
      <c r="L24" s="18">
        <f t="shared" si="9"/>
        <v>1.74</v>
      </c>
      <c r="M24" s="18">
        <v>0</v>
      </c>
      <c r="N24" s="18">
        <f t="shared" si="10"/>
        <v>75.69</v>
      </c>
      <c r="O24" s="18">
        <f t="shared" si="11"/>
        <v>0</v>
      </c>
      <c r="P24" s="18">
        <f t="shared" si="12"/>
        <v>6.96</v>
      </c>
      <c r="Q24" s="35">
        <f t="shared" si="13"/>
        <v>86.999999999999986</v>
      </c>
    </row>
    <row r="25" spans="1:17" x14ac:dyDescent="0.25">
      <c r="A25" t="s">
        <v>286</v>
      </c>
      <c r="B25" t="s">
        <v>286</v>
      </c>
      <c r="C25" t="s">
        <v>287</v>
      </c>
      <c r="D25" s="18">
        <f t="shared" si="2"/>
        <v>0</v>
      </c>
      <c r="E25" s="18">
        <f t="shared" si="3"/>
        <v>12.5</v>
      </c>
      <c r="F25" s="18">
        <v>0</v>
      </c>
      <c r="G25" s="18">
        <f t="shared" si="4"/>
        <v>81.25</v>
      </c>
      <c r="H25" s="18">
        <f t="shared" si="5"/>
        <v>3.75</v>
      </c>
      <c r="I25" s="18">
        <f t="shared" si="6"/>
        <v>27.5</v>
      </c>
      <c r="J25" s="35">
        <f t="shared" si="7"/>
        <v>125</v>
      </c>
      <c r="K25" s="18">
        <f t="shared" si="8"/>
        <v>0</v>
      </c>
      <c r="L25" s="18">
        <f t="shared" si="9"/>
        <v>125</v>
      </c>
      <c r="M25" s="18">
        <v>0</v>
      </c>
      <c r="N25" s="18">
        <f t="shared" si="10"/>
        <v>0</v>
      </c>
      <c r="O25" s="18">
        <f t="shared" si="11"/>
        <v>0</v>
      </c>
      <c r="P25" s="18">
        <f t="shared" si="12"/>
        <v>0</v>
      </c>
      <c r="Q25" s="35">
        <f t="shared" si="13"/>
        <v>125</v>
      </c>
    </row>
    <row r="26" spans="1:17" x14ac:dyDescent="0.25">
      <c r="A26" t="s">
        <v>288</v>
      </c>
      <c r="B26" t="s">
        <v>288</v>
      </c>
      <c r="C26" t="s">
        <v>289</v>
      </c>
      <c r="D26" s="18">
        <f t="shared" si="2"/>
        <v>0</v>
      </c>
      <c r="E26" s="18">
        <f t="shared" si="3"/>
        <v>35.76</v>
      </c>
      <c r="F26" s="18">
        <v>0</v>
      </c>
      <c r="G26" s="18">
        <f t="shared" si="4"/>
        <v>211.57999999999998</v>
      </c>
      <c r="H26" s="18">
        <f t="shared" si="5"/>
        <v>32.78</v>
      </c>
      <c r="I26" s="18">
        <f t="shared" si="6"/>
        <v>17.88</v>
      </c>
      <c r="J26" s="35">
        <f t="shared" si="7"/>
        <v>298</v>
      </c>
      <c r="K26" s="18">
        <f t="shared" si="8"/>
        <v>0</v>
      </c>
      <c r="L26" s="18">
        <f t="shared" si="9"/>
        <v>295.02</v>
      </c>
      <c r="M26" s="18">
        <v>0</v>
      </c>
      <c r="N26" s="18">
        <f t="shared" si="10"/>
        <v>2.98</v>
      </c>
      <c r="O26" s="18">
        <f t="shared" si="11"/>
        <v>0</v>
      </c>
      <c r="P26" s="18">
        <f t="shared" si="12"/>
        <v>0</v>
      </c>
      <c r="Q26" s="35">
        <f t="shared" si="13"/>
        <v>298</v>
      </c>
    </row>
    <row r="27" spans="1:17" x14ac:dyDescent="0.25">
      <c r="A27" t="s">
        <v>290</v>
      </c>
      <c r="B27" t="s">
        <v>290</v>
      </c>
      <c r="C27" t="s">
        <v>291</v>
      </c>
      <c r="D27" s="18">
        <f t="shared" si="2"/>
        <v>0</v>
      </c>
      <c r="E27" s="18">
        <f t="shared" si="3"/>
        <v>37.92</v>
      </c>
      <c r="F27" s="18">
        <v>0</v>
      </c>
      <c r="G27" s="18">
        <f t="shared" si="4"/>
        <v>110.6</v>
      </c>
      <c r="H27" s="18">
        <f t="shared" si="5"/>
        <v>0</v>
      </c>
      <c r="I27" s="18">
        <f t="shared" si="6"/>
        <v>9.48</v>
      </c>
      <c r="J27" s="35">
        <f t="shared" si="7"/>
        <v>157.99999999999997</v>
      </c>
      <c r="K27" s="18">
        <f t="shared" si="8"/>
        <v>0</v>
      </c>
      <c r="L27" s="18">
        <f t="shared" si="9"/>
        <v>85.320000000000007</v>
      </c>
      <c r="M27" s="18">
        <v>0</v>
      </c>
      <c r="N27" s="18">
        <f t="shared" si="10"/>
        <v>0</v>
      </c>
      <c r="O27" s="18">
        <f t="shared" si="11"/>
        <v>72.680000000000007</v>
      </c>
      <c r="P27" s="18">
        <f t="shared" si="12"/>
        <v>0</v>
      </c>
      <c r="Q27" s="35">
        <f t="shared" si="13"/>
        <v>158</v>
      </c>
    </row>
    <row r="28" spans="1:17" x14ac:dyDescent="0.25">
      <c r="A28" t="s">
        <v>292</v>
      </c>
      <c r="B28" t="s">
        <v>292</v>
      </c>
      <c r="C28" t="s">
        <v>293</v>
      </c>
      <c r="D28" s="18">
        <f t="shared" si="2"/>
        <v>32.480000000000004</v>
      </c>
      <c r="E28" s="18">
        <f t="shared" si="3"/>
        <v>18.27</v>
      </c>
      <c r="F28" s="18">
        <v>0</v>
      </c>
      <c r="G28" s="18">
        <f t="shared" si="4"/>
        <v>146.16</v>
      </c>
      <c r="H28" s="18">
        <f t="shared" si="5"/>
        <v>0</v>
      </c>
      <c r="I28" s="18">
        <f t="shared" si="6"/>
        <v>6.09</v>
      </c>
      <c r="J28" s="35">
        <f t="shared" si="7"/>
        <v>203</v>
      </c>
      <c r="K28" s="18">
        <f t="shared" si="8"/>
        <v>32.480000000000004</v>
      </c>
      <c r="L28" s="18">
        <f t="shared" si="9"/>
        <v>131.95000000000002</v>
      </c>
      <c r="M28" s="18">
        <v>0</v>
      </c>
      <c r="N28" s="18">
        <f t="shared" si="10"/>
        <v>30.45</v>
      </c>
      <c r="O28" s="18">
        <f t="shared" si="11"/>
        <v>0</v>
      </c>
      <c r="P28" s="18">
        <f t="shared" si="12"/>
        <v>8.120000000000001</v>
      </c>
      <c r="Q28" s="35">
        <f t="shared" si="13"/>
        <v>203</v>
      </c>
    </row>
    <row r="29" spans="1:17" x14ac:dyDescent="0.25">
      <c r="A29" t="s">
        <v>294</v>
      </c>
      <c r="B29" t="s">
        <v>294</v>
      </c>
      <c r="C29" t="s">
        <v>295</v>
      </c>
      <c r="D29" s="18">
        <f t="shared" si="2"/>
        <v>0</v>
      </c>
      <c r="E29" s="18">
        <f t="shared" si="3"/>
        <v>0</v>
      </c>
      <c r="F29" s="18">
        <v>0</v>
      </c>
      <c r="G29" s="18">
        <f t="shared" si="4"/>
        <v>499</v>
      </c>
      <c r="H29" s="18">
        <f t="shared" si="5"/>
        <v>0</v>
      </c>
      <c r="I29" s="18">
        <f t="shared" si="6"/>
        <v>0</v>
      </c>
      <c r="J29" s="35">
        <f t="shared" si="7"/>
        <v>499</v>
      </c>
      <c r="K29" s="18">
        <f t="shared" si="8"/>
        <v>0</v>
      </c>
      <c r="L29" s="18">
        <f t="shared" si="9"/>
        <v>14.969999999999999</v>
      </c>
      <c r="M29" s="18">
        <v>0</v>
      </c>
      <c r="N29" s="18">
        <f t="shared" si="10"/>
        <v>0</v>
      </c>
      <c r="O29" s="18">
        <f t="shared" si="11"/>
        <v>484.03</v>
      </c>
      <c r="P29" s="18">
        <f t="shared" si="12"/>
        <v>0</v>
      </c>
      <c r="Q29" s="35">
        <f t="shared" si="13"/>
        <v>499</v>
      </c>
    </row>
    <row r="30" spans="1:17" x14ac:dyDescent="0.25">
      <c r="A30" t="s">
        <v>296</v>
      </c>
      <c r="B30" t="s">
        <v>296</v>
      </c>
      <c r="C30" t="s">
        <v>297</v>
      </c>
      <c r="D30" s="18">
        <f t="shared" si="2"/>
        <v>0</v>
      </c>
      <c r="E30" s="18">
        <f t="shared" si="3"/>
        <v>10.4</v>
      </c>
      <c r="F30" s="18">
        <v>0</v>
      </c>
      <c r="G30" s="18">
        <f t="shared" si="4"/>
        <v>185.12</v>
      </c>
      <c r="H30" s="18">
        <f t="shared" si="5"/>
        <v>0</v>
      </c>
      <c r="I30" s="18">
        <f t="shared" si="6"/>
        <v>12.48</v>
      </c>
      <c r="J30" s="35">
        <f t="shared" si="7"/>
        <v>208</v>
      </c>
      <c r="K30" s="18">
        <f t="shared" si="8"/>
        <v>0</v>
      </c>
      <c r="L30" s="18">
        <f t="shared" si="9"/>
        <v>208</v>
      </c>
      <c r="M30" s="18">
        <v>0</v>
      </c>
      <c r="N30" s="18">
        <f t="shared" si="10"/>
        <v>0</v>
      </c>
      <c r="O30" s="18">
        <f t="shared" si="11"/>
        <v>0</v>
      </c>
      <c r="P30" s="18">
        <f t="shared" si="12"/>
        <v>0</v>
      </c>
      <c r="Q30" s="35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A34" sqref="A34"/>
    </sheetView>
  </sheetViews>
  <sheetFormatPr defaultColWidth="11.5703125" defaultRowHeight="15" x14ac:dyDescent="0.25"/>
  <cols>
    <col min="1" max="1" width="21.28515625" customWidth="1"/>
    <col min="2" max="2" width="8" customWidth="1"/>
    <col min="3" max="3" width="31.5703125" customWidth="1"/>
    <col min="10" max="10" width="8.28515625" customWidth="1"/>
    <col min="12" max="12" width="9.7109375" customWidth="1"/>
    <col min="13" max="13" width="10.7109375" customWidth="1"/>
    <col min="14" max="14" width="9" customWidth="1"/>
    <col min="15" max="15" width="9.42578125" customWidth="1"/>
    <col min="21" max="21" width="5" customWidth="1"/>
    <col min="22" max="22" width="5.140625" customWidth="1"/>
  </cols>
  <sheetData>
    <row r="1" spans="1:22" x14ac:dyDescent="0.25">
      <c r="A1" t="s">
        <v>257</v>
      </c>
      <c r="B1" t="s">
        <v>258</v>
      </c>
      <c r="C1" t="s">
        <v>259</v>
      </c>
      <c r="D1" t="s">
        <v>61</v>
      </c>
      <c r="E1" t="s">
        <v>303</v>
      </c>
      <c r="F1" t="s">
        <v>221</v>
      </c>
      <c r="G1" t="s">
        <v>223</v>
      </c>
      <c r="H1" t="s">
        <v>220</v>
      </c>
      <c r="I1" t="s">
        <v>260</v>
      </c>
      <c r="J1" t="s">
        <v>222</v>
      </c>
      <c r="K1" t="s">
        <v>261</v>
      </c>
      <c r="L1" t="s">
        <v>263</v>
      </c>
      <c r="N1" t="s">
        <v>73</v>
      </c>
      <c r="O1" t="s">
        <v>225</v>
      </c>
      <c r="P1" t="s">
        <v>304</v>
      </c>
      <c r="Q1" t="s">
        <v>305</v>
      </c>
      <c r="R1" t="s">
        <v>175</v>
      </c>
      <c r="S1" t="s">
        <v>306</v>
      </c>
      <c r="T1" t="s">
        <v>227</v>
      </c>
      <c r="U1" t="s">
        <v>263</v>
      </c>
    </row>
    <row r="2" spans="1:22" x14ac:dyDescent="0.25">
      <c r="A2" t="s">
        <v>307</v>
      </c>
      <c r="C2" t="s">
        <v>308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25">
      <c r="A3" t="s">
        <v>309</v>
      </c>
      <c r="C3" t="s">
        <v>310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25">
      <c r="A4" t="s">
        <v>309</v>
      </c>
      <c r="C4" t="s">
        <v>311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25">
      <c r="A5" t="s">
        <v>312</v>
      </c>
      <c r="C5" t="s">
        <v>313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25">
      <c r="A6" t="s">
        <v>314</v>
      </c>
      <c r="C6" t="s">
        <v>315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25">
      <c r="A7" t="s">
        <v>316</v>
      </c>
      <c r="C7" t="s">
        <v>317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25">
      <c r="A8" t="s">
        <v>116</v>
      </c>
      <c r="C8" t="s">
        <v>318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25">
      <c r="A9" t="s">
        <v>137</v>
      </c>
      <c r="C9" t="s">
        <v>319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25">
      <c r="A10" t="s">
        <v>320</v>
      </c>
      <c r="C10" t="s">
        <v>321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25">
      <c r="A11" t="s">
        <v>320</v>
      </c>
      <c r="C11" t="s">
        <v>322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25">
      <c r="A12" t="s">
        <v>323</v>
      </c>
      <c r="C12" t="s">
        <v>324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25">
      <c r="A13" t="s">
        <v>325</v>
      </c>
      <c r="C13" t="s">
        <v>326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25">
      <c r="A14" t="s">
        <v>327</v>
      </c>
      <c r="C14" t="s">
        <v>328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25">
      <c r="A15" t="s">
        <v>329</v>
      </c>
      <c r="C15" t="s">
        <v>330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25">
      <c r="A16" t="s">
        <v>331</v>
      </c>
      <c r="C16" t="s">
        <v>332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25">
      <c r="A17" t="s">
        <v>333</v>
      </c>
      <c r="C17" t="s">
        <v>334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25">
      <c r="A18" t="s">
        <v>335</v>
      </c>
      <c r="C18" t="s">
        <v>336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25">
      <c r="A19" t="s">
        <v>337</v>
      </c>
      <c r="C19" t="s">
        <v>338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25">
      <c r="A20" t="s">
        <v>339</v>
      </c>
      <c r="C20" t="s">
        <v>340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25">
      <c r="A21" t="s">
        <v>341</v>
      </c>
      <c r="C21" t="s">
        <v>342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25">
      <c r="E22" s="6" t="s">
        <v>300</v>
      </c>
      <c r="F22" t="s">
        <v>255</v>
      </c>
      <c r="G22" t="s">
        <v>256</v>
      </c>
      <c r="H22" t="s">
        <v>343</v>
      </c>
      <c r="I22" t="s">
        <v>299</v>
      </c>
      <c r="J22" t="s">
        <v>300</v>
      </c>
      <c r="K22" t="s">
        <v>301</v>
      </c>
      <c r="N22" t="s">
        <v>216</v>
      </c>
      <c r="O22" t="s">
        <v>163</v>
      </c>
      <c r="P22" t="s">
        <v>163</v>
      </c>
      <c r="Q22" t="s">
        <v>164</v>
      </c>
      <c r="R22" t="s">
        <v>166</v>
      </c>
      <c r="S22" t="s">
        <v>163</v>
      </c>
      <c r="T22" t="s">
        <v>163</v>
      </c>
    </row>
    <row r="23" spans="1:22" x14ac:dyDescent="0.25">
      <c r="E23" t="s">
        <v>344</v>
      </c>
      <c r="Q23" t="s">
        <v>345</v>
      </c>
    </row>
    <row r="25" spans="1:22" x14ac:dyDescent="0.25">
      <c r="A25" t="s">
        <v>257</v>
      </c>
      <c r="B25" t="s">
        <v>258</v>
      </c>
      <c r="C25" t="s">
        <v>259</v>
      </c>
      <c r="D25" t="s">
        <v>61</v>
      </c>
      <c r="E25" s="31" t="s">
        <v>73</v>
      </c>
      <c r="F25" s="31" t="s">
        <v>173</v>
      </c>
      <c r="G25" s="31" t="s">
        <v>174</v>
      </c>
      <c r="H25" s="31" t="s">
        <v>175</v>
      </c>
      <c r="I25" s="31" t="s">
        <v>176</v>
      </c>
      <c r="J25" s="31" t="s">
        <v>177</v>
      </c>
      <c r="K25" s="35" t="s">
        <v>178</v>
      </c>
      <c r="L25" s="32" t="s">
        <v>168</v>
      </c>
      <c r="M25" s="32" t="s">
        <v>169</v>
      </c>
      <c r="N25" s="32" t="s">
        <v>64</v>
      </c>
      <c r="O25" s="32" t="s">
        <v>170</v>
      </c>
      <c r="P25" s="32" t="s">
        <v>68</v>
      </c>
      <c r="Q25" s="32" t="s">
        <v>171</v>
      </c>
      <c r="R25" s="35" t="s">
        <v>172</v>
      </c>
    </row>
    <row r="26" spans="1:22" x14ac:dyDescent="0.25">
      <c r="A26" t="s">
        <v>307</v>
      </c>
      <c r="C26" t="s">
        <v>308</v>
      </c>
      <c r="D26">
        <v>12</v>
      </c>
      <c r="E26" s="18">
        <f t="shared" ref="E26:E45" si="4">(N2/100)*D2</f>
        <v>0</v>
      </c>
      <c r="F26" s="18">
        <f t="shared" ref="F26:F45" si="5">((O2+P2+S2+T2)/100)*D2</f>
        <v>3</v>
      </c>
      <c r="G26" s="18">
        <v>0</v>
      </c>
      <c r="H26" s="18">
        <f t="shared" ref="H26:H45" si="6">(R2/100)*D2</f>
        <v>0</v>
      </c>
      <c r="I26" s="18">
        <f t="shared" ref="I26:I45" si="7">(Q2/100)*D2</f>
        <v>9</v>
      </c>
      <c r="J26" s="18"/>
      <c r="K26" s="18">
        <f t="shared" ref="K26:K45" si="8">SUM(E26:I26)</f>
        <v>12</v>
      </c>
      <c r="L26" s="18">
        <f t="shared" ref="L26:L45" si="9">(G2/100)*D2</f>
        <v>0</v>
      </c>
      <c r="M26" s="18">
        <f t="shared" ref="M26:M45" si="10">(F2/100)*D2</f>
        <v>9.9599999999999991</v>
      </c>
      <c r="N26" s="18">
        <f t="shared" ref="N26:N45" si="11">(H2/100)*D2</f>
        <v>0</v>
      </c>
      <c r="O26" s="18">
        <f t="shared" ref="O26:O45" si="12">(I2/100)*D2</f>
        <v>0</v>
      </c>
      <c r="P26" s="18">
        <f t="shared" ref="P26:P45" si="13">((J2+E2)/100)*D2</f>
        <v>0</v>
      </c>
      <c r="Q26" s="18">
        <f t="shared" ref="Q26:Q45" si="14">(K2/100)*D2</f>
        <v>2.04</v>
      </c>
      <c r="R26" s="18">
        <f t="shared" ref="R26:R45" si="15">SUM(L26:Q26)</f>
        <v>12</v>
      </c>
    </row>
    <row r="27" spans="1:22" x14ac:dyDescent="0.25">
      <c r="A27" t="s">
        <v>309</v>
      </c>
      <c r="C27" t="s">
        <v>310</v>
      </c>
      <c r="D27">
        <v>154</v>
      </c>
      <c r="E27" s="18">
        <f t="shared" si="4"/>
        <v>0</v>
      </c>
      <c r="F27" s="18">
        <f t="shared" si="5"/>
        <v>27.72</v>
      </c>
      <c r="G27" s="18">
        <v>0</v>
      </c>
      <c r="H27" s="18">
        <f t="shared" si="6"/>
        <v>1.54</v>
      </c>
      <c r="I27" s="18">
        <f t="shared" si="7"/>
        <v>124.74000000000001</v>
      </c>
      <c r="J27" s="18"/>
      <c r="K27" s="18">
        <f t="shared" si="8"/>
        <v>154</v>
      </c>
      <c r="L27" s="18">
        <f t="shared" si="9"/>
        <v>1.54</v>
      </c>
      <c r="M27" s="18">
        <f t="shared" si="10"/>
        <v>129.35999999999999</v>
      </c>
      <c r="N27" s="18">
        <f t="shared" si="11"/>
        <v>3.08</v>
      </c>
      <c r="O27" s="18">
        <f t="shared" si="12"/>
        <v>0</v>
      </c>
      <c r="P27" s="18">
        <f t="shared" si="13"/>
        <v>0</v>
      </c>
      <c r="Q27" s="18">
        <f t="shared" si="14"/>
        <v>20.02</v>
      </c>
      <c r="R27" s="18">
        <f t="shared" si="15"/>
        <v>154</v>
      </c>
    </row>
    <row r="28" spans="1:22" x14ac:dyDescent="0.25">
      <c r="A28" t="s">
        <v>309</v>
      </c>
      <c r="C28" t="s">
        <v>311</v>
      </c>
      <c r="D28">
        <v>103</v>
      </c>
      <c r="E28" s="18">
        <f t="shared" si="4"/>
        <v>1.03</v>
      </c>
      <c r="F28" s="18">
        <f t="shared" si="5"/>
        <v>10.3</v>
      </c>
      <c r="G28" s="18">
        <v>0</v>
      </c>
      <c r="H28" s="18">
        <f t="shared" si="6"/>
        <v>0</v>
      </c>
      <c r="I28" s="18">
        <f t="shared" si="7"/>
        <v>91.67</v>
      </c>
      <c r="J28" s="18"/>
      <c r="K28" s="18">
        <f t="shared" si="8"/>
        <v>103</v>
      </c>
      <c r="L28" s="18">
        <f t="shared" si="9"/>
        <v>1.03</v>
      </c>
      <c r="M28" s="18">
        <f t="shared" si="10"/>
        <v>94.76</v>
      </c>
      <c r="N28" s="18">
        <f t="shared" si="11"/>
        <v>0</v>
      </c>
      <c r="O28" s="18">
        <f t="shared" si="12"/>
        <v>0</v>
      </c>
      <c r="P28" s="18">
        <f t="shared" si="13"/>
        <v>0</v>
      </c>
      <c r="Q28" s="18">
        <f t="shared" si="14"/>
        <v>7.2100000000000009</v>
      </c>
      <c r="R28" s="18">
        <f t="shared" si="15"/>
        <v>103</v>
      </c>
    </row>
    <row r="29" spans="1:22" x14ac:dyDescent="0.25">
      <c r="A29" t="s">
        <v>312</v>
      </c>
      <c r="C29" t="s">
        <v>313</v>
      </c>
      <c r="D29">
        <v>94</v>
      </c>
      <c r="E29" s="18">
        <f t="shared" si="4"/>
        <v>0.94000000000000006</v>
      </c>
      <c r="F29" s="18">
        <f t="shared" si="5"/>
        <v>16.919999999999998</v>
      </c>
      <c r="G29" s="18">
        <v>0</v>
      </c>
      <c r="H29" s="18">
        <f t="shared" si="6"/>
        <v>0</v>
      </c>
      <c r="I29" s="18">
        <f t="shared" si="7"/>
        <v>76.14</v>
      </c>
      <c r="J29" s="18"/>
      <c r="K29" s="18">
        <f t="shared" si="8"/>
        <v>94</v>
      </c>
      <c r="L29" s="18">
        <f t="shared" si="9"/>
        <v>0.94000000000000006</v>
      </c>
      <c r="M29" s="18">
        <f t="shared" si="10"/>
        <v>60.160000000000004</v>
      </c>
      <c r="N29" s="18">
        <f t="shared" si="11"/>
        <v>0</v>
      </c>
      <c r="O29" s="18">
        <f t="shared" si="12"/>
        <v>0.94000000000000006</v>
      </c>
      <c r="P29" s="18">
        <f t="shared" si="13"/>
        <v>28.2</v>
      </c>
      <c r="Q29" s="18">
        <f t="shared" si="14"/>
        <v>2.82</v>
      </c>
      <c r="R29" s="18">
        <f t="shared" si="15"/>
        <v>93.059999999999988</v>
      </c>
    </row>
    <row r="30" spans="1:22" x14ac:dyDescent="0.25">
      <c r="A30" t="s">
        <v>314</v>
      </c>
      <c r="C30" t="s">
        <v>315</v>
      </c>
      <c r="D30">
        <v>54</v>
      </c>
      <c r="E30" s="18">
        <f t="shared" si="4"/>
        <v>2.16</v>
      </c>
      <c r="F30" s="18">
        <f t="shared" si="5"/>
        <v>28.080000000000002</v>
      </c>
      <c r="G30" s="18">
        <v>0</v>
      </c>
      <c r="H30" s="18">
        <f t="shared" si="6"/>
        <v>0</v>
      </c>
      <c r="I30" s="18">
        <f t="shared" si="7"/>
        <v>23.76</v>
      </c>
      <c r="J30" s="18"/>
      <c r="K30" s="18">
        <f t="shared" si="8"/>
        <v>54</v>
      </c>
      <c r="L30" s="18">
        <f t="shared" si="9"/>
        <v>0</v>
      </c>
      <c r="M30" s="18">
        <f t="shared" si="10"/>
        <v>26.46</v>
      </c>
      <c r="N30" s="18">
        <f t="shared" si="11"/>
        <v>1.08</v>
      </c>
      <c r="O30" s="18">
        <f t="shared" si="12"/>
        <v>0</v>
      </c>
      <c r="P30" s="18">
        <f t="shared" si="13"/>
        <v>23.76</v>
      </c>
      <c r="Q30" s="18">
        <f t="shared" si="14"/>
        <v>3.2399999999999998</v>
      </c>
      <c r="R30" s="18">
        <f t="shared" si="15"/>
        <v>54.54</v>
      </c>
    </row>
    <row r="31" spans="1:22" x14ac:dyDescent="0.25">
      <c r="A31" t="s">
        <v>316</v>
      </c>
      <c r="C31" t="s">
        <v>317</v>
      </c>
      <c r="D31">
        <v>108</v>
      </c>
      <c r="E31" s="18">
        <f t="shared" si="4"/>
        <v>0</v>
      </c>
      <c r="F31" s="18">
        <f t="shared" si="5"/>
        <v>19.439999999999998</v>
      </c>
      <c r="G31" s="18">
        <v>0</v>
      </c>
      <c r="H31" s="18">
        <f t="shared" si="6"/>
        <v>0</v>
      </c>
      <c r="I31" s="18">
        <f t="shared" si="7"/>
        <v>88.559999999999988</v>
      </c>
      <c r="J31" s="18"/>
      <c r="K31" s="18">
        <f t="shared" si="8"/>
        <v>107.99999999999999</v>
      </c>
      <c r="L31" s="18">
        <f t="shared" si="9"/>
        <v>0</v>
      </c>
      <c r="M31" s="18">
        <f t="shared" si="10"/>
        <v>100.44000000000001</v>
      </c>
      <c r="N31" s="18">
        <f t="shared" si="11"/>
        <v>0</v>
      </c>
      <c r="O31" s="18">
        <f t="shared" si="12"/>
        <v>1.08</v>
      </c>
      <c r="P31" s="18">
        <f t="shared" si="13"/>
        <v>5.4</v>
      </c>
      <c r="Q31" s="18">
        <f t="shared" si="14"/>
        <v>2.16</v>
      </c>
      <c r="R31" s="18">
        <f t="shared" si="15"/>
        <v>109.08000000000001</v>
      </c>
    </row>
    <row r="32" spans="1:22" x14ac:dyDescent="0.25">
      <c r="A32" t="s">
        <v>116</v>
      </c>
      <c r="C32" t="s">
        <v>318</v>
      </c>
      <c r="D32">
        <v>14</v>
      </c>
      <c r="E32" s="18">
        <f t="shared" si="4"/>
        <v>0</v>
      </c>
      <c r="F32" s="18">
        <f t="shared" si="5"/>
        <v>11.06</v>
      </c>
      <c r="G32" s="18">
        <v>0</v>
      </c>
      <c r="H32" s="18">
        <f t="shared" si="6"/>
        <v>0</v>
      </c>
      <c r="I32" s="18">
        <f t="shared" si="7"/>
        <v>2.94</v>
      </c>
      <c r="J32" s="18"/>
      <c r="K32" s="18">
        <f t="shared" si="8"/>
        <v>14</v>
      </c>
      <c r="L32" s="18">
        <f t="shared" si="9"/>
        <v>0</v>
      </c>
      <c r="M32" s="18">
        <f t="shared" si="10"/>
        <v>10.780000000000001</v>
      </c>
      <c r="N32" s="18">
        <f t="shared" si="11"/>
        <v>0</v>
      </c>
      <c r="O32" s="18">
        <f t="shared" si="12"/>
        <v>0</v>
      </c>
      <c r="P32" s="18">
        <f t="shared" si="13"/>
        <v>0</v>
      </c>
      <c r="Q32" s="18">
        <f t="shared" si="14"/>
        <v>3.22</v>
      </c>
      <c r="R32" s="18">
        <f t="shared" si="15"/>
        <v>14.000000000000002</v>
      </c>
    </row>
    <row r="33" spans="1:18" x14ac:dyDescent="0.25">
      <c r="A33" t="s">
        <v>137</v>
      </c>
      <c r="C33" t="s">
        <v>319</v>
      </c>
      <c r="D33">
        <v>10</v>
      </c>
      <c r="E33" s="18">
        <f t="shared" si="4"/>
        <v>0</v>
      </c>
      <c r="F33" s="18">
        <f t="shared" si="5"/>
        <v>5</v>
      </c>
      <c r="G33" s="18">
        <v>0</v>
      </c>
      <c r="H33" s="18">
        <f t="shared" si="6"/>
        <v>0</v>
      </c>
      <c r="I33" s="18">
        <f t="shared" si="7"/>
        <v>5</v>
      </c>
      <c r="J33" s="18"/>
      <c r="K33" s="18">
        <f t="shared" si="8"/>
        <v>10</v>
      </c>
      <c r="L33" s="18">
        <f t="shared" si="9"/>
        <v>0</v>
      </c>
      <c r="M33" s="18">
        <f t="shared" si="10"/>
        <v>0</v>
      </c>
      <c r="N33" s="18">
        <f t="shared" si="11"/>
        <v>1</v>
      </c>
      <c r="O33" s="18">
        <f t="shared" si="12"/>
        <v>0</v>
      </c>
      <c r="P33" s="18">
        <f t="shared" si="13"/>
        <v>0</v>
      </c>
      <c r="Q33" s="18">
        <f t="shared" si="14"/>
        <v>9</v>
      </c>
      <c r="R33" s="18">
        <f t="shared" si="15"/>
        <v>10</v>
      </c>
    </row>
    <row r="34" spans="1:18" x14ac:dyDescent="0.25">
      <c r="A34" t="s">
        <v>320</v>
      </c>
      <c r="C34" t="s">
        <v>321</v>
      </c>
      <c r="D34">
        <v>48</v>
      </c>
      <c r="E34" s="18">
        <f t="shared" si="4"/>
        <v>0</v>
      </c>
      <c r="F34" s="18">
        <f t="shared" si="5"/>
        <v>34.08</v>
      </c>
      <c r="G34" s="18">
        <v>0</v>
      </c>
      <c r="H34" s="18">
        <f t="shared" si="6"/>
        <v>0.96</v>
      </c>
      <c r="I34" s="18">
        <f t="shared" si="7"/>
        <v>12.96</v>
      </c>
      <c r="J34" s="18"/>
      <c r="K34" s="18">
        <f t="shared" si="8"/>
        <v>48</v>
      </c>
      <c r="L34" s="18">
        <f t="shared" si="9"/>
        <v>0</v>
      </c>
      <c r="M34" s="18">
        <f t="shared" si="10"/>
        <v>2.88</v>
      </c>
      <c r="N34" s="18">
        <f t="shared" si="11"/>
        <v>1.92</v>
      </c>
      <c r="O34" s="18">
        <f t="shared" si="12"/>
        <v>0</v>
      </c>
      <c r="P34" s="18">
        <f t="shared" si="13"/>
        <v>0</v>
      </c>
      <c r="Q34" s="18">
        <f t="shared" si="14"/>
        <v>43.2</v>
      </c>
      <c r="R34" s="18">
        <f t="shared" si="15"/>
        <v>48</v>
      </c>
    </row>
    <row r="35" spans="1:18" x14ac:dyDescent="0.25">
      <c r="A35" t="s">
        <v>130</v>
      </c>
      <c r="C35" t="s">
        <v>322</v>
      </c>
      <c r="D35">
        <v>47</v>
      </c>
      <c r="E35" s="18">
        <f t="shared" si="4"/>
        <v>0</v>
      </c>
      <c r="F35" s="18">
        <f t="shared" si="5"/>
        <v>25.380000000000003</v>
      </c>
      <c r="G35" s="18">
        <v>0</v>
      </c>
      <c r="H35" s="18">
        <f t="shared" si="6"/>
        <v>0</v>
      </c>
      <c r="I35" s="18">
        <f t="shared" si="7"/>
        <v>22.09</v>
      </c>
      <c r="J35" s="18"/>
      <c r="K35" s="18">
        <f t="shared" si="8"/>
        <v>47.47</v>
      </c>
      <c r="L35" s="18">
        <f t="shared" si="9"/>
        <v>0</v>
      </c>
      <c r="M35" s="18">
        <f t="shared" si="10"/>
        <v>18.8</v>
      </c>
      <c r="N35" s="18">
        <f t="shared" si="11"/>
        <v>0</v>
      </c>
      <c r="O35" s="18">
        <f t="shared" si="12"/>
        <v>0.94000000000000006</v>
      </c>
      <c r="P35" s="18">
        <f t="shared" si="13"/>
        <v>0</v>
      </c>
      <c r="Q35" s="18">
        <f t="shared" si="14"/>
        <v>27.259999999999998</v>
      </c>
      <c r="R35" s="18">
        <f t="shared" si="15"/>
        <v>47</v>
      </c>
    </row>
    <row r="36" spans="1:18" x14ac:dyDescent="0.25">
      <c r="A36" t="s">
        <v>323</v>
      </c>
      <c r="C36" t="s">
        <v>324</v>
      </c>
      <c r="D36">
        <v>66</v>
      </c>
      <c r="E36" s="18">
        <f t="shared" si="4"/>
        <v>3.3000000000000003</v>
      </c>
      <c r="F36" s="18">
        <f t="shared" si="5"/>
        <v>45.54</v>
      </c>
      <c r="G36" s="18">
        <v>0</v>
      </c>
      <c r="H36" s="18">
        <f t="shared" si="6"/>
        <v>1.98</v>
      </c>
      <c r="I36" s="18">
        <f t="shared" si="7"/>
        <v>15.84</v>
      </c>
      <c r="J36" s="18"/>
      <c r="K36" s="18">
        <f t="shared" si="8"/>
        <v>66.66</v>
      </c>
      <c r="L36" s="18">
        <f t="shared" si="9"/>
        <v>1.32</v>
      </c>
      <c r="M36" s="18">
        <f t="shared" si="10"/>
        <v>10.56</v>
      </c>
      <c r="N36" s="18">
        <f t="shared" si="11"/>
        <v>1.98</v>
      </c>
      <c r="O36" s="18">
        <f t="shared" si="12"/>
        <v>0</v>
      </c>
      <c r="P36" s="18">
        <f t="shared" si="13"/>
        <v>1.32</v>
      </c>
      <c r="Q36" s="18">
        <f t="shared" si="14"/>
        <v>51.480000000000004</v>
      </c>
      <c r="R36" s="18">
        <f t="shared" si="15"/>
        <v>66.660000000000011</v>
      </c>
    </row>
    <row r="37" spans="1:18" x14ac:dyDescent="0.25">
      <c r="A37" t="s">
        <v>325</v>
      </c>
      <c r="C37" t="s">
        <v>326</v>
      </c>
      <c r="D37">
        <v>16</v>
      </c>
      <c r="E37" s="18">
        <f t="shared" si="4"/>
        <v>0</v>
      </c>
      <c r="F37" s="18">
        <f t="shared" si="5"/>
        <v>12.96</v>
      </c>
      <c r="G37" s="18">
        <v>0</v>
      </c>
      <c r="H37" s="18">
        <f t="shared" si="6"/>
        <v>0</v>
      </c>
      <c r="I37" s="18">
        <f t="shared" si="7"/>
        <v>3.04</v>
      </c>
      <c r="J37" s="18"/>
      <c r="K37" s="18">
        <f t="shared" si="8"/>
        <v>16</v>
      </c>
      <c r="L37" s="18">
        <f t="shared" si="9"/>
        <v>0</v>
      </c>
      <c r="M37" s="18">
        <f t="shared" si="10"/>
        <v>4.8</v>
      </c>
      <c r="N37" s="18">
        <f t="shared" si="11"/>
        <v>0</v>
      </c>
      <c r="O37" s="18">
        <f t="shared" si="12"/>
        <v>1.6</v>
      </c>
      <c r="P37" s="18">
        <f t="shared" si="13"/>
        <v>0</v>
      </c>
      <c r="Q37" s="18">
        <f t="shared" si="14"/>
        <v>9.6</v>
      </c>
      <c r="R37" s="18">
        <f t="shared" si="15"/>
        <v>16</v>
      </c>
    </row>
    <row r="38" spans="1:18" x14ac:dyDescent="0.25">
      <c r="A38" t="s">
        <v>327</v>
      </c>
      <c r="C38" t="s">
        <v>328</v>
      </c>
      <c r="D38">
        <v>11</v>
      </c>
      <c r="E38" s="18">
        <f t="shared" si="4"/>
        <v>0</v>
      </c>
      <c r="F38" s="18">
        <f t="shared" si="5"/>
        <v>6.93</v>
      </c>
      <c r="G38" s="18">
        <v>0</v>
      </c>
      <c r="H38" s="18">
        <f t="shared" si="6"/>
        <v>0</v>
      </c>
      <c r="I38" s="18">
        <f t="shared" si="7"/>
        <v>3.96</v>
      </c>
      <c r="J38" s="18"/>
      <c r="K38" s="18">
        <f t="shared" si="8"/>
        <v>10.89</v>
      </c>
      <c r="L38" s="18">
        <f t="shared" si="9"/>
        <v>0</v>
      </c>
      <c r="M38" s="18">
        <f t="shared" si="10"/>
        <v>7.04</v>
      </c>
      <c r="N38" s="18">
        <f t="shared" si="11"/>
        <v>0</v>
      </c>
      <c r="O38" s="18">
        <f t="shared" si="12"/>
        <v>0</v>
      </c>
      <c r="P38" s="18">
        <f t="shared" si="13"/>
        <v>0</v>
      </c>
      <c r="Q38" s="18">
        <f t="shared" si="14"/>
        <v>3.96</v>
      </c>
      <c r="R38" s="18">
        <f t="shared" si="15"/>
        <v>11</v>
      </c>
    </row>
    <row r="39" spans="1:18" x14ac:dyDescent="0.25">
      <c r="A39" t="s">
        <v>329</v>
      </c>
      <c r="C39" t="s">
        <v>330</v>
      </c>
      <c r="D39">
        <v>12</v>
      </c>
      <c r="E39" s="18">
        <f t="shared" si="4"/>
        <v>0</v>
      </c>
      <c r="F39" s="18">
        <f t="shared" si="5"/>
        <v>10.08</v>
      </c>
      <c r="G39" s="18">
        <v>0</v>
      </c>
      <c r="H39" s="18">
        <f t="shared" si="6"/>
        <v>2.04</v>
      </c>
      <c r="I39" s="18">
        <f t="shared" si="7"/>
        <v>0</v>
      </c>
      <c r="J39" s="18"/>
      <c r="K39" s="18">
        <f t="shared" si="8"/>
        <v>12.120000000000001</v>
      </c>
      <c r="L39" s="18">
        <f t="shared" si="9"/>
        <v>0</v>
      </c>
      <c r="M39" s="18">
        <f t="shared" si="10"/>
        <v>0.96</v>
      </c>
      <c r="N39" s="18">
        <f t="shared" si="11"/>
        <v>0</v>
      </c>
      <c r="O39" s="18">
        <f t="shared" si="12"/>
        <v>5.04</v>
      </c>
      <c r="P39" s="18">
        <f t="shared" si="13"/>
        <v>0</v>
      </c>
      <c r="Q39" s="18">
        <f t="shared" si="14"/>
        <v>6</v>
      </c>
      <c r="R39" s="18">
        <f t="shared" si="15"/>
        <v>12</v>
      </c>
    </row>
    <row r="40" spans="1:18" x14ac:dyDescent="0.25">
      <c r="A40" t="s">
        <v>331</v>
      </c>
      <c r="C40" t="s">
        <v>332</v>
      </c>
      <c r="D40">
        <v>44</v>
      </c>
      <c r="E40" s="18">
        <f t="shared" si="4"/>
        <v>0.88</v>
      </c>
      <c r="F40" s="18">
        <f t="shared" si="5"/>
        <v>34.32</v>
      </c>
      <c r="G40" s="18">
        <v>0</v>
      </c>
      <c r="H40" s="18">
        <f t="shared" si="6"/>
        <v>0</v>
      </c>
      <c r="I40" s="18">
        <f t="shared" si="7"/>
        <v>8.8000000000000007</v>
      </c>
      <c r="J40" s="18"/>
      <c r="K40" s="18">
        <f t="shared" si="8"/>
        <v>44</v>
      </c>
      <c r="L40" s="18">
        <f t="shared" si="9"/>
        <v>0</v>
      </c>
      <c r="M40" s="18">
        <f t="shared" si="10"/>
        <v>0.88</v>
      </c>
      <c r="N40" s="18">
        <f t="shared" si="11"/>
        <v>0</v>
      </c>
      <c r="O40" s="18">
        <f t="shared" si="12"/>
        <v>0</v>
      </c>
      <c r="P40" s="18">
        <f t="shared" si="13"/>
        <v>3.08</v>
      </c>
      <c r="Q40" s="18">
        <f t="shared" si="14"/>
        <v>40.04</v>
      </c>
      <c r="R40" s="18">
        <f t="shared" si="15"/>
        <v>44</v>
      </c>
    </row>
    <row r="41" spans="1:18" x14ac:dyDescent="0.25">
      <c r="A41" t="s">
        <v>333</v>
      </c>
      <c r="C41" t="s">
        <v>334</v>
      </c>
      <c r="D41">
        <v>50</v>
      </c>
      <c r="E41" s="18">
        <f t="shared" si="4"/>
        <v>7.0000000000000009</v>
      </c>
      <c r="F41" s="18">
        <f t="shared" si="5"/>
        <v>27</v>
      </c>
      <c r="G41" s="18">
        <v>0</v>
      </c>
      <c r="H41" s="18">
        <f t="shared" si="6"/>
        <v>16</v>
      </c>
      <c r="I41" s="18">
        <f t="shared" si="7"/>
        <v>0</v>
      </c>
      <c r="J41" s="18"/>
      <c r="K41" s="18">
        <f t="shared" si="8"/>
        <v>50</v>
      </c>
      <c r="L41" s="18">
        <f t="shared" si="9"/>
        <v>7.5</v>
      </c>
      <c r="M41" s="18">
        <f t="shared" si="10"/>
        <v>8.5</v>
      </c>
      <c r="N41" s="18">
        <f t="shared" si="11"/>
        <v>0</v>
      </c>
      <c r="O41" s="18">
        <f t="shared" si="12"/>
        <v>13.5</v>
      </c>
      <c r="P41" s="18">
        <f t="shared" si="13"/>
        <v>1</v>
      </c>
      <c r="Q41" s="18">
        <f t="shared" si="14"/>
        <v>20</v>
      </c>
      <c r="R41" s="18">
        <f t="shared" si="15"/>
        <v>50.5</v>
      </c>
    </row>
    <row r="42" spans="1:18" x14ac:dyDescent="0.25">
      <c r="A42" t="s">
        <v>335</v>
      </c>
      <c r="C42" t="s">
        <v>336</v>
      </c>
      <c r="D42">
        <v>31</v>
      </c>
      <c r="E42" s="18">
        <f t="shared" si="4"/>
        <v>13.02</v>
      </c>
      <c r="F42" s="18">
        <f t="shared" si="5"/>
        <v>16.12</v>
      </c>
      <c r="G42" s="18">
        <v>0</v>
      </c>
      <c r="H42" s="18">
        <f t="shared" si="6"/>
        <v>0.92999999999999994</v>
      </c>
      <c r="I42" s="18">
        <f t="shared" si="7"/>
        <v>0.92999999999999994</v>
      </c>
      <c r="J42" s="18"/>
      <c r="K42" s="18">
        <f t="shared" si="8"/>
        <v>31</v>
      </c>
      <c r="L42" s="18">
        <f t="shared" si="9"/>
        <v>1.24</v>
      </c>
      <c r="M42" s="18">
        <f t="shared" si="10"/>
        <v>1.24</v>
      </c>
      <c r="N42" s="18">
        <f t="shared" si="11"/>
        <v>0</v>
      </c>
      <c r="O42" s="18">
        <f t="shared" si="12"/>
        <v>0</v>
      </c>
      <c r="P42" s="18">
        <f t="shared" si="13"/>
        <v>0</v>
      </c>
      <c r="Q42" s="18">
        <f t="shared" si="14"/>
        <v>28.21</v>
      </c>
      <c r="R42" s="18">
        <f t="shared" si="15"/>
        <v>30.69</v>
      </c>
    </row>
    <row r="43" spans="1:18" x14ac:dyDescent="0.25">
      <c r="A43" t="s">
        <v>337</v>
      </c>
      <c r="C43" t="s">
        <v>338</v>
      </c>
      <c r="D43">
        <v>265</v>
      </c>
      <c r="E43" s="18">
        <f t="shared" si="4"/>
        <v>0</v>
      </c>
      <c r="F43" s="18">
        <f t="shared" si="5"/>
        <v>34.450000000000003</v>
      </c>
      <c r="G43" s="18">
        <v>0</v>
      </c>
      <c r="H43" s="18">
        <f t="shared" si="6"/>
        <v>0</v>
      </c>
      <c r="I43" s="18">
        <f t="shared" si="7"/>
        <v>227.9</v>
      </c>
      <c r="J43" s="18"/>
      <c r="K43" s="18">
        <f t="shared" si="8"/>
        <v>262.35000000000002</v>
      </c>
      <c r="L43" s="18">
        <f t="shared" si="9"/>
        <v>0</v>
      </c>
      <c r="M43" s="18">
        <f t="shared" si="10"/>
        <v>60.95</v>
      </c>
      <c r="N43" s="18">
        <f t="shared" si="11"/>
        <v>7.9499999999999993</v>
      </c>
      <c r="O43" s="18">
        <f t="shared" si="12"/>
        <v>0</v>
      </c>
      <c r="P43" s="18">
        <f t="shared" si="13"/>
        <v>188.14999999999998</v>
      </c>
      <c r="Q43" s="18">
        <f t="shared" si="14"/>
        <v>7.9499999999999993</v>
      </c>
      <c r="R43" s="18">
        <f t="shared" si="15"/>
        <v>264.99999999999994</v>
      </c>
    </row>
    <row r="44" spans="1:18" x14ac:dyDescent="0.25">
      <c r="A44" t="s">
        <v>339</v>
      </c>
      <c r="C44" t="s">
        <v>340</v>
      </c>
      <c r="D44">
        <v>25</v>
      </c>
      <c r="E44" s="18">
        <f t="shared" si="4"/>
        <v>0</v>
      </c>
      <c r="F44" s="18">
        <f t="shared" si="5"/>
        <v>19</v>
      </c>
      <c r="G44" s="18">
        <v>0</v>
      </c>
      <c r="H44" s="18">
        <f t="shared" si="6"/>
        <v>0</v>
      </c>
      <c r="I44" s="18">
        <f t="shared" si="7"/>
        <v>6</v>
      </c>
      <c r="J44" s="18"/>
      <c r="K44" s="18">
        <f t="shared" si="8"/>
        <v>25</v>
      </c>
      <c r="L44" s="18">
        <f t="shared" si="9"/>
        <v>0</v>
      </c>
      <c r="M44" s="18">
        <f t="shared" si="10"/>
        <v>4</v>
      </c>
      <c r="N44" s="18">
        <f t="shared" si="11"/>
        <v>0</v>
      </c>
      <c r="O44" s="18">
        <f t="shared" si="12"/>
        <v>0</v>
      </c>
      <c r="P44" s="18">
        <f t="shared" si="13"/>
        <v>19</v>
      </c>
      <c r="Q44" s="18">
        <f t="shared" si="14"/>
        <v>2</v>
      </c>
      <c r="R44" s="18">
        <f t="shared" si="15"/>
        <v>25</v>
      </c>
    </row>
    <row r="45" spans="1:18" x14ac:dyDescent="0.25">
      <c r="A45" t="s">
        <v>341</v>
      </c>
      <c r="C45" t="s">
        <v>342</v>
      </c>
      <c r="D45">
        <v>478</v>
      </c>
      <c r="E45" s="18">
        <f t="shared" si="4"/>
        <v>4.78</v>
      </c>
      <c r="F45" s="18">
        <f t="shared" si="5"/>
        <v>52.58</v>
      </c>
      <c r="G45" s="18">
        <v>0</v>
      </c>
      <c r="H45" s="18">
        <f t="shared" si="6"/>
        <v>0</v>
      </c>
      <c r="I45" s="18">
        <f t="shared" si="7"/>
        <v>420.64</v>
      </c>
      <c r="J45" s="18"/>
      <c r="K45" s="18">
        <f t="shared" si="8"/>
        <v>478</v>
      </c>
      <c r="L45" s="18">
        <f t="shared" si="9"/>
        <v>0</v>
      </c>
      <c r="M45" s="18">
        <f t="shared" si="10"/>
        <v>119.5</v>
      </c>
      <c r="N45" s="18">
        <f t="shared" si="11"/>
        <v>9.56</v>
      </c>
      <c r="O45" s="18">
        <f t="shared" si="12"/>
        <v>0</v>
      </c>
      <c r="P45" s="18">
        <f t="shared" si="13"/>
        <v>339.38</v>
      </c>
      <c r="Q45" s="18">
        <f t="shared" si="14"/>
        <v>4.78</v>
      </c>
      <c r="R45" s="18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703125" defaultRowHeight="15" x14ac:dyDescent="0.25"/>
  <cols>
    <col min="1" max="1" width="21.28515625" customWidth="1"/>
    <col min="2" max="2" width="24.140625" customWidth="1"/>
    <col min="3" max="3" width="24.85546875" customWidth="1"/>
  </cols>
  <sheetData>
    <row r="1" spans="1:19" x14ac:dyDescent="0.25">
      <c r="A1" t="s">
        <v>257</v>
      </c>
      <c r="B1" t="s">
        <v>346</v>
      </c>
      <c r="C1" t="s">
        <v>347</v>
      </c>
      <c r="D1" t="s">
        <v>348</v>
      </c>
      <c r="E1" t="s">
        <v>61</v>
      </c>
      <c r="F1" t="s">
        <v>221</v>
      </c>
      <c r="G1" t="s">
        <v>222</v>
      </c>
      <c r="H1" t="s">
        <v>349</v>
      </c>
      <c r="I1" t="s">
        <v>70</v>
      </c>
      <c r="K1" t="s">
        <v>305</v>
      </c>
      <c r="L1" t="s">
        <v>226</v>
      </c>
      <c r="M1" t="s">
        <v>225</v>
      </c>
      <c r="N1" t="s">
        <v>227</v>
      </c>
      <c r="O1" t="s">
        <v>175</v>
      </c>
      <c r="P1" t="s">
        <v>73</v>
      </c>
      <c r="Q1" t="s">
        <v>70</v>
      </c>
    </row>
    <row r="2" spans="1:19" x14ac:dyDescent="0.25">
      <c r="A2" t="s">
        <v>350</v>
      </c>
      <c r="B2" t="s">
        <v>351</v>
      </c>
      <c r="C2" t="s">
        <v>352</v>
      </c>
      <c r="D2" t="s">
        <v>353</v>
      </c>
      <c r="E2">
        <v>386</v>
      </c>
      <c r="F2" s="40">
        <v>9.3000000000000007</v>
      </c>
      <c r="G2" s="40">
        <v>85.5</v>
      </c>
      <c r="H2" s="40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25">
      <c r="A3" t="s">
        <v>242</v>
      </c>
      <c r="B3" t="s">
        <v>354</v>
      </c>
      <c r="C3" t="s">
        <v>355</v>
      </c>
      <c r="D3" t="s">
        <v>356</v>
      </c>
      <c r="E3">
        <v>350</v>
      </c>
      <c r="F3" s="40">
        <v>60.8</v>
      </c>
      <c r="G3" s="40">
        <v>38.6</v>
      </c>
      <c r="H3" s="40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25">
      <c r="A4" t="s">
        <v>357</v>
      </c>
      <c r="B4" t="s">
        <v>358</v>
      </c>
      <c r="C4" t="s">
        <v>359</v>
      </c>
      <c r="D4" t="s">
        <v>360</v>
      </c>
      <c r="E4">
        <v>351</v>
      </c>
      <c r="F4" s="40">
        <v>64.5</v>
      </c>
      <c r="G4" s="40">
        <v>35.5</v>
      </c>
      <c r="H4" s="40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25">
      <c r="A5" t="s">
        <v>361</v>
      </c>
      <c r="B5" t="s">
        <v>362</v>
      </c>
      <c r="C5" t="s">
        <v>363</v>
      </c>
      <c r="D5" t="s">
        <v>364</v>
      </c>
      <c r="E5">
        <v>145</v>
      </c>
      <c r="F5" s="40">
        <v>49.7</v>
      </c>
      <c r="G5" s="40">
        <v>50.3</v>
      </c>
      <c r="H5" s="40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25">
      <c r="A6" t="s">
        <v>365</v>
      </c>
      <c r="B6" t="s">
        <v>366</v>
      </c>
      <c r="C6" t="s">
        <v>367</v>
      </c>
      <c r="D6" t="s">
        <v>368</v>
      </c>
      <c r="E6">
        <v>357</v>
      </c>
      <c r="F6" s="40">
        <v>96</v>
      </c>
      <c r="G6" s="40">
        <v>0</v>
      </c>
      <c r="H6" s="40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25">
      <c r="A7" t="s">
        <v>369</v>
      </c>
      <c r="B7" t="s">
        <v>370</v>
      </c>
      <c r="C7" t="s">
        <v>371</v>
      </c>
      <c r="D7" t="s">
        <v>372</v>
      </c>
      <c r="E7">
        <v>235</v>
      </c>
      <c r="F7" s="40">
        <v>100</v>
      </c>
      <c r="G7" s="40">
        <v>0</v>
      </c>
      <c r="H7" s="40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25">
      <c r="A8" t="s">
        <v>373</v>
      </c>
      <c r="B8" t="s">
        <v>374</v>
      </c>
      <c r="C8" t="s">
        <v>375</v>
      </c>
      <c r="D8" t="s">
        <v>376</v>
      </c>
      <c r="E8">
        <v>204</v>
      </c>
      <c r="F8" s="40">
        <v>99.2</v>
      </c>
      <c r="G8" s="40">
        <v>0.8</v>
      </c>
      <c r="H8" s="40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25">
      <c r="A9" t="s">
        <v>377</v>
      </c>
      <c r="B9" t="s">
        <v>378</v>
      </c>
      <c r="C9" t="s">
        <v>379</v>
      </c>
      <c r="D9" t="s">
        <v>380</v>
      </c>
      <c r="E9">
        <v>185</v>
      </c>
      <c r="F9" s="40">
        <v>0</v>
      </c>
      <c r="G9" s="40">
        <v>0</v>
      </c>
      <c r="H9" s="40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25">
      <c r="A10" t="s">
        <v>381</v>
      </c>
      <c r="B10" t="s">
        <v>382</v>
      </c>
      <c r="C10" t="s">
        <v>383</v>
      </c>
      <c r="D10" t="s">
        <v>384</v>
      </c>
      <c r="E10">
        <v>162</v>
      </c>
      <c r="F10" s="40">
        <v>0.6</v>
      </c>
      <c r="G10" s="40">
        <v>0</v>
      </c>
      <c r="H10" s="40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25">
      <c r="A11" t="s">
        <v>385</v>
      </c>
      <c r="B11" t="s">
        <v>386</v>
      </c>
      <c r="C11" t="s">
        <v>387</v>
      </c>
      <c r="D11" t="s">
        <v>388</v>
      </c>
      <c r="E11">
        <v>217</v>
      </c>
      <c r="F11" s="40">
        <v>0</v>
      </c>
      <c r="G11" s="40">
        <v>0</v>
      </c>
      <c r="H11" s="40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25">
      <c r="A12" t="s">
        <v>389</v>
      </c>
      <c r="B12" t="s">
        <v>390</v>
      </c>
      <c r="C12" t="s">
        <v>391</v>
      </c>
      <c r="D12" t="s">
        <v>392</v>
      </c>
      <c r="E12">
        <v>235</v>
      </c>
      <c r="F12" s="40">
        <v>0</v>
      </c>
      <c r="G12" s="40">
        <v>0</v>
      </c>
      <c r="H12" s="40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25">
      <c r="A13" t="s">
        <v>393</v>
      </c>
      <c r="B13" t="s">
        <v>394</v>
      </c>
      <c r="C13" t="s">
        <v>395</v>
      </c>
      <c r="D13" t="s">
        <v>396</v>
      </c>
      <c r="E13">
        <v>183</v>
      </c>
      <c r="F13" s="40">
        <v>0</v>
      </c>
      <c r="G13" s="40">
        <v>2.2000000000000002</v>
      </c>
      <c r="H13" s="40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25">
      <c r="F14" t="s">
        <v>255</v>
      </c>
      <c r="G14" t="s">
        <v>300</v>
      </c>
      <c r="H14" t="s">
        <v>299</v>
      </c>
      <c r="K14" t="s">
        <v>164</v>
      </c>
      <c r="L14" t="s">
        <v>163</v>
      </c>
      <c r="M14" t="s">
        <v>163</v>
      </c>
      <c r="N14" t="s">
        <v>163</v>
      </c>
      <c r="O14" t="s">
        <v>166</v>
      </c>
      <c r="P14" t="s">
        <v>216</v>
      </c>
    </row>
    <row r="16" spans="1:19" x14ac:dyDescent="0.25">
      <c r="A16" t="s">
        <v>257</v>
      </c>
      <c r="B16" t="s">
        <v>346</v>
      </c>
      <c r="C16" t="s">
        <v>347</v>
      </c>
      <c r="D16" t="s">
        <v>348</v>
      </c>
      <c r="E16" t="s">
        <v>61</v>
      </c>
      <c r="F16" s="31" t="s">
        <v>73</v>
      </c>
      <c r="G16" s="31" t="s">
        <v>173</v>
      </c>
      <c r="H16" s="31" t="s">
        <v>174</v>
      </c>
      <c r="I16" s="31" t="s">
        <v>175</v>
      </c>
      <c r="J16" s="31" t="s">
        <v>176</v>
      </c>
      <c r="K16" s="31" t="s">
        <v>177</v>
      </c>
      <c r="L16" s="35" t="s">
        <v>178</v>
      </c>
      <c r="M16" s="32" t="s">
        <v>168</v>
      </c>
      <c r="N16" s="32" t="s">
        <v>169</v>
      </c>
      <c r="O16" s="32" t="s">
        <v>64</v>
      </c>
      <c r="P16" s="32" t="s">
        <v>170</v>
      </c>
      <c r="Q16" s="32" t="s">
        <v>68</v>
      </c>
      <c r="R16" s="32" t="s">
        <v>171</v>
      </c>
      <c r="S16" s="35" t="s">
        <v>172</v>
      </c>
    </row>
    <row r="17" spans="1:19" x14ac:dyDescent="0.25">
      <c r="A17" t="s">
        <v>350</v>
      </c>
      <c r="B17" t="s">
        <v>351</v>
      </c>
      <c r="C17" t="s">
        <v>352</v>
      </c>
      <c r="D17" t="s">
        <v>353</v>
      </c>
      <c r="E17">
        <v>386</v>
      </c>
      <c r="F17" s="18">
        <f t="shared" ref="F17:F28" si="4">(P2/100)*E2</f>
        <v>15.825999999999999</v>
      </c>
      <c r="G17" s="18">
        <f t="shared" ref="G17:G28" si="5">((L2+M2+N2)/100)*E2</f>
        <v>351.26</v>
      </c>
      <c r="H17" s="18">
        <v>0</v>
      </c>
      <c r="I17" s="18">
        <f t="shared" ref="I17:I28" si="6">(O2/100)*E2</f>
        <v>4.2460000000000004</v>
      </c>
      <c r="J17" s="18">
        <f t="shared" ref="J17:J28" si="7">(K2/100)*E2</f>
        <v>14.667999999999999</v>
      </c>
      <c r="K17" s="18">
        <v>0</v>
      </c>
      <c r="L17" s="41">
        <f t="shared" ref="L17:L28" si="8">SUM(F17:K17)</f>
        <v>386</v>
      </c>
      <c r="M17" s="18"/>
      <c r="N17" s="18">
        <f t="shared" ref="N17:N28" si="9">(F2/100)*E2</f>
        <v>35.898000000000003</v>
      </c>
      <c r="O17" s="18"/>
      <c r="P17" s="18">
        <f t="shared" ref="P17:P28" si="10">(H2/100)*E2</f>
        <v>20.072000000000003</v>
      </c>
      <c r="Q17" s="18">
        <f t="shared" ref="Q17:Q28" si="11">(G2/100)*E2</f>
        <v>330.03</v>
      </c>
      <c r="R17" s="18"/>
      <c r="S17" s="41">
        <f t="shared" ref="S17:S28" si="12">SUM(N17:Q17)</f>
        <v>386</v>
      </c>
    </row>
    <row r="18" spans="1:19" x14ac:dyDescent="0.25">
      <c r="A18" t="s">
        <v>242</v>
      </c>
      <c r="B18" t="s">
        <v>354</v>
      </c>
      <c r="C18" t="s">
        <v>355</v>
      </c>
      <c r="D18" t="s">
        <v>356</v>
      </c>
      <c r="E18">
        <v>350</v>
      </c>
      <c r="F18" s="18">
        <f t="shared" si="4"/>
        <v>0</v>
      </c>
      <c r="G18" s="18">
        <f t="shared" si="5"/>
        <v>341.94999999999993</v>
      </c>
      <c r="H18" s="18">
        <v>0</v>
      </c>
      <c r="I18" s="18">
        <f t="shared" si="6"/>
        <v>8.0500000000000007</v>
      </c>
      <c r="J18" s="18">
        <f t="shared" si="7"/>
        <v>0</v>
      </c>
      <c r="K18" s="18">
        <v>0</v>
      </c>
      <c r="L18" s="41">
        <f t="shared" si="8"/>
        <v>349.99999999999994</v>
      </c>
      <c r="M18" s="18"/>
      <c r="N18" s="18">
        <f t="shared" si="9"/>
        <v>212.79999999999998</v>
      </c>
      <c r="O18" s="18"/>
      <c r="P18" s="18">
        <f t="shared" si="10"/>
        <v>2.1</v>
      </c>
      <c r="Q18" s="18">
        <f t="shared" si="11"/>
        <v>135.1</v>
      </c>
      <c r="R18" s="18"/>
      <c r="S18" s="41">
        <f t="shared" si="12"/>
        <v>350</v>
      </c>
    </row>
    <row r="19" spans="1:19" x14ac:dyDescent="0.25">
      <c r="A19" t="s">
        <v>357</v>
      </c>
      <c r="B19" t="s">
        <v>358</v>
      </c>
      <c r="C19" t="s">
        <v>359</v>
      </c>
      <c r="D19" t="s">
        <v>360</v>
      </c>
      <c r="E19">
        <v>351</v>
      </c>
      <c r="F19" s="18">
        <f t="shared" si="4"/>
        <v>0</v>
      </c>
      <c r="G19" s="18">
        <f t="shared" si="5"/>
        <v>281.50200000000001</v>
      </c>
      <c r="H19" s="18">
        <v>0</v>
      </c>
      <c r="I19" s="18">
        <f t="shared" si="6"/>
        <v>54.756</v>
      </c>
      <c r="J19" s="18">
        <f t="shared" si="7"/>
        <v>14.742000000000001</v>
      </c>
      <c r="K19" s="18">
        <v>0</v>
      </c>
      <c r="L19" s="41">
        <f t="shared" si="8"/>
        <v>351.00000000000006</v>
      </c>
      <c r="M19" s="18"/>
      <c r="N19" s="18">
        <f t="shared" si="9"/>
        <v>226.39500000000001</v>
      </c>
      <c r="O19" s="18"/>
      <c r="P19" s="18">
        <f t="shared" si="10"/>
        <v>0</v>
      </c>
      <c r="Q19" s="18">
        <f t="shared" si="11"/>
        <v>124.60499999999999</v>
      </c>
      <c r="R19" s="18"/>
      <c r="S19" s="41">
        <f t="shared" si="12"/>
        <v>351</v>
      </c>
    </row>
    <row r="20" spans="1:19" x14ac:dyDescent="0.25">
      <c r="A20" t="s">
        <v>361</v>
      </c>
      <c r="B20" t="s">
        <v>362</v>
      </c>
      <c r="C20" t="s">
        <v>363</v>
      </c>
      <c r="D20" t="s">
        <v>364</v>
      </c>
      <c r="E20">
        <v>145</v>
      </c>
      <c r="F20" s="18">
        <f t="shared" si="4"/>
        <v>0</v>
      </c>
      <c r="G20" s="18">
        <f t="shared" si="5"/>
        <v>111.93999999999998</v>
      </c>
      <c r="H20" s="18">
        <v>0</v>
      </c>
      <c r="I20" s="18">
        <f t="shared" si="6"/>
        <v>0</v>
      </c>
      <c r="J20" s="18">
        <f t="shared" si="7"/>
        <v>33.06</v>
      </c>
      <c r="K20" s="18">
        <v>0</v>
      </c>
      <c r="L20" s="41">
        <f t="shared" si="8"/>
        <v>145</v>
      </c>
      <c r="M20" s="18"/>
      <c r="N20" s="18">
        <f t="shared" si="9"/>
        <v>72.065000000000012</v>
      </c>
      <c r="O20" s="18"/>
      <c r="P20" s="18">
        <f t="shared" si="10"/>
        <v>0</v>
      </c>
      <c r="Q20" s="18">
        <f t="shared" si="11"/>
        <v>72.935000000000002</v>
      </c>
      <c r="R20" s="18"/>
      <c r="S20" s="41">
        <f t="shared" si="12"/>
        <v>145</v>
      </c>
    </row>
    <row r="21" spans="1:19" x14ac:dyDescent="0.25">
      <c r="A21" t="s">
        <v>365</v>
      </c>
      <c r="B21" t="s">
        <v>366</v>
      </c>
      <c r="C21" t="s">
        <v>367</v>
      </c>
      <c r="D21" t="s">
        <v>368</v>
      </c>
      <c r="E21">
        <v>357</v>
      </c>
      <c r="F21" s="18">
        <f t="shared" si="4"/>
        <v>0</v>
      </c>
      <c r="G21" s="18">
        <f t="shared" si="5"/>
        <v>112.098</v>
      </c>
      <c r="H21" s="18">
        <v>0</v>
      </c>
      <c r="I21" s="18">
        <f t="shared" si="6"/>
        <v>13.923</v>
      </c>
      <c r="J21" s="18">
        <f t="shared" si="7"/>
        <v>230.97900000000001</v>
      </c>
      <c r="K21" s="18">
        <v>0</v>
      </c>
      <c r="L21" s="41">
        <f t="shared" si="8"/>
        <v>357</v>
      </c>
      <c r="M21" s="18"/>
      <c r="N21" s="18">
        <f t="shared" si="9"/>
        <v>342.71999999999997</v>
      </c>
      <c r="O21" s="18"/>
      <c r="P21" s="18">
        <f t="shared" si="10"/>
        <v>14.280000000000001</v>
      </c>
      <c r="Q21" s="18">
        <f t="shared" si="11"/>
        <v>0</v>
      </c>
      <c r="R21" s="18"/>
      <c r="S21" s="41">
        <f t="shared" si="12"/>
        <v>357</v>
      </c>
    </row>
    <row r="22" spans="1:19" x14ac:dyDescent="0.25">
      <c r="A22" t="s">
        <v>369</v>
      </c>
      <c r="B22" t="s">
        <v>370</v>
      </c>
      <c r="C22" t="s">
        <v>371</v>
      </c>
      <c r="D22" t="s">
        <v>372</v>
      </c>
      <c r="E22">
        <v>235</v>
      </c>
      <c r="F22" s="18">
        <f t="shared" si="4"/>
        <v>0</v>
      </c>
      <c r="G22" s="18">
        <f t="shared" si="5"/>
        <v>58.984999999999999</v>
      </c>
      <c r="H22" s="18">
        <v>0</v>
      </c>
      <c r="I22" s="18">
        <f t="shared" si="6"/>
        <v>0</v>
      </c>
      <c r="J22" s="18">
        <f t="shared" si="7"/>
        <v>176.01500000000001</v>
      </c>
      <c r="K22" s="18">
        <v>0</v>
      </c>
      <c r="L22" s="41">
        <f t="shared" si="8"/>
        <v>235</v>
      </c>
      <c r="M22" s="18"/>
      <c r="N22" s="18">
        <f t="shared" si="9"/>
        <v>235</v>
      </c>
      <c r="O22" s="18"/>
      <c r="P22" s="18">
        <f t="shared" si="10"/>
        <v>0</v>
      </c>
      <c r="Q22" s="18">
        <f t="shared" si="11"/>
        <v>0</v>
      </c>
      <c r="R22" s="18"/>
      <c r="S22" s="41">
        <f t="shared" si="12"/>
        <v>235</v>
      </c>
    </row>
    <row r="23" spans="1:19" x14ac:dyDescent="0.25">
      <c r="A23" t="s">
        <v>373</v>
      </c>
      <c r="B23" t="s">
        <v>374</v>
      </c>
      <c r="C23" t="s">
        <v>375</v>
      </c>
      <c r="D23" t="s">
        <v>376</v>
      </c>
      <c r="E23">
        <v>204</v>
      </c>
      <c r="F23" s="18">
        <f t="shared" si="4"/>
        <v>0</v>
      </c>
      <c r="G23" s="18">
        <f t="shared" si="5"/>
        <v>6.12</v>
      </c>
      <c r="H23" s="18">
        <v>0</v>
      </c>
      <c r="I23" s="18">
        <f t="shared" si="6"/>
        <v>0</v>
      </c>
      <c r="J23" s="18">
        <f t="shared" si="7"/>
        <v>197.88</v>
      </c>
      <c r="K23" s="18">
        <v>0</v>
      </c>
      <c r="L23" s="41">
        <f t="shared" si="8"/>
        <v>204</v>
      </c>
      <c r="M23" s="18"/>
      <c r="N23" s="18">
        <f t="shared" si="9"/>
        <v>202.36799999999999</v>
      </c>
      <c r="O23" s="18"/>
      <c r="P23" s="18">
        <f t="shared" si="10"/>
        <v>0</v>
      </c>
      <c r="Q23" s="18">
        <f t="shared" si="11"/>
        <v>1.6320000000000001</v>
      </c>
      <c r="R23" s="18"/>
      <c r="S23" s="41">
        <f t="shared" si="12"/>
        <v>204</v>
      </c>
    </row>
    <row r="24" spans="1:19" x14ac:dyDescent="0.25">
      <c r="A24" t="s">
        <v>377</v>
      </c>
      <c r="B24" t="s">
        <v>378</v>
      </c>
      <c r="C24" t="s">
        <v>379</v>
      </c>
      <c r="D24" t="s">
        <v>380</v>
      </c>
      <c r="E24">
        <v>185</v>
      </c>
      <c r="F24" s="18">
        <f t="shared" si="4"/>
        <v>59.940000000000005</v>
      </c>
      <c r="G24" s="18">
        <f t="shared" si="5"/>
        <v>0</v>
      </c>
      <c r="H24" s="18">
        <v>0</v>
      </c>
      <c r="I24" s="18">
        <f t="shared" si="6"/>
        <v>125.05999999999999</v>
      </c>
      <c r="J24" s="18">
        <f t="shared" si="7"/>
        <v>0</v>
      </c>
      <c r="K24" s="18">
        <v>0</v>
      </c>
      <c r="L24" s="41">
        <f t="shared" si="8"/>
        <v>185</v>
      </c>
      <c r="M24" s="18"/>
      <c r="N24" s="18">
        <f t="shared" si="9"/>
        <v>0</v>
      </c>
      <c r="O24" s="18"/>
      <c r="P24" s="18">
        <f t="shared" si="10"/>
        <v>185</v>
      </c>
      <c r="Q24" s="18">
        <f t="shared" si="11"/>
        <v>0</v>
      </c>
      <c r="R24" s="18"/>
      <c r="S24" s="41">
        <f t="shared" si="12"/>
        <v>185</v>
      </c>
    </row>
    <row r="25" spans="1:19" x14ac:dyDescent="0.25">
      <c r="A25" t="s">
        <v>381</v>
      </c>
      <c r="B25" t="s">
        <v>382</v>
      </c>
      <c r="C25" t="s">
        <v>383</v>
      </c>
      <c r="D25" t="s">
        <v>384</v>
      </c>
      <c r="E25">
        <v>162</v>
      </c>
      <c r="F25" s="18">
        <f t="shared" si="4"/>
        <v>1.944</v>
      </c>
      <c r="G25" s="18">
        <f t="shared" si="5"/>
        <v>0.97199999999999998</v>
      </c>
      <c r="H25" s="18">
        <v>0</v>
      </c>
      <c r="I25" s="18">
        <f t="shared" si="6"/>
        <v>159.084</v>
      </c>
      <c r="J25" s="18">
        <f t="shared" si="7"/>
        <v>0</v>
      </c>
      <c r="K25" s="18">
        <v>0</v>
      </c>
      <c r="L25" s="41">
        <f t="shared" si="8"/>
        <v>162</v>
      </c>
      <c r="M25" s="18"/>
      <c r="N25" s="18">
        <f t="shared" si="9"/>
        <v>0.97199999999999998</v>
      </c>
      <c r="O25" s="18"/>
      <c r="P25" s="18">
        <f t="shared" si="10"/>
        <v>161.02800000000002</v>
      </c>
      <c r="Q25" s="18">
        <f t="shared" si="11"/>
        <v>0</v>
      </c>
      <c r="R25" s="18"/>
      <c r="S25" s="41">
        <f t="shared" si="12"/>
        <v>162.00000000000003</v>
      </c>
    </row>
    <row r="26" spans="1:19" x14ac:dyDescent="0.25">
      <c r="A26" t="s">
        <v>385</v>
      </c>
      <c r="B26" t="s">
        <v>386</v>
      </c>
      <c r="C26" t="s">
        <v>387</v>
      </c>
      <c r="D26" t="s">
        <v>388</v>
      </c>
      <c r="E26">
        <v>217</v>
      </c>
      <c r="F26" s="18">
        <f t="shared" si="4"/>
        <v>103.292</v>
      </c>
      <c r="G26" s="18">
        <f t="shared" si="5"/>
        <v>5.6420000000000003</v>
      </c>
      <c r="H26" s="18">
        <v>0</v>
      </c>
      <c r="I26" s="18">
        <f t="shared" si="6"/>
        <v>77.034999999999997</v>
      </c>
      <c r="J26" s="18">
        <f t="shared" si="7"/>
        <v>31.031000000000002</v>
      </c>
      <c r="K26" s="18">
        <v>0</v>
      </c>
      <c r="L26" s="41">
        <f t="shared" si="8"/>
        <v>217</v>
      </c>
      <c r="M26" s="18"/>
      <c r="N26" s="18">
        <f t="shared" si="9"/>
        <v>0</v>
      </c>
      <c r="O26" s="18"/>
      <c r="P26" s="18">
        <f t="shared" si="10"/>
        <v>217</v>
      </c>
      <c r="Q26" s="18">
        <f t="shared" si="11"/>
        <v>0</v>
      </c>
      <c r="R26" s="18"/>
      <c r="S26" s="41">
        <f t="shared" si="12"/>
        <v>217</v>
      </c>
    </row>
    <row r="27" spans="1:19" x14ac:dyDescent="0.25">
      <c r="A27" t="s">
        <v>389</v>
      </c>
      <c r="B27" t="s">
        <v>390</v>
      </c>
      <c r="C27" t="s">
        <v>391</v>
      </c>
      <c r="D27" t="s">
        <v>392</v>
      </c>
      <c r="E27">
        <v>235</v>
      </c>
      <c r="F27" s="18">
        <f t="shared" si="4"/>
        <v>163.09</v>
      </c>
      <c r="G27" s="18">
        <f t="shared" si="5"/>
        <v>0</v>
      </c>
      <c r="H27" s="18">
        <v>0</v>
      </c>
      <c r="I27" s="18">
        <f t="shared" si="6"/>
        <v>71.91</v>
      </c>
      <c r="J27" s="18">
        <f t="shared" si="7"/>
        <v>0</v>
      </c>
      <c r="K27" s="18">
        <v>0</v>
      </c>
      <c r="L27" s="41">
        <f t="shared" si="8"/>
        <v>235</v>
      </c>
      <c r="M27" s="18"/>
      <c r="N27" s="18">
        <f t="shared" si="9"/>
        <v>0</v>
      </c>
      <c r="O27" s="18"/>
      <c r="P27" s="18">
        <f t="shared" si="10"/>
        <v>235</v>
      </c>
      <c r="Q27" s="18">
        <f t="shared" si="11"/>
        <v>0</v>
      </c>
      <c r="R27" s="18"/>
      <c r="S27" s="41">
        <f t="shared" si="12"/>
        <v>235</v>
      </c>
    </row>
    <row r="28" spans="1:19" x14ac:dyDescent="0.25">
      <c r="A28" t="s">
        <v>393</v>
      </c>
      <c r="B28" t="s">
        <v>394</v>
      </c>
      <c r="C28" t="s">
        <v>395</v>
      </c>
      <c r="D28" t="s">
        <v>396</v>
      </c>
      <c r="E28">
        <v>183</v>
      </c>
      <c r="F28" s="18">
        <f t="shared" si="4"/>
        <v>152.988</v>
      </c>
      <c r="G28" s="18">
        <f t="shared" si="5"/>
        <v>0</v>
      </c>
      <c r="H28" s="18">
        <v>0</v>
      </c>
      <c r="I28" s="18">
        <f t="shared" si="6"/>
        <v>15.920999999999999</v>
      </c>
      <c r="J28" s="18">
        <f t="shared" si="7"/>
        <v>14.090999999999999</v>
      </c>
      <c r="K28" s="18">
        <v>0</v>
      </c>
      <c r="L28" s="41">
        <f t="shared" si="8"/>
        <v>183</v>
      </c>
      <c r="M28" s="18"/>
      <c r="N28" s="18">
        <f t="shared" si="9"/>
        <v>0</v>
      </c>
      <c r="O28" s="18"/>
      <c r="P28" s="18">
        <f t="shared" si="10"/>
        <v>178.97399999999999</v>
      </c>
      <c r="Q28" s="18">
        <f t="shared" si="11"/>
        <v>4.0260000000000007</v>
      </c>
      <c r="R28" s="18"/>
      <c r="S28" s="41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703125" defaultRowHeight="15" x14ac:dyDescent="0.25"/>
  <cols>
    <col min="1" max="1" width="26.7109375" customWidth="1"/>
    <col min="2" max="2" width="22" customWidth="1"/>
    <col min="5" max="5" width="25.42578125" customWidth="1"/>
    <col min="6" max="6" width="22" customWidth="1"/>
    <col min="7" max="7" width="27.28515625" customWidth="1"/>
  </cols>
  <sheetData>
    <row r="1" spans="1:20" ht="30" x14ac:dyDescent="0.25">
      <c r="A1" t="s">
        <v>257</v>
      </c>
      <c r="B1" s="3" t="s">
        <v>397</v>
      </c>
      <c r="C1" s="3" t="s">
        <v>347</v>
      </c>
      <c r="E1" s="35" t="s">
        <v>398</v>
      </c>
      <c r="G1" t="s">
        <v>399</v>
      </c>
    </row>
    <row r="2" spans="1:20" ht="45" x14ac:dyDescent="0.25">
      <c r="A2" t="s">
        <v>350</v>
      </c>
      <c r="B2" s="3" t="s">
        <v>400</v>
      </c>
      <c r="C2" s="3" t="s">
        <v>401</v>
      </c>
      <c r="E2" t="s">
        <v>257</v>
      </c>
      <c r="F2" t="s">
        <v>402</v>
      </c>
      <c r="G2" t="s">
        <v>403</v>
      </c>
      <c r="H2" t="s">
        <v>404</v>
      </c>
      <c r="I2" t="s">
        <v>61</v>
      </c>
      <c r="J2" t="s">
        <v>405</v>
      </c>
      <c r="K2" t="s">
        <v>406</v>
      </c>
      <c r="L2" t="s">
        <v>407</v>
      </c>
      <c r="M2" s="33" t="s">
        <v>70</v>
      </c>
      <c r="N2" t="s">
        <v>305</v>
      </c>
      <c r="O2" t="s">
        <v>226</v>
      </c>
      <c r="P2" t="s">
        <v>225</v>
      </c>
      <c r="Q2" t="s">
        <v>227</v>
      </c>
      <c r="R2" t="s">
        <v>175</v>
      </c>
      <c r="S2" t="s">
        <v>73</v>
      </c>
      <c r="T2" s="33" t="s">
        <v>70</v>
      </c>
    </row>
    <row r="3" spans="1:20" ht="30" x14ac:dyDescent="0.25">
      <c r="A3" t="s">
        <v>408</v>
      </c>
      <c r="B3" s="3" t="s">
        <v>409</v>
      </c>
      <c r="C3" s="3" t="s">
        <v>410</v>
      </c>
      <c r="E3" t="s">
        <v>350</v>
      </c>
      <c r="F3" s="3" t="s">
        <v>401</v>
      </c>
      <c r="G3" s="3" t="s">
        <v>400</v>
      </c>
      <c r="H3" t="s">
        <v>353</v>
      </c>
      <c r="I3" s="42" t="s">
        <v>411</v>
      </c>
      <c r="J3">
        <v>3</v>
      </c>
      <c r="K3">
        <v>91</v>
      </c>
      <c r="L3">
        <v>6</v>
      </c>
      <c r="M3" s="33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3">
        <f t="shared" ref="T3:T17" si="1">SUM(N3:S3)</f>
        <v>99.199999999999989</v>
      </c>
    </row>
    <row r="4" spans="1:20" ht="30" x14ac:dyDescent="0.25">
      <c r="A4" t="s">
        <v>412</v>
      </c>
      <c r="B4" s="3" t="s">
        <v>413</v>
      </c>
      <c r="C4" s="3" t="s">
        <v>414</v>
      </c>
      <c r="E4" t="s">
        <v>415</v>
      </c>
      <c r="F4" s="3" t="s">
        <v>415</v>
      </c>
      <c r="G4" s="3" t="s">
        <v>416</v>
      </c>
      <c r="H4" t="s">
        <v>417</v>
      </c>
      <c r="I4" s="42" t="s">
        <v>418</v>
      </c>
      <c r="J4">
        <v>21</v>
      </c>
      <c r="K4">
        <v>79</v>
      </c>
      <c r="L4">
        <v>0</v>
      </c>
      <c r="M4" s="33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3">
        <f t="shared" si="1"/>
        <v>100</v>
      </c>
    </row>
    <row r="5" spans="1:20" ht="30" x14ac:dyDescent="0.25">
      <c r="A5" t="s">
        <v>415</v>
      </c>
      <c r="B5" s="3" t="s">
        <v>416</v>
      </c>
      <c r="C5" s="3" t="s">
        <v>415</v>
      </c>
      <c r="E5" t="s">
        <v>412</v>
      </c>
      <c r="F5" s="3" t="s">
        <v>414</v>
      </c>
      <c r="G5" s="3" t="s">
        <v>413</v>
      </c>
      <c r="H5" t="s">
        <v>419</v>
      </c>
      <c r="I5" s="42" t="s">
        <v>420</v>
      </c>
      <c r="J5">
        <v>15</v>
      </c>
      <c r="K5">
        <v>85</v>
      </c>
      <c r="L5">
        <v>0</v>
      </c>
      <c r="M5" s="33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3">
        <f t="shared" si="1"/>
        <v>100</v>
      </c>
    </row>
    <row r="6" spans="1:20" ht="30" x14ac:dyDescent="0.25">
      <c r="A6" t="s">
        <v>421</v>
      </c>
      <c r="B6" s="3" t="s">
        <v>422</v>
      </c>
      <c r="C6" s="3" t="s">
        <v>423</v>
      </c>
      <c r="E6" t="s">
        <v>408</v>
      </c>
      <c r="F6" s="3" t="s">
        <v>410</v>
      </c>
      <c r="G6" s="3" t="s">
        <v>409</v>
      </c>
      <c r="H6" t="s">
        <v>424</v>
      </c>
      <c r="I6" s="42" t="s">
        <v>425</v>
      </c>
      <c r="J6">
        <v>3</v>
      </c>
      <c r="K6">
        <v>97</v>
      </c>
      <c r="L6">
        <v>0</v>
      </c>
      <c r="M6" s="33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3">
        <f t="shared" si="1"/>
        <v>100.2</v>
      </c>
    </row>
    <row r="7" spans="1:20" ht="30" x14ac:dyDescent="0.25">
      <c r="A7" t="s">
        <v>242</v>
      </c>
      <c r="B7" s="3" t="s">
        <v>426</v>
      </c>
      <c r="C7" s="3" t="s">
        <v>355</v>
      </c>
      <c r="E7" t="s">
        <v>242</v>
      </c>
      <c r="F7" s="3" t="s">
        <v>355</v>
      </c>
      <c r="G7" s="3" t="s">
        <v>426</v>
      </c>
      <c r="H7" t="s">
        <v>356</v>
      </c>
      <c r="I7" s="42" t="s">
        <v>427</v>
      </c>
      <c r="J7">
        <v>52</v>
      </c>
      <c r="K7">
        <v>48</v>
      </c>
      <c r="L7">
        <v>0.1</v>
      </c>
      <c r="M7" s="33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3">
        <f t="shared" si="1"/>
        <v>100.1</v>
      </c>
    </row>
    <row r="8" spans="1:20" ht="30" x14ac:dyDescent="0.25">
      <c r="A8" t="s">
        <v>361</v>
      </c>
      <c r="B8" s="3" t="s">
        <v>428</v>
      </c>
      <c r="C8" s="3" t="s">
        <v>363</v>
      </c>
      <c r="E8" t="s">
        <v>361</v>
      </c>
      <c r="F8" s="3" t="s">
        <v>363</v>
      </c>
      <c r="G8" s="3" t="s">
        <v>428</v>
      </c>
      <c r="H8" t="s">
        <v>364</v>
      </c>
      <c r="I8" s="42" t="s">
        <v>429</v>
      </c>
      <c r="J8">
        <v>60</v>
      </c>
      <c r="K8">
        <v>40</v>
      </c>
      <c r="L8" s="42" t="s">
        <v>430</v>
      </c>
      <c r="M8" s="33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3">
        <f t="shared" si="1"/>
        <v>99.1</v>
      </c>
    </row>
    <row r="9" spans="1:20" ht="30" x14ac:dyDescent="0.25">
      <c r="A9" t="s">
        <v>431</v>
      </c>
      <c r="B9" s="3" t="s">
        <v>432</v>
      </c>
      <c r="C9" s="3" t="s">
        <v>433</v>
      </c>
      <c r="E9" t="s">
        <v>357</v>
      </c>
      <c r="F9" s="3" t="s">
        <v>434</v>
      </c>
      <c r="G9" s="3" t="s">
        <v>435</v>
      </c>
      <c r="H9" t="s">
        <v>360</v>
      </c>
      <c r="I9" s="42" t="s">
        <v>436</v>
      </c>
      <c r="J9">
        <v>58</v>
      </c>
      <c r="K9">
        <v>42</v>
      </c>
      <c r="L9">
        <v>0</v>
      </c>
      <c r="M9" s="33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3">
        <f t="shared" si="1"/>
        <v>100</v>
      </c>
    </row>
    <row r="10" spans="1:20" ht="30" x14ac:dyDescent="0.25">
      <c r="A10" t="s">
        <v>357</v>
      </c>
      <c r="B10" s="3" t="s">
        <v>435</v>
      </c>
      <c r="C10" s="3" t="s">
        <v>434</v>
      </c>
      <c r="E10" t="s">
        <v>365</v>
      </c>
      <c r="F10" s="3" t="s">
        <v>437</v>
      </c>
      <c r="G10" s="3" t="s">
        <v>438</v>
      </c>
      <c r="H10" t="s">
        <v>368</v>
      </c>
      <c r="I10" s="42" t="s">
        <v>439</v>
      </c>
      <c r="J10">
        <v>97</v>
      </c>
      <c r="K10">
        <v>2</v>
      </c>
      <c r="L10">
        <v>1</v>
      </c>
      <c r="M10" s="33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3">
        <f t="shared" si="1"/>
        <v>100.1</v>
      </c>
    </row>
    <row r="11" spans="1:20" ht="45" x14ac:dyDescent="0.25">
      <c r="A11" t="s">
        <v>365</v>
      </c>
      <c r="B11" s="3" t="s">
        <v>438</v>
      </c>
      <c r="C11" s="3" t="s">
        <v>437</v>
      </c>
      <c r="E11" t="s">
        <v>369</v>
      </c>
      <c r="F11" s="3" t="s">
        <v>440</v>
      </c>
      <c r="G11" s="3" t="s">
        <v>441</v>
      </c>
      <c r="H11" t="s">
        <v>372</v>
      </c>
      <c r="I11" s="42" t="s">
        <v>442</v>
      </c>
      <c r="J11">
        <v>99</v>
      </c>
      <c r="K11">
        <v>0.1</v>
      </c>
      <c r="L11">
        <v>0</v>
      </c>
      <c r="M11" s="33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3">
        <f t="shared" si="1"/>
        <v>100</v>
      </c>
    </row>
    <row r="12" spans="1:20" ht="30" x14ac:dyDescent="0.25">
      <c r="A12" t="s">
        <v>443</v>
      </c>
      <c r="B12" s="3" t="s">
        <v>444</v>
      </c>
      <c r="C12" s="3" t="s">
        <v>445</v>
      </c>
      <c r="E12" t="s">
        <v>373</v>
      </c>
      <c r="F12" s="3" t="s">
        <v>375</v>
      </c>
      <c r="G12" s="3" t="s">
        <v>446</v>
      </c>
      <c r="H12" t="s">
        <v>376</v>
      </c>
      <c r="I12" s="42" t="s">
        <v>447</v>
      </c>
      <c r="J12">
        <v>97</v>
      </c>
      <c r="K12">
        <v>0.1</v>
      </c>
      <c r="L12">
        <v>2</v>
      </c>
      <c r="M12" s="33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3">
        <f t="shared" si="1"/>
        <v>100</v>
      </c>
    </row>
    <row r="13" spans="1:20" ht="30" x14ac:dyDescent="0.25">
      <c r="A13" t="s">
        <v>369</v>
      </c>
      <c r="B13" s="3" t="s">
        <v>441</v>
      </c>
      <c r="C13" s="3" t="s">
        <v>440</v>
      </c>
      <c r="E13" t="s">
        <v>393</v>
      </c>
      <c r="F13" s="3" t="s">
        <v>395</v>
      </c>
      <c r="G13" s="3" t="s">
        <v>448</v>
      </c>
      <c r="H13" t="s">
        <v>396</v>
      </c>
      <c r="I13" s="42" t="s">
        <v>449</v>
      </c>
      <c r="J13">
        <v>0</v>
      </c>
      <c r="K13">
        <v>0.1</v>
      </c>
      <c r="L13">
        <v>100</v>
      </c>
      <c r="M13" s="33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3">
        <f t="shared" si="1"/>
        <v>100</v>
      </c>
    </row>
    <row r="14" spans="1:20" ht="30" x14ac:dyDescent="0.25">
      <c r="A14" t="s">
        <v>450</v>
      </c>
      <c r="B14" s="3" t="s">
        <v>451</v>
      </c>
      <c r="C14" s="3" t="s">
        <v>452</v>
      </c>
      <c r="E14" t="s">
        <v>385</v>
      </c>
      <c r="F14" s="3" t="s">
        <v>387</v>
      </c>
      <c r="G14" s="3" t="s">
        <v>453</v>
      </c>
      <c r="H14" t="s">
        <v>388</v>
      </c>
      <c r="I14" s="42" t="s">
        <v>454</v>
      </c>
      <c r="J14">
        <v>0</v>
      </c>
      <c r="K14">
        <v>0</v>
      </c>
      <c r="L14">
        <v>100</v>
      </c>
      <c r="M14" s="33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3">
        <f t="shared" si="1"/>
        <v>100.2</v>
      </c>
    </row>
    <row r="15" spans="1:20" x14ac:dyDescent="0.25">
      <c r="A15" t="s">
        <v>455</v>
      </c>
      <c r="B15" s="3" t="s">
        <v>456</v>
      </c>
      <c r="C15" s="3" t="s">
        <v>457</v>
      </c>
      <c r="E15" t="s">
        <v>377</v>
      </c>
      <c r="F15" s="3" t="s">
        <v>379</v>
      </c>
      <c r="G15" s="3" t="s">
        <v>458</v>
      </c>
      <c r="H15" t="s">
        <v>380</v>
      </c>
      <c r="I15" s="42" t="s">
        <v>459</v>
      </c>
      <c r="J15">
        <v>1</v>
      </c>
      <c r="K15">
        <v>0</v>
      </c>
      <c r="L15">
        <v>99</v>
      </c>
      <c r="M15" s="33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3">
        <f t="shared" si="1"/>
        <v>100.1</v>
      </c>
    </row>
    <row r="16" spans="1:20" ht="30" x14ac:dyDescent="0.25">
      <c r="A16" t="s">
        <v>373</v>
      </c>
      <c r="B16" s="3" t="s">
        <v>446</v>
      </c>
      <c r="C16" s="3" t="s">
        <v>375</v>
      </c>
      <c r="E16" t="s">
        <v>381</v>
      </c>
      <c r="F16" s="3" t="s">
        <v>383</v>
      </c>
      <c r="G16" s="3" t="s">
        <v>460</v>
      </c>
      <c r="H16" t="s">
        <v>384</v>
      </c>
      <c r="I16" s="42" t="s">
        <v>461</v>
      </c>
      <c r="J16">
        <v>1</v>
      </c>
      <c r="K16">
        <v>0</v>
      </c>
      <c r="L16">
        <v>99</v>
      </c>
      <c r="M16" s="33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3">
        <f t="shared" si="1"/>
        <v>100.3</v>
      </c>
    </row>
    <row r="17" spans="1:20" ht="30" x14ac:dyDescent="0.25">
      <c r="A17" t="s">
        <v>393</v>
      </c>
      <c r="B17" s="3" t="s">
        <v>448</v>
      </c>
      <c r="C17" s="3" t="s">
        <v>395</v>
      </c>
      <c r="E17" t="s">
        <v>389</v>
      </c>
      <c r="F17" s="3" t="s">
        <v>462</v>
      </c>
      <c r="G17" s="3" t="s">
        <v>463</v>
      </c>
      <c r="H17" t="s">
        <v>392</v>
      </c>
      <c r="I17" s="42" t="s">
        <v>464</v>
      </c>
      <c r="J17">
        <v>0</v>
      </c>
      <c r="K17">
        <v>0</v>
      </c>
      <c r="L17">
        <v>100</v>
      </c>
      <c r="M17" s="33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3">
        <f t="shared" si="1"/>
        <v>100.2</v>
      </c>
    </row>
    <row r="18" spans="1:20" ht="30" x14ac:dyDescent="0.25">
      <c r="A18" t="s">
        <v>377</v>
      </c>
      <c r="B18" s="3" t="s">
        <v>465</v>
      </c>
      <c r="C18" s="3" t="s">
        <v>379</v>
      </c>
      <c r="J18" t="s">
        <v>255</v>
      </c>
      <c r="K18" t="s">
        <v>300</v>
      </c>
      <c r="L18" t="s">
        <v>299</v>
      </c>
      <c r="N18" t="s">
        <v>164</v>
      </c>
      <c r="O18" t="s">
        <v>163</v>
      </c>
      <c r="P18" t="s">
        <v>163</v>
      </c>
      <c r="Q18" t="s">
        <v>163</v>
      </c>
      <c r="R18" t="s">
        <v>166</v>
      </c>
      <c r="S18" t="s">
        <v>216</v>
      </c>
    </row>
    <row r="19" spans="1:20" ht="30" x14ac:dyDescent="0.25">
      <c r="A19" t="s">
        <v>385</v>
      </c>
      <c r="B19" s="3" t="s">
        <v>453</v>
      </c>
      <c r="C19" s="3" t="s">
        <v>387</v>
      </c>
      <c r="E19" s="43" t="s">
        <v>466</v>
      </c>
      <c r="G19" t="s">
        <v>399</v>
      </c>
    </row>
    <row r="20" spans="1:20" ht="30" x14ac:dyDescent="0.25">
      <c r="A20" t="s">
        <v>389</v>
      </c>
      <c r="B20" s="3" t="s">
        <v>463</v>
      </c>
      <c r="C20" s="3" t="s">
        <v>462</v>
      </c>
      <c r="E20" t="s">
        <v>257</v>
      </c>
      <c r="F20" t="s">
        <v>402</v>
      </c>
      <c r="G20" t="s">
        <v>403</v>
      </c>
      <c r="H20" t="s">
        <v>404</v>
      </c>
      <c r="I20" t="s">
        <v>61</v>
      </c>
      <c r="J20" t="s">
        <v>221</v>
      </c>
      <c r="K20" t="s">
        <v>222</v>
      </c>
      <c r="L20" t="s">
        <v>349</v>
      </c>
      <c r="M20" s="33" t="s">
        <v>70</v>
      </c>
      <c r="N20" t="s">
        <v>305</v>
      </c>
      <c r="O20" t="s">
        <v>226</v>
      </c>
      <c r="P20" t="s">
        <v>225</v>
      </c>
      <c r="Q20" t="s">
        <v>227</v>
      </c>
      <c r="R20" t="s">
        <v>175</v>
      </c>
      <c r="S20" t="s">
        <v>73</v>
      </c>
      <c r="T20" s="33" t="s">
        <v>70</v>
      </c>
    </row>
    <row r="21" spans="1:20" ht="30" x14ac:dyDescent="0.25">
      <c r="A21" t="s">
        <v>381</v>
      </c>
      <c r="B21" s="3" t="s">
        <v>460</v>
      </c>
      <c r="C21" s="3" t="s">
        <v>383</v>
      </c>
      <c r="E21" t="s">
        <v>350</v>
      </c>
      <c r="F21" s="3" t="s">
        <v>401</v>
      </c>
      <c r="G21" s="3" t="s">
        <v>400</v>
      </c>
      <c r="H21" t="s">
        <v>353</v>
      </c>
      <c r="I21" s="42" t="s">
        <v>467</v>
      </c>
      <c r="J21">
        <v>0.1</v>
      </c>
      <c r="K21">
        <v>17</v>
      </c>
      <c r="L21">
        <v>83</v>
      </c>
      <c r="M21" s="33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3">
        <f t="shared" ref="T21:T30" si="3">SUM(N21:S21)</f>
        <v>100</v>
      </c>
    </row>
    <row r="22" spans="1:20" ht="30" x14ac:dyDescent="0.25">
      <c r="A22" t="s">
        <v>468</v>
      </c>
      <c r="B22" s="3" t="s">
        <v>469</v>
      </c>
      <c r="C22" s="3" t="s">
        <v>468</v>
      </c>
      <c r="E22" t="s">
        <v>421</v>
      </c>
      <c r="F22" s="3" t="s">
        <v>423</v>
      </c>
      <c r="G22" s="3" t="s">
        <v>422</v>
      </c>
      <c r="H22" t="s">
        <v>470</v>
      </c>
      <c r="I22" s="42" t="s">
        <v>471</v>
      </c>
      <c r="J22">
        <v>35</v>
      </c>
      <c r="K22">
        <v>65</v>
      </c>
      <c r="L22">
        <v>0.1</v>
      </c>
      <c r="M22" s="33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3">
        <f t="shared" si="3"/>
        <v>100.1</v>
      </c>
    </row>
    <row r="23" spans="1:20" ht="30" x14ac:dyDescent="0.25">
      <c r="E23" t="s">
        <v>242</v>
      </c>
      <c r="F23" s="3" t="s">
        <v>355</v>
      </c>
      <c r="G23" s="3" t="s">
        <v>426</v>
      </c>
      <c r="H23" t="s">
        <v>356</v>
      </c>
      <c r="I23" s="42" t="s">
        <v>472</v>
      </c>
      <c r="J23">
        <v>51</v>
      </c>
      <c r="K23">
        <v>46</v>
      </c>
      <c r="L23">
        <v>3</v>
      </c>
      <c r="M23" s="33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3">
        <f t="shared" si="3"/>
        <v>100</v>
      </c>
    </row>
    <row r="24" spans="1:20" x14ac:dyDescent="0.25">
      <c r="E24" t="s">
        <v>431</v>
      </c>
      <c r="F24" s="3" t="s">
        <v>433</v>
      </c>
      <c r="G24" s="3" t="s">
        <v>432</v>
      </c>
      <c r="H24" t="s">
        <v>473</v>
      </c>
      <c r="I24" s="42" t="s">
        <v>474</v>
      </c>
      <c r="J24">
        <v>97</v>
      </c>
      <c r="K24">
        <v>2</v>
      </c>
      <c r="L24">
        <v>0.1</v>
      </c>
      <c r="M24" s="33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3">
        <f t="shared" si="3"/>
        <v>99.1</v>
      </c>
    </row>
    <row r="25" spans="1:20" x14ac:dyDescent="0.25">
      <c r="E25" t="s">
        <v>443</v>
      </c>
      <c r="F25" s="3" t="s">
        <v>445</v>
      </c>
      <c r="G25" s="3" t="s">
        <v>444</v>
      </c>
      <c r="H25" t="s">
        <v>475</v>
      </c>
      <c r="I25" s="42" t="s">
        <v>476</v>
      </c>
      <c r="J25">
        <v>92</v>
      </c>
      <c r="K25">
        <v>5</v>
      </c>
      <c r="L25">
        <v>3</v>
      </c>
      <c r="M25" s="33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3">
        <f t="shared" si="3"/>
        <v>100.1</v>
      </c>
    </row>
    <row r="26" spans="1:20" x14ac:dyDescent="0.25">
      <c r="E26" t="s">
        <v>450</v>
      </c>
      <c r="F26" s="3" t="s">
        <v>452</v>
      </c>
      <c r="G26" s="3" t="s">
        <v>451</v>
      </c>
      <c r="H26" t="s">
        <v>477</v>
      </c>
      <c r="I26" s="42" t="s">
        <v>478</v>
      </c>
      <c r="J26">
        <v>79</v>
      </c>
      <c r="K26">
        <v>0</v>
      </c>
      <c r="L26">
        <v>21</v>
      </c>
      <c r="M26" s="33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3">
        <f t="shared" si="3"/>
        <v>99.199999999999989</v>
      </c>
    </row>
    <row r="27" spans="1:20" x14ac:dyDescent="0.25">
      <c r="E27" t="s">
        <v>369</v>
      </c>
      <c r="F27" s="3" t="s">
        <v>440</v>
      </c>
      <c r="G27" s="3" t="s">
        <v>441</v>
      </c>
      <c r="H27" t="s">
        <v>372</v>
      </c>
      <c r="I27" s="42" t="s">
        <v>479</v>
      </c>
      <c r="J27">
        <v>96</v>
      </c>
      <c r="K27">
        <v>2</v>
      </c>
      <c r="L27">
        <v>2</v>
      </c>
      <c r="M27" s="33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3">
        <f t="shared" si="3"/>
        <v>100.1</v>
      </c>
    </row>
    <row r="28" spans="1:20" x14ac:dyDescent="0.25">
      <c r="E28" t="s">
        <v>455</v>
      </c>
      <c r="F28" s="3" t="s">
        <v>457</v>
      </c>
      <c r="G28" s="3" t="s">
        <v>456</v>
      </c>
      <c r="H28" t="s">
        <v>480</v>
      </c>
      <c r="I28" s="42" t="s">
        <v>481</v>
      </c>
      <c r="J28">
        <v>83</v>
      </c>
      <c r="K28">
        <v>0.1</v>
      </c>
      <c r="L28">
        <v>16</v>
      </c>
      <c r="M28" s="33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3">
        <f t="shared" si="3"/>
        <v>100</v>
      </c>
    </row>
    <row r="29" spans="1:20" x14ac:dyDescent="0.25">
      <c r="E29" t="s">
        <v>468</v>
      </c>
      <c r="F29" s="3" t="s">
        <v>468</v>
      </c>
      <c r="G29" s="3" t="s">
        <v>469</v>
      </c>
      <c r="H29" t="s">
        <v>482</v>
      </c>
      <c r="I29" s="42" t="s">
        <v>483</v>
      </c>
      <c r="J29">
        <v>0</v>
      </c>
      <c r="K29">
        <v>0</v>
      </c>
      <c r="L29">
        <v>100</v>
      </c>
      <c r="M29" s="33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3">
        <f t="shared" si="3"/>
        <v>100</v>
      </c>
    </row>
    <row r="30" spans="1:20" x14ac:dyDescent="0.25">
      <c r="E30" t="s">
        <v>377</v>
      </c>
      <c r="F30" s="3" t="s">
        <v>379</v>
      </c>
      <c r="G30" s="44" t="s">
        <v>465</v>
      </c>
      <c r="H30" t="s">
        <v>380</v>
      </c>
      <c r="I30" s="42" t="s">
        <v>484</v>
      </c>
      <c r="J30">
        <v>0</v>
      </c>
      <c r="K30">
        <v>0</v>
      </c>
      <c r="L30">
        <v>100</v>
      </c>
      <c r="M30" s="33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3">
        <f t="shared" si="3"/>
        <v>99.2</v>
      </c>
    </row>
    <row r="31" spans="1:20" x14ac:dyDescent="0.25">
      <c r="J31" t="s">
        <v>255</v>
      </c>
      <c r="K31" t="s">
        <v>300</v>
      </c>
      <c r="L31" t="s">
        <v>299</v>
      </c>
      <c r="N31" t="s">
        <v>164</v>
      </c>
      <c r="O31" t="s">
        <v>163</v>
      </c>
      <c r="P31" t="s">
        <v>163</v>
      </c>
      <c r="Q31" t="s">
        <v>163</v>
      </c>
      <c r="R31" t="s">
        <v>166</v>
      </c>
      <c r="S31" t="s">
        <v>216</v>
      </c>
    </row>
    <row r="33" spans="2:23" x14ac:dyDescent="0.25">
      <c r="G33" s="35" t="s">
        <v>398</v>
      </c>
    </row>
    <row r="34" spans="2:23" x14ac:dyDescent="0.25">
      <c r="G34" t="s">
        <v>257</v>
      </c>
      <c r="H34" t="s">
        <v>404</v>
      </c>
      <c r="I34" t="s">
        <v>61</v>
      </c>
      <c r="J34" s="31" t="s">
        <v>73</v>
      </c>
      <c r="K34" s="31" t="s">
        <v>173</v>
      </c>
      <c r="L34" s="31" t="s">
        <v>174</v>
      </c>
      <c r="M34" s="31" t="s">
        <v>175</v>
      </c>
      <c r="N34" s="31" t="s">
        <v>176</v>
      </c>
      <c r="O34" s="31" t="s">
        <v>177</v>
      </c>
      <c r="P34" s="35" t="s">
        <v>178</v>
      </c>
      <c r="Q34" s="32" t="s">
        <v>168</v>
      </c>
      <c r="R34" s="32" t="s">
        <v>169</v>
      </c>
      <c r="S34" s="32" t="s">
        <v>64</v>
      </c>
      <c r="T34" s="32" t="s">
        <v>170</v>
      </c>
      <c r="U34" s="32" t="s">
        <v>68</v>
      </c>
      <c r="V34" s="32" t="s">
        <v>171</v>
      </c>
      <c r="W34" s="35" t="s">
        <v>172</v>
      </c>
    </row>
    <row r="35" spans="2:23" x14ac:dyDescent="0.25">
      <c r="G35" t="s">
        <v>350</v>
      </c>
      <c r="H35" t="s">
        <v>353</v>
      </c>
      <c r="I35" s="42" t="s">
        <v>411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5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5">
        <f>SUM(R35:U35)</f>
        <v>1252</v>
      </c>
    </row>
    <row r="36" spans="2:23" x14ac:dyDescent="0.25">
      <c r="G36" t="s">
        <v>415</v>
      </c>
      <c r="H36" t="s">
        <v>417</v>
      </c>
      <c r="I36" s="42" t="s">
        <v>418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5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5">
        <f>SUM(R36:U36)</f>
        <v>295</v>
      </c>
    </row>
    <row r="37" spans="2:23" x14ac:dyDescent="0.25">
      <c r="G37" t="s">
        <v>412</v>
      </c>
      <c r="H37" t="s">
        <v>419</v>
      </c>
      <c r="I37" s="42" t="s">
        <v>420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5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5">
        <f>SUM(R37:U37)</f>
        <v>252</v>
      </c>
    </row>
    <row r="38" spans="2:23" x14ac:dyDescent="0.25">
      <c r="B38" t="s">
        <v>350</v>
      </c>
      <c r="C38" t="s">
        <v>351</v>
      </c>
      <c r="G38" t="s">
        <v>408</v>
      </c>
      <c r="H38" t="s">
        <v>424</v>
      </c>
      <c r="I38" s="42" t="s">
        <v>425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5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5">
        <f>SUM(R38:U38)</f>
        <v>897</v>
      </c>
    </row>
    <row r="39" spans="2:23" x14ac:dyDescent="0.25">
      <c r="B39" t="s">
        <v>242</v>
      </c>
      <c r="C39" t="s">
        <v>354</v>
      </c>
      <c r="G39" t="s">
        <v>242</v>
      </c>
      <c r="H39" t="s">
        <v>356</v>
      </c>
      <c r="I39" s="42" t="s">
        <v>427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5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5">
        <f>SUM(R39,U39)</f>
        <v>1346</v>
      </c>
    </row>
    <row r="40" spans="2:23" x14ac:dyDescent="0.25">
      <c r="B40" t="s">
        <v>357</v>
      </c>
      <c r="C40" t="s">
        <v>358</v>
      </c>
      <c r="G40" t="s">
        <v>361</v>
      </c>
      <c r="H40" t="s">
        <v>364</v>
      </c>
      <c r="I40" s="42" t="s">
        <v>429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5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5">
        <f>SUM(R40:U40)</f>
        <v>713</v>
      </c>
    </row>
    <row r="41" spans="2:23" x14ac:dyDescent="0.25">
      <c r="B41" t="s">
        <v>361</v>
      </c>
      <c r="C41" t="s">
        <v>362</v>
      </c>
      <c r="G41" t="s">
        <v>357</v>
      </c>
      <c r="H41" t="s">
        <v>360</v>
      </c>
      <c r="I41" s="42" t="s">
        <v>436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5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5">
        <f>SUM(R41:U41)</f>
        <v>1339</v>
      </c>
    </row>
    <row r="42" spans="2:23" x14ac:dyDescent="0.25">
      <c r="B42" t="s">
        <v>365</v>
      </c>
      <c r="C42" t="s">
        <v>366</v>
      </c>
      <c r="G42" t="s">
        <v>365</v>
      </c>
      <c r="H42" t="s">
        <v>368</v>
      </c>
      <c r="I42" s="42" t="s">
        <v>439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5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5">
        <f>SUM(R42:U42)</f>
        <v>1355.9999999999998</v>
      </c>
    </row>
    <row r="43" spans="2:23" x14ac:dyDescent="0.25">
      <c r="B43" t="s">
        <v>369</v>
      </c>
      <c r="C43" t="s">
        <v>370</v>
      </c>
      <c r="G43" t="s">
        <v>369</v>
      </c>
      <c r="H43" t="s">
        <v>372</v>
      </c>
      <c r="I43" s="42" t="s">
        <v>442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5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5">
        <f>SUM(R43,T43)</f>
        <v>816.75</v>
      </c>
    </row>
    <row r="44" spans="2:23" x14ac:dyDescent="0.25">
      <c r="B44" t="s">
        <v>373</v>
      </c>
      <c r="C44" t="s">
        <v>374</v>
      </c>
      <c r="G44" t="s">
        <v>373</v>
      </c>
      <c r="H44" t="s">
        <v>376</v>
      </c>
      <c r="I44" s="42" t="s">
        <v>447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5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5">
        <f>SUM(R44,T44)</f>
        <v>1142.4599999999998</v>
      </c>
    </row>
    <row r="45" spans="2:23" x14ac:dyDescent="0.25">
      <c r="B45" t="s">
        <v>377</v>
      </c>
      <c r="C45" t="s">
        <v>378</v>
      </c>
      <c r="G45" t="s">
        <v>393</v>
      </c>
      <c r="H45" t="s">
        <v>396</v>
      </c>
      <c r="I45" s="42" t="s">
        <v>449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5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5">
        <f>SUM(R45,T45)</f>
        <v>1168</v>
      </c>
    </row>
    <row r="46" spans="2:23" x14ac:dyDescent="0.25">
      <c r="B46" t="s">
        <v>381</v>
      </c>
      <c r="C46" t="s">
        <v>382</v>
      </c>
      <c r="G46" t="s">
        <v>385</v>
      </c>
      <c r="H46" t="s">
        <v>388</v>
      </c>
      <c r="I46" s="42" t="s">
        <v>454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5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5">
        <f>SUM(R46:U46)</f>
        <v>1199</v>
      </c>
    </row>
    <row r="47" spans="2:23" x14ac:dyDescent="0.25">
      <c r="B47" t="s">
        <v>385</v>
      </c>
      <c r="C47" t="s">
        <v>386</v>
      </c>
      <c r="G47" t="s">
        <v>377</v>
      </c>
      <c r="H47" t="s">
        <v>380</v>
      </c>
      <c r="I47" s="42" t="s">
        <v>459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5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5">
        <f>SUM(R47:U47)</f>
        <v>1140</v>
      </c>
    </row>
    <row r="48" spans="2:23" x14ac:dyDescent="0.25">
      <c r="B48" t="s">
        <v>389</v>
      </c>
      <c r="C48" t="s">
        <v>390</v>
      </c>
      <c r="G48" t="s">
        <v>381</v>
      </c>
      <c r="H48" t="s">
        <v>384</v>
      </c>
      <c r="I48" s="42" t="s">
        <v>461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5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5">
        <f>SUM(R48:U48)</f>
        <v>1015</v>
      </c>
    </row>
    <row r="49" spans="2:23" x14ac:dyDescent="0.25">
      <c r="B49" t="s">
        <v>393</v>
      </c>
      <c r="C49" t="s">
        <v>394</v>
      </c>
      <c r="G49" t="s">
        <v>389</v>
      </c>
      <c r="H49" t="s">
        <v>392</v>
      </c>
      <c r="I49" s="42" t="s">
        <v>464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5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5">
        <f>SUM(R49:U49)</f>
        <v>1175</v>
      </c>
    </row>
    <row r="52" spans="2:23" x14ac:dyDescent="0.25">
      <c r="G52" s="35" t="s">
        <v>466</v>
      </c>
    </row>
    <row r="53" spans="2:23" x14ac:dyDescent="0.25">
      <c r="G53" t="s">
        <v>257</v>
      </c>
      <c r="H53" t="s">
        <v>404</v>
      </c>
      <c r="I53" t="s">
        <v>61</v>
      </c>
      <c r="J53" s="31" t="s">
        <v>73</v>
      </c>
      <c r="K53" s="31" t="s">
        <v>173</v>
      </c>
      <c r="L53" s="31" t="s">
        <v>174</v>
      </c>
      <c r="M53" s="31" t="s">
        <v>175</v>
      </c>
      <c r="N53" s="31" t="s">
        <v>176</v>
      </c>
      <c r="O53" s="31" t="s">
        <v>177</v>
      </c>
      <c r="P53" s="35" t="s">
        <v>178</v>
      </c>
      <c r="Q53" s="32" t="s">
        <v>168</v>
      </c>
      <c r="R53" s="32" t="s">
        <v>169</v>
      </c>
      <c r="S53" s="32" t="s">
        <v>64</v>
      </c>
      <c r="T53" s="32" t="s">
        <v>170</v>
      </c>
      <c r="U53" s="32" t="s">
        <v>68</v>
      </c>
      <c r="V53" s="32" t="s">
        <v>171</v>
      </c>
      <c r="W53" s="35" t="s">
        <v>172</v>
      </c>
    </row>
    <row r="54" spans="2:23" x14ac:dyDescent="0.25">
      <c r="G54" t="s">
        <v>350</v>
      </c>
      <c r="H54" t="s">
        <v>353</v>
      </c>
      <c r="I54" s="42" t="s">
        <v>467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5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5">
        <f t="shared" ref="W54:W63" si="20">SUM(R54:U54)</f>
        <v>1258.2570000000001</v>
      </c>
    </row>
    <row r="55" spans="2:23" x14ac:dyDescent="0.25">
      <c r="G55" t="s">
        <v>421</v>
      </c>
      <c r="H55" t="s">
        <v>470</v>
      </c>
      <c r="I55" s="42" t="s">
        <v>471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5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5">
        <f t="shared" si="20"/>
        <v>666.66600000000005</v>
      </c>
    </row>
    <row r="56" spans="2:23" x14ac:dyDescent="0.25">
      <c r="G56" t="s">
        <v>242</v>
      </c>
      <c r="H56" t="s">
        <v>356</v>
      </c>
      <c r="I56" s="42" t="s">
        <v>472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5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5">
        <f t="shared" si="20"/>
        <v>1403</v>
      </c>
    </row>
    <row r="57" spans="2:23" x14ac:dyDescent="0.25">
      <c r="G57" t="s">
        <v>431</v>
      </c>
      <c r="H57" t="s">
        <v>473</v>
      </c>
      <c r="I57" s="42" t="s">
        <v>474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5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5">
        <f t="shared" si="20"/>
        <v>987.03599999999994</v>
      </c>
    </row>
    <row r="58" spans="2:23" x14ac:dyDescent="0.25">
      <c r="G58" t="s">
        <v>443</v>
      </c>
      <c r="H58" t="s">
        <v>475</v>
      </c>
      <c r="I58" s="42" t="s">
        <v>476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5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5">
        <f t="shared" si="20"/>
        <v>1291</v>
      </c>
    </row>
    <row r="59" spans="2:23" x14ac:dyDescent="0.25">
      <c r="G59" t="s">
        <v>450</v>
      </c>
      <c r="H59" t="s">
        <v>477</v>
      </c>
      <c r="I59" s="42" t="s">
        <v>478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5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5">
        <f t="shared" si="20"/>
        <v>1285</v>
      </c>
    </row>
    <row r="60" spans="2:23" x14ac:dyDescent="0.25">
      <c r="G60" t="s">
        <v>369</v>
      </c>
      <c r="H60" t="s">
        <v>372</v>
      </c>
      <c r="I60" s="42" t="s">
        <v>479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5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5">
        <f t="shared" si="20"/>
        <v>269.99999999999994</v>
      </c>
    </row>
    <row r="61" spans="2:23" x14ac:dyDescent="0.25">
      <c r="G61" t="s">
        <v>455</v>
      </c>
      <c r="H61" t="s">
        <v>480</v>
      </c>
      <c r="I61" s="42" t="s">
        <v>481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5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5">
        <f t="shared" si="20"/>
        <v>893.88200000000006</v>
      </c>
    </row>
    <row r="62" spans="2:23" x14ac:dyDescent="0.25">
      <c r="G62" t="s">
        <v>468</v>
      </c>
      <c r="H62" t="s">
        <v>482</v>
      </c>
      <c r="I62" s="42" t="s">
        <v>483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5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5">
        <f t="shared" si="20"/>
        <v>1348</v>
      </c>
    </row>
    <row r="63" spans="2:23" x14ac:dyDescent="0.25">
      <c r="G63" t="s">
        <v>377</v>
      </c>
      <c r="H63" t="s">
        <v>380</v>
      </c>
      <c r="I63" s="42" t="s">
        <v>484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5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5">
        <f t="shared" si="20"/>
        <v>596</v>
      </c>
    </row>
    <row r="65" spans="7:23" x14ac:dyDescent="0.25">
      <c r="G65" s="1" t="s">
        <v>485</v>
      </c>
    </row>
    <row r="66" spans="7:23" x14ac:dyDescent="0.25">
      <c r="G66" s="1" t="s">
        <v>398</v>
      </c>
    </row>
    <row r="67" spans="7:23" x14ac:dyDescent="0.25">
      <c r="G67" t="s">
        <v>257</v>
      </c>
      <c r="H67" t="s">
        <v>404</v>
      </c>
      <c r="I67" t="s">
        <v>61</v>
      </c>
      <c r="J67" t="s">
        <v>73</v>
      </c>
      <c r="K67" t="s">
        <v>173</v>
      </c>
      <c r="L67" t="s">
        <v>174</v>
      </c>
      <c r="M67" t="s">
        <v>175</v>
      </c>
      <c r="N67" t="s">
        <v>176</v>
      </c>
      <c r="O67" t="s">
        <v>177</v>
      </c>
      <c r="P67" t="s">
        <v>178</v>
      </c>
      <c r="Q67" t="s">
        <v>168</v>
      </c>
      <c r="R67" t="s">
        <v>169</v>
      </c>
      <c r="S67" t="s">
        <v>64</v>
      </c>
      <c r="T67" t="s">
        <v>170</v>
      </c>
      <c r="U67" t="s">
        <v>68</v>
      </c>
      <c r="V67" t="s">
        <v>171</v>
      </c>
      <c r="W67" t="s">
        <v>172</v>
      </c>
    </row>
    <row r="68" spans="7:23" x14ac:dyDescent="0.25">
      <c r="G68" t="s">
        <v>350</v>
      </c>
      <c r="H68" t="s">
        <v>353</v>
      </c>
      <c r="I68" t="s">
        <v>411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25">
      <c r="G69" t="s">
        <v>415</v>
      </c>
      <c r="H69" t="s">
        <v>417</v>
      </c>
      <c r="I69" t="s">
        <v>418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25">
      <c r="G70" t="s">
        <v>412</v>
      </c>
      <c r="H70" t="s">
        <v>419</v>
      </c>
      <c r="I70" t="s">
        <v>420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25">
      <c r="G71" t="s">
        <v>408</v>
      </c>
      <c r="H71" t="s">
        <v>424</v>
      </c>
      <c r="I71" t="s">
        <v>425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25">
      <c r="G72" t="s">
        <v>242</v>
      </c>
      <c r="H72" t="s">
        <v>356</v>
      </c>
      <c r="I72" t="s">
        <v>427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25">
      <c r="G73" t="s">
        <v>361</v>
      </c>
      <c r="H73" t="s">
        <v>364</v>
      </c>
      <c r="I73" t="s">
        <v>429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25">
      <c r="G74" t="s">
        <v>357</v>
      </c>
      <c r="H74" t="s">
        <v>360</v>
      </c>
      <c r="I74" t="s">
        <v>436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25">
      <c r="G75" t="s">
        <v>365</v>
      </c>
      <c r="H75" t="s">
        <v>368</v>
      </c>
      <c r="I75" t="s">
        <v>439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25">
      <c r="G76" t="s">
        <v>369</v>
      </c>
      <c r="H76" t="s">
        <v>372</v>
      </c>
      <c r="I76" t="s">
        <v>442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25">
      <c r="G77" t="s">
        <v>373</v>
      </c>
      <c r="H77" t="s">
        <v>376</v>
      </c>
      <c r="I77" t="s">
        <v>447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25">
      <c r="G78" t="s">
        <v>393</v>
      </c>
      <c r="H78" t="s">
        <v>396</v>
      </c>
      <c r="I78" t="s">
        <v>449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25">
      <c r="G79" t="s">
        <v>385</v>
      </c>
      <c r="H79" t="s">
        <v>388</v>
      </c>
      <c r="I79" t="s">
        <v>454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25">
      <c r="G80" t="s">
        <v>377</v>
      </c>
      <c r="H80" t="s">
        <v>380</v>
      </c>
      <c r="I80" t="s">
        <v>459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25">
      <c r="G81" t="s">
        <v>381</v>
      </c>
      <c r="H81" t="s">
        <v>384</v>
      </c>
      <c r="I81" t="s">
        <v>461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25">
      <c r="G82" t="s">
        <v>389</v>
      </c>
      <c r="H82" t="s">
        <v>392</v>
      </c>
      <c r="I82" t="s">
        <v>464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25">
      <c r="G85" s="1" t="s">
        <v>466</v>
      </c>
    </row>
    <row r="86" spans="7:23" x14ac:dyDescent="0.25">
      <c r="G86" t="s">
        <v>257</v>
      </c>
      <c r="H86" t="s">
        <v>404</v>
      </c>
      <c r="I86" t="s">
        <v>61</v>
      </c>
      <c r="J86" t="s">
        <v>73</v>
      </c>
      <c r="K86" t="s">
        <v>173</v>
      </c>
      <c r="L86" t="s">
        <v>174</v>
      </c>
      <c r="M86" t="s">
        <v>175</v>
      </c>
      <c r="N86" t="s">
        <v>176</v>
      </c>
      <c r="O86" t="s">
        <v>177</v>
      </c>
      <c r="P86" t="s">
        <v>178</v>
      </c>
      <c r="Q86" t="s">
        <v>168</v>
      </c>
      <c r="R86" t="s">
        <v>169</v>
      </c>
      <c r="S86" t="s">
        <v>64</v>
      </c>
      <c r="T86" t="s">
        <v>170</v>
      </c>
      <c r="U86" t="s">
        <v>68</v>
      </c>
      <c r="V86" t="s">
        <v>171</v>
      </c>
      <c r="W86" t="s">
        <v>172</v>
      </c>
    </row>
    <row r="87" spans="7:23" x14ac:dyDescent="0.25">
      <c r="G87" t="s">
        <v>350</v>
      </c>
      <c r="H87" t="s">
        <v>353</v>
      </c>
      <c r="I87" t="s">
        <v>467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25">
      <c r="G88" t="s">
        <v>421</v>
      </c>
      <c r="H88" t="s">
        <v>470</v>
      </c>
      <c r="I88" t="s">
        <v>471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25">
      <c r="G89" t="s">
        <v>242</v>
      </c>
      <c r="H89" t="s">
        <v>356</v>
      </c>
      <c r="I89" t="s">
        <v>472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25">
      <c r="G90" t="s">
        <v>431</v>
      </c>
      <c r="H90" t="s">
        <v>473</v>
      </c>
      <c r="I90" t="s">
        <v>474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25">
      <c r="G91" t="s">
        <v>443</v>
      </c>
      <c r="H91" t="s">
        <v>475</v>
      </c>
      <c r="I91" t="s">
        <v>476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25">
      <c r="G92" t="s">
        <v>450</v>
      </c>
      <c r="H92" t="s">
        <v>477</v>
      </c>
      <c r="I92" t="s">
        <v>478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25">
      <c r="G93" t="s">
        <v>369</v>
      </c>
      <c r="H93" t="s">
        <v>372</v>
      </c>
      <c r="I93" t="s">
        <v>479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25">
      <c r="G94" t="s">
        <v>455</v>
      </c>
      <c r="H94" t="s">
        <v>480</v>
      </c>
      <c r="I94" t="s">
        <v>481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25">
      <c r="G95" t="s">
        <v>468</v>
      </c>
      <c r="H95" t="s">
        <v>482</v>
      </c>
      <c r="I95" t="s">
        <v>483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25">
      <c r="G96" t="s">
        <v>377</v>
      </c>
      <c r="H96" t="s">
        <v>380</v>
      </c>
      <c r="I96" t="s">
        <v>484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25">
      <c r="G99" t="s">
        <v>486</v>
      </c>
    </row>
    <row r="100" spans="7:23" x14ac:dyDescent="0.25">
      <c r="G100" t="s">
        <v>257</v>
      </c>
      <c r="H100" t="s">
        <v>487</v>
      </c>
      <c r="I100" t="s">
        <v>61</v>
      </c>
      <c r="J100" t="s">
        <v>73</v>
      </c>
      <c r="K100" t="s">
        <v>173</v>
      </c>
      <c r="L100" t="s">
        <v>174</v>
      </c>
      <c r="M100" t="s">
        <v>175</v>
      </c>
      <c r="N100" t="s">
        <v>176</v>
      </c>
      <c r="O100" t="s">
        <v>177</v>
      </c>
      <c r="P100" s="35" t="s">
        <v>178</v>
      </c>
      <c r="Q100" t="s">
        <v>168</v>
      </c>
      <c r="R100" t="s">
        <v>169</v>
      </c>
      <c r="S100" t="s">
        <v>64</v>
      </c>
      <c r="T100" t="s">
        <v>170</v>
      </c>
      <c r="U100" t="s">
        <v>68</v>
      </c>
      <c r="V100" t="s">
        <v>171</v>
      </c>
      <c r="W100" s="35" t="s">
        <v>172</v>
      </c>
    </row>
    <row r="101" spans="7:23" ht="15" customHeight="1" x14ac:dyDescent="0.25">
      <c r="G101" t="s">
        <v>350</v>
      </c>
      <c r="H101" s="3" t="s">
        <v>400</v>
      </c>
      <c r="I101">
        <f t="shared" ref="I101:W101" si="21">I68+I87</f>
        <v>2509</v>
      </c>
      <c r="J101" s="18">
        <f t="shared" si="21"/>
        <v>1093.3399999999999</v>
      </c>
      <c r="K101" s="18">
        <f t="shared" si="21"/>
        <v>1391.8720000000001</v>
      </c>
      <c r="L101" s="18">
        <f t="shared" si="21"/>
        <v>0</v>
      </c>
      <c r="M101" s="18">
        <f t="shared" si="21"/>
        <v>1.252</v>
      </c>
      <c r="N101" s="18">
        <f t="shared" si="21"/>
        <v>12.52</v>
      </c>
      <c r="O101" s="18">
        <f t="shared" si="21"/>
        <v>0</v>
      </c>
      <c r="P101" s="41">
        <f t="shared" si="21"/>
        <v>2498.9839999999999</v>
      </c>
      <c r="Q101" s="18">
        <f t="shared" si="21"/>
        <v>0</v>
      </c>
      <c r="R101" s="18">
        <f t="shared" si="21"/>
        <v>38.817</v>
      </c>
      <c r="S101" s="18">
        <f t="shared" si="21"/>
        <v>0</v>
      </c>
      <c r="T101" s="18">
        <f t="shared" si="21"/>
        <v>1118.4299999999998</v>
      </c>
      <c r="U101" s="18">
        <f t="shared" si="21"/>
        <v>1353.01</v>
      </c>
      <c r="V101" s="18">
        <f t="shared" si="21"/>
        <v>0</v>
      </c>
      <c r="W101" s="41">
        <f t="shared" si="21"/>
        <v>2510.2570000000001</v>
      </c>
    </row>
    <row r="102" spans="7:23" ht="33" customHeight="1" x14ac:dyDescent="0.25">
      <c r="G102" t="s">
        <v>408</v>
      </c>
      <c r="H102" s="3" t="s">
        <v>409</v>
      </c>
      <c r="I102" t="str">
        <f t="shared" ref="I102:W102" si="22">I71</f>
        <v>897</v>
      </c>
      <c r="J102" s="18">
        <f t="shared" si="22"/>
        <v>0</v>
      </c>
      <c r="K102" s="18">
        <f t="shared" si="22"/>
        <v>897.89700000000005</v>
      </c>
      <c r="L102" s="18">
        <f t="shared" si="22"/>
        <v>0</v>
      </c>
      <c r="M102" s="18">
        <f t="shared" si="22"/>
        <v>0</v>
      </c>
      <c r="N102" s="18">
        <f t="shared" si="22"/>
        <v>0.89700000000000002</v>
      </c>
      <c r="O102" s="18">
        <f t="shared" si="22"/>
        <v>0</v>
      </c>
      <c r="P102" s="41">
        <f t="shared" si="22"/>
        <v>898.79399999999998</v>
      </c>
      <c r="Q102" s="18">
        <f t="shared" si="22"/>
        <v>0</v>
      </c>
      <c r="R102" s="18">
        <f t="shared" si="22"/>
        <v>26.91</v>
      </c>
      <c r="S102" s="18">
        <f t="shared" si="22"/>
        <v>0</v>
      </c>
      <c r="T102" s="18">
        <f t="shared" si="22"/>
        <v>0</v>
      </c>
      <c r="U102" s="18">
        <f t="shared" si="22"/>
        <v>870.09</v>
      </c>
      <c r="V102" s="18">
        <f t="shared" si="22"/>
        <v>0</v>
      </c>
      <c r="W102" s="41">
        <f t="shared" si="22"/>
        <v>897</v>
      </c>
    </row>
    <row r="103" spans="7:23" ht="35.25" customHeight="1" x14ac:dyDescent="0.25">
      <c r="G103" t="s">
        <v>412</v>
      </c>
      <c r="H103" s="3" t="s">
        <v>413</v>
      </c>
      <c r="I103" t="str">
        <f t="shared" ref="I103:W103" si="23">I70</f>
        <v>252</v>
      </c>
      <c r="J103" s="18">
        <f t="shared" si="23"/>
        <v>0</v>
      </c>
      <c r="K103" s="18">
        <f t="shared" si="23"/>
        <v>252</v>
      </c>
      <c r="L103" s="18">
        <f t="shared" si="23"/>
        <v>0</v>
      </c>
      <c r="M103" s="18">
        <f t="shared" si="23"/>
        <v>0</v>
      </c>
      <c r="N103" s="18">
        <f t="shared" si="23"/>
        <v>0</v>
      </c>
      <c r="O103" s="18">
        <f t="shared" si="23"/>
        <v>0</v>
      </c>
      <c r="P103" s="41">
        <f t="shared" si="23"/>
        <v>252</v>
      </c>
      <c r="Q103" s="18">
        <f t="shared" si="23"/>
        <v>0</v>
      </c>
      <c r="R103" s="18">
        <f t="shared" si="23"/>
        <v>37.799999999999997</v>
      </c>
      <c r="S103" s="18">
        <f t="shared" si="23"/>
        <v>0</v>
      </c>
      <c r="T103" s="18">
        <f t="shared" si="23"/>
        <v>0</v>
      </c>
      <c r="U103" s="18">
        <f t="shared" si="23"/>
        <v>214.2</v>
      </c>
      <c r="V103" s="18">
        <f t="shared" si="23"/>
        <v>0</v>
      </c>
      <c r="W103" s="41">
        <f t="shared" si="23"/>
        <v>252</v>
      </c>
    </row>
    <row r="104" spans="7:23" ht="45" x14ac:dyDescent="0.25">
      <c r="G104" t="s">
        <v>415</v>
      </c>
      <c r="H104" s="3" t="s">
        <v>416</v>
      </c>
      <c r="I104" t="str">
        <f t="shared" ref="I104:W104" si="24">I69</f>
        <v>295</v>
      </c>
      <c r="J104" s="18">
        <f t="shared" si="24"/>
        <v>0</v>
      </c>
      <c r="K104" s="18">
        <f t="shared" si="24"/>
        <v>262.55</v>
      </c>
      <c r="L104" s="18">
        <f t="shared" si="24"/>
        <v>0</v>
      </c>
      <c r="M104" s="18">
        <f t="shared" si="24"/>
        <v>0</v>
      </c>
      <c r="N104" s="18">
        <f t="shared" si="24"/>
        <v>32.450000000000003</v>
      </c>
      <c r="O104" s="18">
        <f t="shared" si="24"/>
        <v>0</v>
      </c>
      <c r="P104" s="41">
        <f t="shared" si="24"/>
        <v>295</v>
      </c>
      <c r="Q104" s="18">
        <f t="shared" si="24"/>
        <v>0</v>
      </c>
      <c r="R104" s="18">
        <f t="shared" si="24"/>
        <v>61.95</v>
      </c>
      <c r="S104" s="18">
        <f t="shared" si="24"/>
        <v>0</v>
      </c>
      <c r="T104" s="18">
        <f t="shared" si="24"/>
        <v>0</v>
      </c>
      <c r="U104" s="18">
        <f t="shared" si="24"/>
        <v>233.05</v>
      </c>
      <c r="V104" s="18">
        <f t="shared" si="24"/>
        <v>0</v>
      </c>
      <c r="W104" s="41">
        <f t="shared" si="24"/>
        <v>295</v>
      </c>
    </row>
    <row r="105" spans="7:23" ht="45" x14ac:dyDescent="0.25">
      <c r="G105" t="s">
        <v>421</v>
      </c>
      <c r="H105" s="3" t="s">
        <v>422</v>
      </c>
      <c r="I105" t="str">
        <f t="shared" ref="I105:W105" si="25">I88</f>
        <v>666</v>
      </c>
      <c r="J105" s="18">
        <f t="shared" si="25"/>
        <v>0.66600000000000004</v>
      </c>
      <c r="K105" s="18">
        <f t="shared" si="25"/>
        <v>652.67999999999995</v>
      </c>
      <c r="L105" s="18">
        <f t="shared" si="25"/>
        <v>0</v>
      </c>
      <c r="M105" s="18">
        <f t="shared" si="25"/>
        <v>0</v>
      </c>
      <c r="N105" s="18">
        <f t="shared" si="25"/>
        <v>13.32</v>
      </c>
      <c r="O105" s="18">
        <f t="shared" si="25"/>
        <v>0</v>
      </c>
      <c r="P105" s="41">
        <f t="shared" si="25"/>
        <v>666.66600000000005</v>
      </c>
      <c r="Q105" s="18">
        <f t="shared" si="25"/>
        <v>0</v>
      </c>
      <c r="R105" s="18">
        <f t="shared" si="25"/>
        <v>233.1</v>
      </c>
      <c r="S105" s="18">
        <f t="shared" si="25"/>
        <v>0</v>
      </c>
      <c r="T105" s="18">
        <f t="shared" si="25"/>
        <v>0.66600000000000004</v>
      </c>
      <c r="U105" s="18">
        <f t="shared" si="25"/>
        <v>432.9</v>
      </c>
      <c r="V105" s="18">
        <f t="shared" si="25"/>
        <v>0</v>
      </c>
      <c r="W105" s="41">
        <f t="shared" si="25"/>
        <v>666.66600000000005</v>
      </c>
    </row>
    <row r="106" spans="7:23" ht="60" x14ac:dyDescent="0.25">
      <c r="G106" t="s">
        <v>242</v>
      </c>
      <c r="H106" s="3" t="s">
        <v>426</v>
      </c>
      <c r="I106">
        <f t="shared" ref="I106:W106" si="26">I72+I89</f>
        <v>2749</v>
      </c>
      <c r="J106" s="18">
        <f t="shared" si="26"/>
        <v>42.09</v>
      </c>
      <c r="K106" s="18">
        <f t="shared" si="26"/>
        <v>2706.91</v>
      </c>
      <c r="L106" s="18">
        <f t="shared" si="26"/>
        <v>0</v>
      </c>
      <c r="M106" s="18">
        <f t="shared" si="26"/>
        <v>1.3460000000000001</v>
      </c>
      <c r="N106" s="18">
        <f t="shared" si="26"/>
        <v>0</v>
      </c>
      <c r="O106" s="18">
        <f t="shared" si="26"/>
        <v>0</v>
      </c>
      <c r="P106" s="41">
        <f t="shared" si="26"/>
        <v>2750.346</v>
      </c>
      <c r="Q106" s="18">
        <f t="shared" si="26"/>
        <v>0</v>
      </c>
      <c r="R106" s="18">
        <f t="shared" si="26"/>
        <v>1415.4499999999998</v>
      </c>
      <c r="S106" s="18">
        <f t="shared" si="26"/>
        <v>0</v>
      </c>
      <c r="T106" s="18">
        <f t="shared" si="26"/>
        <v>43.436000000000007</v>
      </c>
      <c r="U106" s="18">
        <f t="shared" si="26"/>
        <v>1291.46</v>
      </c>
      <c r="V106" s="18">
        <f t="shared" si="26"/>
        <v>0</v>
      </c>
      <c r="W106" s="41">
        <f t="shared" si="26"/>
        <v>2749</v>
      </c>
    </row>
    <row r="107" spans="7:23" ht="30" x14ac:dyDescent="0.25">
      <c r="G107" t="s">
        <v>361</v>
      </c>
      <c r="H107" s="3" t="s">
        <v>428</v>
      </c>
      <c r="I107" t="str">
        <f t="shared" ref="I107:W107" si="27">I73</f>
        <v>713</v>
      </c>
      <c r="J107" s="18">
        <f t="shared" si="27"/>
        <v>0</v>
      </c>
      <c r="K107" s="18">
        <f t="shared" si="27"/>
        <v>471.29300000000001</v>
      </c>
      <c r="L107" s="18">
        <f t="shared" si="27"/>
        <v>0</v>
      </c>
      <c r="M107" s="18">
        <f t="shared" si="27"/>
        <v>0</v>
      </c>
      <c r="N107" s="18">
        <f t="shared" si="27"/>
        <v>235.29</v>
      </c>
      <c r="O107" s="18">
        <f t="shared" si="27"/>
        <v>0</v>
      </c>
      <c r="P107" s="41">
        <f t="shared" si="27"/>
        <v>706.58299999999997</v>
      </c>
      <c r="Q107" s="18">
        <f t="shared" si="27"/>
        <v>0</v>
      </c>
      <c r="R107" s="18">
        <f t="shared" si="27"/>
        <v>427.8</v>
      </c>
      <c r="S107" s="18">
        <f t="shared" si="27"/>
        <v>0</v>
      </c>
      <c r="T107" s="18">
        <f t="shared" si="27"/>
        <v>0</v>
      </c>
      <c r="U107" s="18">
        <f t="shared" si="27"/>
        <v>285.2</v>
      </c>
      <c r="V107" s="18">
        <f t="shared" si="27"/>
        <v>0</v>
      </c>
      <c r="W107" s="41">
        <f t="shared" si="27"/>
        <v>713</v>
      </c>
    </row>
    <row r="108" spans="7:23" ht="30" x14ac:dyDescent="0.25">
      <c r="G108" t="s">
        <v>431</v>
      </c>
      <c r="H108" s="3" t="s">
        <v>432</v>
      </c>
      <c r="I108" t="str">
        <f t="shared" ref="I108:W108" si="28">I90</f>
        <v>996</v>
      </c>
      <c r="J108" s="18">
        <f t="shared" si="28"/>
        <v>0</v>
      </c>
      <c r="K108" s="18">
        <f t="shared" si="28"/>
        <v>429.27600000000001</v>
      </c>
      <c r="L108" s="18">
        <f t="shared" si="28"/>
        <v>0</v>
      </c>
      <c r="M108" s="18">
        <f t="shared" si="28"/>
        <v>99.6</v>
      </c>
      <c r="N108" s="18">
        <f t="shared" si="28"/>
        <v>458.16</v>
      </c>
      <c r="O108" s="18">
        <f t="shared" si="28"/>
        <v>0</v>
      </c>
      <c r="P108" s="41">
        <f t="shared" si="28"/>
        <v>987.03599999999994</v>
      </c>
      <c r="Q108" s="18">
        <f t="shared" si="28"/>
        <v>0</v>
      </c>
      <c r="R108" s="18">
        <f t="shared" si="28"/>
        <v>966.12</v>
      </c>
      <c r="S108" s="18">
        <f t="shared" si="28"/>
        <v>0</v>
      </c>
      <c r="T108" s="18">
        <f t="shared" si="28"/>
        <v>0.996</v>
      </c>
      <c r="U108" s="18">
        <f t="shared" si="28"/>
        <v>19.920000000000002</v>
      </c>
      <c r="V108" s="18">
        <f t="shared" si="28"/>
        <v>0</v>
      </c>
      <c r="W108" s="41">
        <f t="shared" si="28"/>
        <v>987.03599999999994</v>
      </c>
    </row>
    <row r="109" spans="7:23" ht="30" x14ac:dyDescent="0.25">
      <c r="G109" t="s">
        <v>357</v>
      </c>
      <c r="H109" s="3" t="s">
        <v>435</v>
      </c>
      <c r="I109" t="str">
        <f t="shared" ref="I109:W109" si="29">I74</f>
        <v>1339</v>
      </c>
      <c r="J109" s="18">
        <f t="shared" si="29"/>
        <v>0</v>
      </c>
      <c r="K109" s="18">
        <f t="shared" si="29"/>
        <v>1017.64</v>
      </c>
      <c r="L109" s="18">
        <f t="shared" si="29"/>
        <v>0</v>
      </c>
      <c r="M109" s="18">
        <f t="shared" si="29"/>
        <v>227.63</v>
      </c>
      <c r="N109" s="18">
        <f t="shared" si="29"/>
        <v>93.73</v>
      </c>
      <c r="O109" s="18">
        <f t="shared" si="29"/>
        <v>0</v>
      </c>
      <c r="P109" s="41">
        <f t="shared" si="29"/>
        <v>1339</v>
      </c>
      <c r="Q109" s="18">
        <f t="shared" si="29"/>
        <v>0</v>
      </c>
      <c r="R109" s="18">
        <f t="shared" si="29"/>
        <v>776.62</v>
      </c>
      <c r="S109" s="18">
        <f t="shared" si="29"/>
        <v>0</v>
      </c>
      <c r="T109" s="18">
        <f t="shared" si="29"/>
        <v>0</v>
      </c>
      <c r="U109" s="18">
        <f t="shared" si="29"/>
        <v>562.38</v>
      </c>
      <c r="V109" s="18">
        <f t="shared" si="29"/>
        <v>0</v>
      </c>
      <c r="W109" s="41">
        <f t="shared" si="29"/>
        <v>1339</v>
      </c>
    </row>
    <row r="110" spans="7:23" ht="45" x14ac:dyDescent="0.25">
      <c r="G110" t="s">
        <v>365</v>
      </c>
      <c r="H110" s="3" t="s">
        <v>438</v>
      </c>
      <c r="I110" t="str">
        <f t="shared" ref="I110:W110" si="30">I75</f>
        <v>1356</v>
      </c>
      <c r="J110" s="18">
        <f t="shared" si="30"/>
        <v>0</v>
      </c>
      <c r="K110" s="18">
        <f t="shared" si="30"/>
        <v>381.036</v>
      </c>
      <c r="L110" s="18">
        <f t="shared" si="30"/>
        <v>0</v>
      </c>
      <c r="M110" s="18">
        <f t="shared" si="30"/>
        <v>13.56</v>
      </c>
      <c r="N110" s="18">
        <f t="shared" si="30"/>
        <v>962.76</v>
      </c>
      <c r="O110" s="18">
        <f t="shared" si="30"/>
        <v>0</v>
      </c>
      <c r="P110" s="41">
        <f t="shared" si="30"/>
        <v>1357.356</v>
      </c>
      <c r="Q110" s="18">
        <f t="shared" si="30"/>
        <v>0</v>
      </c>
      <c r="R110" s="18">
        <f t="shared" si="30"/>
        <v>1315.32</v>
      </c>
      <c r="S110" s="18">
        <f t="shared" si="30"/>
        <v>0</v>
      </c>
      <c r="T110" s="18">
        <f t="shared" si="30"/>
        <v>13.56</v>
      </c>
      <c r="U110" s="18">
        <f t="shared" si="30"/>
        <v>27.12</v>
      </c>
      <c r="V110" s="18">
        <f t="shared" si="30"/>
        <v>0</v>
      </c>
      <c r="W110" s="41">
        <f t="shared" si="30"/>
        <v>1356</v>
      </c>
    </row>
    <row r="111" spans="7:23" ht="45" x14ac:dyDescent="0.25">
      <c r="G111" t="s">
        <v>443</v>
      </c>
      <c r="H111" s="3" t="s">
        <v>444</v>
      </c>
      <c r="I111" t="str">
        <f t="shared" ref="I111:W111" si="31">I91</f>
        <v>1291</v>
      </c>
      <c r="J111" s="18">
        <f t="shared" si="31"/>
        <v>1.2909999999999999</v>
      </c>
      <c r="K111" s="18">
        <f t="shared" si="31"/>
        <v>580.95000000000005</v>
      </c>
      <c r="L111" s="18">
        <f t="shared" si="31"/>
        <v>0</v>
      </c>
      <c r="M111" s="18">
        <f t="shared" si="31"/>
        <v>64.55</v>
      </c>
      <c r="N111" s="18">
        <f t="shared" si="31"/>
        <v>645.5</v>
      </c>
      <c r="O111" s="18">
        <f t="shared" si="31"/>
        <v>0</v>
      </c>
      <c r="P111" s="41">
        <f t="shared" si="31"/>
        <v>1292.2909999999999</v>
      </c>
      <c r="Q111" s="18">
        <f t="shared" si="31"/>
        <v>0</v>
      </c>
      <c r="R111" s="18">
        <f t="shared" si="31"/>
        <v>1187.72</v>
      </c>
      <c r="S111" s="18">
        <f t="shared" si="31"/>
        <v>0</v>
      </c>
      <c r="T111" s="18">
        <f t="shared" si="31"/>
        <v>38.729999999999997</v>
      </c>
      <c r="U111" s="18">
        <f t="shared" si="31"/>
        <v>64.55</v>
      </c>
      <c r="V111" s="18">
        <f t="shared" si="31"/>
        <v>0</v>
      </c>
      <c r="W111" s="41">
        <f t="shared" si="31"/>
        <v>1291</v>
      </c>
    </row>
    <row r="112" spans="7:23" x14ac:dyDescent="0.25">
      <c r="G112" t="s">
        <v>369</v>
      </c>
      <c r="H112" s="3" t="s">
        <v>441</v>
      </c>
      <c r="I112">
        <f t="shared" ref="I112:W112" si="32">I93+I76</f>
        <v>1095</v>
      </c>
      <c r="J112" s="18">
        <f t="shared" si="32"/>
        <v>0.27</v>
      </c>
      <c r="K112" s="18">
        <f t="shared" si="32"/>
        <v>224.4</v>
      </c>
      <c r="L112" s="18">
        <f t="shared" si="32"/>
        <v>0</v>
      </c>
      <c r="M112" s="18">
        <f t="shared" si="32"/>
        <v>0</v>
      </c>
      <c r="N112" s="18">
        <f t="shared" si="32"/>
        <v>870.6</v>
      </c>
      <c r="O112" s="18">
        <f t="shared" si="32"/>
        <v>0</v>
      </c>
      <c r="P112" s="41">
        <f t="shared" si="32"/>
        <v>1095.27</v>
      </c>
      <c r="Q112" s="18">
        <f t="shared" si="32"/>
        <v>0</v>
      </c>
      <c r="R112" s="18">
        <f t="shared" si="32"/>
        <v>1075.95</v>
      </c>
      <c r="S112" s="18">
        <f t="shared" si="32"/>
        <v>0</v>
      </c>
      <c r="T112" s="18">
        <f t="shared" si="32"/>
        <v>5.4</v>
      </c>
      <c r="U112" s="18">
        <f t="shared" si="32"/>
        <v>6.2250000000000005</v>
      </c>
      <c r="V112" s="18">
        <f t="shared" si="32"/>
        <v>0</v>
      </c>
      <c r="W112" s="41">
        <f t="shared" si="32"/>
        <v>1086.75</v>
      </c>
    </row>
    <row r="113" spans="7:23" ht="45" x14ac:dyDescent="0.25">
      <c r="G113" t="s">
        <v>450</v>
      </c>
      <c r="H113" s="3" t="s">
        <v>451</v>
      </c>
      <c r="I113" t="str">
        <f t="shared" ref="I113:W113" si="33">I92</f>
        <v>1285</v>
      </c>
      <c r="J113" s="18">
        <f t="shared" si="33"/>
        <v>179.9</v>
      </c>
      <c r="K113" s="18">
        <f t="shared" si="33"/>
        <v>104.08499999999999</v>
      </c>
      <c r="L113" s="18">
        <f t="shared" si="33"/>
        <v>0</v>
      </c>
      <c r="M113" s="18">
        <f t="shared" si="33"/>
        <v>1.2849999999999999</v>
      </c>
      <c r="N113" s="18">
        <f t="shared" si="33"/>
        <v>989.45</v>
      </c>
      <c r="O113" s="18">
        <f t="shared" si="33"/>
        <v>0</v>
      </c>
      <c r="P113" s="41">
        <f t="shared" si="33"/>
        <v>1274.72</v>
      </c>
      <c r="Q113" s="18">
        <f t="shared" si="33"/>
        <v>0</v>
      </c>
      <c r="R113" s="18">
        <f t="shared" si="33"/>
        <v>1015.15</v>
      </c>
      <c r="S113" s="18">
        <f t="shared" si="33"/>
        <v>0</v>
      </c>
      <c r="T113" s="18">
        <f t="shared" si="33"/>
        <v>269.85000000000002</v>
      </c>
      <c r="U113" s="18">
        <f t="shared" si="33"/>
        <v>0</v>
      </c>
      <c r="V113" s="18">
        <f t="shared" si="33"/>
        <v>0</v>
      </c>
      <c r="W113" s="41">
        <f t="shared" si="33"/>
        <v>1285</v>
      </c>
    </row>
    <row r="114" spans="7:23" ht="30" x14ac:dyDescent="0.25">
      <c r="G114" t="s">
        <v>455</v>
      </c>
      <c r="H114" s="3" t="s">
        <v>456</v>
      </c>
      <c r="I114" t="str">
        <f t="shared" ref="I114:W114" si="34">I94</f>
        <v>902</v>
      </c>
      <c r="J114" s="18">
        <f t="shared" si="34"/>
        <v>45.1</v>
      </c>
      <c r="K114" s="18">
        <f t="shared" si="34"/>
        <v>126.28</v>
      </c>
      <c r="L114" s="18">
        <f t="shared" si="34"/>
        <v>0</v>
      </c>
      <c r="M114" s="18">
        <f t="shared" si="34"/>
        <v>0</v>
      </c>
      <c r="N114" s="18">
        <f t="shared" si="34"/>
        <v>730.62</v>
      </c>
      <c r="O114" s="18">
        <f t="shared" si="34"/>
        <v>0</v>
      </c>
      <c r="P114" s="41">
        <f t="shared" si="34"/>
        <v>902</v>
      </c>
      <c r="Q114" s="18">
        <f t="shared" si="34"/>
        <v>0</v>
      </c>
      <c r="R114" s="18">
        <f t="shared" si="34"/>
        <v>748.66</v>
      </c>
      <c r="S114" s="18">
        <f t="shared" si="34"/>
        <v>0</v>
      </c>
      <c r="T114" s="18">
        <f t="shared" si="34"/>
        <v>144.32</v>
      </c>
      <c r="U114" s="18">
        <f t="shared" si="34"/>
        <v>0.90200000000000002</v>
      </c>
      <c r="V114" s="18">
        <f t="shared" si="34"/>
        <v>0</v>
      </c>
      <c r="W114" s="41">
        <f t="shared" si="34"/>
        <v>893.88199999999995</v>
      </c>
    </row>
    <row r="115" spans="7:23" ht="45" x14ac:dyDescent="0.25">
      <c r="G115" t="s">
        <v>373</v>
      </c>
      <c r="H115" s="3" t="s">
        <v>446</v>
      </c>
      <c r="I115" t="str">
        <f t="shared" ref="I115:W115" si="35">I77</f>
        <v>1154</v>
      </c>
      <c r="J115" s="18">
        <f t="shared" si="35"/>
        <v>23.08</v>
      </c>
      <c r="K115" s="18">
        <f t="shared" si="35"/>
        <v>80.78</v>
      </c>
      <c r="L115" s="18">
        <f t="shared" si="35"/>
        <v>0</v>
      </c>
      <c r="M115" s="18">
        <f t="shared" si="35"/>
        <v>0</v>
      </c>
      <c r="N115" s="18">
        <f t="shared" si="35"/>
        <v>1050.1400000000001</v>
      </c>
      <c r="O115" s="18">
        <f t="shared" si="35"/>
        <v>0</v>
      </c>
      <c r="P115" s="41">
        <f t="shared" si="35"/>
        <v>1154</v>
      </c>
      <c r="Q115" s="18">
        <f t="shared" si="35"/>
        <v>0</v>
      </c>
      <c r="R115" s="18">
        <f t="shared" si="35"/>
        <v>1119.3800000000001</v>
      </c>
      <c r="S115" s="18">
        <f t="shared" si="35"/>
        <v>0</v>
      </c>
      <c r="T115" s="18">
        <f t="shared" si="35"/>
        <v>23.08</v>
      </c>
      <c r="U115" s="18">
        <f t="shared" si="35"/>
        <v>1.1539999999999999</v>
      </c>
      <c r="V115" s="18">
        <f t="shared" si="35"/>
        <v>0</v>
      </c>
      <c r="W115" s="41">
        <f t="shared" si="35"/>
        <v>1142.46</v>
      </c>
    </row>
    <row r="116" spans="7:23" ht="30" x14ac:dyDescent="0.25">
      <c r="G116" t="s">
        <v>393</v>
      </c>
      <c r="H116" s="3" t="s">
        <v>448</v>
      </c>
      <c r="I116" t="str">
        <f t="shared" ref="I116:W116" si="36">I78</f>
        <v>1168</v>
      </c>
      <c r="J116" s="18">
        <f t="shared" si="36"/>
        <v>1016.16</v>
      </c>
      <c r="K116" s="18">
        <f t="shared" si="36"/>
        <v>0</v>
      </c>
      <c r="L116" s="18">
        <f t="shared" si="36"/>
        <v>0</v>
      </c>
      <c r="M116" s="18">
        <f t="shared" si="36"/>
        <v>128.47999999999999</v>
      </c>
      <c r="N116" s="18">
        <f t="shared" si="36"/>
        <v>23.36</v>
      </c>
      <c r="O116" s="18">
        <f t="shared" si="36"/>
        <v>0</v>
      </c>
      <c r="P116" s="41">
        <f t="shared" si="36"/>
        <v>1168</v>
      </c>
      <c r="Q116" s="18">
        <f t="shared" si="36"/>
        <v>0</v>
      </c>
      <c r="R116" s="18">
        <f t="shared" si="36"/>
        <v>0</v>
      </c>
      <c r="S116" s="18">
        <f t="shared" si="36"/>
        <v>0</v>
      </c>
      <c r="T116" s="18">
        <f t="shared" si="36"/>
        <v>1168</v>
      </c>
      <c r="U116" s="18">
        <f t="shared" si="36"/>
        <v>1.1679999999999999</v>
      </c>
      <c r="V116" s="18">
        <f t="shared" si="36"/>
        <v>0</v>
      </c>
      <c r="W116" s="41">
        <f t="shared" si="36"/>
        <v>1168</v>
      </c>
    </row>
    <row r="117" spans="7:23" ht="60" x14ac:dyDescent="0.25">
      <c r="G117" t="s">
        <v>377</v>
      </c>
      <c r="H117" s="3" t="s">
        <v>465</v>
      </c>
      <c r="I117">
        <f t="shared" ref="I117:W117" si="37">I96+I80</f>
        <v>1736</v>
      </c>
      <c r="J117" s="18">
        <f t="shared" si="37"/>
        <v>950.16</v>
      </c>
      <c r="K117" s="18">
        <f t="shared" si="37"/>
        <v>59.332000000000001</v>
      </c>
      <c r="L117" s="18">
        <f t="shared" si="37"/>
        <v>0</v>
      </c>
      <c r="M117" s="18">
        <f t="shared" si="37"/>
        <v>593.84</v>
      </c>
      <c r="N117" s="18">
        <f t="shared" si="37"/>
        <v>129.04</v>
      </c>
      <c r="O117" s="18">
        <f t="shared" si="37"/>
        <v>0</v>
      </c>
      <c r="P117" s="41">
        <f t="shared" si="37"/>
        <v>1732.3720000000001</v>
      </c>
      <c r="Q117" s="18">
        <f t="shared" si="37"/>
        <v>0</v>
      </c>
      <c r="R117" s="18">
        <f t="shared" si="37"/>
        <v>11.4</v>
      </c>
      <c r="S117" s="18">
        <f t="shared" si="37"/>
        <v>0</v>
      </c>
      <c r="T117" s="18">
        <f t="shared" si="37"/>
        <v>1724.6</v>
      </c>
      <c r="U117" s="18">
        <f t="shared" si="37"/>
        <v>0</v>
      </c>
      <c r="V117" s="18">
        <f t="shared" si="37"/>
        <v>0</v>
      </c>
      <c r="W117" s="41">
        <f t="shared" si="37"/>
        <v>1736</v>
      </c>
    </row>
    <row r="118" spans="7:23" ht="45" x14ac:dyDescent="0.25">
      <c r="G118" t="s">
        <v>385</v>
      </c>
      <c r="H118" s="3" t="s">
        <v>453</v>
      </c>
      <c r="I118" t="str">
        <f t="shared" ref="I118:W118" si="38">I79</f>
        <v>1199</v>
      </c>
      <c r="J118" s="18">
        <f t="shared" si="38"/>
        <v>647.46</v>
      </c>
      <c r="K118" s="18">
        <f t="shared" si="38"/>
        <v>14.388</v>
      </c>
      <c r="L118" s="18">
        <f t="shared" si="38"/>
        <v>0</v>
      </c>
      <c r="M118" s="18">
        <f t="shared" si="38"/>
        <v>455.62</v>
      </c>
      <c r="N118" s="18">
        <f t="shared" si="38"/>
        <v>83.93</v>
      </c>
      <c r="O118" s="18">
        <f t="shared" si="38"/>
        <v>0</v>
      </c>
      <c r="P118" s="41">
        <f t="shared" si="38"/>
        <v>1201.3979999999999</v>
      </c>
      <c r="Q118" s="18">
        <f t="shared" si="38"/>
        <v>0</v>
      </c>
      <c r="R118" s="18">
        <f t="shared" si="38"/>
        <v>0</v>
      </c>
      <c r="S118" s="18">
        <f t="shared" si="38"/>
        <v>0</v>
      </c>
      <c r="T118" s="18">
        <f t="shared" si="38"/>
        <v>1199</v>
      </c>
      <c r="U118" s="18">
        <f t="shared" si="38"/>
        <v>0</v>
      </c>
      <c r="V118" s="18">
        <f t="shared" si="38"/>
        <v>0</v>
      </c>
      <c r="W118" s="41">
        <f t="shared" si="38"/>
        <v>1199</v>
      </c>
    </row>
    <row r="119" spans="7:23" ht="45" x14ac:dyDescent="0.25">
      <c r="G119" t="s">
        <v>389</v>
      </c>
      <c r="H119" s="3" t="s">
        <v>463</v>
      </c>
      <c r="I119" t="str">
        <f t="shared" ref="I119:W119" si="39">I82</f>
        <v>1175</v>
      </c>
      <c r="J119" s="18">
        <f t="shared" si="39"/>
        <v>681.5</v>
      </c>
      <c r="K119" s="18">
        <f t="shared" si="39"/>
        <v>1.175</v>
      </c>
      <c r="L119" s="18">
        <f t="shared" si="39"/>
        <v>0</v>
      </c>
      <c r="M119" s="18">
        <f t="shared" si="39"/>
        <v>493.5</v>
      </c>
      <c r="N119" s="18">
        <f t="shared" si="39"/>
        <v>1.175</v>
      </c>
      <c r="O119" s="18">
        <f t="shared" si="39"/>
        <v>0</v>
      </c>
      <c r="P119" s="41">
        <f t="shared" si="39"/>
        <v>1177.3499999999999</v>
      </c>
      <c r="Q119" s="18">
        <f t="shared" si="39"/>
        <v>0</v>
      </c>
      <c r="R119" s="18">
        <f t="shared" si="39"/>
        <v>0</v>
      </c>
      <c r="S119" s="18">
        <f t="shared" si="39"/>
        <v>0</v>
      </c>
      <c r="T119" s="18">
        <f t="shared" si="39"/>
        <v>1175</v>
      </c>
      <c r="U119" s="18">
        <f t="shared" si="39"/>
        <v>0</v>
      </c>
      <c r="V119" s="18">
        <f t="shared" si="39"/>
        <v>0</v>
      </c>
      <c r="W119" s="41">
        <f t="shared" si="39"/>
        <v>1175</v>
      </c>
    </row>
    <row r="120" spans="7:23" ht="45" x14ac:dyDescent="0.25">
      <c r="G120" t="s">
        <v>381</v>
      </c>
      <c r="H120" s="3" t="s">
        <v>460</v>
      </c>
      <c r="I120" t="str">
        <f t="shared" ref="I120:W120" si="40">I81</f>
        <v>1015</v>
      </c>
      <c r="J120" s="18">
        <f t="shared" si="40"/>
        <v>50.75</v>
      </c>
      <c r="K120" s="18">
        <f t="shared" si="40"/>
        <v>3.0449999999999999</v>
      </c>
      <c r="L120" s="18">
        <f t="shared" si="40"/>
        <v>0</v>
      </c>
      <c r="M120" s="18">
        <f t="shared" si="40"/>
        <v>943.95</v>
      </c>
      <c r="N120" s="18">
        <f t="shared" si="40"/>
        <v>20.3</v>
      </c>
      <c r="O120" s="18">
        <f t="shared" si="40"/>
        <v>0</v>
      </c>
      <c r="P120" s="41">
        <f t="shared" si="40"/>
        <v>1018.045</v>
      </c>
      <c r="Q120" s="18">
        <f t="shared" si="40"/>
        <v>0</v>
      </c>
      <c r="R120" s="18">
        <f t="shared" si="40"/>
        <v>10.15</v>
      </c>
      <c r="S120" s="18">
        <f t="shared" si="40"/>
        <v>0</v>
      </c>
      <c r="T120" s="18">
        <f t="shared" si="40"/>
        <v>1004.85</v>
      </c>
      <c r="U120" s="18">
        <f t="shared" si="40"/>
        <v>0</v>
      </c>
      <c r="V120" s="18">
        <f t="shared" si="40"/>
        <v>0</v>
      </c>
      <c r="W120" s="41">
        <f t="shared" si="40"/>
        <v>1015</v>
      </c>
    </row>
    <row r="121" spans="7:23" ht="45" x14ac:dyDescent="0.25">
      <c r="G121" t="s">
        <v>468</v>
      </c>
      <c r="H121" s="3" t="s">
        <v>469</v>
      </c>
      <c r="I121" t="str">
        <f t="shared" ref="I121:W121" si="41">I95</f>
        <v>1348</v>
      </c>
      <c r="J121" s="18">
        <f t="shared" si="41"/>
        <v>188.72</v>
      </c>
      <c r="K121" s="18">
        <f t="shared" si="41"/>
        <v>0</v>
      </c>
      <c r="L121" s="18">
        <f t="shared" si="41"/>
        <v>0</v>
      </c>
      <c r="M121" s="18">
        <f t="shared" si="41"/>
        <v>1105.3599999999999</v>
      </c>
      <c r="N121" s="18">
        <f t="shared" si="41"/>
        <v>53.92</v>
      </c>
      <c r="O121" s="18">
        <f t="shared" si="41"/>
        <v>0</v>
      </c>
      <c r="P121" s="41">
        <f t="shared" si="41"/>
        <v>1348</v>
      </c>
      <c r="Q121" s="18">
        <f t="shared" si="41"/>
        <v>0</v>
      </c>
      <c r="R121" s="18">
        <f t="shared" si="41"/>
        <v>0</v>
      </c>
      <c r="S121" s="18">
        <f t="shared" si="41"/>
        <v>0</v>
      </c>
      <c r="T121" s="18">
        <f t="shared" si="41"/>
        <v>1348</v>
      </c>
      <c r="U121" s="18">
        <f t="shared" si="41"/>
        <v>0</v>
      </c>
      <c r="V121" s="18">
        <f t="shared" si="41"/>
        <v>0</v>
      </c>
      <c r="W121" s="41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F M I A A B Q S w M E F A A C A A g A t I h E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L S I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0 i E R a z D V s g F U F A A B O L Q A A E w A c A E Z v c m 1 1 b G F z L 1 N l Y 3 R p b 2 4 x L m 0 g o h g A K K A U A A A A A A A A A A A A A A A A A A A A A A A A A A A A 7 V r d b i I 3 F L 6 P l H e w i C o R i c x i T 0 J C K y 7 y v 7 l I S j V R q 2 6 I k J n x g D c e G 9 k e d t k o T 9 K r f Y B 9 g U p 7 l f a 9 6 h k C S T N j A g R t F 0 o U a e D Y Y / v z + e Y 7 x 4 d R x N d U c O A N r v C n t T X V w Z I E Y K O g c S t m e O t G S I 5 5 0 4 u 7 X U Y i w j X Y 3 o K o A G q A E b 2 + B s z f u 0 C K 9 8 Z w q H r O k f D j p F f x h D L i H A q u z R d V L B z / 2 P B + v z h s H N U b g 4 E b Y 8 d 3 f N U r b J a u j g i j E d V E 1 g q l Q g k c C h Z H X N X c a g k c c 1 8 E l L d r E O 2 U S + C X W G j i 6 T 4 j t c e P z o X g 5 H q z N F j n R u F d 9 N c f 3 P z f f w W 6 3 0 1 A X O K W 6 X Y p M V e h k N F g g s t + l 6 h i C q t 0 e 1 s Y G K G Z 3 9 x E g C Y f 9 V 0 J D O 3 I Y n c t 9 m 2 L f c d i r 1 j s u x b 7 n s V e t d h h 2 d Z g Q w x t k K E N M 7 S B h j b U 0 A Y b 2 n B D G 3 B o Q 4 5 s y J H V 1 z b k K E F + x n V l 2 0 n I 8 7 T F B h 3 t W G + x Y U e 7 1 l t s 4 F H V d o t r Q + 9 C 6 y 1 W r l v h u z b 4 r h W + a 4 P v W u G 7 N v j u M / h 3 m + t r l F v k Y G L 1 A 0 W 0 u V L A l Q K u F H C l g E u r g K k u l M u 7 o F j H b Q K 2 8 x W v H o R O 2 l O N 0 b s u 7 h K p G q c i I g o Q D T B z w B Z A 5 f K e u R x Q G S h g p A e 3 j Z Y l H 0 A o Y 6 o V w D w A l C u T m y p z B a o j 4 1 a r D 6 T T D U I j j e D q L H p Q T J x k r 7 U C d N z C S O t G 6 6 8 N F n t 7 d R b U R q g K 1 3 d X R 1 j j 6 9 m U c T j M s o r j t C y p P r B k Z 0 F Z U s 1 l S X U + L K k u K 0 s W L I T O L n 3 W h O + 7 J / Z K / r 6 t / C 0 u U 1 Y S + L + X w P W 1 9 e f U h p U H a l d e T + v D D t F a 0 q f E R s h c T o a U 9 r T E m r T 7 K a F P Y 8 q C x B T 7 O p Y E i B D s 9 2 i I Y 4 7 B N M Q 2 C H K I b f Z l H s S G l U U n 9 t 2 T 2 s D 9 5 w 7 D v f s v Q B H w q X f / 9 e / P h I s Y 3 P 8 p R Y / f f 3 n c k b o U k d D k L c G B c W w x s 3 X G M w 9 d 9 h n z f M y w V D X j S X s l A r 6 w 3 R O s L v H E B Y 6 I C F W X + J S o i f 0 x J K C K W y q l Y K x I 8 Y f N R f M P n N h B c A Y P o V d 7 C B b G P S y n U s Q 8 y J g v P 9 B 2 1 p M H Z g V + J 9 t Z x v w m Y 7 0 w g R H L N 4 q Q 4 E 0 a M X M I w K g R u Y x 9 n 8 q J 5 R P l 6 + c w i d x d W P 3 M T S H h f F J I u M Q p 5 D L p a j p C d m P r R P q G P E Y u R R j Q M C T S f B t m q B H R H R G o V r + V J K 6 U e / T m h k a l Y 6 w 0 k f w t j c z y + 3 j Z n b s Y o j w + b p 7 8 2 6 P k Y 5 c J O p A M e 5 h c G g + i i T 2 I Z v C g + 2 o P o r F h 9 S G 0 b R R Z u N l m B H P j x + x z b E K v n 9 f g Y c Z o P 6 / l N y G C 8 Y M O A n r a x 8 e S 0 5 6 Q 2 Q g 7 i M 3 j B z p J Y v Z L c 2 H K 7 V 3 G x W 0 3 N 2 6 7 8 C F u Q 3 d R A 7 e B k B O 4 X Z g T u G c N U M M h p 6 f 9 f M K S x x w u s j + J j F c z z 1 i 5 p i H 1 u e m X a T 6 n b e M M I f v K 7 G 2 c v f 1 S a M y 4 c E Q o W o r I X u o A N c 2 P L D l 0 K 4 / o 9 n q 2 q d E P y Z g B y p O t T d f Y q D O h f u a k C X e b 5 2 b P h W y O i k m G Y 5 d J Q K Y 0 A C 3 c M h P J t J R 0 n s R o R X E z n d y D U 1 W U c v l X z u P f D B U l u K y J 4 7 e o K L 2 G n 3 O p c F o 5 2 h W c O O Z Y g P b c i q P K Z X f F u O + Q c V P z B 8 3 x G O y J C C u T W W C J I 4 D B r / S 9 O U b w x z r 5 K K o e k A 7 u U R F L W 1 g d V N Q p n 4 Z j K P c 4 j O Z z H E Y L c x y e m A G B 2 Z M m c p t o u / m B B u Q V b 0 1 5 g r e T o 2 T q S H W e H i N V 4 9 n 4 L 7 w 2 B b d n f G 1 q 1 g x p 8 A r V f 5 Q e B T L O 1 s j S B D m b M 3 U w b z d t b a J H Z F N x r N O a 2 7 P W r h Q t k j X b u k c m P e / G L H 3 C s q 0 h 6 / u W a Z I z S s 4 8 L S x v s l Y D J M x a 2 8 M a 4 z O 7 0 B 0 i s 2 Z M n x n H s / 4 f U E s B A i 0 A F A A C A A g A t I h E W j g 7 I N 2 l A A A A 9 g A A A B I A A A A A A A A A A A A A A A A A A A A A A E N v b m Z p Z y 9 Q Y W N r Y W d l L n h t b F B L A Q I t A B Q A A g A I A L S I R F p T c j g s m w A A A O E A A A A T A A A A A A A A A A A A A A A A A P E A A A B b Q 2 9 u d G V u d F 9 U e X B l c 1 0 u e G 1 s U E s B A i 0 A F A A C A A g A t I h E W s w 1 b I B V B Q A A T i 0 A A B M A A A A A A A A A A A A A A A A A 2 Q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w A A A A A A A A b 7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d W x h L W t v c m 5 h b l 9 T d X B w b G V t Z W 5 0 J T I w N C 0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F m N W N h Z i 0 2 Z D k 1 L T Q 2 Y T I t Y m J i N C 1 k N j Y 0 N D g 1 Y T l k Z D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D I x Z T I y Z S 1 m O D M z L T Q 3 Y j c t Y m Q 5 N y 0 2 Y 2 Q y M j E 2 N T c z M 2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W M 5 M j V m Y i 0 3 O W Y 2 L T R h Z m E t Y m R h M C 1 m M 2 I x O D J h N T F m Z j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w M D d f X 1 B h Z 2 V f N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5 X 1 9 Q Y W d l X z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D B i Z T A 2 L T B m Y W E t N G M 2 N S 1 h N m Q y L T F i Y j I 5 M W V h N G Z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1 M y 4 w N j U 5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Z v b G l h Z 2 V c b m d s Z W F u a W 5 n J n F 1 b 3 Q 7 L C Z x d W 9 0 O 1 B v d W 5 j a W 5 n J n F 1 b 3 Q 7 L C Z x d W 9 0 O 1 N h b G x p e W l u Z y Z x d W 9 0 O y w m c X V v d D t X b 2 9 k X G 5 n b G V h b m l u Z y Z x d W 9 0 O y w m c X V v d D t H c m 9 1 b m R c b m N h c m 5 p d m 9 y Z S Z x d W 9 0 O y w m c X V v d D t O Z W N 0 Y X J c b m d s Z W F u a W 5 n J n F 1 b 3 Q 7 L C Z x d W 9 0 O 0 Z y d W l 0 X G 5 n b G V h b m l u Z y Z x d W 9 0 O y w m c X V v d D t H c m F p b l x u Z 2 x l Y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K S 9 a b c S b b s S b b s O 9 I H R 5 c D M u e 0 N v b H V t b j E s M H 0 m c X V v d D s s J n F 1 b 3 Q 7 U 2 V j d G l v b j E v V G F i b G U w M T c g K F B h Z 2 U g N y k v W m 3 E m 2 7 E m 2 7 D v S B 0 e X A z L n t G b 2 x p Y W d l X G 5 n b G V h b m l u Z y w x f S Z x d W 9 0 O y w m c X V v d D t T Z W N 0 a W 9 u M S 9 U Y W J s Z T A x N y A o U G F n Z S A 3 K S 9 a b c S b b s S b b s O 9 I H R 5 c D M u e 1 B v d W 5 j a W 5 n L D J 9 J n F 1 b 3 Q 7 L C Z x d W 9 0 O 1 N l Y 3 R p b 2 4 x L 1 R h Y m x l M D E 3 I C h Q Y W d l I D c p L 1 p t x J t u x J t u w 7 0 g d H l w M y 5 7 U 2 F s b G l 5 a W 5 n L D N 9 J n F 1 b 3 Q 7 L C Z x d W 9 0 O 1 N l Y 3 R p b 2 4 x L 1 R h Y m x l M D E 3 I C h Q Y W d l I D c p L 1 p t x J t u x J t u w 7 0 g d H l w M y 5 7 V 2 9 v Z F x u Z 2 x l Y W 5 p b m c s N H 0 m c X V v d D s s J n F 1 b 3 Q 7 U 2 V j d G l v b j E v V G F i b G U w M T c g K F B h Z 2 U g N y k v W m 3 E m 2 7 E m 2 7 D v S B 0 e X A z L n t H c m 9 1 b m R c b m N h c m 5 p d m 9 y Z S w 1 f S Z x d W 9 0 O y w m c X V v d D t T Z W N 0 a W 9 u M S 9 U Y W J s Z T A x N y A o U G F n Z S A 3 K S 9 a b c S b b s S b b s O 9 I H R 5 c D M u e 0 5 l Y 3 R h c l x u Z 2 x l Y W 5 p b m c s N n 0 m c X V v d D s s J n F 1 b 3 Q 7 U 2 V j d G l v b j E v V G F i b G U w M T c g K F B h Z 2 U g N y k v W m 3 E m 2 7 E m 2 7 D v S B 0 e X A z L n t G c n V p d F x u Z 2 x l Y W 5 p b m c s N 3 0 m c X V v d D s s J n F 1 b 3 Q 7 U 2 V j d G l v b j E v V G F i b G U w M T c g K F B h Z 2 U g N y k v W m 3 E m 2 7 E m 2 7 D v S B 0 e X A z L n t H c m F p b l x u Z 2 x l Y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S Z W x h d G l v b n N o a X B J b m Z v J n F 1 b 3 Q 7 O l t d f S I g L z 4 8 R W 5 0 c n k g V H l w Z T 0 i U m V j b 3 Z l c n l U Y X J n Z X R T a G V l d C I g V m F s d W U 9 I n N M a X N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A x N 1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R l N T J m L T E 3 M D Q t N D J j N S 0 5 Y j g w L T R l N z h h Y T Y x M z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C 5 u b y Z x d W 9 0 O y w m c X V v d D t O Y W 1 l b 2 Z z c G V j a W V z J n F 1 b 3 Q 7 L C Z x d W 9 0 O 1 N j a W V u d G l m a W N u Y W 1 l J n F 1 b 3 Q 7 L C Z x d W 9 0 O 0 1 p Z 3 J h d G 9 y e X N 0 Y X R 1 c y Z x d W 9 0 O y w m c X V v d D t U b 3 R h b G 5 v L m 9 m b 2 J z Z X J 2 Y X R p b 2 5 z J n F 1 b 3 Q 7 X S I g L z 4 8 R W 5 0 c n k g V H l w Z T 0 i R m l s b E N v b H V t b l R 5 c G V z I i B W Y W x 1 Z T 0 i c 0 F 3 W U d C Z 0 0 9 I i A v P j x F b n R y e S B U e X B l P S J G a W x s T G F z d F V w Z G F 0 Z W Q i I F Z h b H V l P S J k M j A y N S 0 w M S 0 w N l Q y M D o y M j o x N y 4 x N T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T g i I C 8 + P E V u d H J 5 I F R 5 c G U 9 I l J l Y 2 9 2 Z X J 5 V G F y Z 2 V 0 U m 9 3 I i B W Y W x 1 Z T 0 i b D E i I C 8 + P E V u d H J 5 I F R 5 c G U 9 I k Z p b G x U Y X J n Z X Q i I F Z h b H V l P S J z V G F i b G U w M z F f X 1 B h Z 2 V f M T M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I 4 Y j M 0 Y S 1 j Z T N l L T Q 1 O T A t Y T A w Y y 0 3 N j E 1 Y z g 0 Y z R i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y M i 4 y O T U 0 M j k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z Y W M y N S 0 1 N G Z m L T Q x N 2 Y t O D c 4 O C 0 1 M W R l Y T F h M j h j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R h Y m x l M D A x X 1 9 Q Y W d l X z F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3 O j E 3 O j U 0 L j U y M D Y y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N D c 3 O D Y t N D R i M C 0 0 Z D Q 0 L W J k N 2 M t M T d j N T E 1 M j A 1 O T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E t M T l U M T c 6 M z c 6 M z Y u N D A x N z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c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w N j k x Z i 1 k M z g 4 L T Q 1 Y W E t Y T U 4 O S 1 h M j I 4 M D U 4 Y 2 R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1 8 y N F 9 3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c n V o J n F 1 b 3 Q 7 L C Z x d W 9 0 O 2 d s Z W F u J n F 1 b 3 Q 7 L C Z x d W 9 0 O 2 h h b m d f Z 2 x l Y W 4 m c X V v d D s s J n F 1 b 3 Q 7 a G 9 2 Z X J f c 2 5 h d G N o J n F 1 b 3 Q 7 L C Z x d W 9 0 O 3 B y b 2 J l J n F 1 b 3 Q 7 L C Z x d W 9 0 O 3 N u Y X R j a C Z x d W 9 0 O y w m c X V v d D t t Y W 5 p c H V s Y X R p b 2 4 m c X V v d D s s J n F 1 b 3 Q 7 Z m x 5 Y 2 F 0 Y 2 g m c X V v d D s s J n F 1 b 3 Q 7 c G 9 1 b m N l J n F 1 b 3 Q 7 L C Z x d W 9 0 O 2 J h c m s m c X V v d D s s J n F 1 b 3 Q 7 b G V h Z i Z x d W 9 0 O y w m c X V v d D t n c m 9 1 b m Q m c X V v d D s s J n F 1 b 3 Q 7 b 3 R o Z X I m c X V v d D s s J n F 1 b 3 Q 7 Y W l y J n F 1 b 3 Q 7 X S I g L z 4 8 R W 5 0 c n k g V H l w Z T 0 i R m l s b E N v b H V t b l R 5 c G V z I i B W Y W x 1 Z T 0 i c 0 J n T U R B d 0 1 E Q X d N R E F 3 T U R B d 0 0 9 I i A v P j x F b n R y e S B U e X B l P S J G a W x s T G F z d F V w Z G F 0 Z W Q i I F Z h b H V l P S J k M j A y N S 0 w M i 0 w N F Q x N T o 0 N z o w M i 4 x M j Y 3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z I z X z I 0 X 3 d p Z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I N 7 M N 2 y T p w 8 A M i m s W C l A A A A A A I A A A A A A B B m A A A A A Q A A I A A A A J U j Q V 4 e 2 m I n z l v T I P P K e F K U g C E m N 2 6 p 8 d J T T 8 a V L L A 2 A A A A A A 6 A A A A A A g A A I A A A A E c u d i D n T c x f B I 5 x Q u n + d o l K Z d x b D F 1 d i f Y X X I 9 o Z f S g U A A A A D h J 2 d D J d 9 M g 1 g y Y e b n O H E h 2 C i f F E l b S M N s 7 X n 9 m e H 0 n w D z G v H Z q X M A z F F T S Z l s w W / y / 6 a F K 7 i u Q p M 6 k H 2 X n Z E W Z c + X n C u u 9 4 x K / j Y v g P H K M Q A A A A B t U P O t + X p O r c f N / j c j 0 V D r n J D W P W Y x h E t / u l S w m z L D 8 1 a E L E H G h n R C z N p g p 7 7 C X G K Y p 2 B Z Q I U r a b l p E 8 P P i G 4 8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</vt:i4>
      </vt:variant>
    </vt:vector>
  </HeadingPairs>
  <TitlesOfParts>
    <vt:vector size="37" baseType="lpstr">
      <vt:lpstr>INFO</vt:lpstr>
      <vt:lpstr>Ulicny 2025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Kornan 2000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2025-04-06T14:34:46Z</dcterms:modified>
  <dc:language>en-US</dc:language>
</cp:coreProperties>
</file>